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 End Reports\YearEnd\YearEnd_2024\"/>
    </mc:Choice>
  </mc:AlternateContent>
  <xr:revisionPtr revIDLastSave="0" documentId="8_{B21CD03E-51E2-4322-AB2F-648E7454E841}" xr6:coauthVersionLast="47" xr6:coauthVersionMax="47" xr10:uidLastSave="{00000000-0000-0000-0000-000000000000}"/>
  <bookViews>
    <workbookView xWindow="-57720" yWindow="-5040" windowWidth="29040" windowHeight="17520" tabRatio="777" xr2:uid="{6A67E359-151F-4C3D-9C77-4DE7E01E3C7B}"/>
  </bookViews>
  <sheets>
    <sheet name="data" sheetId="24" r:id="rId1"/>
    <sheet name="Transmittal" sheetId="27" r:id="rId2"/>
    <sheet name="Responses-1" sheetId="15" r:id="rId3"/>
    <sheet name="Responses-2" sheetId="33" r:id="rId4"/>
    <sheet name="INFO_PG1" sheetId="3" r:id="rId5"/>
    <sheet name="INFO_PG2" sheetId="4" r:id="rId6"/>
    <sheet name="SS2_3_5_6" sheetId="5" r:id="rId7"/>
    <sheet name="SS4" sheetId="6" r:id="rId8"/>
    <sheet name="SS8" sheetId="7" r:id="rId9"/>
    <sheet name="FS" sheetId="8" r:id="rId10"/>
    <sheet name="CC" sheetId="32" r:id="rId11"/>
    <sheet name="Prior Year" sheetId="34" r:id="rId12"/>
    <sheet name="Contact" sheetId="18" r:id="rId13"/>
    <sheet name="Support" sheetId="28" r:id="rId14"/>
    <sheet name="Hospital" sheetId="29" r:id="rId15"/>
    <sheet name="Funds" sheetId="30" r:id="rId16"/>
    <sheet name="CostCenter" sheetId="31" r:id="rId17"/>
    <sheet name="DS_INTERNAL_SETTINGS_STORAGE" sheetId="35" state="veryHidden" r:id="rId18"/>
    <sheet name="DS_INTERNAL_DOCGROUP_STORAGE" sheetId="36" state="veryHidden" r:id="rId19"/>
    <sheet name="DS_INTERNAL_DOCUMENT_STORAGE" sheetId="37" state="veryHidden" r:id="rId20"/>
    <sheet name="DS_INTERNAL_SNIP_STORAGE" sheetId="38" state="veryHidden" r:id="rId21"/>
  </sheets>
  <definedNames>
    <definedName name="_Fill" localSheetId="0" hidden="1">data!$DR$772:$DR$817</definedName>
    <definedName name="_Fill" localSheetId="11">'Prior Year'!$DR$772:$DR$817</definedName>
    <definedName name="_Fill" hidden="1">#REF!</definedName>
    <definedName name="_xlnm._FilterDatabase" localSheetId="0" hidden="1">#REF!</definedName>
    <definedName name="_xlnm._FilterDatabase" localSheetId="11">#REF!</definedName>
    <definedName name="Cost_Center_Exp_Analysis" localSheetId="0">#REF!</definedName>
    <definedName name="Cost_Center_Exp_Analysis" localSheetId="11">#REF!</definedName>
    <definedName name="Cost_Center_Exp_Analysis">#REF!</definedName>
    <definedName name="Costcenter" localSheetId="16">CostCenter!$A$1:$AK$80</definedName>
    <definedName name="Costcenter">#REF!</definedName>
    <definedName name="_xlnm.Criteria" localSheetId="0">#REF!</definedName>
    <definedName name="_xlnm.Criteria" localSheetId="11">#REF!</definedName>
    <definedName name="Edit">#REF!</definedName>
    <definedName name="_xlnm.Extract" localSheetId="0">data!$A$433:$H$433</definedName>
    <definedName name="_xlnm.Extract" localSheetId="11">'Prior Year'!$A$433:$H$433</definedName>
    <definedName name="Funds" localSheetId="16">Funds!$A$1:$DH$2</definedName>
    <definedName name="Funds" localSheetId="15">Funds!$A$1:$DH$2</definedName>
    <definedName name="Funds">#REF!</definedName>
    <definedName name="Hospital" localSheetId="14">Hospital!$A$1:$BS$2</definedName>
    <definedName name="Hospital">#REF!</definedName>
    <definedName name="_xlnm.Print_Area" localSheetId="10">CC!$A$1:$I$384</definedName>
    <definedName name="_xlnm.Print_Area" localSheetId="0">#REF!</definedName>
    <definedName name="_xlnm.Print_Area" localSheetId="9">FS!$A$1:$D$179</definedName>
    <definedName name="_xlnm.Print_Area" localSheetId="4">INFO_PG1!$A$1:$G$40</definedName>
    <definedName name="_xlnm.Print_Area" localSheetId="5">INFO_PG2!$A$1:$G$33</definedName>
    <definedName name="_xlnm.Print_Area" localSheetId="11">#REF!</definedName>
    <definedName name="_xlnm.Print_Area" localSheetId="6">SS2_3_5_6!$A$1:$C$40</definedName>
    <definedName name="_xlnm.Print_Area" localSheetId="7">'SS4'!$A$1:$F$32</definedName>
    <definedName name="_xlnm.Print_Area" localSheetId="8">'SS8'!$A$1:$D$34</definedName>
    <definedName name="Support" localSheetId="16">Support!$A$1:$CF$2</definedName>
    <definedName name="Support" localSheetId="15">Support!$A$1:$CF$2</definedName>
    <definedName name="Support" localSheetId="14">Support!$A$1:$CF$2</definedName>
    <definedName name="Support" localSheetId="13">Support!$A$1:$CF$2</definedName>
    <definedName name="Supp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5" i="24" l="1"/>
  <c r="C213" i="24"/>
  <c r="E19" i="27"/>
  <c r="G125" i="32"/>
  <c r="G126" i="32"/>
  <c r="G127" i="32"/>
  <c r="G128" i="32"/>
  <c r="G124" i="32"/>
  <c r="D124" i="32"/>
  <c r="C244" i="24"/>
  <c r="D2" i="30"/>
  <c r="L87" i="24" l="1"/>
  <c r="E87" i="24"/>
  <c r="D163" i="24"/>
  <c r="C157" i="24"/>
  <c r="D158" i="24"/>
  <c r="G7" i="4"/>
  <c r="F7" i="4"/>
  <c r="D36" i="33"/>
  <c r="AO59" i="24"/>
  <c r="BN90" i="24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N80" i="31"/>
  <c r="L80" i="31"/>
  <c r="K80" i="31"/>
  <c r="J80" i="31"/>
  <c r="I80" i="31"/>
  <c r="G80" i="31"/>
  <c r="F80" i="31"/>
  <c r="E80" i="31"/>
  <c r="C80" i="31"/>
  <c r="B80" i="31"/>
  <c r="A80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N79" i="31"/>
  <c r="L79" i="31"/>
  <c r="K79" i="31"/>
  <c r="J79" i="31"/>
  <c r="I79" i="31"/>
  <c r="G79" i="31"/>
  <c r="F79" i="31"/>
  <c r="E79" i="31"/>
  <c r="C79" i="31"/>
  <c r="B79" i="31"/>
  <c r="A79" i="31"/>
  <c r="AK78" i="31"/>
  <c r="AJ78" i="31"/>
  <c r="AI78" i="31"/>
  <c r="AH78" i="31"/>
  <c r="AG78" i="31"/>
  <c r="AF78" i="31"/>
  <c r="AE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L78" i="31"/>
  <c r="K78" i="31"/>
  <c r="J78" i="31"/>
  <c r="I78" i="31"/>
  <c r="G78" i="31"/>
  <c r="F78" i="31"/>
  <c r="E78" i="31"/>
  <c r="C78" i="31"/>
  <c r="B78" i="31"/>
  <c r="A78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N77" i="31"/>
  <c r="L77" i="31"/>
  <c r="K77" i="31"/>
  <c r="J77" i="31"/>
  <c r="I77" i="31"/>
  <c r="G77" i="31"/>
  <c r="F77" i="31"/>
  <c r="E77" i="31"/>
  <c r="C77" i="31"/>
  <c r="B77" i="31"/>
  <c r="A77" i="31"/>
  <c r="AK76" i="31"/>
  <c r="AJ76" i="31"/>
  <c r="AI76" i="31"/>
  <c r="AH76" i="31"/>
  <c r="AG76" i="31"/>
  <c r="AF76" i="31"/>
  <c r="AE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N76" i="31"/>
  <c r="L76" i="31"/>
  <c r="K76" i="31"/>
  <c r="J76" i="31"/>
  <c r="I76" i="31"/>
  <c r="G76" i="31"/>
  <c r="F76" i="31"/>
  <c r="E76" i="31"/>
  <c r="C76" i="31"/>
  <c r="B76" i="31"/>
  <c r="A76" i="31"/>
  <c r="AK75" i="31"/>
  <c r="AJ75" i="31"/>
  <c r="AI75" i="31"/>
  <c r="AH75" i="31"/>
  <c r="AG75" i="31"/>
  <c r="AF75" i="31"/>
  <c r="AE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N75" i="31"/>
  <c r="L75" i="31"/>
  <c r="K75" i="31"/>
  <c r="J75" i="31"/>
  <c r="I75" i="31"/>
  <c r="G75" i="31"/>
  <c r="F75" i="31"/>
  <c r="E75" i="31"/>
  <c r="C75" i="31"/>
  <c r="B75" i="31"/>
  <c r="A75" i="31"/>
  <c r="AK74" i="31"/>
  <c r="AJ74" i="31"/>
  <c r="AI74" i="31"/>
  <c r="AH74" i="31"/>
  <c r="AG74" i="31"/>
  <c r="AF74" i="31"/>
  <c r="AE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N74" i="31"/>
  <c r="L74" i="31"/>
  <c r="K74" i="31"/>
  <c r="J74" i="31"/>
  <c r="I74" i="31"/>
  <c r="G74" i="31"/>
  <c r="F74" i="31"/>
  <c r="E74" i="31"/>
  <c r="C74" i="31"/>
  <c r="B74" i="31"/>
  <c r="A74" i="31"/>
  <c r="AK73" i="31"/>
  <c r="AJ73" i="31"/>
  <c r="AI73" i="31"/>
  <c r="AH73" i="31"/>
  <c r="AG73" i="31"/>
  <c r="AF73" i="31"/>
  <c r="AE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N73" i="31"/>
  <c r="L73" i="31"/>
  <c r="K73" i="31"/>
  <c r="J73" i="31"/>
  <c r="I73" i="31"/>
  <c r="G73" i="31"/>
  <c r="F73" i="31"/>
  <c r="E73" i="31"/>
  <c r="C73" i="31"/>
  <c r="B73" i="31"/>
  <c r="A73" i="31"/>
  <c r="AK72" i="31"/>
  <c r="AJ72" i="31"/>
  <c r="AI72" i="31"/>
  <c r="AH72" i="31"/>
  <c r="AG72" i="31"/>
  <c r="AF72" i="31"/>
  <c r="AE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N72" i="31"/>
  <c r="L72" i="31"/>
  <c r="K72" i="31"/>
  <c r="J72" i="31"/>
  <c r="I72" i="31"/>
  <c r="G72" i="31"/>
  <c r="F72" i="31"/>
  <c r="E72" i="31"/>
  <c r="C72" i="31"/>
  <c r="B72" i="31"/>
  <c r="A72" i="31"/>
  <c r="AK71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N71" i="31"/>
  <c r="L71" i="31"/>
  <c r="K71" i="31"/>
  <c r="J71" i="31"/>
  <c r="I71" i="31"/>
  <c r="G71" i="31"/>
  <c r="F71" i="31"/>
  <c r="E71" i="31"/>
  <c r="C71" i="31"/>
  <c r="B71" i="31"/>
  <c r="A71" i="31"/>
  <c r="AK70" i="31"/>
  <c r="AJ70" i="31"/>
  <c r="AI70" i="31"/>
  <c r="AH70" i="31"/>
  <c r="AG70" i="31"/>
  <c r="AF70" i="31"/>
  <c r="AE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N70" i="31"/>
  <c r="L70" i="31"/>
  <c r="K70" i="31"/>
  <c r="J70" i="31"/>
  <c r="I70" i="31"/>
  <c r="G70" i="31"/>
  <c r="F70" i="31"/>
  <c r="E70" i="31"/>
  <c r="C70" i="31"/>
  <c r="B70" i="31"/>
  <c r="A70" i="31"/>
  <c r="AK69" i="31"/>
  <c r="AJ69" i="31"/>
  <c r="AI69" i="31"/>
  <c r="AH69" i="31"/>
  <c r="AG69" i="31"/>
  <c r="AF69" i="31"/>
  <c r="AE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N69" i="31"/>
  <c r="L69" i="31"/>
  <c r="K69" i="31"/>
  <c r="J69" i="31"/>
  <c r="I69" i="31"/>
  <c r="G69" i="31"/>
  <c r="F69" i="31"/>
  <c r="E69" i="31"/>
  <c r="C69" i="31"/>
  <c r="B69" i="31"/>
  <c r="A69" i="31"/>
  <c r="AK68" i="31"/>
  <c r="AJ68" i="31"/>
  <c r="AI68" i="31"/>
  <c r="AH68" i="31"/>
  <c r="AG68" i="31"/>
  <c r="AF68" i="31"/>
  <c r="AE68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N68" i="31"/>
  <c r="L68" i="31"/>
  <c r="K68" i="31"/>
  <c r="J68" i="31"/>
  <c r="I68" i="31"/>
  <c r="G68" i="31"/>
  <c r="F68" i="31"/>
  <c r="E68" i="31"/>
  <c r="C68" i="31"/>
  <c r="B68" i="31"/>
  <c r="A68" i="31"/>
  <c r="AK67" i="31"/>
  <c r="AJ67" i="31"/>
  <c r="AI67" i="31"/>
  <c r="AH67" i="31"/>
  <c r="AG67" i="31"/>
  <c r="AF67" i="31"/>
  <c r="AE67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N67" i="31"/>
  <c r="L67" i="31"/>
  <c r="K67" i="31"/>
  <c r="J67" i="31"/>
  <c r="I67" i="31"/>
  <c r="G67" i="31"/>
  <c r="F67" i="31"/>
  <c r="E67" i="31"/>
  <c r="C67" i="31"/>
  <c r="B67" i="31"/>
  <c r="A67" i="31"/>
  <c r="AK66" i="31"/>
  <c r="AJ66" i="31"/>
  <c r="AI66" i="31"/>
  <c r="AH66" i="31"/>
  <c r="AG66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N66" i="31"/>
  <c r="L66" i="31"/>
  <c r="K66" i="31"/>
  <c r="J66" i="31"/>
  <c r="I66" i="31"/>
  <c r="G66" i="31"/>
  <c r="F66" i="31"/>
  <c r="E66" i="31"/>
  <c r="C66" i="31"/>
  <c r="B66" i="31"/>
  <c r="A66" i="31"/>
  <c r="AK65" i="31"/>
  <c r="AJ65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N65" i="31"/>
  <c r="L65" i="31"/>
  <c r="K65" i="31"/>
  <c r="J65" i="31"/>
  <c r="I65" i="31"/>
  <c r="G65" i="31"/>
  <c r="F65" i="31"/>
  <c r="E65" i="31"/>
  <c r="C65" i="31"/>
  <c r="B65" i="31"/>
  <c r="A65" i="31"/>
  <c r="AK64" i="31"/>
  <c r="AJ64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N64" i="31"/>
  <c r="L64" i="31"/>
  <c r="K64" i="31"/>
  <c r="J64" i="31"/>
  <c r="I64" i="31"/>
  <c r="G64" i="31"/>
  <c r="F64" i="31"/>
  <c r="E64" i="31"/>
  <c r="C64" i="31"/>
  <c r="B64" i="31"/>
  <c r="A64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N63" i="31"/>
  <c r="L63" i="31"/>
  <c r="K63" i="31"/>
  <c r="J63" i="31"/>
  <c r="I63" i="31"/>
  <c r="G63" i="31"/>
  <c r="F63" i="31"/>
  <c r="E63" i="31"/>
  <c r="C63" i="31"/>
  <c r="B63" i="31"/>
  <c r="A63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N62" i="31"/>
  <c r="L62" i="31"/>
  <c r="K62" i="31"/>
  <c r="J62" i="31"/>
  <c r="I62" i="31"/>
  <c r="G62" i="31"/>
  <c r="F62" i="31"/>
  <c r="E62" i="31"/>
  <c r="C62" i="31"/>
  <c r="B62" i="31"/>
  <c r="A62" i="31"/>
  <c r="AK61" i="31"/>
  <c r="AJ61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N61" i="31"/>
  <c r="L61" i="31"/>
  <c r="K61" i="31"/>
  <c r="J61" i="31"/>
  <c r="I61" i="31"/>
  <c r="G61" i="31"/>
  <c r="F61" i="31"/>
  <c r="E61" i="31"/>
  <c r="C61" i="31"/>
  <c r="B61" i="31"/>
  <c r="A61" i="31"/>
  <c r="AK60" i="31"/>
  <c r="AJ60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N60" i="31"/>
  <c r="L60" i="31"/>
  <c r="K60" i="31"/>
  <c r="J60" i="31"/>
  <c r="I60" i="31"/>
  <c r="G60" i="31"/>
  <c r="F60" i="31"/>
  <c r="E60" i="31"/>
  <c r="C60" i="31"/>
  <c r="B60" i="31"/>
  <c r="A60" i="31"/>
  <c r="AK59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N59" i="31"/>
  <c r="L59" i="31"/>
  <c r="K59" i="31"/>
  <c r="J59" i="31"/>
  <c r="I59" i="31"/>
  <c r="G59" i="31"/>
  <c r="F59" i="31"/>
  <c r="E59" i="31"/>
  <c r="C59" i="31"/>
  <c r="B59" i="31"/>
  <c r="A59" i="31"/>
  <c r="AK58" i="31"/>
  <c r="AJ58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N58" i="31"/>
  <c r="L58" i="31"/>
  <c r="K58" i="31"/>
  <c r="J58" i="31"/>
  <c r="I58" i="31"/>
  <c r="G58" i="31"/>
  <c r="F58" i="31"/>
  <c r="E58" i="31"/>
  <c r="C58" i="31"/>
  <c r="B58" i="31"/>
  <c r="A58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N57" i="31"/>
  <c r="L57" i="31"/>
  <c r="K57" i="31"/>
  <c r="J57" i="31"/>
  <c r="I57" i="31"/>
  <c r="G57" i="31"/>
  <c r="F57" i="31"/>
  <c r="E57" i="31"/>
  <c r="C57" i="31"/>
  <c r="B57" i="31"/>
  <c r="A57" i="31"/>
  <c r="AK56" i="31"/>
  <c r="AJ56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N56" i="31"/>
  <c r="L56" i="31"/>
  <c r="K56" i="31"/>
  <c r="J56" i="31"/>
  <c r="I56" i="31"/>
  <c r="G56" i="31"/>
  <c r="F56" i="31"/>
  <c r="E56" i="31"/>
  <c r="C56" i="31"/>
  <c r="B56" i="31"/>
  <c r="A56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N55" i="31"/>
  <c r="L55" i="31"/>
  <c r="K55" i="31"/>
  <c r="J55" i="31"/>
  <c r="I55" i="31"/>
  <c r="G55" i="31"/>
  <c r="F55" i="31"/>
  <c r="E55" i="31"/>
  <c r="C55" i="31"/>
  <c r="B55" i="31"/>
  <c r="A55" i="31"/>
  <c r="AK54" i="31"/>
  <c r="AJ54" i="31"/>
  <c r="AI54" i="31"/>
  <c r="AH54" i="31"/>
  <c r="AG54" i="31"/>
  <c r="AF54" i="31"/>
  <c r="AE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N54" i="31"/>
  <c r="L54" i="31"/>
  <c r="K54" i="31"/>
  <c r="J54" i="31"/>
  <c r="I54" i="31"/>
  <c r="G54" i="31"/>
  <c r="F54" i="31"/>
  <c r="E54" i="31"/>
  <c r="C54" i="31"/>
  <c r="B54" i="31"/>
  <c r="A54" i="31"/>
  <c r="AK53" i="31"/>
  <c r="AJ53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N53" i="31"/>
  <c r="L53" i="31"/>
  <c r="K53" i="31"/>
  <c r="J53" i="31"/>
  <c r="I53" i="31"/>
  <c r="G53" i="31"/>
  <c r="F53" i="31"/>
  <c r="E53" i="31"/>
  <c r="C53" i="31"/>
  <c r="B53" i="31"/>
  <c r="A53" i="31"/>
  <c r="AK52" i="31"/>
  <c r="AJ52" i="31"/>
  <c r="AI52" i="31"/>
  <c r="AH52" i="31"/>
  <c r="AG52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N52" i="31"/>
  <c r="L52" i="31"/>
  <c r="K52" i="31"/>
  <c r="J52" i="31"/>
  <c r="I52" i="31"/>
  <c r="G52" i="31"/>
  <c r="F52" i="31"/>
  <c r="E52" i="31"/>
  <c r="C52" i="31"/>
  <c r="B52" i="31"/>
  <c r="A52" i="31"/>
  <c r="AK51" i="31"/>
  <c r="AJ51" i="31"/>
  <c r="AI51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N51" i="31"/>
  <c r="L51" i="31"/>
  <c r="K51" i="31"/>
  <c r="J51" i="31"/>
  <c r="I51" i="31"/>
  <c r="G51" i="31"/>
  <c r="F51" i="31"/>
  <c r="E51" i="31"/>
  <c r="C51" i="31"/>
  <c r="B51" i="31"/>
  <c r="A51" i="31"/>
  <c r="AK50" i="31"/>
  <c r="AJ50" i="31"/>
  <c r="AI50" i="31"/>
  <c r="AH50" i="31"/>
  <c r="AG50" i="31"/>
  <c r="AF50" i="31"/>
  <c r="AE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N50" i="31"/>
  <c r="L50" i="31"/>
  <c r="K50" i="31"/>
  <c r="J50" i="31"/>
  <c r="I50" i="31"/>
  <c r="G50" i="31"/>
  <c r="F50" i="31"/>
  <c r="E50" i="31"/>
  <c r="C50" i="31"/>
  <c r="B50" i="31"/>
  <c r="A50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N49" i="31"/>
  <c r="L49" i="31"/>
  <c r="K49" i="31"/>
  <c r="J49" i="31"/>
  <c r="I49" i="31"/>
  <c r="G49" i="31"/>
  <c r="F49" i="31"/>
  <c r="E49" i="31"/>
  <c r="C49" i="31"/>
  <c r="B49" i="31"/>
  <c r="A49" i="31"/>
  <c r="AK48" i="31"/>
  <c r="AJ48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N48" i="31"/>
  <c r="L48" i="31"/>
  <c r="K48" i="31"/>
  <c r="J48" i="31"/>
  <c r="I48" i="31"/>
  <c r="G48" i="31"/>
  <c r="F48" i="31"/>
  <c r="E48" i="31"/>
  <c r="C48" i="31"/>
  <c r="B48" i="31"/>
  <c r="A48" i="31"/>
  <c r="AK47" i="31"/>
  <c r="AJ47" i="31"/>
  <c r="AI47" i="31"/>
  <c r="AH47" i="31"/>
  <c r="AG47" i="31"/>
  <c r="AF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N47" i="31"/>
  <c r="L47" i="31"/>
  <c r="K47" i="31"/>
  <c r="J47" i="31"/>
  <c r="I47" i="31"/>
  <c r="G47" i="31"/>
  <c r="F47" i="31"/>
  <c r="E47" i="31"/>
  <c r="C47" i="31"/>
  <c r="B47" i="31"/>
  <c r="A47" i="31"/>
  <c r="AK46" i="31"/>
  <c r="AJ46" i="31"/>
  <c r="AI46" i="31"/>
  <c r="AH46" i="31"/>
  <c r="AG46" i="31"/>
  <c r="AF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N46" i="31"/>
  <c r="L46" i="31"/>
  <c r="K46" i="31"/>
  <c r="J46" i="31"/>
  <c r="I46" i="31"/>
  <c r="G46" i="31"/>
  <c r="F46" i="31"/>
  <c r="E46" i="31"/>
  <c r="C46" i="31"/>
  <c r="B46" i="31"/>
  <c r="A46" i="31"/>
  <c r="AK45" i="31"/>
  <c r="AJ45" i="31"/>
  <c r="AI45" i="31"/>
  <c r="AH45" i="31"/>
  <c r="AG45" i="31"/>
  <c r="AF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N45" i="31"/>
  <c r="L45" i="31"/>
  <c r="K45" i="31"/>
  <c r="J45" i="31"/>
  <c r="I45" i="31"/>
  <c r="G45" i="31"/>
  <c r="F45" i="31"/>
  <c r="E45" i="31"/>
  <c r="C45" i="31"/>
  <c r="B45" i="31"/>
  <c r="A45" i="31"/>
  <c r="AK44" i="31"/>
  <c r="AJ44" i="31"/>
  <c r="AI44" i="31"/>
  <c r="AH44" i="31"/>
  <c r="AG44" i="31"/>
  <c r="AF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N44" i="31"/>
  <c r="L44" i="31"/>
  <c r="K44" i="31"/>
  <c r="J44" i="31"/>
  <c r="I44" i="31"/>
  <c r="G44" i="31"/>
  <c r="F44" i="31"/>
  <c r="E44" i="31"/>
  <c r="C44" i="31"/>
  <c r="B44" i="31"/>
  <c r="A44" i="31"/>
  <c r="AK43" i="31"/>
  <c r="AJ43" i="31"/>
  <c r="AI43" i="31"/>
  <c r="AH43" i="31"/>
  <c r="AG43" i="31"/>
  <c r="AF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N43" i="31"/>
  <c r="L43" i="31"/>
  <c r="K43" i="31"/>
  <c r="J43" i="31"/>
  <c r="I43" i="31"/>
  <c r="G43" i="31"/>
  <c r="F43" i="31"/>
  <c r="E43" i="31"/>
  <c r="C43" i="31"/>
  <c r="B43" i="31"/>
  <c r="A43" i="31"/>
  <c r="AK42" i="31"/>
  <c r="AJ42" i="31"/>
  <c r="AI42" i="31"/>
  <c r="AH42" i="31"/>
  <c r="AG42" i="31"/>
  <c r="AF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N42" i="31"/>
  <c r="L42" i="31"/>
  <c r="K42" i="31"/>
  <c r="J42" i="31"/>
  <c r="I42" i="31"/>
  <c r="G42" i="31"/>
  <c r="F42" i="31"/>
  <c r="E42" i="31"/>
  <c r="C42" i="31"/>
  <c r="B42" i="31"/>
  <c r="A42" i="31"/>
  <c r="AK41" i="31"/>
  <c r="AJ41" i="31"/>
  <c r="AI41" i="31"/>
  <c r="AH41" i="31"/>
  <c r="AG41" i="31"/>
  <c r="AF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N41" i="31"/>
  <c r="L41" i="31"/>
  <c r="K41" i="31"/>
  <c r="J41" i="31"/>
  <c r="I41" i="31"/>
  <c r="G41" i="31"/>
  <c r="F41" i="31"/>
  <c r="E41" i="31"/>
  <c r="C41" i="31"/>
  <c r="B41" i="31"/>
  <c r="A41" i="31"/>
  <c r="AK40" i="31"/>
  <c r="AJ40" i="31"/>
  <c r="AI40" i="31"/>
  <c r="AH40" i="31"/>
  <c r="AG40" i="31"/>
  <c r="AF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N40" i="31"/>
  <c r="L40" i="31"/>
  <c r="K40" i="31"/>
  <c r="J40" i="31"/>
  <c r="I40" i="31"/>
  <c r="G40" i="31"/>
  <c r="F40" i="31"/>
  <c r="E40" i="31"/>
  <c r="C40" i="31"/>
  <c r="B40" i="31"/>
  <c r="A40" i="31"/>
  <c r="AK39" i="31"/>
  <c r="AJ39" i="31"/>
  <c r="AI39" i="31"/>
  <c r="AH39" i="31"/>
  <c r="AG39" i="31"/>
  <c r="AF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N39" i="31"/>
  <c r="L39" i="31"/>
  <c r="K39" i="31"/>
  <c r="J39" i="31"/>
  <c r="I39" i="31"/>
  <c r="G39" i="31"/>
  <c r="F39" i="31"/>
  <c r="E39" i="31"/>
  <c r="C39" i="31"/>
  <c r="B39" i="31"/>
  <c r="A39" i="31"/>
  <c r="AK38" i="31"/>
  <c r="AJ38" i="31"/>
  <c r="AI38" i="31"/>
  <c r="AH38" i="31"/>
  <c r="AG38" i="31"/>
  <c r="AF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N38" i="31"/>
  <c r="L38" i="31"/>
  <c r="K38" i="31"/>
  <c r="J38" i="31"/>
  <c r="I38" i="31"/>
  <c r="G38" i="31"/>
  <c r="F38" i="31"/>
  <c r="E38" i="31"/>
  <c r="C38" i="31"/>
  <c r="B38" i="31"/>
  <c r="A38" i="31"/>
  <c r="AK37" i="31"/>
  <c r="AJ37" i="31"/>
  <c r="AI37" i="31"/>
  <c r="AH37" i="31"/>
  <c r="AG37" i="31"/>
  <c r="AF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N37" i="31"/>
  <c r="L37" i="31"/>
  <c r="K37" i="31"/>
  <c r="J37" i="31"/>
  <c r="I37" i="31"/>
  <c r="G37" i="31"/>
  <c r="F37" i="31"/>
  <c r="E37" i="31"/>
  <c r="C37" i="31"/>
  <c r="B37" i="31"/>
  <c r="A37" i="31"/>
  <c r="AK36" i="31"/>
  <c r="AJ36" i="31"/>
  <c r="AI36" i="31"/>
  <c r="AH36" i="31"/>
  <c r="AG36" i="31"/>
  <c r="AF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N36" i="31"/>
  <c r="L36" i="31"/>
  <c r="K36" i="31"/>
  <c r="J36" i="31"/>
  <c r="I36" i="31"/>
  <c r="G36" i="31"/>
  <c r="F36" i="31"/>
  <c r="E36" i="31"/>
  <c r="C36" i="31"/>
  <c r="B36" i="31"/>
  <c r="A36" i="31"/>
  <c r="AK35" i="31"/>
  <c r="AJ35" i="31"/>
  <c r="AI35" i="31"/>
  <c r="AH35" i="31"/>
  <c r="AG35" i="31"/>
  <c r="AF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N35" i="31"/>
  <c r="L35" i="31"/>
  <c r="K35" i="31"/>
  <c r="J35" i="31"/>
  <c r="I35" i="31"/>
  <c r="G35" i="31"/>
  <c r="F35" i="31"/>
  <c r="E35" i="31"/>
  <c r="C35" i="31"/>
  <c r="B35" i="31"/>
  <c r="A35" i="31"/>
  <c r="AK34" i="31"/>
  <c r="AJ34" i="31"/>
  <c r="AI34" i="31"/>
  <c r="AH34" i="31"/>
  <c r="AG34" i="31"/>
  <c r="AF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N34" i="31"/>
  <c r="L34" i="31"/>
  <c r="K34" i="31"/>
  <c r="J34" i="31"/>
  <c r="I34" i="31"/>
  <c r="G34" i="31"/>
  <c r="F34" i="31"/>
  <c r="E34" i="31"/>
  <c r="C34" i="31"/>
  <c r="B34" i="31"/>
  <c r="A34" i="31"/>
  <c r="AK33" i="31"/>
  <c r="AJ33" i="31"/>
  <c r="AI33" i="31"/>
  <c r="AH33" i="31"/>
  <c r="AG33" i="31"/>
  <c r="AF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N33" i="31"/>
  <c r="L33" i="31"/>
  <c r="K33" i="31"/>
  <c r="J33" i="31"/>
  <c r="I33" i="31"/>
  <c r="G33" i="31"/>
  <c r="F33" i="31"/>
  <c r="E33" i="31"/>
  <c r="C33" i="31"/>
  <c r="B33" i="31"/>
  <c r="A33" i="31"/>
  <c r="AK32" i="31"/>
  <c r="AJ32" i="31"/>
  <c r="AI32" i="31"/>
  <c r="AH32" i="31"/>
  <c r="AG32" i="31"/>
  <c r="AF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N32" i="31"/>
  <c r="L32" i="31"/>
  <c r="K32" i="31"/>
  <c r="J32" i="31"/>
  <c r="I32" i="31"/>
  <c r="G32" i="31"/>
  <c r="F32" i="31"/>
  <c r="E32" i="31"/>
  <c r="C32" i="31"/>
  <c r="B32" i="31"/>
  <c r="A32" i="31"/>
  <c r="AK31" i="31"/>
  <c r="AJ31" i="31"/>
  <c r="AI31" i="31"/>
  <c r="AH31" i="31"/>
  <c r="AG31" i="31"/>
  <c r="AF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N31" i="31"/>
  <c r="L31" i="31"/>
  <c r="K31" i="31"/>
  <c r="J31" i="31"/>
  <c r="I31" i="31"/>
  <c r="G31" i="31"/>
  <c r="F31" i="31"/>
  <c r="E31" i="31"/>
  <c r="C31" i="31"/>
  <c r="B31" i="31"/>
  <c r="A31" i="31"/>
  <c r="AK30" i="31"/>
  <c r="AJ30" i="31"/>
  <c r="AI30" i="31"/>
  <c r="AH30" i="31"/>
  <c r="AG30" i="31"/>
  <c r="AF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N30" i="31"/>
  <c r="L30" i="31"/>
  <c r="K30" i="31"/>
  <c r="J30" i="31"/>
  <c r="I30" i="31"/>
  <c r="G30" i="31"/>
  <c r="F30" i="31"/>
  <c r="E30" i="31"/>
  <c r="C30" i="31"/>
  <c r="B30" i="31"/>
  <c r="A30" i="31"/>
  <c r="AK29" i="31"/>
  <c r="AJ29" i="31"/>
  <c r="AI29" i="31"/>
  <c r="AH29" i="31"/>
  <c r="AG29" i="31"/>
  <c r="AF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N29" i="31"/>
  <c r="L29" i="31"/>
  <c r="K29" i="31"/>
  <c r="J29" i="31"/>
  <c r="I29" i="31"/>
  <c r="G29" i="31"/>
  <c r="F29" i="31"/>
  <c r="E29" i="31"/>
  <c r="C29" i="31"/>
  <c r="B29" i="31"/>
  <c r="A29" i="31"/>
  <c r="AK28" i="31"/>
  <c r="AJ28" i="31"/>
  <c r="AI28" i="31"/>
  <c r="AH28" i="31"/>
  <c r="AG28" i="31"/>
  <c r="AF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N28" i="31"/>
  <c r="L28" i="31"/>
  <c r="K28" i="31"/>
  <c r="J28" i="31"/>
  <c r="I28" i="31"/>
  <c r="G28" i="31"/>
  <c r="F28" i="31"/>
  <c r="E28" i="31"/>
  <c r="C28" i="31"/>
  <c r="B28" i="31"/>
  <c r="A28" i="31"/>
  <c r="AK27" i="31"/>
  <c r="AJ27" i="31"/>
  <c r="AI27" i="31"/>
  <c r="AH27" i="31"/>
  <c r="AG27" i="31"/>
  <c r="AF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N27" i="31"/>
  <c r="L27" i="31"/>
  <c r="K27" i="31"/>
  <c r="J27" i="31"/>
  <c r="I27" i="31"/>
  <c r="G27" i="31"/>
  <c r="F27" i="31"/>
  <c r="E27" i="31"/>
  <c r="C27" i="31"/>
  <c r="B27" i="31"/>
  <c r="A27" i="31"/>
  <c r="AK26" i="31"/>
  <c r="AJ26" i="31"/>
  <c r="AI26" i="31"/>
  <c r="AH26" i="31"/>
  <c r="AG26" i="31"/>
  <c r="AF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N26" i="31"/>
  <c r="L26" i="31"/>
  <c r="K26" i="31"/>
  <c r="J26" i="31"/>
  <c r="I26" i="31"/>
  <c r="G26" i="31"/>
  <c r="F26" i="31"/>
  <c r="E26" i="31"/>
  <c r="C26" i="31"/>
  <c r="B26" i="31"/>
  <c r="A26" i="31"/>
  <c r="AK25" i="31"/>
  <c r="AJ25" i="31"/>
  <c r="AI25" i="31"/>
  <c r="AH25" i="31"/>
  <c r="AG25" i="31"/>
  <c r="AF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N25" i="31"/>
  <c r="L25" i="31"/>
  <c r="K25" i="31"/>
  <c r="J25" i="31"/>
  <c r="I25" i="31"/>
  <c r="G25" i="31"/>
  <c r="F25" i="31"/>
  <c r="E25" i="31"/>
  <c r="C25" i="31"/>
  <c r="B25" i="31"/>
  <c r="A25" i="31"/>
  <c r="AK24" i="31"/>
  <c r="AJ24" i="31"/>
  <c r="AI24" i="31"/>
  <c r="AH24" i="31"/>
  <c r="AG24" i="31"/>
  <c r="AF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N24" i="31"/>
  <c r="L24" i="31"/>
  <c r="K24" i="31"/>
  <c r="J24" i="31"/>
  <c r="I24" i="31"/>
  <c r="G24" i="31"/>
  <c r="F24" i="31"/>
  <c r="E24" i="31"/>
  <c r="C24" i="31"/>
  <c r="B24" i="31"/>
  <c r="A24" i="31"/>
  <c r="AK23" i="31"/>
  <c r="AJ23" i="31"/>
  <c r="AI23" i="31"/>
  <c r="AH23" i="31"/>
  <c r="AG23" i="31"/>
  <c r="AF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N23" i="31"/>
  <c r="L23" i="31"/>
  <c r="K23" i="31"/>
  <c r="J23" i="31"/>
  <c r="I23" i="31"/>
  <c r="G23" i="31"/>
  <c r="F23" i="31"/>
  <c r="E23" i="31"/>
  <c r="C23" i="31"/>
  <c r="B23" i="31"/>
  <c r="A23" i="31"/>
  <c r="AK22" i="31"/>
  <c r="AJ22" i="31"/>
  <c r="AI22" i="31"/>
  <c r="AH22" i="31"/>
  <c r="AG22" i="31"/>
  <c r="AF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N22" i="31"/>
  <c r="L22" i="31"/>
  <c r="K22" i="31"/>
  <c r="J22" i="31"/>
  <c r="I22" i="31"/>
  <c r="G22" i="31"/>
  <c r="F22" i="31"/>
  <c r="E22" i="31"/>
  <c r="C22" i="31"/>
  <c r="B22" i="31"/>
  <c r="A22" i="31"/>
  <c r="AK21" i="31"/>
  <c r="AJ21" i="31"/>
  <c r="AI21" i="31"/>
  <c r="AH21" i="31"/>
  <c r="AG21" i="31"/>
  <c r="AF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N21" i="31"/>
  <c r="L21" i="31"/>
  <c r="K21" i="31"/>
  <c r="J21" i="31"/>
  <c r="I21" i="31"/>
  <c r="G21" i="31"/>
  <c r="F21" i="31"/>
  <c r="E21" i="31"/>
  <c r="C21" i="31"/>
  <c r="B21" i="31"/>
  <c r="A21" i="31"/>
  <c r="AK20" i="31"/>
  <c r="AJ20" i="31"/>
  <c r="AI20" i="31"/>
  <c r="AH20" i="31"/>
  <c r="AG20" i="31"/>
  <c r="AF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N20" i="31"/>
  <c r="L20" i="31"/>
  <c r="K20" i="31"/>
  <c r="J20" i="31"/>
  <c r="I20" i="31"/>
  <c r="G20" i="31"/>
  <c r="F20" i="31"/>
  <c r="E20" i="31"/>
  <c r="C20" i="31"/>
  <c r="B20" i="31"/>
  <c r="A20" i="31"/>
  <c r="AK19" i="31"/>
  <c r="AJ19" i="31"/>
  <c r="AI19" i="31"/>
  <c r="AH19" i="31"/>
  <c r="AG19" i="31"/>
  <c r="AF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N19" i="31"/>
  <c r="L19" i="31"/>
  <c r="K19" i="31"/>
  <c r="J19" i="31"/>
  <c r="I19" i="31"/>
  <c r="G19" i="31"/>
  <c r="F19" i="31"/>
  <c r="E19" i="31"/>
  <c r="C19" i="31"/>
  <c r="B19" i="31"/>
  <c r="A19" i="31"/>
  <c r="AK18" i="31"/>
  <c r="AJ18" i="31"/>
  <c r="AI18" i="31"/>
  <c r="AH18" i="31"/>
  <c r="AG18" i="31"/>
  <c r="AF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N18" i="31"/>
  <c r="L18" i="31"/>
  <c r="K18" i="31"/>
  <c r="J18" i="31"/>
  <c r="I18" i="31"/>
  <c r="G18" i="31"/>
  <c r="F18" i="31"/>
  <c r="E18" i="31"/>
  <c r="C18" i="31"/>
  <c r="B18" i="31"/>
  <c r="A18" i="31"/>
  <c r="AK17" i="31"/>
  <c r="AJ17" i="31"/>
  <c r="AI17" i="31"/>
  <c r="AH17" i="31"/>
  <c r="AG17" i="31"/>
  <c r="AF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N17" i="31"/>
  <c r="L17" i="31"/>
  <c r="K17" i="31"/>
  <c r="J17" i="31"/>
  <c r="I17" i="31"/>
  <c r="G17" i="31"/>
  <c r="F17" i="31"/>
  <c r="E17" i="31"/>
  <c r="C17" i="31"/>
  <c r="B17" i="31"/>
  <c r="A17" i="31"/>
  <c r="AK16" i="31"/>
  <c r="AJ16" i="31"/>
  <c r="AI16" i="31"/>
  <c r="AH16" i="31"/>
  <c r="AG16" i="31"/>
  <c r="AF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N16" i="31"/>
  <c r="L16" i="31"/>
  <c r="K16" i="31"/>
  <c r="J16" i="31"/>
  <c r="I16" i="31"/>
  <c r="G16" i="31"/>
  <c r="F16" i="31"/>
  <c r="E16" i="31"/>
  <c r="C16" i="31"/>
  <c r="B16" i="31"/>
  <c r="A16" i="31"/>
  <c r="AK15" i="31"/>
  <c r="AJ15" i="31"/>
  <c r="AI15" i="31"/>
  <c r="AH15" i="31"/>
  <c r="AG15" i="31"/>
  <c r="AF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N15" i="31"/>
  <c r="L15" i="31"/>
  <c r="K15" i="31"/>
  <c r="J15" i="31"/>
  <c r="I15" i="31"/>
  <c r="G15" i="31"/>
  <c r="F15" i="31"/>
  <c r="E15" i="31"/>
  <c r="C15" i="31"/>
  <c r="B15" i="31"/>
  <c r="A15" i="31"/>
  <c r="AK14" i="31"/>
  <c r="AJ14" i="31"/>
  <c r="AI14" i="31"/>
  <c r="AH14" i="31"/>
  <c r="AG14" i="31"/>
  <c r="AF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N14" i="31"/>
  <c r="L14" i="31"/>
  <c r="K14" i="31"/>
  <c r="J14" i="31"/>
  <c r="I14" i="31"/>
  <c r="G14" i="31"/>
  <c r="F14" i="31"/>
  <c r="E14" i="31"/>
  <c r="C14" i="31"/>
  <c r="B14" i="31"/>
  <c r="A14" i="31"/>
  <c r="AK13" i="31"/>
  <c r="AJ13" i="31"/>
  <c r="AI13" i="31"/>
  <c r="AH13" i="31"/>
  <c r="AG13" i="31"/>
  <c r="AF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N13" i="31"/>
  <c r="L13" i="31"/>
  <c r="K13" i="31"/>
  <c r="J13" i="31"/>
  <c r="I13" i="31"/>
  <c r="G13" i="31"/>
  <c r="F13" i="31"/>
  <c r="E13" i="31"/>
  <c r="C13" i="31"/>
  <c r="B13" i="31"/>
  <c r="A13" i="31"/>
  <c r="AK12" i="31"/>
  <c r="AJ12" i="31"/>
  <c r="AI12" i="31"/>
  <c r="AH12" i="31"/>
  <c r="AG12" i="31"/>
  <c r="AF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N12" i="31"/>
  <c r="L12" i="31"/>
  <c r="K12" i="31"/>
  <c r="J12" i="31"/>
  <c r="I12" i="31"/>
  <c r="G12" i="31"/>
  <c r="F12" i="31"/>
  <c r="E12" i="31"/>
  <c r="C12" i="31"/>
  <c r="B12" i="31"/>
  <c r="A12" i="31"/>
  <c r="AK11" i="31"/>
  <c r="AJ11" i="31"/>
  <c r="AI11" i="31"/>
  <c r="AH11" i="31"/>
  <c r="AG11" i="31"/>
  <c r="AF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N11" i="31"/>
  <c r="L11" i="31"/>
  <c r="K11" i="31"/>
  <c r="J11" i="31"/>
  <c r="I11" i="31"/>
  <c r="G11" i="31"/>
  <c r="F11" i="31"/>
  <c r="E11" i="31"/>
  <c r="C11" i="31"/>
  <c r="B11" i="31"/>
  <c r="A11" i="31"/>
  <c r="AK10" i="31"/>
  <c r="AJ10" i="31"/>
  <c r="AI10" i="31"/>
  <c r="AH10" i="31"/>
  <c r="AG10" i="31"/>
  <c r="AF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N10" i="31"/>
  <c r="L10" i="31"/>
  <c r="K10" i="31"/>
  <c r="J10" i="31"/>
  <c r="I10" i="31"/>
  <c r="G10" i="31"/>
  <c r="F10" i="31"/>
  <c r="E10" i="31"/>
  <c r="C10" i="31"/>
  <c r="B10" i="31"/>
  <c r="A10" i="31"/>
  <c r="AK9" i="31"/>
  <c r="AJ9" i="31"/>
  <c r="AI9" i="31"/>
  <c r="AH9" i="31"/>
  <c r="AG9" i="31"/>
  <c r="AF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N9" i="31"/>
  <c r="L9" i="31"/>
  <c r="K9" i="31"/>
  <c r="J9" i="31"/>
  <c r="I9" i="31"/>
  <c r="G9" i="31"/>
  <c r="F9" i="31"/>
  <c r="E9" i="31"/>
  <c r="C9" i="31"/>
  <c r="B9" i="31"/>
  <c r="A9" i="31"/>
  <c r="AK8" i="31"/>
  <c r="AJ8" i="31"/>
  <c r="AI8" i="31"/>
  <c r="AH8" i="31"/>
  <c r="AG8" i="31"/>
  <c r="AF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N8" i="31"/>
  <c r="L8" i="31"/>
  <c r="K8" i="31"/>
  <c r="J8" i="31"/>
  <c r="I8" i="31"/>
  <c r="G8" i="31"/>
  <c r="F8" i="31"/>
  <c r="E8" i="31"/>
  <c r="C8" i="31"/>
  <c r="B8" i="31"/>
  <c r="A8" i="31"/>
  <c r="AK7" i="31"/>
  <c r="AJ7" i="31"/>
  <c r="AI7" i="31"/>
  <c r="AH7" i="31"/>
  <c r="AG7" i="31"/>
  <c r="AF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N7" i="31"/>
  <c r="L7" i="31"/>
  <c r="K7" i="31"/>
  <c r="J7" i="31"/>
  <c r="I7" i="31"/>
  <c r="G7" i="31"/>
  <c r="F7" i="31"/>
  <c r="E7" i="31"/>
  <c r="C7" i="31"/>
  <c r="B7" i="31"/>
  <c r="A7" i="31"/>
  <c r="AK6" i="31"/>
  <c r="AJ6" i="31"/>
  <c r="AI6" i="31"/>
  <c r="AH6" i="31"/>
  <c r="AG6" i="31"/>
  <c r="AF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N6" i="31"/>
  <c r="L6" i="31"/>
  <c r="K6" i="31"/>
  <c r="J6" i="31"/>
  <c r="I6" i="31"/>
  <c r="G6" i="31"/>
  <c r="F6" i="31"/>
  <c r="E6" i="31"/>
  <c r="C6" i="31"/>
  <c r="B6" i="31"/>
  <c r="A6" i="31"/>
  <c r="AK5" i="31"/>
  <c r="AJ5" i="31"/>
  <c r="AI5" i="31"/>
  <c r="AH5" i="31"/>
  <c r="AG5" i="31"/>
  <c r="AF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N5" i="31"/>
  <c r="L5" i="31"/>
  <c r="K5" i="31"/>
  <c r="J5" i="31"/>
  <c r="I5" i="31"/>
  <c r="G5" i="31"/>
  <c r="F5" i="31"/>
  <c r="E5" i="31"/>
  <c r="C5" i="31"/>
  <c r="B5" i="31"/>
  <c r="A5" i="31"/>
  <c r="AK4" i="31"/>
  <c r="AJ4" i="31"/>
  <c r="AI4" i="31"/>
  <c r="AH4" i="31"/>
  <c r="AG4" i="31"/>
  <c r="AF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N4" i="31"/>
  <c r="L4" i="31"/>
  <c r="K4" i="31"/>
  <c r="J4" i="31"/>
  <c r="I4" i="31"/>
  <c r="G4" i="31"/>
  <c r="F4" i="31"/>
  <c r="E4" i="31"/>
  <c r="C4" i="31"/>
  <c r="B4" i="31"/>
  <c r="A4" i="31"/>
  <c r="AK3" i="31"/>
  <c r="AJ3" i="31"/>
  <c r="AI3" i="31"/>
  <c r="AH3" i="31"/>
  <c r="AG3" i="31"/>
  <c r="AF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N3" i="31"/>
  <c r="L3" i="31"/>
  <c r="K3" i="31"/>
  <c r="J3" i="31"/>
  <c r="I3" i="31"/>
  <c r="G3" i="31"/>
  <c r="F3" i="31"/>
  <c r="E3" i="31"/>
  <c r="C3" i="31"/>
  <c r="B3" i="31"/>
  <c r="A3" i="31"/>
  <c r="AK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N2" i="31"/>
  <c r="L2" i="31"/>
  <c r="K2" i="31"/>
  <c r="J2" i="31"/>
  <c r="I2" i="31"/>
  <c r="G2" i="31"/>
  <c r="F2" i="31"/>
  <c r="E2" i="31"/>
  <c r="C2" i="31"/>
  <c r="B2" i="31"/>
  <c r="A2" i="31"/>
  <c r="DH2" i="30"/>
  <c r="DG2" i="30"/>
  <c r="DE2" i="30"/>
  <c r="DD2" i="30"/>
  <c r="DC2" i="30"/>
  <c r="DB2" i="30"/>
  <c r="DA2" i="30"/>
  <c r="CZ2" i="30"/>
  <c r="CY2" i="30"/>
  <c r="CX2" i="30"/>
  <c r="CW2" i="30"/>
  <c r="CV2" i="30"/>
  <c r="CU2" i="30"/>
  <c r="CT2" i="30"/>
  <c r="CS2" i="30"/>
  <c r="CR2" i="30"/>
  <c r="CQ2" i="30"/>
  <c r="CO2" i="30"/>
  <c r="CN2" i="30"/>
  <c r="CM2" i="30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O2" i="30"/>
  <c r="BM2" i="30"/>
  <c r="BL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F2" i="30"/>
  <c r="E2" i="30"/>
  <c r="B2" i="30"/>
  <c r="A2" i="30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2" i="29"/>
  <c r="A2" i="29"/>
  <c r="CE2" i="28"/>
  <c r="CD2" i="28"/>
  <c r="CC2" i="28"/>
  <c r="CB2" i="28"/>
  <c r="CA2" i="28"/>
  <c r="BZ2" i="28"/>
  <c r="BY2" i="28"/>
  <c r="BX2" i="28"/>
  <c r="BW2" i="28"/>
  <c r="BV2" i="28"/>
  <c r="BU2" i="28"/>
  <c r="BT2" i="28"/>
  <c r="BS2" i="28"/>
  <c r="BR2" i="28"/>
  <c r="BQ2" i="28"/>
  <c r="BP2" i="28"/>
  <c r="BO2" i="28"/>
  <c r="BN2" i="28"/>
  <c r="BM2" i="28"/>
  <c r="BL2" i="28"/>
  <c r="BK2" i="28"/>
  <c r="BJ2" i="28"/>
  <c r="BI2" i="28"/>
  <c r="BH2" i="28"/>
  <c r="BG2" i="28"/>
  <c r="BF2" i="28"/>
  <c r="BE2" i="28"/>
  <c r="BD2" i="28"/>
  <c r="BC2" i="28"/>
  <c r="BB2" i="28"/>
  <c r="BA2" i="28"/>
  <c r="AZ2" i="28"/>
  <c r="AY2" i="28"/>
  <c r="AX2" i="28"/>
  <c r="AT2" i="28"/>
  <c r="AS2" i="28"/>
  <c r="AR2" i="28"/>
  <c r="AQ2" i="28"/>
  <c r="AP2" i="28"/>
  <c r="AO2" i="28"/>
  <c r="AN2" i="28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B2" i="28"/>
  <c r="A2" i="28"/>
  <c r="N2" i="18"/>
  <c r="M2" i="18"/>
  <c r="L2" i="18"/>
  <c r="K2" i="18"/>
  <c r="J2" i="18"/>
  <c r="I2" i="18"/>
  <c r="H2" i="18"/>
  <c r="G2" i="18"/>
  <c r="F2" i="18"/>
  <c r="E2" i="18"/>
  <c r="D2" i="18"/>
  <c r="C2" i="18"/>
  <c r="B2" i="18"/>
  <c r="A2" i="18"/>
  <c r="C716" i="34"/>
  <c r="C713" i="34"/>
  <c r="C712" i="34"/>
  <c r="C711" i="34"/>
  <c r="C710" i="34"/>
  <c r="C709" i="34"/>
  <c r="C708" i="34"/>
  <c r="C707" i="34"/>
  <c r="C706" i="34"/>
  <c r="C705" i="34"/>
  <c r="C704" i="34"/>
  <c r="C703" i="34"/>
  <c r="C702" i="34"/>
  <c r="C701" i="34"/>
  <c r="C700" i="34"/>
  <c r="C699" i="34"/>
  <c r="C698" i="34"/>
  <c r="C697" i="34"/>
  <c r="C696" i="34"/>
  <c r="C695" i="34"/>
  <c r="C694" i="34"/>
  <c r="C693" i="34"/>
  <c r="C692" i="34"/>
  <c r="C691" i="34"/>
  <c r="C690" i="34"/>
  <c r="C689" i="34"/>
  <c r="C688" i="34"/>
  <c r="C687" i="34"/>
  <c r="C686" i="34"/>
  <c r="C685" i="34"/>
  <c r="C684" i="34"/>
  <c r="C683" i="34"/>
  <c r="C682" i="34"/>
  <c r="C681" i="34"/>
  <c r="C680" i="34"/>
  <c r="C679" i="34"/>
  <c r="C678" i="34"/>
  <c r="C677" i="34"/>
  <c r="C676" i="34"/>
  <c r="C675" i="34"/>
  <c r="C674" i="34"/>
  <c r="C673" i="34"/>
  <c r="C672" i="34"/>
  <c r="C671" i="34"/>
  <c r="C670" i="34"/>
  <c r="C669" i="34"/>
  <c r="C668" i="34"/>
  <c r="C647" i="34"/>
  <c r="C646" i="34"/>
  <c r="C645" i="34"/>
  <c r="C644" i="34"/>
  <c r="C643" i="34"/>
  <c r="C642" i="34"/>
  <c r="C641" i="34"/>
  <c r="C640" i="34"/>
  <c r="C639" i="34"/>
  <c r="C638" i="34"/>
  <c r="C637" i="34"/>
  <c r="C636" i="34"/>
  <c r="C635" i="34"/>
  <c r="C634" i="34"/>
  <c r="C633" i="34"/>
  <c r="C632" i="34"/>
  <c r="C631" i="34"/>
  <c r="C630" i="34"/>
  <c r="C629" i="34"/>
  <c r="C628" i="34"/>
  <c r="C627" i="34"/>
  <c r="C626" i="34"/>
  <c r="C625" i="34"/>
  <c r="C624" i="34"/>
  <c r="C623" i="34"/>
  <c r="C622" i="34"/>
  <c r="C621" i="34"/>
  <c r="C620" i="34"/>
  <c r="C619" i="34"/>
  <c r="C618" i="34"/>
  <c r="C617" i="34"/>
  <c r="C616" i="34"/>
  <c r="C615" i="34"/>
  <c r="C614" i="34"/>
  <c r="D615" i="34" s="1"/>
  <c r="L612" i="34"/>
  <c r="K612" i="34"/>
  <c r="J612" i="34"/>
  <c r="I612" i="34"/>
  <c r="H612" i="34"/>
  <c r="G612" i="34"/>
  <c r="F612" i="34"/>
  <c r="D612" i="34"/>
  <c r="D384" i="32"/>
  <c r="C384" i="32"/>
  <c r="D383" i="32"/>
  <c r="C383" i="32"/>
  <c r="D382" i="32"/>
  <c r="C382" i="32"/>
  <c r="D381" i="32"/>
  <c r="C381" i="32"/>
  <c r="D380" i="32"/>
  <c r="C380" i="32"/>
  <c r="D378" i="32"/>
  <c r="C378" i="32"/>
  <c r="D377" i="32"/>
  <c r="C377" i="32"/>
  <c r="D376" i="32"/>
  <c r="C376" i="32"/>
  <c r="I374" i="32"/>
  <c r="E372" i="32"/>
  <c r="D372" i="32"/>
  <c r="C372" i="32"/>
  <c r="D370" i="32"/>
  <c r="C370" i="32"/>
  <c r="D368" i="32"/>
  <c r="C368" i="32"/>
  <c r="D367" i="32"/>
  <c r="C367" i="32"/>
  <c r="D366" i="32"/>
  <c r="C366" i="32"/>
  <c r="D365" i="32"/>
  <c r="C365" i="32"/>
  <c r="D363" i="32"/>
  <c r="C363" i="32"/>
  <c r="D362" i="32"/>
  <c r="C362" i="32"/>
  <c r="H356" i="32"/>
  <c r="A356" i="32"/>
  <c r="I352" i="32"/>
  <c r="H352" i="32"/>
  <c r="G352" i="32"/>
  <c r="F352" i="32"/>
  <c r="E352" i="32"/>
  <c r="D352" i="32"/>
  <c r="C352" i="32"/>
  <c r="I351" i="32"/>
  <c r="H351" i="32"/>
  <c r="G351" i="32"/>
  <c r="F351" i="32"/>
  <c r="E351" i="32"/>
  <c r="D351" i="32"/>
  <c r="C351" i="32"/>
  <c r="I350" i="32"/>
  <c r="H350" i="32"/>
  <c r="G350" i="32"/>
  <c r="F350" i="32"/>
  <c r="E350" i="32"/>
  <c r="D350" i="32"/>
  <c r="C350" i="32"/>
  <c r="I349" i="32"/>
  <c r="H349" i="32"/>
  <c r="G349" i="32"/>
  <c r="F349" i="32"/>
  <c r="E349" i="32"/>
  <c r="D349" i="32"/>
  <c r="C349" i="32"/>
  <c r="I348" i="32"/>
  <c r="H348" i="32"/>
  <c r="G348" i="32"/>
  <c r="F348" i="32"/>
  <c r="E348" i="32"/>
  <c r="D348" i="32"/>
  <c r="C348" i="32"/>
  <c r="I346" i="32"/>
  <c r="H346" i="32"/>
  <c r="G346" i="32"/>
  <c r="F346" i="32"/>
  <c r="E346" i="32"/>
  <c r="D346" i="32"/>
  <c r="C346" i="32"/>
  <c r="I345" i="32"/>
  <c r="H345" i="32"/>
  <c r="G345" i="32"/>
  <c r="F345" i="32"/>
  <c r="E345" i="32"/>
  <c r="D345" i="32"/>
  <c r="C345" i="32"/>
  <c r="I344" i="32"/>
  <c r="H344" i="32"/>
  <c r="G344" i="32"/>
  <c r="F344" i="32"/>
  <c r="E344" i="32"/>
  <c r="D344" i="32"/>
  <c r="C344" i="32"/>
  <c r="I340" i="32"/>
  <c r="H340" i="32"/>
  <c r="G340" i="32"/>
  <c r="F340" i="32"/>
  <c r="E340" i="32"/>
  <c r="D340" i="32"/>
  <c r="C340" i="32"/>
  <c r="I338" i="32"/>
  <c r="H338" i="32"/>
  <c r="G338" i="32"/>
  <c r="F338" i="32"/>
  <c r="E338" i="32"/>
  <c r="D338" i="32"/>
  <c r="C338" i="32"/>
  <c r="I336" i="32"/>
  <c r="H336" i="32"/>
  <c r="G336" i="32"/>
  <c r="F336" i="32"/>
  <c r="E336" i="32"/>
  <c r="D336" i="32"/>
  <c r="C336" i="32"/>
  <c r="I335" i="32"/>
  <c r="H335" i="32"/>
  <c r="G335" i="32"/>
  <c r="F335" i="32"/>
  <c r="E335" i="32"/>
  <c r="D335" i="32"/>
  <c r="C335" i="32"/>
  <c r="I334" i="32"/>
  <c r="H334" i="32"/>
  <c r="G334" i="32"/>
  <c r="F334" i="32"/>
  <c r="E334" i="32"/>
  <c r="D334" i="32"/>
  <c r="C334" i="32"/>
  <c r="I333" i="32"/>
  <c r="H333" i="32"/>
  <c r="G333" i="32"/>
  <c r="F333" i="32"/>
  <c r="E333" i="32"/>
  <c r="D333" i="32"/>
  <c r="C333" i="32"/>
  <c r="I331" i="32"/>
  <c r="H331" i="32"/>
  <c r="G331" i="32"/>
  <c r="F331" i="32"/>
  <c r="E331" i="32"/>
  <c r="D331" i="32"/>
  <c r="C331" i="32"/>
  <c r="I330" i="32"/>
  <c r="H330" i="32"/>
  <c r="G330" i="32"/>
  <c r="F330" i="32"/>
  <c r="E330" i="32"/>
  <c r="D330" i="32"/>
  <c r="C330" i="32"/>
  <c r="H324" i="32"/>
  <c r="A324" i="32"/>
  <c r="I320" i="32"/>
  <c r="H320" i="32"/>
  <c r="G320" i="32"/>
  <c r="F320" i="32"/>
  <c r="E320" i="32"/>
  <c r="D320" i="32"/>
  <c r="C320" i="32"/>
  <c r="I319" i="32"/>
  <c r="H319" i="32"/>
  <c r="G319" i="32"/>
  <c r="F319" i="32"/>
  <c r="E319" i="32"/>
  <c r="D319" i="32"/>
  <c r="C319" i="32"/>
  <c r="I318" i="32"/>
  <c r="H318" i="32"/>
  <c r="G318" i="32"/>
  <c r="F318" i="32"/>
  <c r="E318" i="32"/>
  <c r="D318" i="32"/>
  <c r="C318" i="32"/>
  <c r="I317" i="32"/>
  <c r="H317" i="32"/>
  <c r="G317" i="32"/>
  <c r="F317" i="32"/>
  <c r="E317" i="32"/>
  <c r="D317" i="32"/>
  <c r="C317" i="32"/>
  <c r="I316" i="32"/>
  <c r="H316" i="32"/>
  <c r="G316" i="32"/>
  <c r="F316" i="32"/>
  <c r="E316" i="32"/>
  <c r="D316" i="32"/>
  <c r="C316" i="32"/>
  <c r="I314" i="32"/>
  <c r="H314" i="32"/>
  <c r="G314" i="32"/>
  <c r="F314" i="32"/>
  <c r="E314" i="32"/>
  <c r="D314" i="32"/>
  <c r="C314" i="32"/>
  <c r="I313" i="32"/>
  <c r="H313" i="32"/>
  <c r="G313" i="32"/>
  <c r="F313" i="32"/>
  <c r="E313" i="32"/>
  <c r="D313" i="32"/>
  <c r="C313" i="32"/>
  <c r="I312" i="32"/>
  <c r="H312" i="32"/>
  <c r="G312" i="32"/>
  <c r="F312" i="32"/>
  <c r="E312" i="32"/>
  <c r="D312" i="32"/>
  <c r="C312" i="32"/>
  <c r="I308" i="32"/>
  <c r="H308" i="32"/>
  <c r="G308" i="32"/>
  <c r="F308" i="32"/>
  <c r="E308" i="32"/>
  <c r="D308" i="32"/>
  <c r="C308" i="32"/>
  <c r="I306" i="32"/>
  <c r="H306" i="32"/>
  <c r="G306" i="32"/>
  <c r="F306" i="32"/>
  <c r="E306" i="32"/>
  <c r="D306" i="32"/>
  <c r="C306" i="32"/>
  <c r="I304" i="32"/>
  <c r="H304" i="32"/>
  <c r="G304" i="32"/>
  <c r="F304" i="32"/>
  <c r="E304" i="32"/>
  <c r="D304" i="32"/>
  <c r="C304" i="32"/>
  <c r="I303" i="32"/>
  <c r="H303" i="32"/>
  <c r="G303" i="32"/>
  <c r="F303" i="32"/>
  <c r="E303" i="32"/>
  <c r="D303" i="32"/>
  <c r="C303" i="32"/>
  <c r="I302" i="32"/>
  <c r="H302" i="32"/>
  <c r="G302" i="32"/>
  <c r="F302" i="32"/>
  <c r="E302" i="32"/>
  <c r="D302" i="32"/>
  <c r="C302" i="32"/>
  <c r="I301" i="32"/>
  <c r="H301" i="32"/>
  <c r="G301" i="32"/>
  <c r="F301" i="32"/>
  <c r="E301" i="32"/>
  <c r="D301" i="32"/>
  <c r="C301" i="32"/>
  <c r="I299" i="32"/>
  <c r="H299" i="32"/>
  <c r="G299" i="32"/>
  <c r="F299" i="32"/>
  <c r="E299" i="32"/>
  <c r="D299" i="32"/>
  <c r="C299" i="32"/>
  <c r="I298" i="32"/>
  <c r="H298" i="32"/>
  <c r="G298" i="32"/>
  <c r="F298" i="32"/>
  <c r="E298" i="32"/>
  <c r="D298" i="32"/>
  <c r="C298" i="32"/>
  <c r="H292" i="32"/>
  <c r="A292" i="32"/>
  <c r="I288" i="32"/>
  <c r="H288" i="32"/>
  <c r="G288" i="32"/>
  <c r="F288" i="32"/>
  <c r="E288" i="32"/>
  <c r="D288" i="32"/>
  <c r="C288" i="32"/>
  <c r="I287" i="32"/>
  <c r="H287" i="32"/>
  <c r="G287" i="32"/>
  <c r="F287" i="32"/>
  <c r="E287" i="32"/>
  <c r="D287" i="32"/>
  <c r="C287" i="32"/>
  <c r="I286" i="32"/>
  <c r="H286" i="32"/>
  <c r="G286" i="32"/>
  <c r="F286" i="32"/>
  <c r="E286" i="32"/>
  <c r="D286" i="32"/>
  <c r="C286" i="32"/>
  <c r="I285" i="32"/>
  <c r="H285" i="32"/>
  <c r="G285" i="32"/>
  <c r="F285" i="32"/>
  <c r="E285" i="32"/>
  <c r="D285" i="32"/>
  <c r="C285" i="32"/>
  <c r="I284" i="32"/>
  <c r="H284" i="32"/>
  <c r="G284" i="32"/>
  <c r="F284" i="32"/>
  <c r="E284" i="32"/>
  <c r="D284" i="32"/>
  <c r="C284" i="32"/>
  <c r="I282" i="32"/>
  <c r="H282" i="32"/>
  <c r="G282" i="32"/>
  <c r="F282" i="32"/>
  <c r="E282" i="32"/>
  <c r="D282" i="32"/>
  <c r="C282" i="32"/>
  <c r="I281" i="32"/>
  <c r="H281" i="32"/>
  <c r="G281" i="32"/>
  <c r="F281" i="32"/>
  <c r="E281" i="32"/>
  <c r="D281" i="32"/>
  <c r="C281" i="32"/>
  <c r="I280" i="32"/>
  <c r="H280" i="32"/>
  <c r="G280" i="32"/>
  <c r="F280" i="32"/>
  <c r="E280" i="32"/>
  <c r="D280" i="32"/>
  <c r="C280" i="32"/>
  <c r="I276" i="32"/>
  <c r="H276" i="32"/>
  <c r="G276" i="32"/>
  <c r="F276" i="32"/>
  <c r="E276" i="32"/>
  <c r="D276" i="32"/>
  <c r="C276" i="32"/>
  <c r="I274" i="32"/>
  <c r="H274" i="32"/>
  <c r="G274" i="32"/>
  <c r="F274" i="32"/>
  <c r="E274" i="32"/>
  <c r="D274" i="32"/>
  <c r="C274" i="32"/>
  <c r="I272" i="32"/>
  <c r="H272" i="32"/>
  <c r="G272" i="32"/>
  <c r="F272" i="32"/>
  <c r="E272" i="32"/>
  <c r="D272" i="32"/>
  <c r="C272" i="32"/>
  <c r="I271" i="32"/>
  <c r="H271" i="32"/>
  <c r="G271" i="32"/>
  <c r="F271" i="32"/>
  <c r="E271" i="32"/>
  <c r="D271" i="32"/>
  <c r="C271" i="32"/>
  <c r="I270" i="32"/>
  <c r="H270" i="32"/>
  <c r="G270" i="32"/>
  <c r="F270" i="32"/>
  <c r="E270" i="32"/>
  <c r="D270" i="32"/>
  <c r="C270" i="32"/>
  <c r="I269" i="32"/>
  <c r="H269" i="32"/>
  <c r="G269" i="32"/>
  <c r="F269" i="32"/>
  <c r="E269" i="32"/>
  <c r="D269" i="32"/>
  <c r="C269" i="32"/>
  <c r="I267" i="32"/>
  <c r="H267" i="32"/>
  <c r="G267" i="32"/>
  <c r="F267" i="32"/>
  <c r="E267" i="32"/>
  <c r="D267" i="32"/>
  <c r="C267" i="32"/>
  <c r="I266" i="32"/>
  <c r="H266" i="32"/>
  <c r="G266" i="32"/>
  <c r="F266" i="32"/>
  <c r="E266" i="32"/>
  <c r="D266" i="32"/>
  <c r="C266" i="32"/>
  <c r="H260" i="32"/>
  <c r="A260" i="32"/>
  <c r="I256" i="32"/>
  <c r="H256" i="32"/>
  <c r="G256" i="32"/>
  <c r="F256" i="32"/>
  <c r="E256" i="32"/>
  <c r="D256" i="32"/>
  <c r="C256" i="32"/>
  <c r="I255" i="32"/>
  <c r="H255" i="32"/>
  <c r="G255" i="32"/>
  <c r="F255" i="32"/>
  <c r="E255" i="32"/>
  <c r="D255" i="32"/>
  <c r="C255" i="32"/>
  <c r="I254" i="32"/>
  <c r="H254" i="32"/>
  <c r="G254" i="32"/>
  <c r="F254" i="32"/>
  <c r="E254" i="32"/>
  <c r="D254" i="32"/>
  <c r="C254" i="32"/>
  <c r="I253" i="32"/>
  <c r="H253" i="32"/>
  <c r="G253" i="32"/>
  <c r="F253" i="32"/>
  <c r="E253" i="32"/>
  <c r="D253" i="32"/>
  <c r="I252" i="32"/>
  <c r="H252" i="32"/>
  <c r="G252" i="32"/>
  <c r="F252" i="32"/>
  <c r="E252" i="32"/>
  <c r="D252" i="32"/>
  <c r="C252" i="32"/>
  <c r="I250" i="32"/>
  <c r="H250" i="32"/>
  <c r="G250" i="32"/>
  <c r="F250" i="32"/>
  <c r="E250" i="32"/>
  <c r="D250" i="32"/>
  <c r="C250" i="32"/>
  <c r="I249" i="32"/>
  <c r="H249" i="32"/>
  <c r="G249" i="32"/>
  <c r="F249" i="32"/>
  <c r="E249" i="32"/>
  <c r="D249" i="32"/>
  <c r="C249" i="32"/>
  <c r="I248" i="32"/>
  <c r="H248" i="32"/>
  <c r="G248" i="32"/>
  <c r="F248" i="32"/>
  <c r="E248" i="32"/>
  <c r="D248" i="32"/>
  <c r="C248" i="32"/>
  <c r="I244" i="32"/>
  <c r="H244" i="32"/>
  <c r="G244" i="32"/>
  <c r="F244" i="32"/>
  <c r="E244" i="32"/>
  <c r="D244" i="32"/>
  <c r="C244" i="32"/>
  <c r="I242" i="32"/>
  <c r="H242" i="32"/>
  <c r="G242" i="32"/>
  <c r="F242" i="32"/>
  <c r="E242" i="32"/>
  <c r="D242" i="32"/>
  <c r="C242" i="32"/>
  <c r="I240" i="32"/>
  <c r="H240" i="32"/>
  <c r="G240" i="32"/>
  <c r="F240" i="32"/>
  <c r="E240" i="32"/>
  <c r="D240" i="32"/>
  <c r="C240" i="32"/>
  <c r="I239" i="32"/>
  <c r="H239" i="32"/>
  <c r="G239" i="32"/>
  <c r="F239" i="32"/>
  <c r="E239" i="32"/>
  <c r="D239" i="32"/>
  <c r="C239" i="32"/>
  <c r="I238" i="32"/>
  <c r="H238" i="32"/>
  <c r="G238" i="32"/>
  <c r="F238" i="32"/>
  <c r="E238" i="32"/>
  <c r="D238" i="32"/>
  <c r="C238" i="32"/>
  <c r="I237" i="32"/>
  <c r="H237" i="32"/>
  <c r="G237" i="32"/>
  <c r="F237" i="32"/>
  <c r="E237" i="32"/>
  <c r="D237" i="32"/>
  <c r="C237" i="32"/>
  <c r="I235" i="32"/>
  <c r="H235" i="32"/>
  <c r="G235" i="32"/>
  <c r="F235" i="32"/>
  <c r="E235" i="32"/>
  <c r="D235" i="32"/>
  <c r="C235" i="32"/>
  <c r="I234" i="32"/>
  <c r="H234" i="32"/>
  <c r="G234" i="32"/>
  <c r="F234" i="32"/>
  <c r="E234" i="32"/>
  <c r="D234" i="32"/>
  <c r="C234" i="32"/>
  <c r="H233" i="32"/>
  <c r="D233" i="32"/>
  <c r="C233" i="32"/>
  <c r="H228" i="32"/>
  <c r="A228" i="32"/>
  <c r="I224" i="32"/>
  <c r="H224" i="32"/>
  <c r="G224" i="32"/>
  <c r="F224" i="32"/>
  <c r="E224" i="32"/>
  <c r="D224" i="32"/>
  <c r="C224" i="32"/>
  <c r="I223" i="32"/>
  <c r="H223" i="32"/>
  <c r="G223" i="32"/>
  <c r="F223" i="32"/>
  <c r="E223" i="32"/>
  <c r="D223" i="32"/>
  <c r="C223" i="32"/>
  <c r="I222" i="32"/>
  <c r="H222" i="32"/>
  <c r="G222" i="32"/>
  <c r="F222" i="32"/>
  <c r="E222" i="32"/>
  <c r="D222" i="32"/>
  <c r="C222" i="32"/>
  <c r="I221" i="32"/>
  <c r="H221" i="32"/>
  <c r="G221" i="32"/>
  <c r="F221" i="32"/>
  <c r="E221" i="32"/>
  <c r="D221" i="32"/>
  <c r="C221" i="32"/>
  <c r="I220" i="32"/>
  <c r="H220" i="32"/>
  <c r="G220" i="32"/>
  <c r="F220" i="32"/>
  <c r="E220" i="32"/>
  <c r="D220" i="32"/>
  <c r="C220" i="32"/>
  <c r="I218" i="32"/>
  <c r="H218" i="32"/>
  <c r="G218" i="32"/>
  <c r="I217" i="32"/>
  <c r="H217" i="32"/>
  <c r="G217" i="32"/>
  <c r="F217" i="32"/>
  <c r="E217" i="32"/>
  <c r="D217" i="32"/>
  <c r="C217" i="32"/>
  <c r="I216" i="32"/>
  <c r="H216" i="32"/>
  <c r="G216" i="32"/>
  <c r="F216" i="32"/>
  <c r="E216" i="32"/>
  <c r="D216" i="32"/>
  <c r="C216" i="32"/>
  <c r="I212" i="32"/>
  <c r="H212" i="32"/>
  <c r="G212" i="32"/>
  <c r="F212" i="32"/>
  <c r="E212" i="32"/>
  <c r="D212" i="32"/>
  <c r="C212" i="32"/>
  <c r="I210" i="32"/>
  <c r="H210" i="32"/>
  <c r="G210" i="32"/>
  <c r="F210" i="32"/>
  <c r="E210" i="32"/>
  <c r="D210" i="32"/>
  <c r="C210" i="32"/>
  <c r="I208" i="32"/>
  <c r="H208" i="32"/>
  <c r="G208" i="32"/>
  <c r="F208" i="32"/>
  <c r="E208" i="32"/>
  <c r="D208" i="32"/>
  <c r="C208" i="32"/>
  <c r="I207" i="32"/>
  <c r="H207" i="32"/>
  <c r="G207" i="32"/>
  <c r="F207" i="32"/>
  <c r="E207" i="32"/>
  <c r="D207" i="32"/>
  <c r="C207" i="32"/>
  <c r="I206" i="32"/>
  <c r="H206" i="32"/>
  <c r="G206" i="32"/>
  <c r="F206" i="32"/>
  <c r="E206" i="32"/>
  <c r="D206" i="32"/>
  <c r="C206" i="32"/>
  <c r="I205" i="32"/>
  <c r="H205" i="32"/>
  <c r="G205" i="32"/>
  <c r="F205" i="32"/>
  <c r="E205" i="32"/>
  <c r="D205" i="32"/>
  <c r="C205" i="32"/>
  <c r="I203" i="32"/>
  <c r="H203" i="32"/>
  <c r="G203" i="32"/>
  <c r="F203" i="32"/>
  <c r="E203" i="32"/>
  <c r="D203" i="32"/>
  <c r="C203" i="32"/>
  <c r="I202" i="32"/>
  <c r="H202" i="32"/>
  <c r="G202" i="32"/>
  <c r="F202" i="32"/>
  <c r="E202" i="32"/>
  <c r="D202" i="32"/>
  <c r="C202" i="32"/>
  <c r="I201" i="32"/>
  <c r="E201" i="32"/>
  <c r="D201" i="32"/>
  <c r="C201" i="32"/>
  <c r="H196" i="32"/>
  <c r="A196" i="32"/>
  <c r="I192" i="32"/>
  <c r="H192" i="32"/>
  <c r="G192" i="32"/>
  <c r="F192" i="32"/>
  <c r="E192" i="32"/>
  <c r="D192" i="32"/>
  <c r="C192" i="32"/>
  <c r="I191" i="32"/>
  <c r="H191" i="32"/>
  <c r="G191" i="32"/>
  <c r="F191" i="32"/>
  <c r="E191" i="32"/>
  <c r="D191" i="32"/>
  <c r="C191" i="32"/>
  <c r="I190" i="32"/>
  <c r="H190" i="32"/>
  <c r="G190" i="32"/>
  <c r="F190" i="32"/>
  <c r="E190" i="32"/>
  <c r="D190" i="32"/>
  <c r="C190" i="32"/>
  <c r="I189" i="32"/>
  <c r="H189" i="32"/>
  <c r="G189" i="32"/>
  <c r="F189" i="32"/>
  <c r="E189" i="32"/>
  <c r="D189" i="32"/>
  <c r="C189" i="32"/>
  <c r="I188" i="32"/>
  <c r="H188" i="32"/>
  <c r="G188" i="32"/>
  <c r="F188" i="32"/>
  <c r="E188" i="32"/>
  <c r="D188" i="32"/>
  <c r="C188" i="32"/>
  <c r="I185" i="32"/>
  <c r="H185" i="32"/>
  <c r="G185" i="32"/>
  <c r="F185" i="32"/>
  <c r="E185" i="32"/>
  <c r="D185" i="32"/>
  <c r="C185" i="32"/>
  <c r="I184" i="32"/>
  <c r="H184" i="32"/>
  <c r="G184" i="32"/>
  <c r="F184" i="32"/>
  <c r="E184" i="32"/>
  <c r="D184" i="32"/>
  <c r="C184" i="32"/>
  <c r="I180" i="32"/>
  <c r="H180" i="32"/>
  <c r="G180" i="32"/>
  <c r="F180" i="32"/>
  <c r="E180" i="32"/>
  <c r="D180" i="32"/>
  <c r="C180" i="32"/>
  <c r="I178" i="32"/>
  <c r="H178" i="32"/>
  <c r="G178" i="32"/>
  <c r="F178" i="32"/>
  <c r="E178" i="32"/>
  <c r="D178" i="32"/>
  <c r="C178" i="32"/>
  <c r="I176" i="32"/>
  <c r="H176" i="32"/>
  <c r="G176" i="32"/>
  <c r="F176" i="32"/>
  <c r="E176" i="32"/>
  <c r="D176" i="32"/>
  <c r="C176" i="32"/>
  <c r="I175" i="32"/>
  <c r="H175" i="32"/>
  <c r="G175" i="32"/>
  <c r="F175" i="32"/>
  <c r="E175" i="32"/>
  <c r="D175" i="32"/>
  <c r="C175" i="32"/>
  <c r="I174" i="32"/>
  <c r="H174" i="32"/>
  <c r="G174" i="32"/>
  <c r="F174" i="32"/>
  <c r="E174" i="32"/>
  <c r="D174" i="32"/>
  <c r="C174" i="32"/>
  <c r="I173" i="32"/>
  <c r="H173" i="32"/>
  <c r="G173" i="32"/>
  <c r="F173" i="32"/>
  <c r="E173" i="32"/>
  <c r="D173" i="32"/>
  <c r="C173" i="32"/>
  <c r="I171" i="32"/>
  <c r="H171" i="32"/>
  <c r="G171" i="32"/>
  <c r="F171" i="32"/>
  <c r="E171" i="32"/>
  <c r="D171" i="32"/>
  <c r="C171" i="32"/>
  <c r="I170" i="32"/>
  <c r="H170" i="32"/>
  <c r="G170" i="32"/>
  <c r="F170" i="32"/>
  <c r="E170" i="32"/>
  <c r="D170" i="32"/>
  <c r="C170" i="32"/>
  <c r="I169" i="32"/>
  <c r="H169" i="32"/>
  <c r="G169" i="32"/>
  <c r="F169" i="32"/>
  <c r="E169" i="32"/>
  <c r="D169" i="32"/>
  <c r="C169" i="32"/>
  <c r="H164" i="32"/>
  <c r="A164" i="32"/>
  <c r="I160" i="32"/>
  <c r="H160" i="32"/>
  <c r="G160" i="32"/>
  <c r="F160" i="32"/>
  <c r="E160" i="32"/>
  <c r="D160" i="32"/>
  <c r="C160" i="32"/>
  <c r="I159" i="32"/>
  <c r="H159" i="32"/>
  <c r="G159" i="32"/>
  <c r="F159" i="32"/>
  <c r="E159" i="32"/>
  <c r="D159" i="32"/>
  <c r="C159" i="32"/>
  <c r="I158" i="32"/>
  <c r="H158" i="32"/>
  <c r="G158" i="32"/>
  <c r="F158" i="32"/>
  <c r="E158" i="32"/>
  <c r="D158" i="32"/>
  <c r="C158" i="32"/>
  <c r="I157" i="32"/>
  <c r="H157" i="32"/>
  <c r="G157" i="32"/>
  <c r="F157" i="32"/>
  <c r="E157" i="32"/>
  <c r="D157" i="32"/>
  <c r="C157" i="32"/>
  <c r="I156" i="32"/>
  <c r="H156" i="32"/>
  <c r="G156" i="32"/>
  <c r="F156" i="32"/>
  <c r="E156" i="32"/>
  <c r="D156" i="32"/>
  <c r="C156" i="32"/>
  <c r="I153" i="32"/>
  <c r="H153" i="32"/>
  <c r="G153" i="32"/>
  <c r="F153" i="32"/>
  <c r="E153" i="32"/>
  <c r="D153" i="32"/>
  <c r="C153" i="32"/>
  <c r="I152" i="32"/>
  <c r="H152" i="32"/>
  <c r="G152" i="32"/>
  <c r="F152" i="32"/>
  <c r="E152" i="32"/>
  <c r="D152" i="32"/>
  <c r="C152" i="32"/>
  <c r="I148" i="32"/>
  <c r="H148" i="32"/>
  <c r="G148" i="32"/>
  <c r="F148" i="32"/>
  <c r="E148" i="32"/>
  <c r="D148" i="32"/>
  <c r="C148" i="32"/>
  <c r="I146" i="32"/>
  <c r="H146" i="32"/>
  <c r="G146" i="32"/>
  <c r="F146" i="32"/>
  <c r="E146" i="32"/>
  <c r="D146" i="32"/>
  <c r="C146" i="32"/>
  <c r="I144" i="32"/>
  <c r="H144" i="32"/>
  <c r="G144" i="32"/>
  <c r="F144" i="32"/>
  <c r="E144" i="32"/>
  <c r="D144" i="32"/>
  <c r="C144" i="32"/>
  <c r="I143" i="32"/>
  <c r="H143" i="32"/>
  <c r="G143" i="32"/>
  <c r="F143" i="32"/>
  <c r="E143" i="32"/>
  <c r="D143" i="32"/>
  <c r="C143" i="32"/>
  <c r="I142" i="32"/>
  <c r="H142" i="32"/>
  <c r="G142" i="32"/>
  <c r="F142" i="32"/>
  <c r="E142" i="32"/>
  <c r="D142" i="32"/>
  <c r="C142" i="32"/>
  <c r="I141" i="32"/>
  <c r="H141" i="32"/>
  <c r="G141" i="32"/>
  <c r="F141" i="32"/>
  <c r="E141" i="32"/>
  <c r="D141" i="32"/>
  <c r="C141" i="32"/>
  <c r="I139" i="32"/>
  <c r="H139" i="32"/>
  <c r="G139" i="32"/>
  <c r="F139" i="32"/>
  <c r="E139" i="32"/>
  <c r="D139" i="32"/>
  <c r="C139" i="32"/>
  <c r="I138" i="32"/>
  <c r="H138" i="32"/>
  <c r="G138" i="32"/>
  <c r="F138" i="32"/>
  <c r="E138" i="32"/>
  <c r="D138" i="32"/>
  <c r="C138" i="32"/>
  <c r="I137" i="32"/>
  <c r="H137" i="32"/>
  <c r="G137" i="32"/>
  <c r="F137" i="32"/>
  <c r="E137" i="32"/>
  <c r="D137" i="32"/>
  <c r="C137" i="32"/>
  <c r="H132" i="32"/>
  <c r="A132" i="32"/>
  <c r="I128" i="32"/>
  <c r="H128" i="32"/>
  <c r="F128" i="32"/>
  <c r="E128" i="32"/>
  <c r="D128" i="32"/>
  <c r="C128" i="32"/>
  <c r="I127" i="32"/>
  <c r="H127" i="32"/>
  <c r="F127" i="32"/>
  <c r="E127" i="32"/>
  <c r="D127" i="32"/>
  <c r="C127" i="32"/>
  <c r="I126" i="32"/>
  <c r="H126" i="32"/>
  <c r="F126" i="32"/>
  <c r="E126" i="32"/>
  <c r="D126" i="32"/>
  <c r="C126" i="32"/>
  <c r="I125" i="32"/>
  <c r="H125" i="32"/>
  <c r="F125" i="32"/>
  <c r="E125" i="32"/>
  <c r="D125" i="32"/>
  <c r="C125" i="32"/>
  <c r="I124" i="32"/>
  <c r="H124" i="32"/>
  <c r="F124" i="32"/>
  <c r="E124" i="32"/>
  <c r="C124" i="32"/>
  <c r="I121" i="32"/>
  <c r="H121" i="32"/>
  <c r="G121" i="32"/>
  <c r="F121" i="32"/>
  <c r="E121" i="32"/>
  <c r="D121" i="32"/>
  <c r="C121" i="32"/>
  <c r="I120" i="32"/>
  <c r="H120" i="32"/>
  <c r="G120" i="32"/>
  <c r="F120" i="32"/>
  <c r="E120" i="32"/>
  <c r="D120" i="32"/>
  <c r="C120" i="32"/>
  <c r="I116" i="32"/>
  <c r="H116" i="32"/>
  <c r="G116" i="32"/>
  <c r="F116" i="32"/>
  <c r="E116" i="32"/>
  <c r="D116" i="32"/>
  <c r="C116" i="32"/>
  <c r="I114" i="32"/>
  <c r="H114" i="32"/>
  <c r="G114" i="32"/>
  <c r="F114" i="32"/>
  <c r="E114" i="32"/>
  <c r="D114" i="32"/>
  <c r="C114" i="32"/>
  <c r="I112" i="32"/>
  <c r="H112" i="32"/>
  <c r="G112" i="32"/>
  <c r="F112" i="32"/>
  <c r="E112" i="32"/>
  <c r="D112" i="32"/>
  <c r="C112" i="32"/>
  <c r="I111" i="32"/>
  <c r="H111" i="32"/>
  <c r="G111" i="32"/>
  <c r="F111" i="32"/>
  <c r="E111" i="32"/>
  <c r="D111" i="32"/>
  <c r="C111" i="32"/>
  <c r="I110" i="32"/>
  <c r="H110" i="32"/>
  <c r="G110" i="32"/>
  <c r="F110" i="32"/>
  <c r="E110" i="32"/>
  <c r="D110" i="32"/>
  <c r="C110" i="32"/>
  <c r="I109" i="32"/>
  <c r="H109" i="32"/>
  <c r="G109" i="32"/>
  <c r="F109" i="32"/>
  <c r="E109" i="32"/>
  <c r="D109" i="32"/>
  <c r="C109" i="32"/>
  <c r="I107" i="32"/>
  <c r="H107" i="32"/>
  <c r="G107" i="32"/>
  <c r="F107" i="32"/>
  <c r="E107" i="32"/>
  <c r="D107" i="32"/>
  <c r="C107" i="32"/>
  <c r="I106" i="32"/>
  <c r="H106" i="32"/>
  <c r="G106" i="32"/>
  <c r="F106" i="32"/>
  <c r="E106" i="32"/>
  <c r="D106" i="32"/>
  <c r="C106" i="32"/>
  <c r="I105" i="32"/>
  <c r="H105" i="32"/>
  <c r="F105" i="32"/>
  <c r="E105" i="32"/>
  <c r="D105" i="32"/>
  <c r="C105" i="32"/>
  <c r="H100" i="32"/>
  <c r="A100" i="32"/>
  <c r="I96" i="32"/>
  <c r="H96" i="32"/>
  <c r="G96" i="32"/>
  <c r="F96" i="32"/>
  <c r="E96" i="32"/>
  <c r="D96" i="32"/>
  <c r="C96" i="32"/>
  <c r="I95" i="32"/>
  <c r="H95" i="32"/>
  <c r="G95" i="32"/>
  <c r="F95" i="32"/>
  <c r="E95" i="32"/>
  <c r="D95" i="32"/>
  <c r="C95" i="32"/>
  <c r="I94" i="32"/>
  <c r="H94" i="32"/>
  <c r="G94" i="32"/>
  <c r="F94" i="32"/>
  <c r="E94" i="32"/>
  <c r="D94" i="32"/>
  <c r="C94" i="32"/>
  <c r="I93" i="32"/>
  <c r="H93" i="32"/>
  <c r="G93" i="32"/>
  <c r="F93" i="32"/>
  <c r="E93" i="32"/>
  <c r="D93" i="32"/>
  <c r="C93" i="32"/>
  <c r="I92" i="32"/>
  <c r="H92" i="32"/>
  <c r="G92" i="32"/>
  <c r="F92" i="32"/>
  <c r="E92" i="32"/>
  <c r="D92" i="32"/>
  <c r="C92" i="32"/>
  <c r="I89" i="32"/>
  <c r="H89" i="32"/>
  <c r="G89" i="32"/>
  <c r="F89" i="32"/>
  <c r="E89" i="32"/>
  <c r="D89" i="32"/>
  <c r="C89" i="32"/>
  <c r="I88" i="32"/>
  <c r="H88" i="32"/>
  <c r="G88" i="32"/>
  <c r="F88" i="32"/>
  <c r="E88" i="32"/>
  <c r="D88" i="32"/>
  <c r="C88" i="32"/>
  <c r="I84" i="32"/>
  <c r="H84" i="32"/>
  <c r="G84" i="32"/>
  <c r="F84" i="32"/>
  <c r="E84" i="32"/>
  <c r="D84" i="32"/>
  <c r="C84" i="32"/>
  <c r="I82" i="32"/>
  <c r="H82" i="32"/>
  <c r="G82" i="32"/>
  <c r="F82" i="32"/>
  <c r="E82" i="32"/>
  <c r="D82" i="32"/>
  <c r="C82" i="32"/>
  <c r="I80" i="32"/>
  <c r="H80" i="32"/>
  <c r="G80" i="32"/>
  <c r="F80" i="32"/>
  <c r="E80" i="32"/>
  <c r="D80" i="32"/>
  <c r="C80" i="32"/>
  <c r="I79" i="32"/>
  <c r="H79" i="32"/>
  <c r="G79" i="32"/>
  <c r="F79" i="32"/>
  <c r="E79" i="32"/>
  <c r="D79" i="32"/>
  <c r="C79" i="32"/>
  <c r="I78" i="32"/>
  <c r="H78" i="32"/>
  <c r="G78" i="32"/>
  <c r="F78" i="32"/>
  <c r="E78" i="32"/>
  <c r="D78" i="32"/>
  <c r="C78" i="32"/>
  <c r="I77" i="32"/>
  <c r="H77" i="32"/>
  <c r="G77" i="32"/>
  <c r="F77" i="32"/>
  <c r="E77" i="32"/>
  <c r="D77" i="32"/>
  <c r="C77" i="32"/>
  <c r="I75" i="32"/>
  <c r="H75" i="32"/>
  <c r="G75" i="32"/>
  <c r="F75" i="32"/>
  <c r="E75" i="32"/>
  <c r="D75" i="32"/>
  <c r="C75" i="32"/>
  <c r="I74" i="32"/>
  <c r="H74" i="32"/>
  <c r="G74" i="32"/>
  <c r="F74" i="32"/>
  <c r="E74" i="32"/>
  <c r="D74" i="32"/>
  <c r="C74" i="32"/>
  <c r="I73" i="32"/>
  <c r="H73" i="32"/>
  <c r="G73" i="32"/>
  <c r="D73" i="32"/>
  <c r="C73" i="32"/>
  <c r="H68" i="32"/>
  <c r="A68" i="32"/>
  <c r="I64" i="32"/>
  <c r="H64" i="32"/>
  <c r="G64" i="32"/>
  <c r="F64" i="32"/>
  <c r="E64" i="32"/>
  <c r="D64" i="32"/>
  <c r="C64" i="32"/>
  <c r="I63" i="32"/>
  <c r="H63" i="32"/>
  <c r="G63" i="32"/>
  <c r="F63" i="32"/>
  <c r="E63" i="32"/>
  <c r="D63" i="32"/>
  <c r="C63" i="32"/>
  <c r="I62" i="32"/>
  <c r="H62" i="32"/>
  <c r="G62" i="32"/>
  <c r="F62" i="32"/>
  <c r="E62" i="32"/>
  <c r="D62" i="32"/>
  <c r="C62" i="32"/>
  <c r="I61" i="32"/>
  <c r="H61" i="32"/>
  <c r="G61" i="32"/>
  <c r="F61" i="32"/>
  <c r="E61" i="32"/>
  <c r="D61" i="32"/>
  <c r="C61" i="32"/>
  <c r="I60" i="32"/>
  <c r="H60" i="32"/>
  <c r="G60" i="32"/>
  <c r="F60" i="32"/>
  <c r="E60" i="32"/>
  <c r="D60" i="32"/>
  <c r="C60" i="32"/>
  <c r="I57" i="32"/>
  <c r="H57" i="32"/>
  <c r="G57" i="32"/>
  <c r="F57" i="32"/>
  <c r="E57" i="32"/>
  <c r="D57" i="32"/>
  <c r="C57" i="32"/>
  <c r="I56" i="32"/>
  <c r="H56" i="32"/>
  <c r="G56" i="32"/>
  <c r="F56" i="32"/>
  <c r="E56" i="32"/>
  <c r="D56" i="32"/>
  <c r="C56" i="32"/>
  <c r="I52" i="32"/>
  <c r="H52" i="32"/>
  <c r="G52" i="32"/>
  <c r="F52" i="32"/>
  <c r="E52" i="32"/>
  <c r="D52" i="32"/>
  <c r="C52" i="32"/>
  <c r="I50" i="32"/>
  <c r="H50" i="32"/>
  <c r="G50" i="32"/>
  <c r="F50" i="32"/>
  <c r="E50" i="32"/>
  <c r="D50" i="32"/>
  <c r="C50" i="32"/>
  <c r="I48" i="32"/>
  <c r="H48" i="32"/>
  <c r="G48" i="32"/>
  <c r="F48" i="32"/>
  <c r="E48" i="32"/>
  <c r="D48" i="32"/>
  <c r="C48" i="32"/>
  <c r="I47" i="32"/>
  <c r="H47" i="32"/>
  <c r="G47" i="32"/>
  <c r="F47" i="32"/>
  <c r="E47" i="32"/>
  <c r="D47" i="32"/>
  <c r="C47" i="32"/>
  <c r="I46" i="32"/>
  <c r="H46" i="32"/>
  <c r="G46" i="32"/>
  <c r="F46" i="32"/>
  <c r="E46" i="32"/>
  <c r="D46" i="32"/>
  <c r="C46" i="32"/>
  <c r="I45" i="32"/>
  <c r="H45" i="32"/>
  <c r="G45" i="32"/>
  <c r="F45" i="32"/>
  <c r="E45" i="32"/>
  <c r="D45" i="32"/>
  <c r="C45" i="32"/>
  <c r="I43" i="32"/>
  <c r="H43" i="32"/>
  <c r="G43" i="32"/>
  <c r="F43" i="32"/>
  <c r="E43" i="32"/>
  <c r="D43" i="32"/>
  <c r="C43" i="32"/>
  <c r="I42" i="32"/>
  <c r="H42" i="32"/>
  <c r="G42" i="32"/>
  <c r="F42" i="32"/>
  <c r="E42" i="32"/>
  <c r="D42" i="32"/>
  <c r="C42" i="32"/>
  <c r="I41" i="32"/>
  <c r="H41" i="32"/>
  <c r="G41" i="32"/>
  <c r="F41" i="32"/>
  <c r="E41" i="32"/>
  <c r="D41" i="32"/>
  <c r="C41" i="32"/>
  <c r="H36" i="32"/>
  <c r="A36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5" i="32"/>
  <c r="H25" i="32"/>
  <c r="G25" i="32"/>
  <c r="F25" i="32"/>
  <c r="E25" i="32"/>
  <c r="D25" i="32"/>
  <c r="C25" i="32"/>
  <c r="I24" i="32"/>
  <c r="H24" i="32"/>
  <c r="G24" i="32"/>
  <c r="F24" i="32"/>
  <c r="E24" i="32"/>
  <c r="D24" i="32"/>
  <c r="C24" i="32"/>
  <c r="I20" i="32"/>
  <c r="H20" i="32"/>
  <c r="G20" i="32"/>
  <c r="F20" i="32"/>
  <c r="E20" i="32"/>
  <c r="D20" i="32"/>
  <c r="C20" i="32"/>
  <c r="I18" i="32"/>
  <c r="H18" i="32"/>
  <c r="G18" i="32"/>
  <c r="F18" i="32"/>
  <c r="E18" i="32"/>
  <c r="D18" i="32"/>
  <c r="C18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14" i="32"/>
  <c r="H14" i="32"/>
  <c r="G14" i="32"/>
  <c r="F14" i="32"/>
  <c r="E14" i="32"/>
  <c r="D14" i="32"/>
  <c r="C14" i="32"/>
  <c r="I13" i="32"/>
  <c r="H13" i="32"/>
  <c r="G13" i="32"/>
  <c r="F13" i="32"/>
  <c r="E13" i="32"/>
  <c r="D13" i="32"/>
  <c r="C13" i="32"/>
  <c r="I11" i="32"/>
  <c r="H11" i="32"/>
  <c r="G11" i="32"/>
  <c r="F11" i="32"/>
  <c r="E11" i="32"/>
  <c r="D11" i="32"/>
  <c r="C11" i="32"/>
  <c r="I10" i="32"/>
  <c r="H10" i="32"/>
  <c r="G10" i="32"/>
  <c r="F10" i="32"/>
  <c r="E10" i="32"/>
  <c r="D10" i="32"/>
  <c r="C10" i="32"/>
  <c r="I9" i="32"/>
  <c r="H9" i="32"/>
  <c r="G9" i="32"/>
  <c r="F9" i="32"/>
  <c r="E9" i="32"/>
  <c r="D9" i="32"/>
  <c r="C9" i="32"/>
  <c r="H4" i="32"/>
  <c r="A4" i="32"/>
  <c r="C175" i="8"/>
  <c r="C174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1" i="8"/>
  <c r="C150" i="8"/>
  <c r="C149" i="8"/>
  <c r="C148" i="8"/>
  <c r="C147" i="8"/>
  <c r="C146" i="8"/>
  <c r="C145" i="8"/>
  <c r="C144" i="8"/>
  <c r="C143" i="8"/>
  <c r="C142" i="8"/>
  <c r="C141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18" i="8"/>
  <c r="C116" i="8"/>
  <c r="C112" i="8"/>
  <c r="C111" i="8"/>
  <c r="C108" i="8"/>
  <c r="A108" i="8"/>
  <c r="C102" i="8"/>
  <c r="C101" i="8"/>
  <c r="C98" i="8"/>
  <c r="C96" i="8"/>
  <c r="C94" i="8"/>
  <c r="C92" i="8"/>
  <c r="C89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C55" i="8"/>
  <c r="A55" i="8"/>
  <c r="C48" i="8"/>
  <c r="C47" i="8"/>
  <c r="C46" i="8"/>
  <c r="C45" i="8"/>
  <c r="C41" i="8"/>
  <c r="C40" i="8"/>
  <c r="C39" i="8"/>
  <c r="C38" i="8"/>
  <c r="C34" i="8"/>
  <c r="C33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C3" i="8"/>
  <c r="A3" i="8"/>
  <c r="D26" i="7"/>
  <c r="D24" i="7"/>
  <c r="D19" i="7"/>
  <c r="D18" i="7"/>
  <c r="D16" i="7"/>
  <c r="D12" i="7"/>
  <c r="D11" i="7"/>
  <c r="D10" i="7"/>
  <c r="D9" i="7"/>
  <c r="D8" i="7"/>
  <c r="D7" i="7"/>
  <c r="D2" i="7"/>
  <c r="A2" i="7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F3" i="6"/>
  <c r="A3" i="6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9" i="5"/>
  <c r="C8" i="5"/>
  <c r="C7" i="5"/>
  <c r="C6" i="5"/>
  <c r="C3" i="5"/>
  <c r="A3" i="5"/>
  <c r="C33" i="4"/>
  <c r="C32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18" i="4"/>
  <c r="F18" i="4"/>
  <c r="E18" i="4"/>
  <c r="D18" i="4"/>
  <c r="C18" i="4"/>
  <c r="B18" i="4"/>
  <c r="G17" i="4"/>
  <c r="F17" i="4"/>
  <c r="E17" i="4"/>
  <c r="D17" i="4"/>
  <c r="C17" i="4"/>
  <c r="B17" i="4"/>
  <c r="G16" i="4"/>
  <c r="F16" i="4"/>
  <c r="E16" i="4"/>
  <c r="D16" i="4"/>
  <c r="C16" i="4"/>
  <c r="B16" i="4"/>
  <c r="G9" i="4"/>
  <c r="F9" i="4"/>
  <c r="E9" i="4"/>
  <c r="D9" i="4"/>
  <c r="C9" i="4"/>
  <c r="B9" i="4"/>
  <c r="G8" i="4"/>
  <c r="F8" i="4"/>
  <c r="E8" i="4"/>
  <c r="D8" i="4"/>
  <c r="C8" i="4"/>
  <c r="B8" i="4"/>
  <c r="E7" i="4"/>
  <c r="D7" i="4"/>
  <c r="C7" i="4"/>
  <c r="B7" i="4"/>
  <c r="G3" i="4"/>
  <c r="A2" i="4"/>
  <c r="D40" i="3"/>
  <c r="G37" i="3"/>
  <c r="G36" i="3"/>
  <c r="D36" i="3"/>
  <c r="D35" i="3"/>
  <c r="D34" i="3"/>
  <c r="G33" i="3"/>
  <c r="D33" i="3"/>
  <c r="G32" i="3"/>
  <c r="D32" i="3"/>
  <c r="G31" i="3"/>
  <c r="D31" i="3"/>
  <c r="G30" i="3"/>
  <c r="D30" i="3"/>
  <c r="G26" i="3"/>
  <c r="F26" i="3"/>
  <c r="G25" i="3"/>
  <c r="F25" i="3"/>
  <c r="G24" i="3"/>
  <c r="F24" i="3"/>
  <c r="G23" i="3"/>
  <c r="F23" i="3"/>
  <c r="A19" i="3"/>
  <c r="E18" i="3"/>
  <c r="E17" i="3"/>
  <c r="C17" i="3"/>
  <c r="A17" i="3"/>
  <c r="E16" i="3"/>
  <c r="C16" i="3"/>
  <c r="A16" i="3"/>
  <c r="D11" i="3"/>
  <c r="D10" i="3"/>
  <c r="D9" i="3"/>
  <c r="D8" i="3"/>
  <c r="D7" i="3"/>
  <c r="D6" i="3"/>
  <c r="D5" i="3"/>
  <c r="F4" i="3"/>
  <c r="B4" i="3"/>
  <c r="D25" i="33"/>
  <c r="D11" i="33"/>
  <c r="I94" i="15"/>
  <c r="B94" i="15"/>
  <c r="I93" i="15"/>
  <c r="B93" i="15"/>
  <c r="I92" i="15"/>
  <c r="B92" i="15"/>
  <c r="I91" i="15"/>
  <c r="B91" i="15"/>
  <c r="I90" i="15"/>
  <c r="B90" i="15"/>
  <c r="I89" i="15"/>
  <c r="B89" i="15"/>
  <c r="I88" i="15"/>
  <c r="B88" i="15"/>
  <c r="I87" i="15"/>
  <c r="B87" i="15"/>
  <c r="I86" i="15"/>
  <c r="B86" i="15"/>
  <c r="I85" i="15"/>
  <c r="B85" i="15"/>
  <c r="I84" i="15"/>
  <c r="B84" i="15"/>
  <c r="I83" i="15"/>
  <c r="B83" i="15"/>
  <c r="I82" i="15"/>
  <c r="B82" i="15"/>
  <c r="I81" i="15"/>
  <c r="B81" i="15"/>
  <c r="I80" i="15"/>
  <c r="B80" i="15"/>
  <c r="I79" i="15"/>
  <c r="B79" i="15"/>
  <c r="I78" i="15"/>
  <c r="B78" i="15"/>
  <c r="I77" i="15"/>
  <c r="B77" i="15"/>
  <c r="I76" i="15"/>
  <c r="B76" i="15"/>
  <c r="I75" i="15"/>
  <c r="B75" i="15"/>
  <c r="I74" i="15"/>
  <c r="B74" i="15"/>
  <c r="I73" i="15"/>
  <c r="B73" i="15"/>
  <c r="I72" i="15"/>
  <c r="B72" i="15"/>
  <c r="I71" i="15"/>
  <c r="B71" i="15"/>
  <c r="I70" i="15"/>
  <c r="B70" i="15"/>
  <c r="E69" i="15"/>
  <c r="D69" i="15"/>
  <c r="B69" i="15"/>
  <c r="F69" i="15" s="1"/>
  <c r="I68" i="15"/>
  <c r="B68" i="15"/>
  <c r="I67" i="15"/>
  <c r="B67" i="15"/>
  <c r="I66" i="15"/>
  <c r="B66" i="15"/>
  <c r="E65" i="15"/>
  <c r="D65" i="15"/>
  <c r="B65" i="15"/>
  <c r="E64" i="15"/>
  <c r="D64" i="15"/>
  <c r="B64" i="15"/>
  <c r="E63" i="15"/>
  <c r="D63" i="15"/>
  <c r="B63" i="15"/>
  <c r="I62" i="15"/>
  <c r="B62" i="15"/>
  <c r="I61" i="15"/>
  <c r="B61" i="15"/>
  <c r="I60" i="15"/>
  <c r="B60" i="15"/>
  <c r="E59" i="15"/>
  <c r="D59" i="15"/>
  <c r="B59" i="15"/>
  <c r="E58" i="15"/>
  <c r="D58" i="15"/>
  <c r="B58" i="15"/>
  <c r="H58" i="15" s="1"/>
  <c r="I58" i="15" s="1"/>
  <c r="E57" i="15"/>
  <c r="D57" i="15"/>
  <c r="B57" i="15"/>
  <c r="E56" i="15"/>
  <c r="D56" i="15"/>
  <c r="B56" i="15"/>
  <c r="E55" i="15"/>
  <c r="D55" i="15"/>
  <c r="B55" i="15"/>
  <c r="H55" i="15" s="1"/>
  <c r="I55" i="15" s="1"/>
  <c r="E54" i="15"/>
  <c r="D54" i="15"/>
  <c r="B54" i="15"/>
  <c r="H54" i="15" s="1"/>
  <c r="I54" i="15" s="1"/>
  <c r="E53" i="15"/>
  <c r="D53" i="15"/>
  <c r="B53" i="15"/>
  <c r="E52" i="15"/>
  <c r="D52" i="15"/>
  <c r="B52" i="15"/>
  <c r="E51" i="15"/>
  <c r="D51" i="15"/>
  <c r="B51" i="15"/>
  <c r="E50" i="15"/>
  <c r="D50" i="15"/>
  <c r="B50" i="15"/>
  <c r="H50" i="15" s="1"/>
  <c r="I50" i="15" s="1"/>
  <c r="E49" i="15"/>
  <c r="D49" i="15"/>
  <c r="B49" i="15"/>
  <c r="E48" i="15"/>
  <c r="D48" i="15"/>
  <c r="B48" i="15"/>
  <c r="F48" i="15" s="1"/>
  <c r="E47" i="15"/>
  <c r="D47" i="15"/>
  <c r="B47" i="15"/>
  <c r="E46" i="15"/>
  <c r="D46" i="15"/>
  <c r="B46" i="15"/>
  <c r="E45" i="15"/>
  <c r="D45" i="15"/>
  <c r="B45" i="15"/>
  <c r="E44" i="15"/>
  <c r="D44" i="15"/>
  <c r="B44" i="15"/>
  <c r="E43" i="15"/>
  <c r="D43" i="15"/>
  <c r="B43" i="15"/>
  <c r="F43" i="15" s="1"/>
  <c r="E42" i="15"/>
  <c r="D42" i="15"/>
  <c r="B42" i="15"/>
  <c r="E41" i="15"/>
  <c r="D41" i="15"/>
  <c r="B41" i="15"/>
  <c r="I40" i="15"/>
  <c r="B40" i="15"/>
  <c r="E39" i="15"/>
  <c r="D39" i="15"/>
  <c r="B39" i="15"/>
  <c r="E38" i="15"/>
  <c r="D38" i="15"/>
  <c r="B38" i="15"/>
  <c r="E37" i="15"/>
  <c r="D37" i="15"/>
  <c r="B37" i="15"/>
  <c r="E36" i="15"/>
  <c r="D36" i="15"/>
  <c r="B36" i="15"/>
  <c r="E35" i="15"/>
  <c r="D35" i="15"/>
  <c r="B35" i="15"/>
  <c r="H35" i="15" s="1"/>
  <c r="I35" i="15" s="1"/>
  <c r="E34" i="15"/>
  <c r="D34" i="15"/>
  <c r="B34" i="15"/>
  <c r="E33" i="15"/>
  <c r="D33" i="15"/>
  <c r="B33" i="15"/>
  <c r="F33" i="15" s="1"/>
  <c r="I32" i="15"/>
  <c r="B32" i="15"/>
  <c r="I31" i="15"/>
  <c r="B31" i="15"/>
  <c r="E30" i="15"/>
  <c r="D30" i="15"/>
  <c r="B30" i="15"/>
  <c r="E29" i="15"/>
  <c r="D29" i="15"/>
  <c r="B29" i="15"/>
  <c r="E28" i="15"/>
  <c r="D28" i="15"/>
  <c r="B28" i="15"/>
  <c r="F28" i="15" s="1"/>
  <c r="E27" i="15"/>
  <c r="D27" i="15"/>
  <c r="B27" i="15"/>
  <c r="H27" i="15" s="1"/>
  <c r="I27" i="15" s="1"/>
  <c r="E26" i="15"/>
  <c r="D26" i="15"/>
  <c r="B26" i="15"/>
  <c r="E25" i="15"/>
  <c r="D25" i="15"/>
  <c r="B25" i="15"/>
  <c r="H25" i="15" s="1"/>
  <c r="I25" i="15" s="1"/>
  <c r="E24" i="15"/>
  <c r="D24" i="15"/>
  <c r="B24" i="15"/>
  <c r="F24" i="15" s="1"/>
  <c r="E23" i="15"/>
  <c r="D23" i="15"/>
  <c r="B23" i="15"/>
  <c r="E22" i="15"/>
  <c r="D22" i="15"/>
  <c r="B22" i="15"/>
  <c r="E21" i="15"/>
  <c r="D21" i="15"/>
  <c r="B21" i="15"/>
  <c r="E20" i="15"/>
  <c r="D20" i="15"/>
  <c r="B20" i="15"/>
  <c r="E19" i="15"/>
  <c r="D19" i="15"/>
  <c r="B19" i="15"/>
  <c r="E18" i="15"/>
  <c r="D18" i="15"/>
  <c r="B18" i="15"/>
  <c r="H18" i="15" s="1"/>
  <c r="I18" i="15" s="1"/>
  <c r="E17" i="15"/>
  <c r="D17" i="15"/>
  <c r="B17" i="15"/>
  <c r="F17" i="15" s="1"/>
  <c r="E16" i="15"/>
  <c r="D16" i="15"/>
  <c r="B16" i="15"/>
  <c r="E15" i="15"/>
  <c r="D15" i="15"/>
  <c r="B15" i="15"/>
  <c r="G12" i="15"/>
  <c r="F12" i="15"/>
  <c r="E12" i="15"/>
  <c r="D12" i="15"/>
  <c r="C12" i="15"/>
  <c r="B12" i="15"/>
  <c r="A12" i="15"/>
  <c r="B28" i="27"/>
  <c r="E21" i="27"/>
  <c r="E20" i="27"/>
  <c r="E18" i="27"/>
  <c r="E17" i="27"/>
  <c r="D420" i="24"/>
  <c r="D415" i="24"/>
  <c r="CP2" i="30" s="1"/>
  <c r="D381" i="24"/>
  <c r="D360" i="24"/>
  <c r="D340" i="24"/>
  <c r="C86" i="8" s="1"/>
  <c r="D339" i="24"/>
  <c r="D341" i="24" s="1"/>
  <c r="C87" i="8" s="1"/>
  <c r="D329" i="24"/>
  <c r="C74" i="8" s="1"/>
  <c r="D324" i="24"/>
  <c r="D306" i="24"/>
  <c r="C49" i="8" s="1"/>
  <c r="D299" i="24"/>
  <c r="C42" i="8" s="1"/>
  <c r="D291" i="24"/>
  <c r="D293" i="24" s="1"/>
  <c r="C35" i="8" s="1"/>
  <c r="D281" i="24"/>
  <c r="C22" i="8" s="1"/>
  <c r="D276" i="24"/>
  <c r="C16" i="8" s="1"/>
  <c r="D256" i="24"/>
  <c r="D252" i="24"/>
  <c r="D22" i="7" s="1"/>
  <c r="D245" i="24"/>
  <c r="D237" i="24"/>
  <c r="D233" i="24"/>
  <c r="E32" i="6" s="1"/>
  <c r="C233" i="24"/>
  <c r="D32" i="6" s="1"/>
  <c r="B233" i="24"/>
  <c r="C32" i="6" s="1"/>
  <c r="E232" i="24"/>
  <c r="F31" i="6" s="1"/>
  <c r="E231" i="24"/>
  <c r="F30" i="6" s="1"/>
  <c r="E230" i="24"/>
  <c r="F29" i="6" s="1"/>
  <c r="E229" i="24"/>
  <c r="F28" i="6" s="1"/>
  <c r="E228" i="24"/>
  <c r="F27" i="6" s="1"/>
  <c r="E227" i="24"/>
  <c r="E226" i="24"/>
  <c r="F25" i="6" s="1"/>
  <c r="E225" i="24"/>
  <c r="F24" i="6" s="1"/>
  <c r="D220" i="24"/>
  <c r="E16" i="6" s="1"/>
  <c r="C220" i="24"/>
  <c r="D16" i="6" s="1"/>
  <c r="B220" i="24"/>
  <c r="C16" i="6" s="1"/>
  <c r="E219" i="24"/>
  <c r="F15" i="6" s="1"/>
  <c r="E218" i="24"/>
  <c r="F14" i="6" s="1"/>
  <c r="E217" i="24"/>
  <c r="F13" i="6" s="1"/>
  <c r="E216" i="24"/>
  <c r="F12" i="6" s="1"/>
  <c r="E215" i="24"/>
  <c r="F11" i="6" s="1"/>
  <c r="E214" i="24"/>
  <c r="F10" i="6" s="1"/>
  <c r="E213" i="24"/>
  <c r="F9" i="6" s="1"/>
  <c r="E212" i="24"/>
  <c r="F8" i="6" s="1"/>
  <c r="E211" i="24"/>
  <c r="D206" i="24"/>
  <c r="C40" i="5" s="1"/>
  <c r="D202" i="24"/>
  <c r="C34" i="5" s="1"/>
  <c r="D197" i="24"/>
  <c r="C27" i="5" s="1"/>
  <c r="D193" i="24"/>
  <c r="C20" i="5" s="1"/>
  <c r="D189" i="24"/>
  <c r="C14" i="5" s="1"/>
  <c r="E170" i="24"/>
  <c r="F28" i="4" s="1"/>
  <c r="E169" i="24"/>
  <c r="E168" i="24"/>
  <c r="D28" i="4" s="1"/>
  <c r="E167" i="24"/>
  <c r="C28" i="4" s="1"/>
  <c r="E166" i="24"/>
  <c r="B28" i="4" s="1"/>
  <c r="E164" i="24"/>
  <c r="F19" i="4" s="1"/>
  <c r="E163" i="24"/>
  <c r="E19" i="4" s="1"/>
  <c r="E162" i="24"/>
  <c r="D19" i="4" s="1"/>
  <c r="E161" i="24"/>
  <c r="C19" i="4" s="1"/>
  <c r="E160" i="24"/>
  <c r="B19" i="4" s="1"/>
  <c r="E158" i="24"/>
  <c r="F10" i="4" s="1"/>
  <c r="E157" i="24"/>
  <c r="E10" i="4" s="1"/>
  <c r="E156" i="24"/>
  <c r="D10" i="4" s="1"/>
  <c r="E155" i="24"/>
  <c r="C10" i="4" s="1"/>
  <c r="E154" i="24"/>
  <c r="B10" i="4" s="1"/>
  <c r="E143" i="24"/>
  <c r="G34" i="3" s="1"/>
  <c r="CE94" i="24"/>
  <c r="CF93" i="24"/>
  <c r="CE93" i="24"/>
  <c r="CE92" i="24"/>
  <c r="AZ91" i="24"/>
  <c r="CE91" i="24" s="1"/>
  <c r="G612" i="24" s="1"/>
  <c r="CE90" i="24"/>
  <c r="AV89" i="24"/>
  <c r="AU89" i="24"/>
  <c r="AT89" i="24"/>
  <c r="AS89" i="24"/>
  <c r="AR89" i="24"/>
  <c r="AQ89" i="24"/>
  <c r="AP89" i="24"/>
  <c r="AE41" i="31" s="1"/>
  <c r="AO89" i="24"/>
  <c r="AN89" i="24"/>
  <c r="AE39" i="31" s="1"/>
  <c r="AM89" i="24"/>
  <c r="AL89" i="24"/>
  <c r="C186" i="32" s="1"/>
  <c r="AK89" i="24"/>
  <c r="AJ89" i="24"/>
  <c r="AI89" i="24"/>
  <c r="AH89" i="24"/>
  <c r="AG89" i="24"/>
  <c r="AF89" i="24"/>
  <c r="AE89" i="24"/>
  <c r="AD89" i="24"/>
  <c r="AC89" i="24"/>
  <c r="AB89" i="24"/>
  <c r="AA89" i="24"/>
  <c r="Z89" i="24"/>
  <c r="AE25" i="31" s="1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CE88" i="24"/>
  <c r="I377" i="32" s="1"/>
  <c r="CE87" i="24"/>
  <c r="I376" i="32" s="1"/>
  <c r="CE84" i="24"/>
  <c r="I372" i="32" s="1"/>
  <c r="CE83" i="24"/>
  <c r="CE82" i="24"/>
  <c r="CE81" i="24"/>
  <c r="CE80" i="24"/>
  <c r="CE79" i="24"/>
  <c r="CE78" i="24"/>
  <c r="CE77" i="24"/>
  <c r="CE76" i="24"/>
  <c r="CE75" i="24"/>
  <c r="CE74" i="24"/>
  <c r="CE73" i="24"/>
  <c r="CE72" i="24"/>
  <c r="CE71" i="24"/>
  <c r="CE70" i="24"/>
  <c r="CD69" i="24"/>
  <c r="CD85" i="24" s="1"/>
  <c r="CC69" i="24"/>
  <c r="CB69" i="24"/>
  <c r="O79" i="31" s="1"/>
  <c r="CA69" i="24"/>
  <c r="BZ69" i="24"/>
  <c r="BY69" i="24"/>
  <c r="G339" i="32" s="1"/>
  <c r="BX69" i="24"/>
  <c r="BW69" i="24"/>
  <c r="BV69" i="24"/>
  <c r="BU69" i="24"/>
  <c r="BT69" i="24"/>
  <c r="BS69" i="24"/>
  <c r="BR69" i="24"/>
  <c r="BQ69" i="24"/>
  <c r="BP69" i="24"/>
  <c r="BO69" i="24"/>
  <c r="BN69" i="24"/>
  <c r="BM69" i="24"/>
  <c r="BL69" i="24"/>
  <c r="BK69" i="24"/>
  <c r="BJ69" i="24"/>
  <c r="BI69" i="24"/>
  <c r="BH69" i="24"/>
  <c r="BG69" i="24"/>
  <c r="BF69" i="24"/>
  <c r="BE69" i="24"/>
  <c r="BD69" i="24"/>
  <c r="BC69" i="24"/>
  <c r="BB69" i="24"/>
  <c r="BA69" i="24"/>
  <c r="AZ69" i="24"/>
  <c r="AY69" i="24"/>
  <c r="AX69" i="24"/>
  <c r="AW69" i="24"/>
  <c r="AV69" i="24"/>
  <c r="O47" i="31" s="1"/>
  <c r="AU69" i="24"/>
  <c r="O46" i="31" s="1"/>
  <c r="AT69" i="24"/>
  <c r="AS69" i="24"/>
  <c r="O44" i="31" s="1"/>
  <c r="AR69" i="24"/>
  <c r="AQ69" i="24"/>
  <c r="AP69" i="24"/>
  <c r="AO69" i="24"/>
  <c r="AN69" i="24"/>
  <c r="AM69" i="24"/>
  <c r="AL69" i="24"/>
  <c r="AK69" i="24"/>
  <c r="AJ69" i="24"/>
  <c r="O35" i="31" s="1"/>
  <c r="AI69" i="24"/>
  <c r="AH69" i="24"/>
  <c r="AG69" i="24"/>
  <c r="AF69" i="24"/>
  <c r="AE69" i="24"/>
  <c r="O30" i="31" s="1"/>
  <c r="AD69" i="24"/>
  <c r="AC69" i="24"/>
  <c r="AB69" i="24"/>
  <c r="AA69" i="24"/>
  <c r="O26" i="31" s="1"/>
  <c r="Z69" i="24"/>
  <c r="Y69" i="24"/>
  <c r="X69" i="24"/>
  <c r="W69" i="24"/>
  <c r="V69" i="24"/>
  <c r="H83" i="32" s="1"/>
  <c r="U69" i="24"/>
  <c r="T69" i="24"/>
  <c r="S69" i="24"/>
  <c r="R69" i="24"/>
  <c r="O17" i="31" s="1"/>
  <c r="Q69" i="24"/>
  <c r="P69" i="24"/>
  <c r="O15" i="31" s="1"/>
  <c r="O69" i="24"/>
  <c r="N69" i="24"/>
  <c r="M69" i="24"/>
  <c r="L69" i="24"/>
  <c r="K69" i="24"/>
  <c r="J69" i="24"/>
  <c r="I69" i="24"/>
  <c r="H69" i="24"/>
  <c r="G69" i="24"/>
  <c r="O6" i="31" s="1"/>
  <c r="F69" i="24"/>
  <c r="F19" i="32" s="1"/>
  <c r="E69" i="24"/>
  <c r="D69" i="24"/>
  <c r="C69" i="24"/>
  <c r="CE68" i="24"/>
  <c r="I370" i="32" s="1"/>
  <c r="CE66" i="24"/>
  <c r="I368" i="32" s="1"/>
  <c r="CE65" i="24"/>
  <c r="I367" i="32" s="1"/>
  <c r="CE64" i="24"/>
  <c r="CE63" i="24"/>
  <c r="I365" i="32" s="1"/>
  <c r="CE61" i="24"/>
  <c r="I363" i="32" s="1"/>
  <c r="CE60" i="24"/>
  <c r="H612" i="24" s="1"/>
  <c r="B53" i="24"/>
  <c r="CE51" i="24"/>
  <c r="B49" i="24"/>
  <c r="CD48" i="24"/>
  <c r="CC48" i="24"/>
  <c r="CC62" i="24" s="1"/>
  <c r="CB48" i="24"/>
  <c r="CB62" i="24" s="1"/>
  <c r="CA48" i="24"/>
  <c r="CA62" i="24" s="1"/>
  <c r="BZ48" i="24"/>
  <c r="BZ62" i="24" s="1"/>
  <c r="BY48" i="24"/>
  <c r="BY62" i="24" s="1"/>
  <c r="BX48" i="24"/>
  <c r="BX62" i="24" s="1"/>
  <c r="BW48" i="24"/>
  <c r="BW62" i="24" s="1"/>
  <c r="BV48" i="24"/>
  <c r="BV62" i="24" s="1"/>
  <c r="BU48" i="24"/>
  <c r="BU62" i="24" s="1"/>
  <c r="BT48" i="24"/>
  <c r="BT62" i="24" s="1"/>
  <c r="BS48" i="24"/>
  <c r="BS62" i="24" s="1"/>
  <c r="BR48" i="24"/>
  <c r="BR62" i="24" s="1"/>
  <c r="BQ48" i="24"/>
  <c r="BQ62" i="24" s="1"/>
  <c r="BP48" i="24"/>
  <c r="BP62" i="24" s="1"/>
  <c r="BO48" i="24"/>
  <c r="BO62" i="24" s="1"/>
  <c r="BN48" i="24"/>
  <c r="BN62" i="24" s="1"/>
  <c r="BM48" i="24"/>
  <c r="BM62" i="24" s="1"/>
  <c r="BL48" i="24"/>
  <c r="BL62" i="24" s="1"/>
  <c r="BK48" i="24"/>
  <c r="BK62" i="24" s="1"/>
  <c r="BJ48" i="24"/>
  <c r="BJ62" i="24" s="1"/>
  <c r="BI48" i="24"/>
  <c r="BI62" i="24" s="1"/>
  <c r="BH48" i="24"/>
  <c r="BH62" i="24" s="1"/>
  <c r="H59" i="31" s="1"/>
  <c r="BG48" i="24"/>
  <c r="BG62" i="24" s="1"/>
  <c r="BF48" i="24"/>
  <c r="BF62" i="24" s="1"/>
  <c r="BE48" i="24"/>
  <c r="BE62" i="24" s="1"/>
  <c r="BD48" i="24"/>
  <c r="BD62" i="24" s="1"/>
  <c r="BC48" i="24"/>
  <c r="BC62" i="24" s="1"/>
  <c r="BB48" i="24"/>
  <c r="BB62" i="24" s="1"/>
  <c r="BA48" i="24"/>
  <c r="BA62" i="24" s="1"/>
  <c r="H52" i="31" s="1"/>
  <c r="AZ48" i="24"/>
  <c r="AZ62" i="24" s="1"/>
  <c r="AY48" i="24"/>
  <c r="AY62" i="24" s="1"/>
  <c r="H50" i="31" s="1"/>
  <c r="AX48" i="24"/>
  <c r="AX62" i="24" s="1"/>
  <c r="AW48" i="24"/>
  <c r="AW62" i="24" s="1"/>
  <c r="G204" i="32" s="1"/>
  <c r="AV48" i="24"/>
  <c r="AV62" i="24" s="1"/>
  <c r="AU48" i="24"/>
  <c r="AU62" i="24" s="1"/>
  <c r="AT48" i="24"/>
  <c r="AT62" i="24" s="1"/>
  <c r="D204" i="32" s="1"/>
  <c r="AS48" i="24"/>
  <c r="AS62" i="24" s="1"/>
  <c r="AR48" i="24"/>
  <c r="AR62" i="24" s="1"/>
  <c r="AQ48" i="24"/>
  <c r="AQ62" i="24" s="1"/>
  <c r="AP48" i="24"/>
  <c r="AP62" i="24" s="1"/>
  <c r="AO48" i="24"/>
  <c r="AO62" i="24" s="1"/>
  <c r="AN48" i="24"/>
  <c r="AN62" i="24" s="1"/>
  <c r="AM48" i="24"/>
  <c r="AM62" i="24" s="1"/>
  <c r="AL48" i="24"/>
  <c r="AL62" i="24" s="1"/>
  <c r="AK48" i="24"/>
  <c r="AK62" i="24" s="1"/>
  <c r="AJ48" i="24"/>
  <c r="AJ62" i="24" s="1"/>
  <c r="AI48" i="24"/>
  <c r="AI62" i="24" s="1"/>
  <c r="AH48" i="24"/>
  <c r="AH62" i="24" s="1"/>
  <c r="AG48" i="24"/>
  <c r="AG62" i="24" s="1"/>
  <c r="AF48" i="24"/>
  <c r="AF62" i="24" s="1"/>
  <c r="AE48" i="24"/>
  <c r="AE62" i="24" s="1"/>
  <c r="AD48" i="24"/>
  <c r="AD62" i="24" s="1"/>
  <c r="AC48" i="24"/>
  <c r="AC62" i="24" s="1"/>
  <c r="AB48" i="24"/>
  <c r="AB62" i="24" s="1"/>
  <c r="H27" i="31" s="1"/>
  <c r="AA48" i="24"/>
  <c r="AA62" i="24" s="1"/>
  <c r="Z48" i="24"/>
  <c r="Z62" i="24" s="1"/>
  <c r="Y48" i="24"/>
  <c r="Y62" i="24" s="1"/>
  <c r="X48" i="24"/>
  <c r="X62" i="24" s="1"/>
  <c r="W48" i="24"/>
  <c r="W62" i="24" s="1"/>
  <c r="V48" i="24"/>
  <c r="V62" i="24" s="1"/>
  <c r="U48" i="24"/>
  <c r="U62" i="24" s="1"/>
  <c r="T48" i="24"/>
  <c r="T62" i="24" s="1"/>
  <c r="S48" i="24"/>
  <c r="S62" i="24" s="1"/>
  <c r="R48" i="24"/>
  <c r="R62" i="24" s="1"/>
  <c r="Q48" i="24"/>
  <c r="Q62" i="24" s="1"/>
  <c r="P48" i="24"/>
  <c r="P62" i="24" s="1"/>
  <c r="O48" i="24"/>
  <c r="O62" i="24" s="1"/>
  <c r="N48" i="24"/>
  <c r="N62" i="24" s="1"/>
  <c r="M48" i="24"/>
  <c r="M62" i="24" s="1"/>
  <c r="L48" i="24"/>
  <c r="L62" i="24" s="1"/>
  <c r="H11" i="31" s="1"/>
  <c r="K48" i="24"/>
  <c r="K62" i="24" s="1"/>
  <c r="J48" i="24"/>
  <c r="J62" i="24" s="1"/>
  <c r="I48" i="24"/>
  <c r="I62" i="24" s="1"/>
  <c r="H8" i="31" s="1"/>
  <c r="H48" i="24"/>
  <c r="H62" i="24" s="1"/>
  <c r="G48" i="24"/>
  <c r="G62" i="24" s="1"/>
  <c r="F48" i="24"/>
  <c r="F62" i="24" s="1"/>
  <c r="E48" i="24"/>
  <c r="E62" i="24" s="1"/>
  <c r="D48" i="24"/>
  <c r="D62" i="24" s="1"/>
  <c r="C48" i="24"/>
  <c r="C62" i="24" s="1"/>
  <c r="CE47" i="24"/>
  <c r="I366" i="32" l="1"/>
  <c r="F612" i="24"/>
  <c r="O27" i="31"/>
  <c r="G115" i="32"/>
  <c r="O29" i="31"/>
  <c r="I115" i="32"/>
  <c r="O61" i="31"/>
  <c r="F275" i="32"/>
  <c r="O63" i="31"/>
  <c r="H275" i="32"/>
  <c r="O64" i="31"/>
  <c r="I275" i="32"/>
  <c r="CE69" i="24"/>
  <c r="I371" i="32" s="1"/>
  <c r="AE5" i="31"/>
  <c r="F26" i="32"/>
  <c r="AE10" i="31"/>
  <c r="D58" i="32"/>
  <c r="H90" i="32"/>
  <c r="AE21" i="31"/>
  <c r="I380" i="32"/>
  <c r="D612" i="24"/>
  <c r="CF90" i="24"/>
  <c r="AB52" i="24" s="1"/>
  <c r="I383" i="32"/>
  <c r="J612" i="24"/>
  <c r="I384" i="32"/>
  <c r="L612" i="24"/>
  <c r="CF2" i="28"/>
  <c r="D5" i="7"/>
  <c r="D13" i="7"/>
  <c r="C365" i="24"/>
  <c r="BQ2" i="30"/>
  <c r="D383" i="24"/>
  <c r="H15" i="15"/>
  <c r="I15" i="15" s="1"/>
  <c r="F15" i="15"/>
  <c r="F16" i="15"/>
  <c r="H16" i="15"/>
  <c r="I16" i="15" s="1"/>
  <c r="H19" i="15"/>
  <c r="I19" i="15" s="1"/>
  <c r="F19" i="15"/>
  <c r="H21" i="15"/>
  <c r="I21" i="15" s="1"/>
  <c r="F21" i="15"/>
  <c r="F23" i="15"/>
  <c r="H23" i="15"/>
  <c r="I23" i="15" s="1"/>
  <c r="H29" i="15"/>
  <c r="I29" i="15" s="1"/>
  <c r="F29" i="15"/>
  <c r="H30" i="15"/>
  <c r="I30" i="15" s="1"/>
  <c r="F30" i="15"/>
  <c r="H36" i="15"/>
  <c r="I36" i="15" s="1"/>
  <c r="F36" i="15"/>
  <c r="H38" i="15"/>
  <c r="I38" i="15" s="1"/>
  <c r="F38" i="15"/>
  <c r="H41" i="15"/>
  <c r="I41" i="15" s="1"/>
  <c r="F41" i="15"/>
  <c r="H42" i="15"/>
  <c r="I42" i="15" s="1"/>
  <c r="F42" i="15"/>
  <c r="F46" i="15"/>
  <c r="H47" i="15"/>
  <c r="I47" i="15" s="1"/>
  <c r="F47" i="15"/>
  <c r="H51" i="15"/>
  <c r="I51" i="15" s="1"/>
  <c r="F51" i="15"/>
  <c r="H56" i="15"/>
  <c r="I56" i="15" s="1"/>
  <c r="F56" i="15"/>
  <c r="H59" i="15"/>
  <c r="I59" i="15" s="1"/>
  <c r="F59" i="15"/>
  <c r="D701" i="34"/>
  <c r="D673" i="34"/>
  <c r="D669" i="34"/>
  <c r="H47" i="31"/>
  <c r="F204" i="32"/>
  <c r="H78" i="31"/>
  <c r="I332" i="32"/>
  <c r="H31" i="31"/>
  <c r="D140" i="32"/>
  <c r="H79" i="31"/>
  <c r="C364" i="32"/>
  <c r="H70" i="31"/>
  <c r="H300" i="32"/>
  <c r="H30" i="31"/>
  <c r="C140" i="32"/>
  <c r="H15" i="31"/>
  <c r="I44" i="32"/>
  <c r="H38" i="31"/>
  <c r="D172" i="32"/>
  <c r="H22" i="31"/>
  <c r="I76" i="32"/>
  <c r="H14" i="31"/>
  <c r="H44" i="32"/>
  <c r="H63" i="31"/>
  <c r="H268" i="32"/>
  <c r="H54" i="31"/>
  <c r="F236" i="32"/>
  <c r="H6" i="31"/>
  <c r="G12" i="32"/>
  <c r="H64" i="31"/>
  <c r="I268" i="32"/>
  <c r="H36" i="31"/>
  <c r="I140" i="32"/>
  <c r="H73" i="31"/>
  <c r="D332" i="32"/>
  <c r="F307" i="32"/>
  <c r="O68" i="31"/>
  <c r="H21" i="31"/>
  <c r="H76" i="32"/>
  <c r="E243" i="32"/>
  <c r="O53" i="31"/>
  <c r="H39" i="31"/>
  <c r="E172" i="32"/>
  <c r="F268" i="32"/>
  <c r="H61" i="31"/>
  <c r="AE2" i="31"/>
  <c r="C26" i="32"/>
  <c r="AE18" i="31"/>
  <c r="E90" i="32"/>
  <c r="AE34" i="31"/>
  <c r="G154" i="32"/>
  <c r="H147" i="32"/>
  <c r="H40" i="31"/>
  <c r="F172" i="32"/>
  <c r="H13" i="31"/>
  <c r="G44" i="32"/>
  <c r="H41" i="31"/>
  <c r="G172" i="32"/>
  <c r="AE4" i="31"/>
  <c r="E26" i="32"/>
  <c r="AE20" i="31"/>
  <c r="G90" i="32"/>
  <c r="AE36" i="31"/>
  <c r="I154" i="32"/>
  <c r="I381" i="32"/>
  <c r="CF91" i="24"/>
  <c r="H17" i="31"/>
  <c r="D76" i="32"/>
  <c r="H33" i="31"/>
  <c r="F140" i="32"/>
  <c r="H49" i="31"/>
  <c r="H204" i="32"/>
  <c r="H65" i="31"/>
  <c r="C300" i="32"/>
  <c r="H42" i="31"/>
  <c r="H172" i="32"/>
  <c r="O33" i="31"/>
  <c r="F147" i="32"/>
  <c r="O49" i="31"/>
  <c r="H211" i="32"/>
  <c r="C307" i="32"/>
  <c r="O65" i="31"/>
  <c r="E371" i="32"/>
  <c r="C615" i="24"/>
  <c r="I382" i="32"/>
  <c r="I612" i="24"/>
  <c r="BN2" i="30"/>
  <c r="C117" i="8"/>
  <c r="H44" i="15"/>
  <c r="I44" i="15" s="1"/>
  <c r="F44" i="15"/>
  <c r="H16" i="31"/>
  <c r="C76" i="32"/>
  <c r="H18" i="31"/>
  <c r="E76" i="32"/>
  <c r="H66" i="31"/>
  <c r="D300" i="32"/>
  <c r="CE48" i="24"/>
  <c r="H71" i="31"/>
  <c r="I300" i="32"/>
  <c r="O2" i="31"/>
  <c r="C19" i="32"/>
  <c r="O18" i="31"/>
  <c r="E83" i="32"/>
  <c r="O34" i="31"/>
  <c r="G147" i="32"/>
  <c r="O50" i="31"/>
  <c r="I211" i="32"/>
  <c r="D307" i="32"/>
  <c r="O66" i="31"/>
  <c r="AE6" i="31"/>
  <c r="G26" i="32"/>
  <c r="AE22" i="31"/>
  <c r="I90" i="32"/>
  <c r="AE38" i="31"/>
  <c r="D186" i="32"/>
  <c r="BP2" i="30"/>
  <c r="C119" i="8"/>
  <c r="I204" i="32"/>
  <c r="H3" i="31"/>
  <c r="D12" i="32"/>
  <c r="H19" i="31"/>
  <c r="F76" i="32"/>
  <c r="H35" i="31"/>
  <c r="H140" i="32"/>
  <c r="H51" i="31"/>
  <c r="C236" i="32"/>
  <c r="H67" i="31"/>
  <c r="E300" i="32"/>
  <c r="H44" i="31"/>
  <c r="C204" i="32"/>
  <c r="H72" i="31"/>
  <c r="C332" i="32"/>
  <c r="O3" i="31"/>
  <c r="D19" i="32"/>
  <c r="O19" i="31"/>
  <c r="F83" i="32"/>
  <c r="O51" i="31"/>
  <c r="C243" i="32"/>
  <c r="E307" i="32"/>
  <c r="O67" i="31"/>
  <c r="AE7" i="31"/>
  <c r="H26" i="32"/>
  <c r="D366" i="24"/>
  <c r="H22" i="15"/>
  <c r="I22" i="15" s="1"/>
  <c r="F22" i="15"/>
  <c r="H52" i="15"/>
  <c r="I52" i="15" s="1"/>
  <c r="F52" i="15"/>
  <c r="G300" i="32"/>
  <c r="H69" i="31"/>
  <c r="H46" i="31"/>
  <c r="E204" i="32"/>
  <c r="C179" i="32"/>
  <c r="O37" i="31"/>
  <c r="O5" i="31"/>
  <c r="H4" i="31"/>
  <c r="E12" i="32"/>
  <c r="H23" i="31"/>
  <c r="C108" i="32"/>
  <c r="O20" i="31"/>
  <c r="G83" i="32"/>
  <c r="H57" i="15"/>
  <c r="I57" i="15" s="1"/>
  <c r="F57" i="15"/>
  <c r="O4" i="31"/>
  <c r="E19" i="32"/>
  <c r="H5" i="31"/>
  <c r="F12" i="32"/>
  <c r="H24" i="31"/>
  <c r="D108" i="32"/>
  <c r="H25" i="31"/>
  <c r="E108" i="32"/>
  <c r="O7" i="31"/>
  <c r="H19" i="32"/>
  <c r="O23" i="31"/>
  <c r="C115" i="32"/>
  <c r="O39" i="31"/>
  <c r="E179" i="32"/>
  <c r="O55" i="31"/>
  <c r="G243" i="32"/>
  <c r="I307" i="32"/>
  <c r="O71" i="31"/>
  <c r="F26" i="15"/>
  <c r="H49" i="15"/>
  <c r="I49" i="15" s="1"/>
  <c r="F49" i="15"/>
  <c r="D83" i="32"/>
  <c r="D236" i="32"/>
  <c r="O21" i="31"/>
  <c r="H48" i="31"/>
  <c r="H74" i="31"/>
  <c r="E332" i="32"/>
  <c r="G307" i="32"/>
  <c r="O69" i="31"/>
  <c r="H26" i="31"/>
  <c r="F108" i="32"/>
  <c r="G332" i="32"/>
  <c r="H76" i="31"/>
  <c r="H55" i="31"/>
  <c r="G236" i="32"/>
  <c r="H77" i="31"/>
  <c r="H332" i="32"/>
  <c r="O8" i="31"/>
  <c r="I19" i="32"/>
  <c r="O24" i="31"/>
  <c r="D115" i="32"/>
  <c r="F179" i="32"/>
  <c r="O40" i="31"/>
  <c r="H243" i="32"/>
  <c r="O56" i="31"/>
  <c r="C339" i="32"/>
  <c r="O72" i="31"/>
  <c r="F26" i="6"/>
  <c r="E233" i="24"/>
  <c r="F32" i="6" s="1"/>
  <c r="F34" i="15"/>
  <c r="I12" i="32"/>
  <c r="H62" i="31"/>
  <c r="G268" i="32"/>
  <c r="H20" i="31"/>
  <c r="G76" i="32"/>
  <c r="I147" i="32"/>
  <c r="O36" i="31"/>
  <c r="H28" i="31"/>
  <c r="H108" i="32"/>
  <c r="H56" i="31"/>
  <c r="H236" i="32"/>
  <c r="C51" i="32"/>
  <c r="O9" i="31"/>
  <c r="E115" i="32"/>
  <c r="O25" i="31"/>
  <c r="O41" i="31"/>
  <c r="G179" i="32"/>
  <c r="O57" i="31"/>
  <c r="I243" i="32"/>
  <c r="D339" i="32"/>
  <c r="O73" i="31"/>
  <c r="G10" i="4"/>
  <c r="H20" i="15"/>
  <c r="I20" i="15" s="1"/>
  <c r="F20" i="15"/>
  <c r="F115" i="32"/>
  <c r="H53" i="31"/>
  <c r="E236" i="32"/>
  <c r="E373" i="32"/>
  <c r="C94" i="15"/>
  <c r="G94" i="15" s="1"/>
  <c r="F7" i="6"/>
  <c r="E220" i="24"/>
  <c r="H12" i="31"/>
  <c r="F44" i="32"/>
  <c r="H32" i="31"/>
  <c r="E140" i="32"/>
  <c r="H2" i="31"/>
  <c r="C12" i="32"/>
  <c r="CE62" i="24"/>
  <c r="I364" i="32" s="1"/>
  <c r="O52" i="31"/>
  <c r="D243" i="32"/>
  <c r="H37" i="31"/>
  <c r="C172" i="32"/>
  <c r="H7" i="31"/>
  <c r="H12" i="32"/>
  <c r="H57" i="31"/>
  <c r="I236" i="32"/>
  <c r="O10" i="31"/>
  <c r="D51" i="32"/>
  <c r="O58" i="31"/>
  <c r="C275" i="32"/>
  <c r="AE30" i="31"/>
  <c r="C154" i="32"/>
  <c r="AE15" i="31"/>
  <c r="I58" i="32"/>
  <c r="D308" i="24"/>
  <c r="F64" i="15"/>
  <c r="H9" i="31"/>
  <c r="C44" i="32"/>
  <c r="C90" i="32"/>
  <c r="AE16" i="31"/>
  <c r="AE32" i="31"/>
  <c r="E154" i="32"/>
  <c r="CE89" i="24"/>
  <c r="C68" i="8"/>
  <c r="D350" i="24"/>
  <c r="D364" i="32"/>
  <c r="H80" i="31"/>
  <c r="H34" i="31"/>
  <c r="G140" i="32"/>
  <c r="F300" i="32"/>
  <c r="H68" i="31"/>
  <c r="H45" i="31"/>
  <c r="H29" i="31"/>
  <c r="I108" i="32"/>
  <c r="O42" i="31"/>
  <c r="H179" i="32"/>
  <c r="AE14" i="31"/>
  <c r="H58" i="32"/>
  <c r="AE46" i="31"/>
  <c r="E218" i="32"/>
  <c r="H58" i="31"/>
  <c r="C268" i="32"/>
  <c r="AE31" i="31"/>
  <c r="D154" i="32"/>
  <c r="AE47" i="31"/>
  <c r="F218" i="32"/>
  <c r="H10" i="31"/>
  <c r="D44" i="32"/>
  <c r="E268" i="32"/>
  <c r="H60" i="31"/>
  <c r="D90" i="32"/>
  <c r="AE17" i="31"/>
  <c r="AE33" i="31"/>
  <c r="F154" i="32"/>
  <c r="H39" i="15"/>
  <c r="I39" i="15" s="1"/>
  <c r="F39" i="15"/>
  <c r="F54" i="15"/>
  <c r="H43" i="31"/>
  <c r="I172" i="32"/>
  <c r="H75" i="31"/>
  <c r="F332" i="32"/>
  <c r="O22" i="31"/>
  <c r="I83" i="32"/>
  <c r="O38" i="31"/>
  <c r="D179" i="32"/>
  <c r="O54" i="31"/>
  <c r="F243" i="32"/>
  <c r="O70" i="31"/>
  <c r="H307" i="32"/>
  <c r="AE3" i="31"/>
  <c r="D26" i="32"/>
  <c r="AE19" i="31"/>
  <c r="F90" i="32"/>
  <c r="AE35" i="31"/>
  <c r="H154" i="32"/>
  <c r="AH51" i="31"/>
  <c r="C253" i="32"/>
  <c r="F65" i="15"/>
  <c r="C648" i="34"/>
  <c r="M716" i="34" s="1"/>
  <c r="AE37" i="31"/>
  <c r="O76" i="31"/>
  <c r="I51" i="32"/>
  <c r="G108" i="32"/>
  <c r="E186" i="32"/>
  <c r="D268" i="32"/>
  <c r="D707" i="34"/>
  <c r="D691" i="34"/>
  <c r="D675" i="34"/>
  <c r="D644" i="34"/>
  <c r="D642" i="34"/>
  <c r="D640" i="34"/>
  <c r="D638" i="34"/>
  <c r="D636" i="34"/>
  <c r="D634" i="34"/>
  <c r="D632" i="34"/>
  <c r="D630" i="34"/>
  <c r="D624" i="34"/>
  <c r="D704" i="34"/>
  <c r="D688" i="34"/>
  <c r="D672" i="34"/>
  <c r="D616" i="34"/>
  <c r="D711" i="34"/>
  <c r="D695" i="34"/>
  <c r="D679" i="34"/>
  <c r="D708" i="34"/>
  <c r="D692" i="34"/>
  <c r="D676" i="34"/>
  <c r="D622" i="34"/>
  <c r="D702" i="34"/>
  <c r="D686" i="34"/>
  <c r="D670" i="34"/>
  <c r="D647" i="34"/>
  <c r="D645" i="34"/>
  <c r="D629" i="34"/>
  <c r="D626" i="34"/>
  <c r="D621" i="34"/>
  <c r="D716" i="34"/>
  <c r="D699" i="34"/>
  <c r="D683" i="34"/>
  <c r="D643" i="34"/>
  <c r="D641" i="34"/>
  <c r="D639" i="34"/>
  <c r="D637" i="34"/>
  <c r="D635" i="34"/>
  <c r="D633" i="34"/>
  <c r="D631" i="34"/>
  <c r="D712" i="34"/>
  <c r="D696" i="34"/>
  <c r="D680" i="34"/>
  <c r="D620" i="34"/>
  <c r="D709" i="34"/>
  <c r="D693" i="34"/>
  <c r="D677" i="34"/>
  <c r="D706" i="34"/>
  <c r="D690" i="34"/>
  <c r="D674" i="34"/>
  <c r="D619" i="34"/>
  <c r="D703" i="34"/>
  <c r="D687" i="34"/>
  <c r="D671" i="34"/>
  <c r="D625" i="34"/>
  <c r="D700" i="34"/>
  <c r="D684" i="34"/>
  <c r="D668" i="34"/>
  <c r="D628" i="34"/>
  <c r="D618" i="34"/>
  <c r="D710" i="34"/>
  <c r="D694" i="34"/>
  <c r="D678" i="34"/>
  <c r="D646" i="34"/>
  <c r="D617" i="34"/>
  <c r="D713" i="34"/>
  <c r="D681" i="34"/>
  <c r="D623" i="34"/>
  <c r="D685" i="34"/>
  <c r="D698" i="34"/>
  <c r="D689" i="34"/>
  <c r="D697" i="34"/>
  <c r="D627" i="34"/>
  <c r="D682" i="34"/>
  <c r="G186" i="32"/>
  <c r="C371" i="32"/>
  <c r="E339" i="32"/>
  <c r="O74" i="31"/>
  <c r="AE23" i="31"/>
  <c r="C122" i="32"/>
  <c r="G19" i="32"/>
  <c r="D705" i="34"/>
  <c r="I362" i="32"/>
  <c r="BK2" i="30"/>
  <c r="O11" i="31"/>
  <c r="E51" i="32"/>
  <c r="O43" i="31"/>
  <c r="I179" i="32"/>
  <c r="D275" i="32"/>
  <c r="O59" i="31"/>
  <c r="O75" i="31"/>
  <c r="F339" i="32"/>
  <c r="I26" i="32"/>
  <c r="AE8" i="31"/>
  <c r="D122" i="32"/>
  <c r="AE24" i="31"/>
  <c r="AE40" i="31"/>
  <c r="F186" i="32"/>
  <c r="G28" i="4"/>
  <c r="E28" i="4"/>
  <c r="D416" i="24"/>
  <c r="F27" i="15"/>
  <c r="F37" i="15"/>
  <c r="F55" i="15"/>
  <c r="G19" i="4"/>
  <c r="C211" i="32"/>
  <c r="F51" i="32"/>
  <c r="O12" i="31"/>
  <c r="O28" i="31"/>
  <c r="H115" i="32"/>
  <c r="E275" i="32"/>
  <c r="O60" i="31"/>
  <c r="AE9" i="31"/>
  <c r="C58" i="32"/>
  <c r="F63" i="15"/>
  <c r="C85" i="8"/>
  <c r="E211" i="32"/>
  <c r="G51" i="32"/>
  <c r="O13" i="31"/>
  <c r="D211" i="32"/>
  <c r="O45" i="31"/>
  <c r="H339" i="32"/>
  <c r="O77" i="31"/>
  <c r="AE26" i="31"/>
  <c r="F122" i="32"/>
  <c r="AE42" i="31"/>
  <c r="H186" i="32"/>
  <c r="DF2" i="30"/>
  <c r="C170" i="8"/>
  <c r="F18" i="15"/>
  <c r="F25" i="15"/>
  <c r="F35" i="15"/>
  <c r="F45" i="15"/>
  <c r="F50" i="15"/>
  <c r="F58" i="15"/>
  <c r="E122" i="32"/>
  <c r="F211" i="32"/>
  <c r="O14" i="31"/>
  <c r="H51" i="32"/>
  <c r="O62" i="31"/>
  <c r="G275" i="32"/>
  <c r="I339" i="32"/>
  <c r="O78" i="31"/>
  <c r="AE11" i="31"/>
  <c r="E58" i="32"/>
  <c r="AE27" i="31"/>
  <c r="G122" i="32"/>
  <c r="AE43" i="31"/>
  <c r="I186" i="32"/>
  <c r="F420" i="24"/>
  <c r="O31" i="31"/>
  <c r="D147" i="32"/>
  <c r="AE12" i="31"/>
  <c r="F58" i="32"/>
  <c r="H122" i="32"/>
  <c r="AE28" i="31"/>
  <c r="AE44" i="31"/>
  <c r="C218" i="32"/>
  <c r="F53" i="15"/>
  <c r="O16" i="31"/>
  <c r="C83" i="32"/>
  <c r="E147" i="32"/>
  <c r="O32" i="31"/>
  <c r="O48" i="31"/>
  <c r="G211" i="32"/>
  <c r="O80" i="31"/>
  <c r="D371" i="32"/>
  <c r="AE13" i="31"/>
  <c r="G58" i="32"/>
  <c r="I122" i="32"/>
  <c r="AE29" i="31"/>
  <c r="AE45" i="31"/>
  <c r="D218" i="32"/>
  <c r="D258" i="24"/>
  <c r="D27" i="7" s="1"/>
  <c r="C113" i="8"/>
  <c r="D12" i="33"/>
  <c r="E44" i="32"/>
  <c r="C147" i="32"/>
  <c r="C715" i="34"/>
  <c r="CD52" i="24" l="1"/>
  <c r="CC52" i="24"/>
  <c r="CC67" i="24" s="1"/>
  <c r="CB52" i="24"/>
  <c r="CB67" i="24" s="1"/>
  <c r="CA52" i="24"/>
  <c r="CA67" i="24" s="1"/>
  <c r="BZ52" i="24"/>
  <c r="BZ67" i="24" s="1"/>
  <c r="BY52" i="24"/>
  <c r="BY67" i="24" s="1"/>
  <c r="BX52" i="24"/>
  <c r="BX67" i="24" s="1"/>
  <c r="BW52" i="24"/>
  <c r="BW67" i="24" s="1"/>
  <c r="BV52" i="24"/>
  <c r="BV67" i="24" s="1"/>
  <c r="BU52" i="24"/>
  <c r="BU67" i="24" s="1"/>
  <c r="BT52" i="24"/>
  <c r="BT67" i="24" s="1"/>
  <c r="BS52" i="24"/>
  <c r="BS67" i="24" s="1"/>
  <c r="BR52" i="24"/>
  <c r="BR67" i="24" s="1"/>
  <c r="BQ52" i="24"/>
  <c r="BQ67" i="24" s="1"/>
  <c r="BP52" i="24"/>
  <c r="BP67" i="24" s="1"/>
  <c r="BO52" i="24"/>
  <c r="BO67" i="24" s="1"/>
  <c r="BN52" i="24"/>
  <c r="BN67" i="24" s="1"/>
  <c r="BM52" i="24"/>
  <c r="BM67" i="24" s="1"/>
  <c r="BL52" i="24"/>
  <c r="BL67" i="24" s="1"/>
  <c r="BK52" i="24"/>
  <c r="BK67" i="24" s="1"/>
  <c r="BJ52" i="24"/>
  <c r="BJ67" i="24" s="1"/>
  <c r="BI52" i="24"/>
  <c r="BI67" i="24" s="1"/>
  <c r="BH52" i="24"/>
  <c r="BH67" i="24" s="1"/>
  <c r="BG52" i="24"/>
  <c r="BG67" i="24" s="1"/>
  <c r="BF52" i="24"/>
  <c r="BF67" i="24" s="1"/>
  <c r="BE52" i="24"/>
  <c r="BE67" i="24" s="1"/>
  <c r="BD52" i="24"/>
  <c r="BD67" i="24" s="1"/>
  <c r="BC52" i="24"/>
  <c r="BC67" i="24" s="1"/>
  <c r="BB52" i="24"/>
  <c r="BB67" i="24" s="1"/>
  <c r="BA52" i="24"/>
  <c r="BA67" i="24" s="1"/>
  <c r="AZ52" i="24"/>
  <c r="AZ67" i="24" s="1"/>
  <c r="AY52" i="24"/>
  <c r="AY67" i="24" s="1"/>
  <c r="AX52" i="24"/>
  <c r="AX67" i="24" s="1"/>
  <c r="AW52" i="24"/>
  <c r="AW67" i="24" s="1"/>
  <c r="AV52" i="24"/>
  <c r="AV67" i="24" s="1"/>
  <c r="AU52" i="24"/>
  <c r="AU67" i="24" s="1"/>
  <c r="AT52" i="24"/>
  <c r="AT67" i="24" s="1"/>
  <c r="AS52" i="24"/>
  <c r="AS67" i="24" s="1"/>
  <c r="AR52" i="24"/>
  <c r="AR67" i="24" s="1"/>
  <c r="AQ52" i="24"/>
  <c r="AQ67" i="24" s="1"/>
  <c r="AP52" i="24"/>
  <c r="AP67" i="24" s="1"/>
  <c r="AO52" i="24"/>
  <c r="AO67" i="24" s="1"/>
  <c r="AN52" i="24"/>
  <c r="AN67" i="24" s="1"/>
  <c r="AM52" i="24"/>
  <c r="AM67" i="24" s="1"/>
  <c r="AL52" i="24"/>
  <c r="AL67" i="24" s="1"/>
  <c r="AK52" i="24"/>
  <c r="AK67" i="24" s="1"/>
  <c r="AJ52" i="24"/>
  <c r="AJ67" i="24" s="1"/>
  <c r="AI52" i="24"/>
  <c r="AI67" i="24" s="1"/>
  <c r="AH52" i="24"/>
  <c r="AH67" i="24" s="1"/>
  <c r="AG52" i="24"/>
  <c r="AG67" i="24" s="1"/>
  <c r="AF52" i="24"/>
  <c r="AF67" i="24" s="1"/>
  <c r="AE52" i="24"/>
  <c r="AE67" i="24" s="1"/>
  <c r="AD52" i="24"/>
  <c r="AD67" i="24" s="1"/>
  <c r="AC52" i="24"/>
  <c r="AC67" i="24" s="1"/>
  <c r="AB67" i="24"/>
  <c r="AA52" i="24"/>
  <c r="AA67" i="24" s="1"/>
  <c r="Z52" i="24"/>
  <c r="Z67" i="24" s="1"/>
  <c r="Y52" i="24"/>
  <c r="Y67" i="24" s="1"/>
  <c r="X52" i="24"/>
  <c r="X67" i="24" s="1"/>
  <c r="W52" i="24"/>
  <c r="W67" i="24" s="1"/>
  <c r="V52" i="24"/>
  <c r="V67" i="24" s="1"/>
  <c r="U52" i="24"/>
  <c r="U67" i="24" s="1"/>
  <c r="T52" i="24"/>
  <c r="T67" i="24" s="1"/>
  <c r="S52" i="24"/>
  <c r="S67" i="24" s="1"/>
  <c r="R52" i="24"/>
  <c r="R67" i="24" s="1"/>
  <c r="Q52" i="24"/>
  <c r="Q67" i="24" s="1"/>
  <c r="P52" i="24"/>
  <c r="P67" i="24" s="1"/>
  <c r="O52" i="24"/>
  <c r="O67" i="24" s="1"/>
  <c r="N52" i="24"/>
  <c r="N67" i="24" s="1"/>
  <c r="M52" i="24"/>
  <c r="M67" i="24" s="1"/>
  <c r="L52" i="24"/>
  <c r="L67" i="24" s="1"/>
  <c r="K52" i="24"/>
  <c r="K67" i="24" s="1"/>
  <c r="J52" i="24"/>
  <c r="J67" i="24" s="1"/>
  <c r="I52" i="24"/>
  <c r="I67" i="24" s="1"/>
  <c r="H52" i="24"/>
  <c r="H67" i="24" s="1"/>
  <c r="G52" i="24"/>
  <c r="G67" i="24" s="1"/>
  <c r="F52" i="24"/>
  <c r="F67" i="24" s="1"/>
  <c r="E52" i="24"/>
  <c r="E67" i="24" s="1"/>
  <c r="D52" i="24"/>
  <c r="D67" i="24" s="1"/>
  <c r="C52" i="24"/>
  <c r="E623" i="34"/>
  <c r="C137" i="8"/>
  <c r="E380" i="24"/>
  <c r="E716" i="34"/>
  <c r="F16" i="6"/>
  <c r="F234" i="24"/>
  <c r="D715" i="34"/>
  <c r="I378" i="32"/>
  <c r="K612" i="24"/>
  <c r="C50" i="8"/>
  <c r="D352" i="24"/>
  <c r="C103" i="8" s="1"/>
  <c r="F309" i="24"/>
  <c r="C120" i="8"/>
  <c r="D367" i="24"/>
  <c r="C167" i="8"/>
  <c r="D26" i="33"/>
  <c r="E414" i="24"/>
  <c r="E612" i="34"/>
  <c r="CE52" i="24" l="1"/>
  <c r="C67" i="24"/>
  <c r="M3" i="31"/>
  <c r="D17" i="32"/>
  <c r="D85" i="24"/>
  <c r="M4" i="31"/>
  <c r="E17" i="32"/>
  <c r="E85" i="24"/>
  <c r="F85" i="24"/>
  <c r="M5" i="31"/>
  <c r="F17" i="32"/>
  <c r="G85" i="24"/>
  <c r="M6" i="31"/>
  <c r="G17" i="32"/>
  <c r="H85" i="24"/>
  <c r="M7" i="31"/>
  <c r="H17" i="32"/>
  <c r="M8" i="31"/>
  <c r="I17" i="32"/>
  <c r="I85" i="24"/>
  <c r="J85" i="24"/>
  <c r="M9" i="31"/>
  <c r="C49" i="32"/>
  <c r="M10" i="31"/>
  <c r="D49" i="32"/>
  <c r="K85" i="24"/>
  <c r="M11" i="31"/>
  <c r="E49" i="32"/>
  <c r="L85" i="24"/>
  <c r="M12" i="31"/>
  <c r="F49" i="32"/>
  <c r="M85" i="24"/>
  <c r="N85" i="24"/>
  <c r="M13" i="31"/>
  <c r="G49" i="32"/>
  <c r="O85" i="24"/>
  <c r="M14" i="31"/>
  <c r="H49" i="32"/>
  <c r="P85" i="24"/>
  <c r="M15" i="31"/>
  <c r="I49" i="32"/>
  <c r="Q85" i="24"/>
  <c r="M16" i="31"/>
  <c r="C81" i="32"/>
  <c r="M17" i="31"/>
  <c r="D81" i="32"/>
  <c r="R85" i="24"/>
  <c r="M18" i="31"/>
  <c r="E81" i="32"/>
  <c r="S85" i="24"/>
  <c r="M19" i="31"/>
  <c r="F81" i="32"/>
  <c r="T85" i="24"/>
  <c r="M20" i="31"/>
  <c r="G81" i="32"/>
  <c r="U85" i="24"/>
  <c r="V85" i="24"/>
  <c r="M21" i="31"/>
  <c r="H81" i="32"/>
  <c r="W85" i="24"/>
  <c r="M22" i="31"/>
  <c r="I81" i="32"/>
  <c r="X85" i="24"/>
  <c r="M23" i="31"/>
  <c r="C113" i="32"/>
  <c r="Y85" i="24"/>
  <c r="M24" i="31"/>
  <c r="D113" i="32"/>
  <c r="Z85" i="24"/>
  <c r="M25" i="31"/>
  <c r="E113" i="32"/>
  <c r="AA85" i="24"/>
  <c r="M26" i="31"/>
  <c r="F113" i="32"/>
  <c r="M27" i="31"/>
  <c r="G113" i="32"/>
  <c r="AB85" i="24"/>
  <c r="AC85" i="24"/>
  <c r="M28" i="31"/>
  <c r="H113" i="32"/>
  <c r="M29" i="31"/>
  <c r="I113" i="32"/>
  <c r="AD85" i="24"/>
  <c r="AE85" i="24"/>
  <c r="M30" i="31"/>
  <c r="C145" i="32"/>
  <c r="AF85" i="24"/>
  <c r="M31" i="31"/>
  <c r="D145" i="32"/>
  <c r="M32" i="31"/>
  <c r="E145" i="32"/>
  <c r="AG85" i="24"/>
  <c r="AH85" i="24"/>
  <c r="M33" i="31"/>
  <c r="F145" i="32"/>
  <c r="AI85" i="24"/>
  <c r="M34" i="31"/>
  <c r="G145" i="32"/>
  <c r="M35" i="31"/>
  <c r="H145" i="32"/>
  <c r="AJ85" i="24"/>
  <c r="M36" i="31"/>
  <c r="I145" i="32"/>
  <c r="AK85" i="24"/>
  <c r="AL85" i="24"/>
  <c r="M37" i="31"/>
  <c r="C177" i="32"/>
  <c r="AM85" i="24"/>
  <c r="M38" i="31"/>
  <c r="D177" i="32"/>
  <c r="M39" i="31"/>
  <c r="E177" i="32"/>
  <c r="AN85" i="24"/>
  <c r="M40" i="31"/>
  <c r="F177" i="32"/>
  <c r="AO85" i="24"/>
  <c r="M41" i="31"/>
  <c r="G177" i="32"/>
  <c r="AP85" i="24"/>
  <c r="AQ85" i="24"/>
  <c r="M42" i="31"/>
  <c r="H177" i="32"/>
  <c r="M43" i="31"/>
  <c r="I177" i="32"/>
  <c r="AR85" i="24"/>
  <c r="M44" i="31"/>
  <c r="AS85" i="24"/>
  <c r="C209" i="32"/>
  <c r="M45" i="31"/>
  <c r="D209" i="32"/>
  <c r="AT85" i="24"/>
  <c r="M46" i="31"/>
  <c r="E209" i="32"/>
  <c r="AU85" i="24"/>
  <c r="M47" i="31"/>
  <c r="AV85" i="24"/>
  <c r="F209" i="32"/>
  <c r="M48" i="31"/>
  <c r="G209" i="32"/>
  <c r="AW85" i="24"/>
  <c r="M49" i="31"/>
  <c r="H209" i="32"/>
  <c r="AX85" i="24"/>
  <c r="M50" i="31"/>
  <c r="I209" i="32"/>
  <c r="AY85" i="24"/>
  <c r="M51" i="31"/>
  <c r="C241" i="32"/>
  <c r="AZ85" i="24"/>
  <c r="BA85" i="24"/>
  <c r="M52" i="31"/>
  <c r="D241" i="32"/>
  <c r="BB85" i="24"/>
  <c r="M53" i="31"/>
  <c r="E241" i="32"/>
  <c r="BC85" i="24"/>
  <c r="M54" i="31"/>
  <c r="F241" i="32"/>
  <c r="M55" i="31"/>
  <c r="BD85" i="24"/>
  <c r="G241" i="32"/>
  <c r="M56" i="31"/>
  <c r="H241" i="32"/>
  <c r="BE85" i="24"/>
  <c r="BF85" i="24"/>
  <c r="M57" i="31"/>
  <c r="I241" i="32"/>
  <c r="BG85" i="24"/>
  <c r="M58" i="31"/>
  <c r="C273" i="32"/>
  <c r="M59" i="31"/>
  <c r="D273" i="32"/>
  <c r="BH85" i="24"/>
  <c r="M60" i="31"/>
  <c r="E273" i="32"/>
  <c r="BI85" i="24"/>
  <c r="BJ85" i="24"/>
  <c r="M61" i="31"/>
  <c r="F273" i="32"/>
  <c r="M62" i="31"/>
  <c r="G273" i="32"/>
  <c r="BK85" i="24"/>
  <c r="BL85" i="24"/>
  <c r="M63" i="31"/>
  <c r="H273" i="32"/>
  <c r="BM85" i="24"/>
  <c r="M64" i="31"/>
  <c r="I273" i="32"/>
  <c r="BN85" i="24"/>
  <c r="M65" i="31"/>
  <c r="C305" i="32"/>
  <c r="M66" i="31"/>
  <c r="D305" i="32"/>
  <c r="BO85" i="24"/>
  <c r="E305" i="32"/>
  <c r="M67" i="31"/>
  <c r="BP85" i="24"/>
  <c r="BQ85" i="24"/>
  <c r="M68" i="31"/>
  <c r="F305" i="32"/>
  <c r="BR85" i="24"/>
  <c r="M69" i="31"/>
  <c r="G305" i="32"/>
  <c r="BS85" i="24"/>
  <c r="M70" i="31"/>
  <c r="H305" i="32"/>
  <c r="BT85" i="24"/>
  <c r="M71" i="31"/>
  <c r="I305" i="32"/>
  <c r="BU85" i="24"/>
  <c r="M72" i="31"/>
  <c r="C337" i="32"/>
  <c r="M73" i="31"/>
  <c r="D337" i="32"/>
  <c r="BV85" i="24"/>
  <c r="BW85" i="24"/>
  <c r="M74" i="31"/>
  <c r="E337" i="32"/>
  <c r="F337" i="32"/>
  <c r="M75" i="31"/>
  <c r="BX85" i="24"/>
  <c r="BY85" i="24"/>
  <c r="G337" i="32"/>
  <c r="M76" i="31"/>
  <c r="M77" i="31"/>
  <c r="H337" i="32"/>
  <c r="BZ85" i="24"/>
  <c r="CA85" i="24"/>
  <c r="M78" i="31"/>
  <c r="I337" i="32"/>
  <c r="CB85" i="24"/>
  <c r="C369" i="32"/>
  <c r="M79" i="31"/>
  <c r="M80" i="31"/>
  <c r="D369" i="32"/>
  <c r="CC85" i="24"/>
  <c r="E699" i="34"/>
  <c r="E692" i="34"/>
  <c r="E676" i="34"/>
  <c r="E705" i="34"/>
  <c r="E673" i="34"/>
  <c r="E696" i="34"/>
  <c r="E680" i="34"/>
  <c r="E709" i="34"/>
  <c r="E677" i="34"/>
  <c r="E706" i="34"/>
  <c r="E713" i="34"/>
  <c r="E697" i="34"/>
  <c r="E681" i="34"/>
  <c r="E691" i="34"/>
  <c r="E675" i="34"/>
  <c r="E686" i="34"/>
  <c r="E647" i="34"/>
  <c r="E694" i="34"/>
  <c r="E698" i="34"/>
  <c r="E645" i="34"/>
  <c r="E646" i="34"/>
  <c r="E707" i="34"/>
  <c r="E693" i="34"/>
  <c r="E689" i="34"/>
  <c r="E695" i="34"/>
  <c r="E628" i="34"/>
  <c r="E712" i="34"/>
  <c r="E708" i="34"/>
  <c r="E678" i="34"/>
  <c r="E624" i="34"/>
  <c r="E668" i="34"/>
  <c r="E631" i="34"/>
  <c r="E627" i="34"/>
  <c r="E710" i="34"/>
  <c r="E630" i="34"/>
  <c r="E684" i="34"/>
  <c r="E633" i="34"/>
  <c r="E669" i="34"/>
  <c r="E626" i="34"/>
  <c r="E632" i="34"/>
  <c r="E700" i="34"/>
  <c r="E635" i="34"/>
  <c r="E685" i="34"/>
  <c r="E682" i="34"/>
  <c r="E634" i="34"/>
  <c r="E625" i="34"/>
  <c r="E637" i="34"/>
  <c r="E701" i="34"/>
  <c r="E670" i="34"/>
  <c r="E636" i="34"/>
  <c r="E671" i="34"/>
  <c r="E639" i="34"/>
  <c r="E672" i="34"/>
  <c r="C121" i="8"/>
  <c r="D384" i="24"/>
  <c r="E679" i="34"/>
  <c r="E638" i="34"/>
  <c r="E687" i="34"/>
  <c r="E641" i="34"/>
  <c r="E688" i="34"/>
  <c r="E702" i="34"/>
  <c r="E640" i="34"/>
  <c r="E703" i="34"/>
  <c r="E643" i="34"/>
  <c r="E704" i="34"/>
  <c r="E711" i="34"/>
  <c r="E642" i="34"/>
  <c r="E674" i="34"/>
  <c r="E683" i="34"/>
  <c r="E629" i="34"/>
  <c r="E644" i="34"/>
  <c r="E690" i="34"/>
  <c r="D373" i="32" l="1"/>
  <c r="C93" i="15"/>
  <c r="G93" i="15" s="1"/>
  <c r="C620" i="24"/>
  <c r="C373" i="32"/>
  <c r="C92" i="15"/>
  <c r="G92" i="15" s="1"/>
  <c r="C622" i="24"/>
  <c r="I341" i="32"/>
  <c r="C91" i="15"/>
  <c r="G91" i="15" s="1"/>
  <c r="C647" i="24"/>
  <c r="H341" i="32"/>
  <c r="C646" i="24"/>
  <c r="C90" i="15"/>
  <c r="G90" i="15" s="1"/>
  <c r="G341" i="32"/>
  <c r="C89" i="15"/>
  <c r="G89" i="15" s="1"/>
  <c r="C645" i="24"/>
  <c r="F341" i="32"/>
  <c r="C88" i="15"/>
  <c r="G88" i="15" s="1"/>
  <c r="C644" i="24"/>
  <c r="E341" i="32"/>
  <c r="C87" i="15"/>
  <c r="G87" i="15" s="1"/>
  <c r="C643" i="24"/>
  <c r="D341" i="32"/>
  <c r="C642" i="24"/>
  <c r="C86" i="15"/>
  <c r="G86" i="15" s="1"/>
  <c r="C341" i="32"/>
  <c r="C85" i="15"/>
  <c r="G85" i="15" s="1"/>
  <c r="C641" i="24"/>
  <c r="I309" i="32"/>
  <c r="C84" i="15"/>
  <c r="G84" i="15" s="1"/>
  <c r="C640" i="24"/>
  <c r="H309" i="32"/>
  <c r="C83" i="15"/>
  <c r="G83" i="15" s="1"/>
  <c r="C639" i="24"/>
  <c r="G309" i="32"/>
  <c r="C82" i="15"/>
  <c r="G82" i="15" s="1"/>
  <c r="C626" i="24"/>
  <c r="F309" i="32"/>
  <c r="C81" i="15"/>
  <c r="G81" i="15" s="1"/>
  <c r="C623" i="24"/>
  <c r="E309" i="32"/>
  <c r="C80" i="15"/>
  <c r="G80" i="15" s="1"/>
  <c r="C621" i="24"/>
  <c r="D309" i="32"/>
  <c r="C79" i="15"/>
  <c r="G79" i="15" s="1"/>
  <c r="C627" i="24"/>
  <c r="C309" i="32"/>
  <c r="C78" i="15"/>
  <c r="G78" i="15" s="1"/>
  <c r="C619" i="24"/>
  <c r="I277" i="32"/>
  <c r="C77" i="15"/>
  <c r="G77" i="15" s="1"/>
  <c r="C638" i="24"/>
  <c r="H277" i="32"/>
  <c r="C76" i="15"/>
  <c r="G76" i="15" s="1"/>
  <c r="C637" i="24"/>
  <c r="G277" i="32"/>
  <c r="C75" i="15"/>
  <c r="G75" i="15" s="1"/>
  <c r="C635" i="24"/>
  <c r="F277" i="32"/>
  <c r="C617" i="24"/>
  <c r="C74" i="15"/>
  <c r="G74" i="15" s="1"/>
  <c r="C73" i="15"/>
  <c r="G73" i="15" s="1"/>
  <c r="C634" i="24"/>
  <c r="E277" i="32"/>
  <c r="D277" i="32"/>
  <c r="C72" i="15"/>
  <c r="G72" i="15" s="1"/>
  <c r="C636" i="24"/>
  <c r="C277" i="32"/>
  <c r="C71" i="15"/>
  <c r="G71" i="15" s="1"/>
  <c r="C618" i="24"/>
  <c r="I245" i="32"/>
  <c r="C70" i="15"/>
  <c r="G70" i="15" s="1"/>
  <c r="C629" i="24"/>
  <c r="H245" i="32"/>
  <c r="C614" i="24"/>
  <c r="C69" i="15"/>
  <c r="G245" i="32"/>
  <c r="C68" i="15"/>
  <c r="G68" i="15" s="1"/>
  <c r="C624" i="24"/>
  <c r="F245" i="32"/>
  <c r="C67" i="15"/>
  <c r="G67" i="15" s="1"/>
  <c r="C633" i="24"/>
  <c r="C66" i="15"/>
  <c r="G66" i="15" s="1"/>
  <c r="E245" i="32"/>
  <c r="C632" i="24"/>
  <c r="D245" i="32"/>
  <c r="C65" i="15"/>
  <c r="C630" i="24"/>
  <c r="C64" i="15"/>
  <c r="C245" i="32"/>
  <c r="C628" i="24"/>
  <c r="I213" i="32"/>
  <c r="C63" i="15"/>
  <c r="C625" i="24"/>
  <c r="C62" i="15"/>
  <c r="C616" i="24"/>
  <c r="H213" i="32"/>
  <c r="C61" i="15"/>
  <c r="G213" i="32"/>
  <c r="C631" i="24"/>
  <c r="F213" i="32"/>
  <c r="C713" i="24"/>
  <c r="C60" i="15"/>
  <c r="C59" i="15"/>
  <c r="G59" i="15" s="1"/>
  <c r="E213" i="32"/>
  <c r="C712" i="24"/>
  <c r="D213" i="32"/>
  <c r="C711" i="24"/>
  <c r="C58" i="15"/>
  <c r="G58" i="15" s="1"/>
  <c r="C710" i="24"/>
  <c r="C213" i="32"/>
  <c r="C57" i="15"/>
  <c r="G57" i="15" s="1"/>
  <c r="C56" i="15"/>
  <c r="G56" i="15" s="1"/>
  <c r="C709" i="24"/>
  <c r="I181" i="32"/>
  <c r="H181" i="32"/>
  <c r="C708" i="24"/>
  <c r="C55" i="15"/>
  <c r="G55" i="15" s="1"/>
  <c r="G181" i="32"/>
  <c r="C707" i="24"/>
  <c r="C54" i="15"/>
  <c r="G54" i="15" s="1"/>
  <c r="F181" i="32"/>
  <c r="C53" i="15"/>
  <c r="C706" i="24"/>
  <c r="E181" i="32"/>
  <c r="C705" i="24"/>
  <c r="C52" i="15"/>
  <c r="G52" i="15" s="1"/>
  <c r="C704" i="24"/>
  <c r="D181" i="32"/>
  <c r="C51" i="15"/>
  <c r="G51" i="15" s="1"/>
  <c r="C703" i="24"/>
  <c r="C50" i="15"/>
  <c r="G50" i="15" s="1"/>
  <c r="C181" i="32"/>
  <c r="I149" i="32"/>
  <c r="C702" i="24"/>
  <c r="C49" i="15"/>
  <c r="G49" i="15" s="1"/>
  <c r="H149" i="32"/>
  <c r="C48" i="15"/>
  <c r="C701" i="24"/>
  <c r="C700" i="24"/>
  <c r="G149" i="32"/>
  <c r="C47" i="15"/>
  <c r="G47" i="15" s="1"/>
  <c r="F149" i="32"/>
  <c r="C699" i="24"/>
  <c r="C46" i="15"/>
  <c r="C45" i="15"/>
  <c r="E149" i="32"/>
  <c r="C698" i="24"/>
  <c r="D149" i="32"/>
  <c r="C697" i="24"/>
  <c r="C44" i="15"/>
  <c r="G44" i="15" s="1"/>
  <c r="C149" i="32"/>
  <c r="C43" i="15"/>
  <c r="C696" i="24"/>
  <c r="I117" i="32"/>
  <c r="C695" i="24"/>
  <c r="C42" i="15"/>
  <c r="G42" i="15" s="1"/>
  <c r="C694" i="24"/>
  <c r="C41" i="15"/>
  <c r="G41" i="15" s="1"/>
  <c r="H117" i="32"/>
  <c r="G117" i="32"/>
  <c r="C40" i="15"/>
  <c r="G40" i="15" s="1"/>
  <c r="C693" i="24"/>
  <c r="C692" i="24"/>
  <c r="F117" i="32"/>
  <c r="C39" i="15"/>
  <c r="G39" i="15" s="1"/>
  <c r="E117" i="32"/>
  <c r="C38" i="15"/>
  <c r="G38" i="15" s="1"/>
  <c r="C691" i="24"/>
  <c r="D117" i="32"/>
  <c r="C690" i="24"/>
  <c r="C37" i="15"/>
  <c r="C689" i="24"/>
  <c r="C36" i="15"/>
  <c r="G36" i="15" s="1"/>
  <c r="C117" i="32"/>
  <c r="C688" i="24"/>
  <c r="I85" i="32"/>
  <c r="C35" i="15"/>
  <c r="G35" i="15" s="1"/>
  <c r="C34" i="15"/>
  <c r="H85" i="32"/>
  <c r="C687" i="24"/>
  <c r="G85" i="32"/>
  <c r="C33" i="15"/>
  <c r="C686" i="24"/>
  <c r="C685" i="24"/>
  <c r="F85" i="32"/>
  <c r="C32" i="15"/>
  <c r="G32" i="15" s="1"/>
  <c r="C684" i="24"/>
  <c r="C31" i="15"/>
  <c r="G31" i="15" s="1"/>
  <c r="E85" i="32"/>
  <c r="C30" i="15"/>
  <c r="G30" i="15" s="1"/>
  <c r="C683" i="24"/>
  <c r="D85" i="32"/>
  <c r="C29" i="15"/>
  <c r="G29" i="15" s="1"/>
  <c r="C85" i="32"/>
  <c r="C682" i="24"/>
  <c r="I53" i="32"/>
  <c r="C28" i="15"/>
  <c r="C681" i="24"/>
  <c r="C27" i="15"/>
  <c r="G27" i="15" s="1"/>
  <c r="H53" i="32"/>
  <c r="C680" i="24"/>
  <c r="G53" i="32"/>
  <c r="C679" i="24"/>
  <c r="C26" i="15"/>
  <c r="C25" i="15"/>
  <c r="G25" i="15" s="1"/>
  <c r="F53" i="32"/>
  <c r="C678" i="24"/>
  <c r="E53" i="32"/>
  <c r="C24" i="15"/>
  <c r="C677" i="24"/>
  <c r="C23" i="15"/>
  <c r="G23" i="15" s="1"/>
  <c r="D53" i="32"/>
  <c r="C676" i="24"/>
  <c r="C53" i="32"/>
  <c r="C675" i="24"/>
  <c r="C22" i="15"/>
  <c r="G22" i="15" s="1"/>
  <c r="C21" i="15"/>
  <c r="G21" i="15" s="1"/>
  <c r="I21" i="32"/>
  <c r="C674" i="24"/>
  <c r="H21" i="32"/>
  <c r="C20" i="15"/>
  <c r="G20" i="15" s="1"/>
  <c r="C673" i="24"/>
  <c r="C19" i="15"/>
  <c r="G19" i="15" s="1"/>
  <c r="C672" i="24"/>
  <c r="G21" i="32"/>
  <c r="F21" i="32"/>
  <c r="C18" i="15"/>
  <c r="G18" i="15" s="1"/>
  <c r="C671" i="24"/>
  <c r="C17" i="15"/>
  <c r="E21" i="32"/>
  <c r="C670" i="24"/>
  <c r="D21" i="32"/>
  <c r="C16" i="15"/>
  <c r="G16" i="15" s="1"/>
  <c r="C669" i="24"/>
  <c r="C85" i="24"/>
  <c r="M2" i="31"/>
  <c r="CE67" i="24"/>
  <c r="I369" i="32" s="1"/>
  <c r="C17" i="32"/>
  <c r="D417" i="24"/>
  <c r="C138" i="8"/>
  <c r="E715" i="34"/>
  <c r="F624" i="34"/>
  <c r="C15" i="15" l="1"/>
  <c r="G15" i="15" s="1"/>
  <c r="C21" i="32"/>
  <c r="C668" i="24"/>
  <c r="CE85" i="24"/>
  <c r="G17" i="15"/>
  <c r="H17" i="15"/>
  <c r="I17" i="15" s="1"/>
  <c r="G24" i="15"/>
  <c r="H24" i="15"/>
  <c r="I24" i="15" s="1"/>
  <c r="G26" i="15"/>
  <c r="H26" i="15"/>
  <c r="H28" i="15"/>
  <c r="I28" i="15" s="1"/>
  <c r="G28" i="15"/>
  <c r="G33" i="15"/>
  <c r="H33" i="15"/>
  <c r="I33" i="15" s="1"/>
  <c r="G34" i="15"/>
  <c r="H34" i="15"/>
  <c r="I34" i="15" s="1"/>
  <c r="G37" i="15"/>
  <c r="H37" i="15"/>
  <c r="G43" i="15"/>
  <c r="H43" i="15" s="1"/>
  <c r="G45" i="15"/>
  <c r="H45" i="15"/>
  <c r="I45" i="15" s="1"/>
  <c r="G46" i="15"/>
  <c r="H46" i="15"/>
  <c r="I46" i="15" s="1"/>
  <c r="G48" i="15"/>
  <c r="H48" i="15"/>
  <c r="I48" i="15" s="1"/>
  <c r="G53" i="15"/>
  <c r="H53" i="15"/>
  <c r="I53" i="15" s="1"/>
  <c r="G63" i="15"/>
  <c r="H63" i="15"/>
  <c r="I63" i="15" s="1"/>
  <c r="G64" i="15"/>
  <c r="H64" i="15"/>
  <c r="I64" i="15" s="1"/>
  <c r="G65" i="15"/>
  <c r="H65" i="15"/>
  <c r="I65" i="15" s="1"/>
  <c r="G69" i="15"/>
  <c r="H69" i="15"/>
  <c r="I69" i="15" s="1"/>
  <c r="C648" i="24"/>
  <c r="M716" i="24" s="1"/>
  <c r="D615" i="24"/>
  <c r="D693" i="24" s="1"/>
  <c r="C715" i="24"/>
  <c r="D421" i="24"/>
  <c r="C168" i="8"/>
  <c r="F701" i="34"/>
  <c r="F685" i="34"/>
  <c r="F669" i="34"/>
  <c r="F627" i="34"/>
  <c r="F698" i="34"/>
  <c r="F682" i="34"/>
  <c r="F705" i="34"/>
  <c r="F689" i="34"/>
  <c r="F673" i="34"/>
  <c r="F702" i="34"/>
  <c r="F686" i="34"/>
  <c r="F670" i="34"/>
  <c r="F647" i="34"/>
  <c r="F645" i="34"/>
  <c r="F629" i="34"/>
  <c r="F626" i="34"/>
  <c r="F712" i="34"/>
  <c r="F696" i="34"/>
  <c r="F680" i="34"/>
  <c r="F709" i="34"/>
  <c r="F693" i="34"/>
  <c r="F677" i="34"/>
  <c r="F706" i="34"/>
  <c r="F690" i="34"/>
  <c r="F674" i="34"/>
  <c r="F703" i="34"/>
  <c r="F687" i="34"/>
  <c r="F671" i="34"/>
  <c r="F625" i="34"/>
  <c r="F700" i="34"/>
  <c r="F684" i="34"/>
  <c r="F668" i="34"/>
  <c r="F628" i="34"/>
  <c r="F713" i="34"/>
  <c r="F697" i="34"/>
  <c r="F681" i="34"/>
  <c r="F710" i="34"/>
  <c r="F694" i="34"/>
  <c r="F678" i="34"/>
  <c r="F646" i="34"/>
  <c r="F704" i="34"/>
  <c r="F688" i="34"/>
  <c r="F672" i="34"/>
  <c r="F695" i="34"/>
  <c r="F642" i="34"/>
  <c r="F637" i="34"/>
  <c r="F699" i="34"/>
  <c r="F636" i="34"/>
  <c r="F631" i="34"/>
  <c r="F708" i="34"/>
  <c r="F676" i="34"/>
  <c r="F641" i="34"/>
  <c r="F630" i="34"/>
  <c r="F707" i="34"/>
  <c r="F675" i="34"/>
  <c r="F640" i="34"/>
  <c r="F635" i="34"/>
  <c r="F711" i="34"/>
  <c r="F679" i="34"/>
  <c r="F634" i="34"/>
  <c r="F683" i="34"/>
  <c r="F644" i="34"/>
  <c r="F639" i="34"/>
  <c r="F716" i="34"/>
  <c r="F633" i="34"/>
  <c r="F643" i="34"/>
  <c r="F632" i="34"/>
  <c r="F692" i="34"/>
  <c r="F691" i="34"/>
  <c r="F638" i="34"/>
  <c r="D713" i="24" l="1"/>
  <c r="D697" i="24"/>
  <c r="D681" i="24"/>
  <c r="D707" i="24"/>
  <c r="D701" i="24"/>
  <c r="D685" i="24"/>
  <c r="D705" i="24"/>
  <c r="D716" i="24"/>
  <c r="D646" i="24"/>
  <c r="D617" i="24"/>
  <c r="D711" i="24"/>
  <c r="D690" i="24"/>
  <c r="D680" i="24"/>
  <c r="D675" i="24"/>
  <c r="D644" i="24"/>
  <c r="D642" i="24"/>
  <c r="D640" i="24"/>
  <c r="D638" i="24"/>
  <c r="D636" i="24"/>
  <c r="D634" i="24"/>
  <c r="D632" i="24"/>
  <c r="D630" i="24"/>
  <c r="D624" i="24"/>
  <c r="D709" i="24"/>
  <c r="D672" i="24"/>
  <c r="D616" i="24"/>
  <c r="D669" i="24"/>
  <c r="D627" i="24"/>
  <c r="D703" i="24"/>
  <c r="D699" i="24"/>
  <c r="D688" i="24"/>
  <c r="D683" i="24"/>
  <c r="D678" i="24"/>
  <c r="D623" i="24"/>
  <c r="D695" i="24"/>
  <c r="D622" i="24"/>
  <c r="D670" i="24"/>
  <c r="D647" i="24"/>
  <c r="D645" i="24"/>
  <c r="D629" i="24"/>
  <c r="D626" i="24"/>
  <c r="D621" i="24"/>
  <c r="D710" i="24"/>
  <c r="D708" i="24"/>
  <c r="D689" i="24"/>
  <c r="D679" i="24"/>
  <c r="D620" i="24"/>
  <c r="D704" i="24"/>
  <c r="D700" i="24"/>
  <c r="D687" i="24"/>
  <c r="D631" i="24"/>
  <c r="D625" i="24"/>
  <c r="D635" i="24"/>
  <c r="D619" i="24"/>
  <c r="D641" i="24"/>
  <c r="D712" i="24"/>
  <c r="D686" i="24"/>
  <c r="D674" i="24"/>
  <c r="D639" i="24"/>
  <c r="D698" i="24"/>
  <c r="D694" i="24"/>
  <c r="D682" i="24"/>
  <c r="D668" i="24"/>
  <c r="D671" i="24"/>
  <c r="D706" i="24"/>
  <c r="D676" i="24"/>
  <c r="D702" i="24"/>
  <c r="D643" i="24"/>
  <c r="D633" i="24"/>
  <c r="D618" i="24"/>
  <c r="D677" i="24"/>
  <c r="D673" i="24"/>
  <c r="D637" i="24"/>
  <c r="D628" i="24"/>
  <c r="D692" i="24"/>
  <c r="D684" i="24"/>
  <c r="D696" i="24"/>
  <c r="D691" i="24"/>
  <c r="I373" i="32"/>
  <c r="C716" i="24"/>
  <c r="F715" i="34"/>
  <c r="G625" i="34"/>
  <c r="D424" i="24"/>
  <c r="C177" i="8" s="1"/>
  <c r="C172" i="8"/>
  <c r="E623" i="24" l="1"/>
  <c r="E612" i="24"/>
  <c r="D715" i="24"/>
  <c r="G698" i="34"/>
  <c r="G682" i="34"/>
  <c r="G711" i="34"/>
  <c r="G695" i="34"/>
  <c r="G679" i="34"/>
  <c r="G702" i="34"/>
  <c r="G686" i="34"/>
  <c r="G670" i="34"/>
  <c r="G647" i="34"/>
  <c r="G645" i="34"/>
  <c r="G629" i="34"/>
  <c r="G626" i="34"/>
  <c r="G716" i="34"/>
  <c r="G699" i="34"/>
  <c r="G683" i="34"/>
  <c r="G643" i="34"/>
  <c r="G641" i="34"/>
  <c r="G639" i="34"/>
  <c r="G637" i="34"/>
  <c r="G635" i="34"/>
  <c r="G633" i="34"/>
  <c r="G631" i="34"/>
  <c r="G709" i="34"/>
  <c r="G693" i="34"/>
  <c r="G677" i="34"/>
  <c r="G706" i="34"/>
  <c r="G690" i="34"/>
  <c r="G674" i="34"/>
  <c r="G703" i="34"/>
  <c r="G687" i="34"/>
  <c r="G671" i="34"/>
  <c r="G700" i="34"/>
  <c r="G684" i="34"/>
  <c r="G668" i="34"/>
  <c r="G628" i="34"/>
  <c r="G713" i="34"/>
  <c r="G697" i="34"/>
  <c r="G681" i="34"/>
  <c r="G710" i="34"/>
  <c r="G694" i="34"/>
  <c r="G678" i="34"/>
  <c r="G646" i="34"/>
  <c r="G707" i="34"/>
  <c r="G691" i="34"/>
  <c r="G675" i="34"/>
  <c r="G644" i="34"/>
  <c r="G642" i="34"/>
  <c r="G640" i="34"/>
  <c r="G638" i="34"/>
  <c r="G636" i="34"/>
  <c r="G634" i="34"/>
  <c r="G632" i="34"/>
  <c r="G630" i="34"/>
  <c r="G701" i="34"/>
  <c r="G685" i="34"/>
  <c r="G669" i="34"/>
  <c r="G627" i="34"/>
  <c r="G704" i="34"/>
  <c r="G672" i="34"/>
  <c r="G708" i="34"/>
  <c r="G676" i="34"/>
  <c r="G712" i="34"/>
  <c r="G680" i="34"/>
  <c r="G689" i="34"/>
  <c r="G688" i="34"/>
  <c r="G692" i="34"/>
  <c r="G696" i="34"/>
  <c r="G705" i="34"/>
  <c r="G673" i="34"/>
  <c r="E710" i="24" l="1"/>
  <c r="E694" i="24"/>
  <c r="E678" i="24"/>
  <c r="E704" i="24"/>
  <c r="E698" i="24"/>
  <c r="E682" i="24"/>
  <c r="E702" i="24"/>
  <c r="E711" i="24"/>
  <c r="E690" i="24"/>
  <c r="E685" i="24"/>
  <c r="E680" i="24"/>
  <c r="E675" i="24"/>
  <c r="E644" i="24"/>
  <c r="E642" i="24"/>
  <c r="E640" i="24"/>
  <c r="E638" i="24"/>
  <c r="E636" i="24"/>
  <c r="E634" i="24"/>
  <c r="E632" i="24"/>
  <c r="E630" i="24"/>
  <c r="E624" i="24"/>
  <c r="E713" i="24"/>
  <c r="E709" i="24"/>
  <c r="E672" i="24"/>
  <c r="E707" i="24"/>
  <c r="E705" i="24"/>
  <c r="E669" i="24"/>
  <c r="E627" i="24"/>
  <c r="E703" i="24"/>
  <c r="E701" i="24"/>
  <c r="E699" i="24"/>
  <c r="E688" i="24"/>
  <c r="E683" i="24"/>
  <c r="E695" i="24"/>
  <c r="E697" i="24"/>
  <c r="E693" i="24"/>
  <c r="E691" i="24"/>
  <c r="E686" i="24"/>
  <c r="E676" i="24"/>
  <c r="E673" i="24"/>
  <c r="E712" i="24"/>
  <c r="E643" i="24"/>
  <c r="E641" i="24"/>
  <c r="E639" i="24"/>
  <c r="E637" i="24"/>
  <c r="E635" i="24"/>
  <c r="E633" i="24"/>
  <c r="E631" i="24"/>
  <c r="E706" i="24"/>
  <c r="E684" i="24"/>
  <c r="E647" i="24"/>
  <c r="E708" i="24"/>
  <c r="E687" i="24"/>
  <c r="E679" i="24"/>
  <c r="E625" i="24"/>
  <c r="E668" i="24"/>
  <c r="E646" i="24"/>
  <c r="E671" i="24"/>
  <c r="E689" i="24"/>
  <c r="E674" i="24"/>
  <c r="E629" i="24"/>
  <c r="E670" i="24"/>
  <c r="E677" i="24"/>
  <c r="E628" i="24"/>
  <c r="E626" i="24"/>
  <c r="E716" i="24"/>
  <c r="E692" i="24"/>
  <c r="E696" i="24"/>
  <c r="E700" i="24"/>
  <c r="E645" i="24"/>
  <c r="E681" i="24"/>
  <c r="G715" i="34"/>
  <c r="H628" i="34"/>
  <c r="F624" i="24" l="1"/>
  <c r="E715" i="24"/>
  <c r="H711" i="34"/>
  <c r="H695" i="34"/>
  <c r="H679" i="34"/>
  <c r="H708" i="34"/>
  <c r="H692" i="34"/>
  <c r="H676" i="34"/>
  <c r="H716" i="34"/>
  <c r="H699" i="34"/>
  <c r="H683" i="34"/>
  <c r="H643" i="34"/>
  <c r="H641" i="34"/>
  <c r="H639" i="34"/>
  <c r="H637" i="34"/>
  <c r="H635" i="34"/>
  <c r="H633" i="34"/>
  <c r="H631" i="34"/>
  <c r="H712" i="34"/>
  <c r="H696" i="34"/>
  <c r="H680" i="34"/>
  <c r="H706" i="34"/>
  <c r="H690" i="34"/>
  <c r="H674" i="34"/>
  <c r="H703" i="34"/>
  <c r="H687" i="34"/>
  <c r="H671" i="34"/>
  <c r="H700" i="34"/>
  <c r="H684" i="34"/>
  <c r="H668" i="34"/>
  <c r="H713" i="34"/>
  <c r="H697" i="34"/>
  <c r="H681" i="34"/>
  <c r="H710" i="34"/>
  <c r="H694" i="34"/>
  <c r="H678" i="34"/>
  <c r="H646" i="34"/>
  <c r="H707" i="34"/>
  <c r="H691" i="34"/>
  <c r="H675" i="34"/>
  <c r="H644" i="34"/>
  <c r="H642" i="34"/>
  <c r="H640" i="34"/>
  <c r="H638" i="34"/>
  <c r="H636" i="34"/>
  <c r="H634" i="34"/>
  <c r="H632" i="34"/>
  <c r="H630" i="34"/>
  <c r="H704" i="34"/>
  <c r="H688" i="34"/>
  <c r="H672" i="34"/>
  <c r="H698" i="34"/>
  <c r="H682" i="34"/>
  <c r="H709" i="34"/>
  <c r="H686" i="34"/>
  <c r="H677" i="34"/>
  <c r="H647" i="34"/>
  <c r="H685" i="34"/>
  <c r="H689" i="34"/>
  <c r="H645" i="34"/>
  <c r="H629" i="34"/>
  <c r="H702" i="34"/>
  <c r="H693" i="34"/>
  <c r="H670" i="34"/>
  <c r="H701" i="34"/>
  <c r="H669" i="34"/>
  <c r="H705" i="34"/>
  <c r="H673" i="34"/>
  <c r="F707" i="24" l="1"/>
  <c r="F691" i="24"/>
  <c r="F675" i="24"/>
  <c r="F701" i="24"/>
  <c r="F711" i="24"/>
  <c r="F695" i="24"/>
  <c r="F679" i="24"/>
  <c r="F716" i="24"/>
  <c r="F699" i="24"/>
  <c r="F713" i="24"/>
  <c r="F709" i="24"/>
  <c r="F672" i="24"/>
  <c r="F705" i="24"/>
  <c r="F669" i="24"/>
  <c r="F627" i="24"/>
  <c r="F703" i="24"/>
  <c r="F688" i="24"/>
  <c r="F683" i="24"/>
  <c r="F678" i="24"/>
  <c r="F697" i="24"/>
  <c r="F693" i="24"/>
  <c r="F686" i="24"/>
  <c r="F676" i="24"/>
  <c r="F673" i="24"/>
  <c r="F681" i="24"/>
  <c r="F670" i="24"/>
  <c r="F647" i="24"/>
  <c r="F645" i="24"/>
  <c r="F629" i="24"/>
  <c r="F626" i="24"/>
  <c r="F712" i="24"/>
  <c r="F708" i="24"/>
  <c r="F689" i="24"/>
  <c r="F704" i="24"/>
  <c r="F702" i="24"/>
  <c r="F674" i="24"/>
  <c r="F687" i="24"/>
  <c r="F631" i="24"/>
  <c r="F625" i="24"/>
  <c r="G625" i="24" s="1"/>
  <c r="F636" i="24"/>
  <c r="F635" i="24"/>
  <c r="F640" i="24"/>
  <c r="F700" i="24"/>
  <c r="F668" i="24"/>
  <c r="F639" i="24"/>
  <c r="F698" i="24"/>
  <c r="F694" i="24"/>
  <c r="F690" i="24"/>
  <c r="F682" i="24"/>
  <c r="F671" i="24"/>
  <c r="F644" i="24"/>
  <c r="F643" i="24"/>
  <c r="F630" i="24"/>
  <c r="F706" i="24"/>
  <c r="F634" i="24"/>
  <c r="F710" i="24"/>
  <c r="F685" i="24"/>
  <c r="F677" i="24"/>
  <c r="F638" i="24"/>
  <c r="F628" i="24"/>
  <c r="F692" i="24"/>
  <c r="F637" i="24"/>
  <c r="F696" i="24"/>
  <c r="F684" i="24"/>
  <c r="F642" i="24"/>
  <c r="F646" i="24"/>
  <c r="F641" i="24"/>
  <c r="F680" i="24"/>
  <c r="F632" i="24"/>
  <c r="F633" i="24"/>
  <c r="H715" i="34"/>
  <c r="I629" i="34"/>
  <c r="G712" i="24" l="1"/>
  <c r="G701" i="24"/>
  <c r="G691" i="24"/>
  <c r="G641" i="24"/>
  <c r="G684" i="24"/>
  <c r="G685" i="24"/>
  <c r="G680" i="24"/>
  <c r="G711" i="24"/>
  <c r="G629" i="24"/>
  <c r="G677" i="24"/>
  <c r="G696" i="24"/>
  <c r="G699" i="24"/>
  <c r="G681" i="24"/>
  <c r="G639" i="24"/>
  <c r="G679" i="24"/>
  <c r="G628" i="24"/>
  <c r="G630" i="24"/>
  <c r="G716" i="24"/>
  <c r="G707" i="24"/>
  <c r="G640" i="24"/>
  <c r="G676" i="24"/>
  <c r="G673" i="24"/>
  <c r="G644" i="24"/>
  <c r="G704" i="24"/>
  <c r="G705" i="24"/>
  <c r="G678" i="24"/>
  <c r="G670" i="24"/>
  <c r="G637" i="24"/>
  <c r="G700" i="24"/>
  <c r="G668" i="24"/>
  <c r="G638" i="24"/>
  <c r="G642" i="24"/>
  <c r="G631" i="24"/>
  <c r="G643" i="24"/>
  <c r="G688" i="24"/>
  <c r="G669" i="24"/>
  <c r="G697" i="24"/>
  <c r="G647" i="24"/>
  <c r="G635" i="24"/>
  <c r="G671" i="24"/>
  <c r="G694" i="24"/>
  <c r="G702" i="24"/>
  <c r="G646" i="24"/>
  <c r="G708" i="24"/>
  <c r="G682" i="24"/>
  <c r="G709" i="24"/>
  <c r="G683" i="24"/>
  <c r="G672" i="24"/>
  <c r="G698" i="24"/>
  <c r="G627" i="24"/>
  <c r="G695" i="24"/>
  <c r="G645" i="24"/>
  <c r="G633" i="24"/>
  <c r="G636" i="24"/>
  <c r="G690" i="24"/>
  <c r="G689" i="24"/>
  <c r="G632" i="24"/>
  <c r="G693" i="24"/>
  <c r="G674" i="24"/>
  <c r="G692" i="24"/>
  <c r="G703" i="24"/>
  <c r="G686" i="24"/>
  <c r="G626" i="24"/>
  <c r="G710" i="24"/>
  <c r="G713" i="24"/>
  <c r="G675" i="24"/>
  <c r="G634" i="24"/>
  <c r="G687" i="24"/>
  <c r="G706" i="24"/>
  <c r="F715" i="24"/>
  <c r="I708" i="34"/>
  <c r="I692" i="34"/>
  <c r="I676" i="34"/>
  <c r="I705" i="34"/>
  <c r="I689" i="34"/>
  <c r="I673" i="34"/>
  <c r="I712" i="34"/>
  <c r="I696" i="34"/>
  <c r="I680" i="34"/>
  <c r="I709" i="34"/>
  <c r="I693" i="34"/>
  <c r="I677" i="34"/>
  <c r="I703" i="34"/>
  <c r="I687" i="34"/>
  <c r="I671" i="34"/>
  <c r="I700" i="34"/>
  <c r="I684" i="34"/>
  <c r="I668" i="34"/>
  <c r="I713" i="34"/>
  <c r="I697" i="34"/>
  <c r="I681" i="34"/>
  <c r="I710" i="34"/>
  <c r="I694" i="34"/>
  <c r="I678" i="34"/>
  <c r="I646" i="34"/>
  <c r="I707" i="34"/>
  <c r="I691" i="34"/>
  <c r="I675" i="34"/>
  <c r="I644" i="34"/>
  <c r="I642" i="34"/>
  <c r="I640" i="34"/>
  <c r="I638" i="34"/>
  <c r="I636" i="34"/>
  <c r="I634" i="34"/>
  <c r="I632" i="34"/>
  <c r="I630" i="34"/>
  <c r="I704" i="34"/>
  <c r="I688" i="34"/>
  <c r="I672" i="34"/>
  <c r="I701" i="34"/>
  <c r="I685" i="34"/>
  <c r="I669" i="34"/>
  <c r="I711" i="34"/>
  <c r="I695" i="34"/>
  <c r="I679" i="34"/>
  <c r="I647" i="34"/>
  <c r="I699" i="34"/>
  <c r="I631" i="34"/>
  <c r="I690" i="34"/>
  <c r="I641" i="34"/>
  <c r="I698" i="34"/>
  <c r="I635" i="34"/>
  <c r="I645" i="34"/>
  <c r="I702" i="34"/>
  <c r="I670" i="34"/>
  <c r="I683" i="34"/>
  <c r="I639" i="34"/>
  <c r="I716" i="34"/>
  <c r="I706" i="34"/>
  <c r="I674" i="34"/>
  <c r="I633" i="34"/>
  <c r="I643" i="34"/>
  <c r="I686" i="34"/>
  <c r="I682" i="34"/>
  <c r="I637" i="34"/>
  <c r="G715" i="24" l="1"/>
  <c r="H628" i="24"/>
  <c r="I715" i="34"/>
  <c r="J630" i="34"/>
  <c r="H695" i="24" l="1"/>
  <c r="H699" i="24"/>
  <c r="H676" i="24"/>
  <c r="H637" i="24"/>
  <c r="H696" i="24"/>
  <c r="H694" i="24"/>
  <c r="H630" i="24"/>
  <c r="H684" i="24"/>
  <c r="H639" i="24"/>
  <c r="H642" i="24"/>
  <c r="H705" i="24"/>
  <c r="H688" i="24"/>
  <c r="H670" i="24"/>
  <c r="H635" i="24"/>
  <c r="H687" i="24"/>
  <c r="H675" i="24"/>
  <c r="H638" i="24"/>
  <c r="H646" i="24"/>
  <c r="H701" i="24"/>
  <c r="H708" i="24"/>
  <c r="H716" i="24"/>
  <c r="H681" i="24"/>
  <c r="H669" i="24"/>
  <c r="H689" i="24"/>
  <c r="H678" i="24"/>
  <c r="H647" i="24"/>
  <c r="H633" i="24"/>
  <c r="H682" i="24"/>
  <c r="H644" i="24"/>
  <c r="H634" i="24"/>
  <c r="H700" i="24"/>
  <c r="H683" i="24"/>
  <c r="H671" i="24"/>
  <c r="H709" i="24"/>
  <c r="H697" i="24"/>
  <c r="H645" i="24"/>
  <c r="H631" i="24"/>
  <c r="H677" i="24"/>
  <c r="H713" i="24"/>
  <c r="H706" i="24"/>
  <c r="H680" i="24"/>
  <c r="H707" i="24"/>
  <c r="H673" i="24"/>
  <c r="H702" i="24"/>
  <c r="H640" i="24"/>
  <c r="H704" i="24"/>
  <c r="H711" i="24"/>
  <c r="H698" i="24"/>
  <c r="H693" i="24"/>
  <c r="H686" i="24"/>
  <c r="H629" i="24"/>
  <c r="H712" i="24"/>
  <c r="H668" i="24"/>
  <c r="H672" i="24"/>
  <c r="H710" i="24"/>
  <c r="H632" i="24"/>
  <c r="H643" i="24"/>
  <c r="H685" i="24"/>
  <c r="H703" i="24"/>
  <c r="H691" i="24"/>
  <c r="H641" i="24"/>
  <c r="H674" i="24"/>
  <c r="H679" i="24"/>
  <c r="H690" i="24"/>
  <c r="H692" i="24"/>
  <c r="H636" i="24"/>
  <c r="J705" i="34"/>
  <c r="J689" i="34"/>
  <c r="J673" i="34"/>
  <c r="J702" i="34"/>
  <c r="J686" i="34"/>
  <c r="J670" i="34"/>
  <c r="J647" i="34"/>
  <c r="J645" i="34"/>
  <c r="J709" i="34"/>
  <c r="J693" i="34"/>
  <c r="J677" i="34"/>
  <c r="J706" i="34"/>
  <c r="J690" i="34"/>
  <c r="J674" i="34"/>
  <c r="J700" i="34"/>
  <c r="J684" i="34"/>
  <c r="J668" i="34"/>
  <c r="J713" i="34"/>
  <c r="J697" i="34"/>
  <c r="J681" i="34"/>
  <c r="J710" i="34"/>
  <c r="J694" i="34"/>
  <c r="J678" i="34"/>
  <c r="J646" i="34"/>
  <c r="J707" i="34"/>
  <c r="J691" i="34"/>
  <c r="J675" i="34"/>
  <c r="J644" i="34"/>
  <c r="J642" i="34"/>
  <c r="J640" i="34"/>
  <c r="J638" i="34"/>
  <c r="J636" i="34"/>
  <c r="J634" i="34"/>
  <c r="J632" i="34"/>
  <c r="J704" i="34"/>
  <c r="J688" i="34"/>
  <c r="J672" i="34"/>
  <c r="J701" i="34"/>
  <c r="J685" i="34"/>
  <c r="J669" i="34"/>
  <c r="J698" i="34"/>
  <c r="J682" i="34"/>
  <c r="J708" i="34"/>
  <c r="J692" i="34"/>
  <c r="J676" i="34"/>
  <c r="J699" i="34"/>
  <c r="J631" i="34"/>
  <c r="J641" i="34"/>
  <c r="J712" i="34"/>
  <c r="J703" i="34"/>
  <c r="J680" i="34"/>
  <c r="J671" i="34"/>
  <c r="J635" i="34"/>
  <c r="J711" i="34"/>
  <c r="J679" i="34"/>
  <c r="J683" i="34"/>
  <c r="J639" i="34"/>
  <c r="J716" i="34"/>
  <c r="J633" i="34"/>
  <c r="J696" i="34"/>
  <c r="J695" i="34"/>
  <c r="J643" i="34"/>
  <c r="J687" i="34"/>
  <c r="J637" i="34"/>
  <c r="H715" i="24" l="1"/>
  <c r="I629" i="24"/>
  <c r="J715" i="34"/>
  <c r="K644" i="34"/>
  <c r="L647" i="34"/>
  <c r="I682" i="24" l="1"/>
  <c r="I678" i="24"/>
  <c r="I676" i="24"/>
  <c r="I635" i="24"/>
  <c r="I704" i="24"/>
  <c r="I630" i="24"/>
  <c r="I703" i="24"/>
  <c r="I711" i="24"/>
  <c r="I706" i="24"/>
  <c r="I705" i="24"/>
  <c r="I636" i="24"/>
  <c r="I708" i="24"/>
  <c r="I701" i="24"/>
  <c r="I670" i="24"/>
  <c r="I633" i="24"/>
  <c r="I700" i="24"/>
  <c r="I683" i="24"/>
  <c r="I716" i="24"/>
  <c r="I646" i="24"/>
  <c r="I641" i="24"/>
  <c r="I677" i="24"/>
  <c r="I698" i="24"/>
  <c r="I681" i="24"/>
  <c r="I679" i="24"/>
  <c r="I669" i="24"/>
  <c r="I692" i="24"/>
  <c r="I697" i="24"/>
  <c r="I647" i="24"/>
  <c r="I631" i="24"/>
  <c r="I671" i="24"/>
  <c r="I690" i="24"/>
  <c r="I642" i="24"/>
  <c r="I696" i="24"/>
  <c r="I668" i="24"/>
  <c r="I702" i="24"/>
  <c r="I695" i="24"/>
  <c r="I645" i="24"/>
  <c r="I712" i="24"/>
  <c r="I694" i="24"/>
  <c r="I675" i="24"/>
  <c r="I674" i="24"/>
  <c r="I680" i="24"/>
  <c r="I689" i="24"/>
  <c r="I672" i="24"/>
  <c r="I637" i="24"/>
  <c r="I707" i="24"/>
  <c r="I686" i="24"/>
  <c r="I693" i="24"/>
  <c r="I643" i="24"/>
  <c r="I710" i="24"/>
  <c r="I713" i="24"/>
  <c r="I644" i="24"/>
  <c r="I634" i="24"/>
  <c r="I632" i="24"/>
  <c r="I673" i="24"/>
  <c r="I638" i="24"/>
  <c r="I699" i="24"/>
  <c r="I691" i="24"/>
  <c r="I639" i="24"/>
  <c r="I684" i="24"/>
  <c r="I640" i="24"/>
  <c r="I687" i="24"/>
  <c r="I685" i="24"/>
  <c r="I709" i="24"/>
  <c r="I688" i="24"/>
  <c r="L716" i="34"/>
  <c r="L699" i="34"/>
  <c r="L683" i="34"/>
  <c r="L712" i="34"/>
  <c r="L696" i="34"/>
  <c r="L680" i="34"/>
  <c r="L703" i="34"/>
  <c r="L687" i="34"/>
  <c r="L671" i="34"/>
  <c r="L700" i="34"/>
  <c r="L684" i="34"/>
  <c r="L668" i="34"/>
  <c r="L710" i="34"/>
  <c r="L694" i="34"/>
  <c r="L678" i="34"/>
  <c r="L707" i="34"/>
  <c r="L691" i="34"/>
  <c r="L675" i="34"/>
  <c r="L704" i="34"/>
  <c r="L688" i="34"/>
  <c r="L672" i="34"/>
  <c r="L701" i="34"/>
  <c r="L685" i="34"/>
  <c r="L669" i="34"/>
  <c r="L698" i="34"/>
  <c r="L682" i="34"/>
  <c r="L711" i="34"/>
  <c r="L695" i="34"/>
  <c r="L679" i="34"/>
  <c r="L708" i="34"/>
  <c r="L692" i="34"/>
  <c r="L676" i="34"/>
  <c r="L702" i="34"/>
  <c r="L686" i="34"/>
  <c r="L670" i="34"/>
  <c r="L713" i="34"/>
  <c r="L681" i="34"/>
  <c r="L690" i="34"/>
  <c r="L689" i="34"/>
  <c r="L693" i="34"/>
  <c r="L697" i="34"/>
  <c r="L706" i="34"/>
  <c r="L674" i="34"/>
  <c r="L705" i="34"/>
  <c r="L673" i="34"/>
  <c r="L709" i="34"/>
  <c r="L677" i="34"/>
  <c r="K702" i="34"/>
  <c r="K686" i="34"/>
  <c r="K670" i="34"/>
  <c r="K716" i="34"/>
  <c r="K699" i="34"/>
  <c r="K683" i="34"/>
  <c r="K706" i="34"/>
  <c r="K690" i="34"/>
  <c r="K674" i="34"/>
  <c r="K703" i="34"/>
  <c r="K687" i="34"/>
  <c r="K671" i="34"/>
  <c r="K713" i="34"/>
  <c r="K697" i="34"/>
  <c r="K681" i="34"/>
  <c r="K710" i="34"/>
  <c r="K694" i="34"/>
  <c r="K678" i="34"/>
  <c r="K707" i="34"/>
  <c r="K691" i="34"/>
  <c r="K675" i="34"/>
  <c r="K704" i="34"/>
  <c r="K688" i="34"/>
  <c r="K672" i="34"/>
  <c r="K701" i="34"/>
  <c r="K685" i="34"/>
  <c r="K669" i="34"/>
  <c r="K698" i="34"/>
  <c r="K682" i="34"/>
  <c r="K711" i="34"/>
  <c r="K695" i="34"/>
  <c r="K679" i="34"/>
  <c r="K705" i="34"/>
  <c r="K689" i="34"/>
  <c r="K673" i="34"/>
  <c r="K708" i="34"/>
  <c r="K676" i="34"/>
  <c r="K712" i="34"/>
  <c r="K680" i="34"/>
  <c r="K684" i="34"/>
  <c r="K693" i="34"/>
  <c r="K692" i="34"/>
  <c r="K696" i="34"/>
  <c r="K677" i="34"/>
  <c r="K700" i="34"/>
  <c r="K709" i="34"/>
  <c r="K668" i="34"/>
  <c r="I715" i="24" l="1"/>
  <c r="J630" i="24"/>
  <c r="M677" i="34"/>
  <c r="M709" i="34"/>
  <c r="M673" i="34"/>
  <c r="M674" i="34"/>
  <c r="M706" i="34"/>
  <c r="M689" i="34"/>
  <c r="M670" i="34"/>
  <c r="M686" i="34"/>
  <c r="M676" i="34"/>
  <c r="M692" i="34"/>
  <c r="M708" i="34"/>
  <c r="M707" i="34"/>
  <c r="M678" i="34"/>
  <c r="M684" i="34"/>
  <c r="M680" i="34"/>
  <c r="K715" i="34"/>
  <c r="M697" i="34"/>
  <c r="M710" i="34"/>
  <c r="M705" i="34"/>
  <c r="M700" i="34"/>
  <c r="M693" i="34"/>
  <c r="M685" i="34"/>
  <c r="M696" i="34"/>
  <c r="M679" i="34"/>
  <c r="M687" i="34"/>
  <c r="M690" i="34"/>
  <c r="M712" i="34"/>
  <c r="M694" i="34"/>
  <c r="M695" i="34"/>
  <c r="M711" i="34"/>
  <c r="M671" i="34"/>
  <c r="M681" i="34"/>
  <c r="M683" i="34"/>
  <c r="L715" i="34"/>
  <c r="M668" i="34"/>
  <c r="M682" i="34"/>
  <c r="M703" i="34"/>
  <c r="M672" i="34"/>
  <c r="M699" i="34"/>
  <c r="M698" i="34"/>
  <c r="M669" i="34"/>
  <c r="M701" i="34"/>
  <c r="M713" i="34"/>
  <c r="M688" i="34"/>
  <c r="M704" i="34"/>
  <c r="M675" i="34"/>
  <c r="M702" i="34"/>
  <c r="M691" i="34"/>
  <c r="J716" i="24" l="1"/>
  <c r="J691" i="24"/>
  <c r="J641" i="24"/>
  <c r="J689" i="24"/>
  <c r="J668" i="24"/>
  <c r="J671" i="24"/>
  <c r="J704" i="24"/>
  <c r="J636" i="24"/>
  <c r="J695" i="24"/>
  <c r="J647" i="24"/>
  <c r="J675" i="24"/>
  <c r="J677" i="24"/>
  <c r="J709" i="24"/>
  <c r="J699" i="24"/>
  <c r="J686" i="24"/>
  <c r="J639" i="24"/>
  <c r="J684" i="24"/>
  <c r="J692" i="24"/>
  <c r="J682" i="24"/>
  <c r="J678" i="24"/>
  <c r="J713" i="24"/>
  <c r="J631" i="24"/>
  <c r="J642" i="24"/>
  <c r="J683" i="24"/>
  <c r="J681" i="24"/>
  <c r="J637" i="24"/>
  <c r="J708" i="24"/>
  <c r="J646" i="24"/>
  <c r="J698" i="24"/>
  <c r="J638" i="24"/>
  <c r="J672" i="24"/>
  <c r="J694" i="24"/>
  <c r="J703" i="24"/>
  <c r="J676" i="24"/>
  <c r="J635" i="24"/>
  <c r="J706" i="24"/>
  <c r="J669" i="24"/>
  <c r="J634" i="24"/>
  <c r="J680" i="24"/>
  <c r="J640" i="24"/>
  <c r="J697" i="24"/>
  <c r="J696" i="24"/>
  <c r="J705" i="24"/>
  <c r="J710" i="24"/>
  <c r="J702" i="24"/>
  <c r="J711" i="24"/>
  <c r="J701" i="24"/>
  <c r="J670" i="24"/>
  <c r="J633" i="24"/>
  <c r="J674" i="24"/>
  <c r="J690" i="24"/>
  <c r="J685" i="24"/>
  <c r="J632" i="24"/>
  <c r="J700" i="24"/>
  <c r="J643" i="24"/>
  <c r="J679" i="24"/>
  <c r="J693" i="24"/>
  <c r="J645" i="24"/>
  <c r="J712" i="24"/>
  <c r="J687" i="24"/>
  <c r="J644" i="24"/>
  <c r="J707" i="24"/>
  <c r="J688" i="24"/>
  <c r="J673" i="24"/>
  <c r="M715" i="34"/>
  <c r="J715" i="24" l="1"/>
  <c r="K644" i="24"/>
  <c r="L647" i="24"/>
  <c r="L709" i="24" l="1"/>
  <c r="L681" i="24"/>
  <c r="L674" i="24"/>
  <c r="L685" i="24"/>
  <c r="L707" i="24"/>
  <c r="L673" i="24"/>
  <c r="L686" i="24"/>
  <c r="L693" i="24"/>
  <c r="L670" i="24"/>
  <c r="L708" i="24"/>
  <c r="L680" i="24"/>
  <c r="L698" i="24"/>
  <c r="L669" i="24"/>
  <c r="L689" i="24"/>
  <c r="L695" i="24"/>
  <c r="L684" i="24"/>
  <c r="L700" i="24"/>
  <c r="L694" i="24"/>
  <c r="L679" i="24"/>
  <c r="L677" i="24"/>
  <c r="L676" i="24"/>
  <c r="L704" i="24"/>
  <c r="L675" i="24"/>
  <c r="L678" i="24"/>
  <c r="L683" i="24"/>
  <c r="L699" i="24"/>
  <c r="L713" i="24"/>
  <c r="L712" i="24"/>
  <c r="L671" i="24"/>
  <c r="L672" i="24"/>
  <c r="L692" i="24"/>
  <c r="L701" i="24"/>
  <c r="L668" i="24"/>
  <c r="L705" i="24"/>
  <c r="L697" i="24"/>
  <c r="L710" i="24"/>
  <c r="L702" i="24"/>
  <c r="L690" i="24"/>
  <c r="L711" i="24"/>
  <c r="L688" i="24"/>
  <c r="L716" i="24"/>
  <c r="L691" i="24"/>
  <c r="L706" i="24"/>
  <c r="L687" i="24"/>
  <c r="L703" i="24"/>
  <c r="L696" i="24"/>
  <c r="L682" i="24"/>
  <c r="K692" i="24"/>
  <c r="K673" i="24"/>
  <c r="K684" i="24"/>
  <c r="K682" i="24"/>
  <c r="K713" i="24"/>
  <c r="K688" i="24"/>
  <c r="K680" i="24"/>
  <c r="K711" i="24"/>
  <c r="K703" i="24"/>
  <c r="K676" i="24"/>
  <c r="K695" i="24"/>
  <c r="K706" i="24"/>
  <c r="K690" i="24"/>
  <c r="K707" i="24"/>
  <c r="K709" i="24"/>
  <c r="K670" i="24"/>
  <c r="K672" i="24"/>
  <c r="K689" i="24"/>
  <c r="K702" i="24"/>
  <c r="K691" i="24"/>
  <c r="K679" i="24"/>
  <c r="K683" i="24"/>
  <c r="K716" i="24"/>
  <c r="K705" i="24"/>
  <c r="K693" i="24"/>
  <c r="K701" i="24"/>
  <c r="K712" i="24"/>
  <c r="K686" i="24"/>
  <c r="K674" i="24"/>
  <c r="K675" i="24"/>
  <c r="K678" i="24"/>
  <c r="K687" i="24"/>
  <c r="K671" i="24"/>
  <c r="K708" i="24"/>
  <c r="K694" i="24"/>
  <c r="K696" i="24"/>
  <c r="K681" i="24"/>
  <c r="K704" i="24"/>
  <c r="K697" i="24"/>
  <c r="K677" i="24"/>
  <c r="K669" i="24"/>
  <c r="K668" i="24"/>
  <c r="K700" i="24"/>
  <c r="K710" i="24"/>
  <c r="K698" i="24"/>
  <c r="K699" i="24"/>
  <c r="K685" i="24"/>
  <c r="M682" i="24" l="1"/>
  <c r="C87" i="32" s="1"/>
  <c r="M696" i="24"/>
  <c r="C151" i="32" s="1"/>
  <c r="M691" i="24"/>
  <c r="M688" i="24"/>
  <c r="I87" i="32" s="1"/>
  <c r="M690" i="24"/>
  <c r="D119" i="32" s="1"/>
  <c r="M705" i="24"/>
  <c r="E183" i="32" s="1"/>
  <c r="M699" i="24"/>
  <c r="F151" i="32" s="1"/>
  <c r="M683" i="24"/>
  <c r="D87" i="32" s="1"/>
  <c r="M678" i="24"/>
  <c r="M675" i="24"/>
  <c r="C55" i="32" s="1"/>
  <c r="M686" i="24"/>
  <c r="G87" i="32" s="1"/>
  <c r="M681" i="24"/>
  <c r="I55" i="32" s="1"/>
  <c r="M709" i="24"/>
  <c r="I183" i="32" s="1"/>
  <c r="K715" i="24"/>
  <c r="M684" i="24"/>
  <c r="E87" i="32" s="1"/>
  <c r="M695" i="24"/>
  <c r="I119" i="32" s="1"/>
  <c r="M693" i="24"/>
  <c r="M672" i="24"/>
  <c r="G23" i="32" s="1"/>
  <c r="M704" i="24"/>
  <c r="D183" i="32" s="1"/>
  <c r="M689" i="24"/>
  <c r="C119" i="32" s="1"/>
  <c r="M673" i="24"/>
  <c r="H23" i="32" s="1"/>
  <c r="M711" i="24"/>
  <c r="D215" i="32" s="1"/>
  <c r="M692" i="24"/>
  <c r="E119" i="32"/>
  <c r="M701" i="24"/>
  <c r="H151" i="32" s="1"/>
  <c r="M702" i="24"/>
  <c r="I151" i="32" s="1"/>
  <c r="M676" i="24"/>
  <c r="D55" i="32" s="1"/>
  <c r="M707" i="24"/>
  <c r="G183" i="32" s="1"/>
  <c r="M687" i="24"/>
  <c r="H87" i="32" s="1"/>
  <c r="M710" i="24"/>
  <c r="C215" i="32" s="1"/>
  <c r="M712" i="24"/>
  <c r="E215" i="32" s="1"/>
  <c r="M677" i="24"/>
  <c r="E55" i="32" s="1"/>
  <c r="M698" i="24"/>
  <c r="E151" i="32" s="1"/>
  <c r="M685" i="24"/>
  <c r="F87" i="32" s="1"/>
  <c r="M703" i="24"/>
  <c r="C183" i="32" s="1"/>
  <c r="M671" i="24"/>
  <c r="F23" i="32" s="1"/>
  <c r="M669" i="24"/>
  <c r="D23" i="32" s="1"/>
  <c r="M706" i="24"/>
  <c r="F183" i="32" s="1"/>
  <c r="M697" i="24"/>
  <c r="D151" i="32" s="1"/>
  <c r="M713" i="24"/>
  <c r="F215" i="32" s="1"/>
  <c r="M679" i="24"/>
  <c r="G55" i="32" s="1"/>
  <c r="M680" i="24"/>
  <c r="H55" i="32" s="1"/>
  <c r="M674" i="24"/>
  <c r="I23" i="32" s="1"/>
  <c r="M694" i="24"/>
  <c r="H119" i="32" s="1"/>
  <c r="M708" i="24"/>
  <c r="H183" i="32" s="1"/>
  <c r="L715" i="24"/>
  <c r="M668" i="24"/>
  <c r="M700" i="24"/>
  <c r="G151" i="32" s="1"/>
  <c r="M670" i="24"/>
  <c r="E23" i="32" s="1"/>
  <c r="F119" i="32" l="1"/>
  <c r="F55" i="32"/>
  <c r="G119" i="32"/>
  <c r="M715" i="24"/>
  <c r="C23" i="32"/>
</calcChain>
</file>

<file path=xl/sharedStrings.xml><?xml version="1.0" encoding="utf-8"?>
<sst xmlns="http://schemas.openxmlformats.org/spreadsheetml/2006/main" count="4929" uniqueCount="1398">
  <si>
    <t>DOH 689-182 February 2024</t>
  </si>
  <si>
    <r>
      <rPr>
        <b/>
        <sz val="11"/>
        <rFont val="Calibri"/>
        <family val="2"/>
        <scheme val="minor"/>
      </rPr>
      <t xml:space="preserve"> Instructions:</t>
    </r>
    <r>
      <rPr>
        <sz val="11"/>
        <rFont val="Calibri"/>
        <family val="2"/>
        <scheme val="minor"/>
      </rPr>
      <t xml:space="preserve"> Hospital staff must complete the green tabs only. </t>
    </r>
  </si>
  <si>
    <t>Financials from the Data tab will automatically transfer to the report pages (INFO_PG1, INFO_PG2, SS2_3_5_6, SS4, SS8, FS, and CC).</t>
  </si>
  <si>
    <t xml:space="preserve">The tabs named Contact, Support, Hospital, Funds, and Cost Center are protected and are intended for upload to the year end report database. </t>
  </si>
  <si>
    <r>
      <t>E2SHB 1272 Requirements:</t>
    </r>
    <r>
      <rPr>
        <sz val="11"/>
        <color theme="1"/>
        <rFont val="Calibri"/>
        <family val="2"/>
        <scheme val="minor"/>
      </rPr>
      <t xml:space="preserve"> This template has been updated to reflect E2SHB 1272 reporting requirements.</t>
    </r>
  </si>
  <si>
    <r>
      <rPr>
        <b/>
        <sz val="11"/>
        <rFont val="Calibri"/>
        <family val="2"/>
        <scheme val="minor"/>
      </rPr>
      <t>Data tab</t>
    </r>
    <r>
      <rPr>
        <sz val="11"/>
        <rFont val="Calibri"/>
        <family val="2"/>
        <scheme val="minor"/>
      </rPr>
      <t>: Enter financial data in the fields surrounded by purple. Your hospital license number and fiscal year end have already been entered.</t>
    </r>
  </si>
  <si>
    <t>Line 96: "Fiscal Year Ended" must be entered in MM/DD/YYYY format.</t>
  </si>
  <si>
    <t>If you want to review what you reported for the prior year you can click on the tab titled Prior Year.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</si>
  <si>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</si>
  <si>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</si>
  <si>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Employee Benefits</t>
  </si>
  <si>
    <t>The employee benefits can be entered directly, assigned to the cost centers based on a percentage of salaries, or a combination of the two.</t>
  </si>
  <si>
    <t>1)    Enter the amount of employee benefits directly recorded in cell B47.</t>
  </si>
  <si>
    <t>2)    Enter the employee benefits directly recorded by cost center in cells C47 through CC47.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</si>
  <si>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</si>
  <si>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</si>
  <si>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</si>
  <si>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</si>
  <si>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>2)    Enter the amount of depreciation directly recorded by cost center in cells C51 through CC51.</t>
  </si>
  <si>
    <t xml:space="preserve">3)    Enter the amount of depreciation that will be assigned by square footage in cell B52.  </t>
  </si>
  <si>
    <t xml:space="preserve">After the salaries and the departmental square footage statistics are entered, the departmental employee benefits and depreciation will be </t>
  </si>
  <si>
    <t>calculated on lines 48 and 52, respectively.</t>
  </si>
  <si>
    <r>
      <rPr>
        <b/>
        <sz val="11"/>
        <rFont val="Calibri"/>
        <family val="2"/>
        <scheme val="minor"/>
      </rPr>
      <t>Transmittal tab:</t>
    </r>
    <r>
      <rPr>
        <sz val="11"/>
        <rFont val="Calibri"/>
        <family val="2"/>
        <scheme val="minor"/>
      </rPr>
      <t xml:space="preserve"> Please remember to upload a signed certification page:  </t>
    </r>
  </si>
  <si>
    <t>https://mft.wa.gov</t>
  </si>
  <si>
    <r>
      <rPr>
        <b/>
        <sz val="11"/>
        <rFont val="Calibri"/>
        <family val="2"/>
        <scheme val="minor"/>
      </rPr>
      <t>Responses-1 tab:</t>
    </r>
    <r>
      <rPr>
        <sz val="11"/>
        <rFont val="Calibri"/>
        <family val="2"/>
        <scheme val="minor"/>
      </rPr>
      <t xml:space="preserve"> The operating expenses, the units of measure and the operating expenses per unit of measure are listed on tab titled "Responses-1"</t>
    </r>
  </si>
  <si>
    <t xml:space="preserve">Increases or decreases in operating expenses per unit of measure exceeding 25% will prompt an explanation in column I. </t>
  </si>
  <si>
    <t>Also please provide any corrections required to the prior years information in column J.</t>
  </si>
  <si>
    <t xml:space="preserve">Responses-2 tab: 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</si>
  <si>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within "Other Noncategorized Revenues" that either have a value of $1,000,000 or more;</t>
    </r>
  </si>
  <si>
    <t>or represent 1% or more of the total revenues. A prompt will appear in Cell E380 if youre required to provide a response.</t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</si>
  <si>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within "Other Noncategorized Expenses" that either have a value of $1,000,000 or more; </t>
    </r>
  </si>
  <si>
    <t>or represent 1% or more of the total revenues. A prompt will appear in Cell E414 if youre required to provide a response.</t>
  </si>
  <si>
    <r>
      <rPr>
        <b/>
        <sz val="11"/>
        <rFont val="Calibri"/>
        <family val="2"/>
        <scheme val="minor"/>
      </rPr>
      <t xml:space="preserve">Questions: </t>
    </r>
    <r>
      <rPr>
        <sz val="11"/>
        <rFont val="Calibri"/>
        <family val="2"/>
        <scheme val="minor"/>
      </rPr>
      <t>If you have any questions or concerns please call Communty Health Systems at 360-236-4210 or send an e-mail to:</t>
    </r>
  </si>
  <si>
    <t>hos@doh.wa.gov</t>
  </si>
  <si>
    <t>Submit report via hospitals Managed File Transfer account: https://mft.wa.gov/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</si>
  <si>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</si>
  <si>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</si>
  <si>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</si>
  <si>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</si>
  <si>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</si>
  <si>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</si>
  <si>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</si>
  <si>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</si>
  <si>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</si>
  <si>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</si>
  <si>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</si>
  <si>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</si>
  <si>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</si>
  <si>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</si>
  <si>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</si>
  <si>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</si>
  <si>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</si>
  <si>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</si>
  <si>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</si>
  <si>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</si>
  <si>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</si>
  <si>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</si>
  <si>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</si>
  <si>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</si>
  <si>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</si>
  <si>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</si>
  <si>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</si>
  <si>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</si>
  <si>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</si>
  <si>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</si>
  <si>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</si>
  <si>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</si>
  <si>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</si>
  <si>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</si>
  <si>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</si>
  <si>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</si>
  <si>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</si>
  <si>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</si>
  <si>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</si>
  <si>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</si>
  <si>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</si>
  <si>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</si>
  <si>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</si>
  <si>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</si>
  <si>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</si>
  <si>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</si>
  <si>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</si>
  <si>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</si>
  <si>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</si>
  <si>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</si>
  <si>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</si>
  <si>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</si>
  <si>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</si>
  <si>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</si>
  <si>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</si>
  <si>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</si>
  <si>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</si>
  <si>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</si>
  <si>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</si>
  <si>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</si>
  <si>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</si>
  <si>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</si>
  <si>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</si>
  <si>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</si>
  <si>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</si>
  <si>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</si>
  <si>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</si>
  <si>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</si>
  <si>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</si>
  <si>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</si>
  <si>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</si>
  <si>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</si>
  <si>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</si>
  <si>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</si>
  <si>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</si>
  <si>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</si>
  <si>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</si>
  <si>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</si>
  <si>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</si>
  <si>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</si>
  <si>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</si>
  <si>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</si>
  <si>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</si>
  <si>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</si>
  <si>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</si>
  <si>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</si>
  <si>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</si>
  <si>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</si>
  <si>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</si>
  <si>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</si>
  <si>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</si>
  <si>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</si>
  <si>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</si>
  <si>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</si>
  <si>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</si>
  <si>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</si>
  <si>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</si>
  <si>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</si>
  <si>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</si>
  <si>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Intravenous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</si>
  <si>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</si>
  <si>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</si>
  <si>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</si>
  <si>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</si>
  <si>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</si>
  <si>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</si>
  <si>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</si>
  <si>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</si>
  <si>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</si>
  <si>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</si>
  <si>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</si>
  <si>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</si>
  <si>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</si>
  <si>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</si>
  <si>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</si>
  <si>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</si>
  <si>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</si>
  <si>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</si>
  <si>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</si>
  <si>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</si>
  <si>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</si>
  <si>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</si>
  <si>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</si>
  <si>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</si>
  <si>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</si>
  <si>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</si>
  <si>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</si>
  <si>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</si>
  <si>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</si>
  <si>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</si>
  <si>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</si>
  <si>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</si>
  <si>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</si>
  <si>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</si>
  <si>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</si>
  <si>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</si>
  <si>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</si>
  <si>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</si>
  <si>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</si>
  <si>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</si>
  <si>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</si>
  <si>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</si>
  <si>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</si>
  <si>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</si>
  <si>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</si>
  <si>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</si>
  <si>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</si>
  <si>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</si>
  <si>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</si>
  <si>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</si>
  <si>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</si>
  <si>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</si>
  <si>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</si>
  <si>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</si>
  <si>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</si>
  <si>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</si>
  <si>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</si>
  <si>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</si>
  <si>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</si>
  <si>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</si>
  <si>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</si>
  <si>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</si>
  <si>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</si>
  <si>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</si>
  <si>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</si>
  <si>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</si>
  <si>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</si>
  <si>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</si>
  <si>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</si>
  <si>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</si>
  <si>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</si>
  <si>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</si>
  <si>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</si>
  <si>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</si>
  <si>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</si>
  <si>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</si>
  <si>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</si>
  <si>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</si>
  <si>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</si>
  <si>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</si>
  <si>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</si>
  <si>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</si>
  <si>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</si>
  <si>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</si>
  <si>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</si>
  <si>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</si>
  <si>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</si>
  <si>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</si>
  <si>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</si>
  <si>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</si>
  <si>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</si>
  <si>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</si>
  <si>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</si>
  <si>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</si>
  <si>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</si>
  <si>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</si>
  <si>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</si>
  <si>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</si>
  <si>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</si>
  <si>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</si>
  <si>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</si>
  <si>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</si>
  <si>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</si>
  <si>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</si>
  <si>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</si>
  <si>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</si>
  <si>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</si>
  <si>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</si>
  <si>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</si>
  <si>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</si>
  <si>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</si>
  <si>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</si>
  <si>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</si>
  <si>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</si>
  <si>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</si>
  <si>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</si>
  <si>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</si>
  <si>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</si>
  <si>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</si>
  <si>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</si>
  <si>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</si>
  <si>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</si>
  <si>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Acquisitions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</si>
  <si>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</si>
  <si>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</si>
  <si>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</si>
  <si>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</si>
  <si>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</si>
  <si>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</si>
  <si>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</si>
  <si>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</si>
  <si>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</si>
  <si>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</si>
  <si>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Expenses:</t>
  </si>
  <si>
    <t>Blood Supplies</t>
  </si>
  <si>
    <t>Contract Staffing</t>
  </si>
  <si>
    <t>Information Technology, Including Licenses and Maintenance</t>
  </si>
  <si>
    <t>Insurance and Professional Liability</t>
  </si>
  <si>
    <t>Laundry Services</t>
  </si>
  <si>
    <t>Legal, Audit and Tax services</t>
  </si>
  <si>
    <t>Purchased Laboratory Services</t>
  </si>
  <si>
    <t>Repairs and Maintenance</t>
  </si>
  <si>
    <t>Shared Services or System Office Allocation</t>
  </si>
  <si>
    <t>Staff Recruitment</t>
  </si>
  <si>
    <t>Training Costs</t>
  </si>
  <si>
    <t>Taxes</t>
  </si>
  <si>
    <t>Utilities</t>
  </si>
  <si>
    <t>Other Noncategorized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</si>
  <si>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</si>
  <si>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</si>
  <si>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</si>
  <si>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</si>
  <si>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</si>
  <si>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</si>
  <si>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</si>
  <si>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</si>
  <si>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</si>
  <si>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</si>
  <si>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</si>
  <si>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</si>
  <si>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</si>
  <si>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12/31/2024</t>
  </si>
  <si>
    <t/>
  </si>
  <si>
    <t>License Number</t>
  </si>
  <si>
    <t>:</t>
  </si>
  <si>
    <t>080</t>
  </si>
  <si>
    <t>Hospital Name</t>
  </si>
  <si>
    <t>Odessa Memorial Healthcare Center</t>
  </si>
  <si>
    <t>Mailing Address</t>
  </si>
  <si>
    <t>PO Box 368</t>
  </si>
  <si>
    <t>City</t>
  </si>
  <si>
    <t>Odessa, WA 99159</t>
  </si>
  <si>
    <t>State</t>
  </si>
  <si>
    <t>WA</t>
  </si>
  <si>
    <t>Zip</t>
  </si>
  <si>
    <t>County</t>
  </si>
  <si>
    <t>Lincoln</t>
  </si>
  <si>
    <t>Chief Executive Officer</t>
  </si>
  <si>
    <t>Chief Financial Officer</t>
  </si>
  <si>
    <t>Chair of Governing Board</t>
  </si>
  <si>
    <t>Telephone Number</t>
  </si>
  <si>
    <t>'509-982-2611</t>
  </si>
  <si>
    <t>Facsimile Number</t>
  </si>
  <si>
    <t>'509-982-2159</t>
  </si>
  <si>
    <t>Name of Submitter</t>
  </si>
  <si>
    <t>Email of Submitter</t>
  </si>
  <si>
    <t>TYPE OF ORGANIZATION  (If applies enter 1)</t>
  </si>
  <si>
    <t>Governmental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</si>
  <si>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</si>
  <si>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</si>
  <si>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</si>
  <si>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</si>
  <si>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</si>
  <si>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</si>
  <si>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</si>
  <si>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</si>
  <si>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</si>
  <si>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</si>
  <si>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</si>
  <si>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</si>
  <si>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</si>
  <si>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</si>
  <si>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</si>
  <si>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</si>
  <si>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</si>
  <si>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Med/Surg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</si>
  <si>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</si>
  <si>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</si>
  <si>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</si>
  <si>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</si>
  <si>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</si>
  <si>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</si>
  <si>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</si>
  <si>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</si>
  <si>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</si>
  <si>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</si>
  <si>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>PAYER UNITS OF SERVICE AND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</si>
  <si>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</si>
  <si>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</si>
  <si>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</si>
  <si>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</si>
  <si>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</si>
  <si>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</si>
  <si>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</si>
  <si>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</si>
  <si>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</si>
  <si>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</si>
  <si>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</si>
  <si>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</si>
  <si>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</si>
  <si>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</si>
  <si>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</si>
  <si>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</si>
  <si>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</si>
  <si>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</si>
  <si>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</si>
  <si>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</si>
  <si>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</si>
  <si>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</si>
  <si>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</si>
  <si>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</si>
  <si>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</si>
  <si>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</si>
  <si>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</si>
  <si>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</si>
  <si>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</si>
  <si>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</si>
  <si>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</si>
  <si>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</si>
  <si>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</si>
  <si>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</si>
  <si>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</si>
  <si>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</si>
  <si>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</si>
  <si>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</si>
  <si>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</si>
  <si>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</si>
  <si>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</si>
  <si>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</si>
  <si>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</si>
  <si>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</si>
  <si>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</si>
  <si>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</si>
  <si>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</si>
  <si>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</si>
  <si>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Provision for Bad Debt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</si>
  <si>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</si>
  <si>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</si>
  <si>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</si>
  <si>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</si>
  <si>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</si>
  <si>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</si>
  <si>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</si>
  <si>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</si>
  <si>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</si>
  <si>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</si>
  <si>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</si>
  <si>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</si>
  <si>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</si>
  <si>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</si>
  <si>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</si>
  <si>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</si>
  <si>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</si>
  <si>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</si>
  <si>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</si>
  <si>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</si>
  <si>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</si>
  <si>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</si>
  <si>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</si>
  <si>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Rec. From 3rd Party Payers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</si>
  <si>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</si>
  <si>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</si>
  <si>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</si>
  <si>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</si>
  <si>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</si>
  <si>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</si>
  <si>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</si>
  <si>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</si>
  <si>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</si>
  <si>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</si>
  <si>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</si>
  <si>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</si>
  <si>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</si>
  <si>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</si>
  <si>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</si>
  <si>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</si>
  <si>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</si>
  <si>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</si>
  <si>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</si>
  <si>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</si>
  <si>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</si>
  <si>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</si>
  <si>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</si>
  <si>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</si>
  <si>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</si>
  <si>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</si>
  <si>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</si>
  <si>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</si>
  <si>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</si>
  <si>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</si>
  <si>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</si>
  <si>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</si>
  <si>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</si>
  <si>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</si>
  <si>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</si>
  <si>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Payables to 3rd Party Payers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</si>
  <si>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</si>
  <si>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</si>
  <si>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</si>
  <si>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</si>
  <si>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</si>
  <si>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</si>
  <si>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</si>
  <si>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</si>
  <si>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</si>
  <si>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</si>
  <si>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</si>
  <si>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</si>
  <si>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</si>
  <si>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</si>
  <si>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</si>
  <si>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</si>
  <si>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</si>
  <si>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Emergency Funding (Loans) - Local, State or Federal</t>
  </si>
  <si>
    <t>Noncurrent Liabilities</t>
  </si>
  <si>
    <t>Less Current Maturities LTD</t>
  </si>
  <si>
    <t>Total Long Term Debt</t>
  </si>
  <si>
    <t>Unrestricted Fund Balance</t>
  </si>
  <si>
    <t>Preferred Stock</t>
  </si>
  <si>
    <t>Common Stock</t>
  </si>
  <si>
    <t>Additional Paid In Capital</t>
  </si>
  <si>
    <t>Retained Earnings</t>
  </si>
  <si>
    <t>Less: Treasury Stock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</si>
  <si>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</si>
  <si>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</si>
  <si>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</si>
  <si>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</si>
  <si>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</si>
  <si>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</si>
  <si>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</si>
  <si>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</si>
  <si>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</si>
  <si>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</si>
  <si>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</si>
  <si>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</si>
  <si>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</si>
  <si>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Revenue:</t>
  </si>
  <si>
    <t>Donations</t>
  </si>
  <si>
    <t>Grants</t>
  </si>
  <si>
    <t>Joint Venture revenue</t>
  </si>
  <si>
    <t>Local Taxes</t>
  </si>
  <si>
    <t>Outpatient Pharmacy</t>
  </si>
  <si>
    <t>Parking</t>
  </si>
  <si>
    <t>Quality Incentive Payments</t>
  </si>
  <si>
    <t>Reference Laboratories</t>
  </si>
  <si>
    <t>Rental Income</t>
  </si>
  <si>
    <t>Retail Cafeteria</t>
  </si>
  <si>
    <t>Other Noncategorized revenues</t>
  </si>
  <si>
    <t>Total Other Operating Revenue: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</si>
  <si>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</si>
  <si>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</si>
  <si>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</si>
  <si>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</si>
  <si>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</si>
  <si>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</si>
  <si>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</si>
  <si>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</si>
  <si>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</si>
  <si>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</si>
  <si>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</si>
  <si>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</si>
  <si>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Other Direct Expense:</t>
  </si>
  <si>
    <t>Information Technology, including licenses and maintenance</t>
  </si>
  <si>
    <t>Total Other Direct Expenses</t>
  </si>
  <si>
    <t>Total Operating Expenses</t>
  </si>
  <si>
    <t>Net Operating Revenue</t>
  </si>
  <si>
    <t>Non Operating Rev Net of Exp</t>
  </si>
  <si>
    <t>Emergency Funding - Local, State, Federal</t>
  </si>
  <si>
    <t>Total 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</si>
  <si>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</si>
  <si>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</si>
  <si>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</si>
  <si>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</si>
  <si>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To request this document in another format, call 1-800-525-0127. Deaf or hard of hearing customers, please call 711 (Washington Relay) or email doh.information@doh.wa.gov.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</si>
  <si>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</si>
  <si>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</si>
  <si>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</si>
  <si>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</si>
  <si>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</si>
  <si>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</si>
  <si>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</si>
  <si>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</si>
  <si>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</si>
  <si>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</si>
  <si>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</si>
  <si>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</si>
  <si>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</si>
  <si>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</si>
  <si>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</si>
  <si>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</si>
  <si>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</si>
  <si>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</si>
  <si>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</si>
  <si>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</si>
  <si>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</si>
  <si>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</si>
  <si>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</si>
  <si>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</si>
  <si>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</si>
  <si>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</si>
  <si>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</si>
  <si>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</si>
  <si>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</si>
  <si>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</si>
  <si>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</si>
  <si>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</si>
  <si>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</si>
  <si>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</si>
  <si>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</si>
  <si>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</si>
  <si>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</si>
  <si>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</si>
  <si>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</si>
  <si>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</si>
  <si>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</si>
  <si>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</si>
  <si>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</si>
  <si>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</si>
  <si>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</si>
  <si>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</si>
  <si>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</si>
  <si>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</si>
  <si>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</si>
  <si>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</si>
  <si>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</si>
  <si>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</si>
  <si>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</si>
  <si>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</si>
  <si>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</si>
  <si>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</si>
  <si>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</si>
  <si>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</si>
  <si>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</si>
  <si>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</si>
  <si>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</si>
  <si>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</si>
  <si>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</si>
  <si>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</si>
  <si>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</si>
  <si>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</si>
  <si>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</si>
  <si>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</si>
  <si>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</si>
  <si>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</si>
  <si>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</si>
  <si>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</si>
  <si>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</si>
  <si>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</si>
  <si>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</si>
  <si>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</si>
  <si>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</si>
  <si>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</si>
  <si>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</si>
  <si>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</si>
  <si>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</si>
  <si>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</si>
  <si>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</si>
  <si>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</si>
  <si>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</si>
  <si>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</si>
  <si>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</si>
  <si>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</si>
  <si>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</si>
  <si>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</si>
  <si>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</si>
  <si>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</si>
  <si>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</si>
  <si>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</si>
  <si>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</si>
  <si>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</si>
  <si>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</si>
  <si>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</si>
  <si>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</si>
  <si>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</si>
  <si>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</si>
  <si>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</si>
  <si>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</si>
  <si>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</si>
  <si>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</si>
  <si>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</si>
  <si>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</si>
  <si>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</si>
  <si>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</si>
  <si>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</si>
  <si>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</si>
  <si>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Radiology - Diagnostic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</si>
  <si>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</si>
  <si>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</si>
  <si>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</si>
  <si>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</si>
  <si>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</si>
  <si>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</si>
  <si>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</si>
  <si>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</si>
  <si>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</si>
  <si>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</si>
  <si>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</si>
  <si>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</si>
  <si>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</si>
  <si>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</si>
  <si>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</si>
  <si>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</si>
  <si>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</si>
  <si>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</si>
  <si>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</si>
  <si>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</si>
  <si>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</si>
  <si>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</si>
  <si>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</si>
  <si>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</si>
  <si>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</si>
  <si>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</si>
  <si>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</si>
  <si>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</si>
  <si>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</si>
  <si>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</si>
  <si>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</si>
  <si>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</si>
  <si>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</si>
  <si>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</si>
  <si>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</si>
  <si>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</si>
  <si>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</si>
  <si>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</si>
  <si>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</si>
  <si>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</si>
  <si>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</si>
  <si>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</si>
  <si>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</si>
  <si>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</si>
  <si>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Page 1 of 21</t>
  </si>
  <si>
    <t>TRANSMITTAL AND CERTIFICATION</t>
  </si>
  <si>
    <t>HOSPITAL'S YEAR END REPORT</t>
  </si>
  <si>
    <t>TO</t>
  </si>
  <si>
    <t>The Department of Health</t>
  </si>
  <si>
    <t>Office of Community Health Systems</t>
  </si>
  <si>
    <t>P.O. Box 47853</t>
  </si>
  <si>
    <t>Olympia, Washington 98504-7853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</si>
  <si>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</si>
  <si>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</si>
  <si>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</si>
  <si>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</si>
  <si>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</si>
  <si>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</si>
  <si>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</si>
  <si>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</si>
  <si>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</si>
  <si>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</si>
  <si>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</si>
  <si>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</si>
  <si>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</si>
  <si>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</si>
  <si>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Flutcutation Analysis and Response: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</si>
  <si>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</si>
  <si>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</si>
  <si>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increases or decreases by more than 25 %, the variance appears in column H.</t>
  </si>
  <si>
    <t xml:space="preserve">If the percentage change increase or decrease exceeds 25%, please provide an explanation in column I. </t>
  </si>
  <si>
    <t>Operating</t>
  </si>
  <si>
    <t xml:space="preserve">Units of </t>
  </si>
  <si>
    <t>Op Exp /</t>
  </si>
  <si>
    <t xml:space="preserve">% chg </t>
  </si>
  <si>
    <t>Cost Center</t>
  </si>
  <si>
    <t>Measure</t>
  </si>
  <si>
    <t>U O M</t>
  </si>
  <si>
    <t>&lt;&gt; 25%</t>
  </si>
  <si>
    <t>Comments</t>
  </si>
  <si>
    <t>Prior Year Corrections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</si>
  <si>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</si>
  <si>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</si>
  <si>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</si>
  <si>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</si>
  <si>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</si>
  <si>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</si>
  <si>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</si>
  <si>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</si>
  <si>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</si>
  <si>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</si>
  <si>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</si>
  <si>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</si>
  <si>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</si>
  <si>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</si>
  <si>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</si>
  <si>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</si>
  <si>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</si>
  <si>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</si>
  <si>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7060  Intravenous Therapy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</si>
  <si>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</si>
  <si>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</si>
  <si>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</si>
  <si>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</si>
  <si>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</si>
  <si>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</si>
  <si>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</si>
  <si>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</si>
  <si>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</si>
  <si>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</si>
  <si>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</si>
  <si>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</si>
  <si>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</si>
  <si>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</si>
  <si>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</si>
  <si>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</si>
  <si>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</si>
  <si>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</si>
  <si>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</si>
  <si>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7340  Electromyography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</si>
  <si>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</si>
  <si>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</si>
  <si>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</si>
  <si>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</si>
  <si>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</si>
  <si>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</si>
  <si>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</si>
  <si>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</si>
  <si>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8200  Research / Education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</si>
  <si>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</si>
  <si>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</si>
  <si>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</si>
  <si>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</si>
  <si>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</si>
  <si>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</si>
  <si>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</si>
  <si>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</si>
  <si>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</si>
  <si>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</si>
  <si>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</si>
  <si>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</si>
  <si>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</si>
  <si>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</si>
  <si>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</si>
  <si>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</si>
  <si>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</si>
  <si>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</si>
  <si>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</si>
  <si>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</si>
  <si>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</si>
  <si>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8660  Auxiliary Groups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</si>
  <si>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</si>
  <si>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</si>
  <si>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</si>
  <si>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</si>
  <si>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</si>
  <si>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</si>
  <si>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</si>
  <si>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</si>
  <si>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</si>
  <si>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</si>
  <si>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</si>
  <si>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Responses-2 tab is an E2SHB 1272 requirement. Hospitals may leave this page blank for fiscal year 2022 reporting but are required to complete these areas for fiscal year 2023 reporting.</t>
  </si>
  <si>
    <t>Noncategorized Revenues and Expenses:</t>
  </si>
  <si>
    <t>1. For Other Noncategorized Revenues: Report line items and amounts within "Other Noncategorized Revenues" that either have a value of $1,000,000 or more;</t>
  </si>
  <si>
    <t>or represent 1% or more of the total revenues. A prompt will appear in Cell E380 of the Data tab if you're required to provide a response.</t>
  </si>
  <si>
    <t>2. For Other Noncategorized Expenses: Report line items and amounts within "Other Noncategorized Expenses" that either have a value of $1,000,000 or more;</t>
  </si>
  <si>
    <t>or represent 1% or more of the total revenues. A prompt will appear in Cell E414 of the Data tab if you're required to provide a response.</t>
  </si>
  <si>
    <t>Noncategorized Revenues:</t>
  </si>
  <si>
    <t>Futher Detail Required:</t>
  </si>
  <si>
    <t>Account Description:</t>
  </si>
  <si>
    <t>Amount:</t>
  </si>
  <si>
    <t>[Add revenue account information]</t>
  </si>
  <si>
    <t>Noncategorized Expenses: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</si>
  <si>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</si>
  <si>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</si>
  <si>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</si>
  <si>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</si>
  <si>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</si>
  <si>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</si>
  <si>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</si>
  <si>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</si>
  <si>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</si>
  <si>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</si>
  <si>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</si>
  <si>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</si>
  <si>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</si>
  <si>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</si>
  <si>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</si>
  <si>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</si>
  <si>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</si>
  <si>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</si>
  <si>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</si>
  <si>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</si>
  <si>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</si>
  <si>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</si>
  <si>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</si>
  <si>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</si>
  <si>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</si>
  <si>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</si>
  <si>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</si>
  <si>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</si>
  <si>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</si>
  <si>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</si>
  <si>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PAYOR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</si>
  <si>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</si>
  <si>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</si>
  <si>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</si>
  <si>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</si>
  <si>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</si>
  <si>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</si>
  <si>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</si>
  <si>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</si>
  <si>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</si>
  <si>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</si>
  <si>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</si>
  <si>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</si>
  <si>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</si>
  <si>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</si>
  <si>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</si>
  <si>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</si>
  <si>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</si>
  <si>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</si>
  <si>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</si>
  <si>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</si>
  <si>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</si>
  <si>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</si>
  <si>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</si>
  <si>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</si>
  <si>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</si>
  <si>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</si>
  <si>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</si>
  <si>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</si>
  <si>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</si>
  <si>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</si>
  <si>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</si>
  <si>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</si>
  <si>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</si>
  <si>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</si>
  <si>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</si>
  <si>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</si>
  <si>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</si>
  <si>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</si>
  <si>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</si>
  <si>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</si>
  <si>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</si>
  <si>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</si>
  <si>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</si>
  <si>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</si>
  <si>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</si>
  <si>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</si>
  <si>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</si>
  <si>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</si>
  <si>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</si>
  <si>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</si>
  <si>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</si>
  <si>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</si>
  <si>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</si>
  <si>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</si>
  <si>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</si>
  <si>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</si>
  <si>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</si>
  <si>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</si>
  <si>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</si>
  <si>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</si>
  <si>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</si>
  <si>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</si>
  <si>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</si>
  <si>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</si>
  <si>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</si>
  <si>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</si>
  <si>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</si>
  <si>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</si>
  <si>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</si>
  <si>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</si>
  <si>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</si>
  <si>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</si>
  <si>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</si>
  <si>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</si>
  <si>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</si>
  <si>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</si>
  <si>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</si>
  <si>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</si>
  <si>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</si>
  <si>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</si>
  <si>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</si>
  <si>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</si>
  <si>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</si>
  <si>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</si>
  <si>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</si>
  <si>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</si>
  <si>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</si>
  <si>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</si>
  <si>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</si>
  <si>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</si>
  <si>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</si>
  <si>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</si>
  <si>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</si>
  <si>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</si>
  <si>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</si>
  <si>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</si>
  <si>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Provision for Bad Debts</t>
  </si>
  <si>
    <t>Charity and Uncompensated Care</t>
  </si>
  <si>
    <t>Other Adjustments and Allowances</t>
  </si>
  <si>
    <t>NET PATIENT SERVICE REVENUE</t>
  </si>
  <si>
    <t>15a</t>
  </si>
  <si>
    <t>15b</t>
  </si>
  <si>
    <t>15c</t>
  </si>
  <si>
    <t>15d</t>
  </si>
  <si>
    <t>15e</t>
  </si>
  <si>
    <t>15f</t>
  </si>
  <si>
    <t>15g</t>
  </si>
  <si>
    <t>15h</t>
  </si>
  <si>
    <t>15i</t>
  </si>
  <si>
    <t>15j</t>
  </si>
  <si>
    <t>15k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</si>
  <si>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</si>
  <si>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</si>
  <si>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</si>
  <si>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</si>
  <si>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</si>
  <si>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</si>
  <si>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</si>
  <si>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32a</t>
  </si>
  <si>
    <t>32b</t>
  </si>
  <si>
    <t>32c</t>
  </si>
  <si>
    <t>Information Technology</t>
  </si>
  <si>
    <t>32d</t>
  </si>
  <si>
    <t>32e</t>
  </si>
  <si>
    <t>32f</t>
  </si>
  <si>
    <t>32g</t>
  </si>
  <si>
    <t>32h</t>
  </si>
  <si>
    <t>32i</t>
  </si>
  <si>
    <t>32j</t>
  </si>
  <si>
    <t>32k</t>
  </si>
  <si>
    <t>32l</t>
  </si>
  <si>
    <t>32m</t>
  </si>
  <si>
    <t>32n</t>
  </si>
  <si>
    <t>Other noncategorized Expenses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</si>
  <si>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</si>
  <si>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</si>
  <si>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</si>
  <si>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</si>
  <si>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</si>
  <si>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</si>
  <si>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</si>
  <si>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</si>
  <si>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</si>
  <si>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</si>
  <si>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</si>
  <si>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</si>
  <si>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</si>
  <si>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</si>
  <si>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</si>
  <si>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Leases/Rentals</t>
  </si>
  <si>
    <t>Other Direct Expenses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</si>
  <si>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</si>
  <si>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</si>
  <si>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</si>
  <si>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</si>
  <si>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</si>
  <si>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</si>
  <si>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</si>
  <si>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</si>
  <si>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</si>
  <si>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</si>
  <si>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</si>
  <si>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</si>
  <si>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</si>
  <si>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</si>
  <si>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</si>
  <si>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</si>
  <si>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</si>
  <si>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</si>
  <si>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</si>
  <si>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</si>
  <si>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</si>
  <si>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</si>
  <si>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</si>
  <si>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</si>
  <si>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</si>
  <si>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</si>
  <si>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</si>
  <si>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</si>
  <si>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</si>
  <si>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</si>
  <si>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</si>
  <si>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</si>
  <si>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</si>
  <si>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</si>
  <si>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</si>
  <si>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</si>
  <si>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</si>
  <si>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</si>
  <si>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</si>
  <si>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</si>
  <si>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</si>
  <si>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</si>
  <si>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</si>
  <si>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</si>
  <si>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</si>
  <si>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</si>
  <si>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E2SHB 1272 Requirements:</t>
  </si>
  <si>
    <t>This template has been updated to reflect E2SHB 1272 reporting requirements.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</si>
  <si>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</si>
  <si>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</si>
  <si>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#VALUE!</t>
  </si>
  <si>
    <t>12/31/2023</t>
  </si>
  <si>
    <t>Brett Antczak, CEO</t>
  </si>
  <si>
    <t>Sarah Paul, Interim CFO</t>
  </si>
  <si>
    <t>Henry Carstensen, Chairman</t>
  </si>
  <si>
    <t>Jeannette Ring, CPA</t>
  </si>
  <si>
    <t>jring@dzacpa.com</t>
  </si>
  <si>
    <t>Additional Classification Necessary - See Responses-2 Tab</t>
  </si>
  <si>
    <t>hi_fiscal_year_end</t>
  </si>
  <si>
    <t>hi_license_number</t>
  </si>
  <si>
    <t>hi_hospital_name</t>
  </si>
  <si>
    <t>hi_mailing_address</t>
  </si>
  <si>
    <t>hi_city</t>
  </si>
  <si>
    <t>hi_state</t>
  </si>
  <si>
    <t>hi_zip_code</t>
  </si>
  <si>
    <t>hi_county_name</t>
  </si>
  <si>
    <t>hi_chief_executive_officer</t>
  </si>
  <si>
    <t>hi_chief_financial_officer</t>
  </si>
  <si>
    <t>hi_phone_number</t>
  </si>
  <si>
    <t>hi_fax_number</t>
  </si>
  <si>
    <t>hi_submitter_name</t>
  </si>
  <si>
    <t>hi_submitter_email</t>
  </si>
  <si>
    <t>s_license_number</t>
  </si>
  <si>
    <t>s_year</t>
  </si>
  <si>
    <t>s_record_type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</si>
  <si>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</si>
  <si>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</si>
  <si>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</si>
  <si>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</si>
  <si>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</si>
  <si>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</si>
  <si>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</si>
  <si>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</si>
  <si>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</si>
  <si>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</si>
  <si>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</si>
  <si>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</si>
  <si>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</si>
  <si>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</si>
  <si>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</si>
  <si>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</si>
  <si>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</si>
  <si>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</si>
  <si>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</si>
  <si>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</si>
  <si>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</si>
  <si>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</si>
  <si>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</si>
  <si>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</si>
  <si>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</si>
  <si>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</si>
  <si>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</si>
  <si>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</si>
  <si>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</si>
  <si>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</si>
  <si>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</si>
  <si>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</si>
  <si>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</si>
  <si>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</si>
  <si>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</si>
  <si>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</si>
  <si>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</si>
  <si>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</si>
  <si>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</si>
  <si>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</si>
  <si>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</si>
  <si>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</si>
  <si>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</si>
  <si>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</si>
  <si>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</si>
  <si>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</si>
  <si>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</si>
  <si>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</si>
  <si>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</si>
  <si>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</si>
  <si>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</si>
  <si>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</si>
  <si>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</si>
  <si>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</si>
  <si>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</si>
  <si>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</si>
  <si>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</si>
  <si>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</si>
  <si>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</si>
  <si>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</si>
  <si>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</si>
  <si>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</si>
  <si>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</si>
  <si>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</si>
  <si>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</si>
  <si>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</si>
  <si>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</si>
  <si>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</si>
  <si>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</si>
  <si>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</si>
  <si>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</si>
  <si>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</si>
  <si>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</si>
  <si>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</si>
  <si>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</si>
  <si>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</si>
  <si>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</si>
  <si>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</si>
  <si>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</si>
  <si>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</si>
  <si>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YDRTBD</t>
  </si>
  <si>
    <t>A</t>
  </si>
  <si>
    <t>h_license_number</t>
  </si>
  <si>
    <t>h_year</t>
  </si>
  <si>
    <t>h_record_type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</si>
  <si>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</si>
  <si>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</si>
  <si>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</si>
  <si>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</si>
  <si>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</si>
  <si>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</si>
  <si>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</si>
  <si>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</si>
  <si>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</si>
  <si>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</si>
  <si>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</si>
  <si>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</si>
  <si>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</si>
  <si>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</si>
  <si>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</si>
  <si>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</si>
  <si>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</si>
  <si>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</si>
  <si>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</si>
  <si>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</si>
  <si>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</si>
  <si>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</si>
  <si>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</si>
  <si>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</si>
  <si>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</si>
  <si>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</si>
  <si>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</si>
  <si>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</si>
  <si>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</si>
  <si>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</si>
  <si>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</si>
  <si>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</si>
  <si>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</si>
  <si>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</si>
  <si>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</si>
  <si>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</si>
  <si>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</si>
  <si>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</si>
  <si>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</si>
  <si>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</si>
  <si>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</si>
  <si>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</si>
  <si>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</si>
  <si>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</si>
  <si>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</si>
  <si>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</si>
  <si>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</si>
  <si>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</si>
  <si>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</si>
  <si>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</si>
  <si>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</si>
  <si>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</si>
  <si>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</si>
  <si>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</si>
  <si>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</si>
  <si>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</si>
  <si>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</si>
  <si>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</si>
  <si>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</si>
  <si>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</si>
  <si>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</si>
  <si>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</si>
  <si>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</si>
  <si>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</si>
  <si>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</si>
  <si>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</si>
  <si>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</si>
  <si>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</si>
  <si>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f_license_number</t>
  </si>
  <si>
    <t>f_year</t>
  </si>
  <si>
    <t>f_record_type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</si>
  <si>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</si>
  <si>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</si>
  <si>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</si>
  <si>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</si>
  <si>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</si>
  <si>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</si>
  <si>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</si>
  <si>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</si>
  <si>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</si>
  <si>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</si>
  <si>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</si>
  <si>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</si>
  <si>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</si>
  <si>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</si>
  <si>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</si>
  <si>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</si>
  <si>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</si>
  <si>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</si>
  <si>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</si>
  <si>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</si>
  <si>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</si>
  <si>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</si>
  <si>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</si>
  <si>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</si>
  <si>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</si>
  <si>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</si>
  <si>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</si>
  <si>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</si>
  <si>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</si>
  <si>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</si>
  <si>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</si>
  <si>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</si>
  <si>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</si>
  <si>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</si>
  <si>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</si>
  <si>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</si>
  <si>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</si>
  <si>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</si>
  <si>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</si>
  <si>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</si>
  <si>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</si>
  <si>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</si>
  <si>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</si>
  <si>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</si>
  <si>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</si>
  <si>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</si>
  <si>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</si>
  <si>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</si>
  <si>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</si>
  <si>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</si>
  <si>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YBSEFL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</si>
  <si>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</si>
  <si>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</si>
  <si>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</si>
  <si>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</si>
  <si>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</si>
  <si>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</si>
  <si>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</si>
  <si>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</si>
  <si>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YCSFTE</t>
  </si>
  <si>
    <t>YCSIPR</t>
  </si>
  <si>
    <t>YCSOPR</t>
  </si>
  <si>
    <t>YCSCA</t>
  </si>
  <si>
    <t>YCSCUC</t>
  </si>
  <si>
    <t>YCSOAA</t>
  </si>
  <si>
    <t>YCSOOR</t>
  </si>
  <si>
    <t>YCSOORD</t>
  </si>
  <si>
    <t>YCSOORG</t>
  </si>
  <si>
    <t>YCSOORJV</t>
  </si>
  <si>
    <t>YCSOORLT</t>
  </si>
  <si>
    <t>YCSOOROP</t>
  </si>
  <si>
    <t>YCSOORP</t>
  </si>
  <si>
    <t>YCSOORQI</t>
  </si>
  <si>
    <t>YCSOORRL</t>
  </si>
  <si>
    <t>YCSOORRI</t>
  </si>
  <si>
    <t>YCSOORRC</t>
  </si>
  <si>
    <t>YCSOORON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</si>
  <si>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</si>
  <si>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</si>
  <si>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</si>
  <si>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</si>
  <si>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</si>
  <si>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</si>
  <si>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</si>
  <si>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</si>
  <si>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</si>
  <si>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</si>
  <si>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</si>
  <si>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</si>
  <si>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</si>
  <si>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</si>
  <si>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YODEBS</t>
  </si>
  <si>
    <t>YODECS</t>
  </si>
  <si>
    <t>YODEIT</t>
  </si>
  <si>
    <t>YODEIPL</t>
  </si>
  <si>
    <t>YODELS</t>
  </si>
  <si>
    <t>YODELAT</t>
  </si>
  <si>
    <t>YODEPLS</t>
  </si>
  <si>
    <t>YODERM</t>
  </si>
  <si>
    <t>YODESS</t>
  </si>
  <si>
    <t>YODESR</t>
  </si>
  <si>
    <t>YODETC</t>
  </si>
  <si>
    <t>YODETAX</t>
  </si>
  <si>
    <t>YODEUTIL</t>
  </si>
  <si>
    <t>YODEONE</t>
  </si>
  <si>
    <t>YCSEFR</t>
  </si>
  <si>
    <t>YCSNORNE</t>
  </si>
  <si>
    <t>YCSEI</t>
  </si>
  <si>
    <t>YCSFIT</t>
  </si>
  <si>
    <t>c_license_number</t>
  </si>
  <si>
    <t>c_year</t>
  </si>
  <si>
    <t>c_account_number</t>
  </si>
  <si>
    <t>c_record_type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</si>
  <si>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</si>
  <si>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</si>
  <si>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</si>
  <si>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</si>
  <si>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</si>
  <si>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</si>
  <si>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</si>
  <si>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</si>
  <si>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</si>
  <si>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</si>
  <si>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</si>
  <si>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</si>
  <si>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</si>
  <si>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</si>
  <si>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</si>
  <si>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</si>
  <si>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</si>
  <si>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</si>
  <si>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</si>
  <si>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8QTD9A37MY8FA6B0VKHVYHEP45QN2X2Q644W6F3P0VECA919FKYG</t>
  </si>
  <si>
    <t>Tiana Le</t>
  </si>
  <si>
    <t>Create</t>
  </si>
  <si>
    <t>d9cbdc5c-e4ec-42c1-8260-c058d7ac7f16</t>
  </si>
  <si>
    <t>{"id":"d9cbdc5c-e4ec-42c1-8260-c058d7ac7f16","type":1,"name":"workbookId","value":"4d938182-a46d-4a9c-91e0-8f14ae70c768"}</t>
  </si>
  <si>
    <t>3dd67a38-23a0-4508-8822-b26095b75890</t>
  </si>
  <si>
    <t>{"id":"3dd67a38-23a0-4508-8822-b26095b75890","type":0,"name":"dataSnipperSheetDeleted","value":"false"}</t>
  </si>
  <si>
    <t>efc91523-ee48-4ad4-9a5d-5389bf446c3d</t>
  </si>
  <si>
    <t>{"id":"efc91523-ee48-4ad4-9a5d-5389bf446c3d","type":1,"name":"migratedFssProjectId","value":""}</t>
  </si>
  <si>
    <t>7e8cf983-86f3-4f2c-a350-7fabaf4217de</t>
  </si>
  <si>
    <t>{"id":"7e8cf983-86f3-4f2c-a350-7fabaf4217de","type":0,"name":"embed-documents","value":"false"}</t>
  </si>
  <si>
    <t>YVAFDJ7B7HR81GWTBYPJFFKMD8R8JYEZWQ1WTZF4RB2MYYT3D6BG</t>
  </si>
  <si>
    <t>Jeannette Ring</t>
  </si>
  <si>
    <t>Postage</t>
  </si>
  <si>
    <t>Dues &amp; Subscriptions</t>
  </si>
  <si>
    <t>Employee appreciation</t>
  </si>
  <si>
    <t>Emp Assistance Program</t>
  </si>
  <si>
    <t>Publicity</t>
  </si>
  <si>
    <t>Pre employment testing</t>
  </si>
  <si>
    <t>all other expenses</t>
  </si>
  <si>
    <t>QR4W8G2JAS6Z6D1H7VMAYHSCVWVBNMDTA40ERJV9R1BQNB7K45G0</t>
  </si>
  <si>
    <t>NPFW1VTC6EQZA1TD046RPGA0AXWTZ4CMQXVM6GN77E94KQYNN6EG</t>
  </si>
  <si>
    <t>FB4VT5YZBVYK4VCEV5NF78J01P77YCYGKB190SNXEE6QEB9RXNP0</t>
  </si>
  <si>
    <t>7CCY8GWJA3DJ7207SVJQEXPH3FEG6YNSFEHECM62NY8J8MRY8YV0</t>
  </si>
  <si>
    <t>jring@dza.cpa</t>
  </si>
  <si>
    <t>Many of the costs in the assisted living facility are fixed (depreciation, staffing levels), therefore when days go down the cost per day goes up.</t>
  </si>
  <si>
    <t>In FY24 the hospital completed an addition to the hospital building.  882 feet were added to the Radiology/EKG space, which increased their depreciation allocation.</t>
  </si>
  <si>
    <t>PT visits decreased in FY24, however many of the costs were fixed so expenses did not decrease at the same rate.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</si>
</sst>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_);\(0\)"/>
    <numFmt numFmtId="166" formatCode="0_);[Red]\(0\)"/>
    <numFmt numFmtId="167" formatCode="m/d/yyyy;@"/>
    <numFmt numFmtId="168" formatCode="[&lt;=9999999]###\-####;\(###\)\ ###\-####"/>
    <numFmt numFmtId="169" formatCode="General_)"/>
    <numFmt numFmtId="170" formatCode="0.0%"/>
    <numFmt numFmtId="171" formatCode="#,##0.0_);\(#,##0.0\)"/>
    <numFmt numFmtId="172" formatCode="0%_);\(0%\)"/>
    <numFmt numFmtId="173" formatCode="0.00_)"/>
    <numFmt numFmtId="174" formatCode="_(* #,##0_);_(* \(#,##0\);_(* &quot;-&quot;??_);_(@_)"/>
    <numFmt numFmtId="175" formatCode="_(* #,##0_);_(* \(#,##0\);_(* 0_);_(@_)"/>
  </numFmts>
  <fonts count="209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9"/>
      <color indexed="12"/>
      <name val="Courier"/>
      <family val="3"/>
    </font>
    <font>
      <sz val="11"/>
      <name val="Calibri"/>
      <family val="2"/>
    </font>
    <font>
      <sz val="10"/>
      <name val="Tahoma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name val="Calibri"/>
      <family val="2"/>
    </font>
    <font>
      <sz val="11"/>
      <color rgb="FF404040"/>
      <name val="Century Gothic"/>
      <family val="2"/>
    </font>
    <font>
      <b/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14"/>
      <color rgb="FF0000FF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7"/>
      <name val="Times New Roman"/>
      <family val="1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1"/>
      <name val="Calibri"/>
      <family val="2"/>
    </font>
    <font>
      <b/>
      <sz val="11"/>
      <color rgb="FFD20000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1"/>
      <color rgb="FFD2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1"/>
      <name val="Segoe UI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Verdana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sz val="1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i/>
      <sz val="10"/>
      <name val="Arial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2"/>
      <name val="Calibri"/>
      <family val="2"/>
      <scheme val="minor"/>
    </font>
    <font>
      <sz val="11"/>
      <color indexed="62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63"/>
      <name val="Calibri"/>
      <family val="2"/>
      <scheme val="minor"/>
    </font>
    <font>
      <sz val="10"/>
      <name val="MS Sans Serif"/>
    </font>
    <font>
      <sz val="10"/>
      <color indexed="8"/>
      <name val="Times New Roman"/>
      <family val="1"/>
    </font>
    <font>
      <sz val="9"/>
      <color indexed="22"/>
      <name val="Georgia"/>
      <family val="1"/>
    </font>
    <font>
      <sz val="10"/>
      <color theme="1"/>
      <name val="Tahoma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Helv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sz val="10"/>
      <name val="Palatino Linotype"/>
      <family val="1"/>
    </font>
    <font>
      <b/>
      <i/>
      <sz val="16"/>
      <name val="Helv"/>
      <family val="2"/>
    </font>
    <font>
      <sz val="10"/>
      <color theme="1"/>
      <name val="Palatino Linotype"/>
      <family val="2"/>
    </font>
    <font>
      <sz val="11"/>
      <color theme="1"/>
      <name val="Calibr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0"/>
      <color rgb="FF006100"/>
      <name val="Segoe UI"/>
      <family val="2"/>
    </font>
    <font>
      <sz val="10"/>
      <color rgb="FF9C0006"/>
      <name val="Segoe UI"/>
      <family val="2"/>
    </font>
    <font>
      <sz val="10"/>
      <color rgb="FF9C5700"/>
      <name val="Segoe UI"/>
      <family val="2"/>
    </font>
    <font>
      <sz val="10"/>
      <color rgb="FF3F3F76"/>
      <name val="Segoe UI"/>
      <family val="2"/>
    </font>
    <font>
      <b/>
      <sz val="10"/>
      <color rgb="FF3F3F3F"/>
      <name val="Segoe UI"/>
      <family val="2"/>
    </font>
    <font>
      <b/>
      <sz val="10"/>
      <color rgb="FFFA7D00"/>
      <name val="Segoe UI"/>
      <family val="2"/>
    </font>
    <font>
      <sz val="10"/>
      <color rgb="FFFA7D00"/>
      <name val="Segoe UI"/>
      <family val="2"/>
    </font>
    <font>
      <b/>
      <sz val="10"/>
      <color theme="0"/>
      <name val="Segoe UI"/>
      <family val="2"/>
    </font>
    <font>
      <sz val="10"/>
      <color rgb="FFFF0000"/>
      <name val="Segoe UI"/>
      <family val="2"/>
    </font>
    <font>
      <i/>
      <sz val="10"/>
      <color rgb="FF7F7F7F"/>
      <name val="Segoe UI"/>
      <family val="2"/>
    </font>
    <font>
      <b/>
      <sz val="10"/>
      <color theme="1"/>
      <name val="Segoe UI"/>
      <family val="2"/>
    </font>
    <font>
      <sz val="10"/>
      <color theme="0"/>
      <name val="Segoe U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sz val="10"/>
      <name val="Courier New"/>
      <family val="3"/>
    </font>
    <font>
      <sz val="10"/>
      <color indexed="8"/>
      <name val="Times New Roman"/>
      <family val="2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b/>
      <sz val="10"/>
      <color indexed="63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9"/>
      <color theme="1"/>
      <name val="Calibri"/>
      <family val="2"/>
      <scheme val="minor"/>
    </font>
    <font>
      <sz val="12"/>
      <name val="Arial MT"/>
    </font>
    <font>
      <sz val="10"/>
      <color rgb="FF000000"/>
      <name val="Times New Roman"/>
      <family val="1"/>
    </font>
    <font>
      <sz val="10"/>
      <color theme="1"/>
      <name val="Albertus Medium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u/>
      <sz val="11"/>
      <color indexed="12"/>
      <name val="Times New Roman"/>
      <family val="1"/>
    </font>
    <font>
      <sz val="12"/>
      <name val="Antique Olive"/>
      <family val="2"/>
    </font>
    <font>
      <b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2"/>
      <name val="Book Antiqua"/>
      <family val="1"/>
    </font>
    <font>
      <i/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</font>
  </fonts>
  <fills count="87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6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2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0"/>
      </top>
      <bottom/>
      <diagonal/>
    </border>
  </borders>
  <cellStyleXfs count="33133">
    <xf numFmtId="37" fontId="0" fillId="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2" borderId="0"/>
    <xf numFmtId="0" fontId="6" fillId="22" borderId="0"/>
    <xf numFmtId="0" fontId="6" fillId="22" borderId="0"/>
    <xf numFmtId="0" fontId="6" fillId="22" borderId="0"/>
    <xf numFmtId="0" fontId="39" fillId="22" borderId="0"/>
    <xf numFmtId="0" fontId="6" fillId="22" borderId="0"/>
    <xf numFmtId="0" fontId="6" fillId="22" borderId="0"/>
    <xf numFmtId="0" fontId="6" fillId="23" borderId="0"/>
    <xf numFmtId="0" fontId="6" fillId="23" borderId="0"/>
    <xf numFmtId="0" fontId="6" fillId="23" borderId="0"/>
    <xf numFmtId="0" fontId="6" fillId="23" borderId="0"/>
    <xf numFmtId="0" fontId="39" fillId="23" borderId="0"/>
    <xf numFmtId="0" fontId="6" fillId="23" borderId="0"/>
    <xf numFmtId="0" fontId="6" fillId="23" borderId="0"/>
    <xf numFmtId="0" fontId="6" fillId="24" borderId="0"/>
    <xf numFmtId="0" fontId="6" fillId="24" borderId="0"/>
    <xf numFmtId="0" fontId="6" fillId="24" borderId="0"/>
    <xf numFmtId="0" fontId="6" fillId="24" borderId="0"/>
    <xf numFmtId="0" fontId="39" fillId="24" borderId="0"/>
    <xf numFmtId="0" fontId="6" fillId="24" borderId="0"/>
    <xf numFmtId="0" fontId="6" fillId="24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39" fillId="25" borderId="0"/>
    <xf numFmtId="0" fontId="6" fillId="25" borderId="0"/>
    <xf numFmtId="0" fontId="6" fillId="25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39" fillId="26" borderId="0"/>
    <xf numFmtId="0" fontId="6" fillId="26" borderId="0"/>
    <xf numFmtId="0" fontId="6" fillId="26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39" fillId="27" borderId="0"/>
    <xf numFmtId="0" fontId="6" fillId="27" borderId="0"/>
    <xf numFmtId="0" fontId="6" fillId="27" borderId="0"/>
    <xf numFmtId="43" fontId="11" fillId="0" borderId="0"/>
    <xf numFmtId="41" fontId="11" fillId="0" borderId="0"/>
    <xf numFmtId="41" fontId="11" fillId="0" borderId="0"/>
    <xf numFmtId="43" fontId="11" fillId="0" borderId="0"/>
    <xf numFmtId="43" fontId="6" fillId="0" borderId="0"/>
    <xf numFmtId="43" fontId="6" fillId="0" borderId="0"/>
    <xf numFmtId="43" fontId="11" fillId="0" borderId="0"/>
    <xf numFmtId="43" fontId="11" fillId="0" borderId="0"/>
    <xf numFmtId="43" fontId="11" fillId="0" borderId="0"/>
    <xf numFmtId="43" fontId="44" fillId="0" borderId="0"/>
    <xf numFmtId="43" fontId="11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11" fillId="0" borderId="0"/>
    <xf numFmtId="43" fontId="6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11" fillId="0" borderId="0"/>
    <xf numFmtId="43" fontId="6" fillId="0" borderId="0"/>
    <xf numFmtId="43" fontId="11" fillId="0" borderId="0"/>
    <xf numFmtId="43" fontId="11" fillId="0" borderId="0"/>
    <xf numFmtId="43" fontId="6" fillId="0" borderId="0"/>
    <xf numFmtId="43" fontId="40" fillId="0" borderId="0"/>
    <xf numFmtId="43" fontId="6" fillId="0" borderId="0"/>
    <xf numFmtId="43" fontId="40" fillId="0" borderId="0"/>
    <xf numFmtId="43" fontId="6" fillId="0" borderId="0"/>
    <xf numFmtId="43" fontId="6" fillId="0" borderId="0"/>
    <xf numFmtId="43" fontId="11" fillId="0" borderId="0"/>
    <xf numFmtId="43" fontId="6" fillId="0" borderId="0"/>
    <xf numFmtId="43" fontId="11" fillId="0" borderId="0"/>
    <xf numFmtId="43" fontId="6" fillId="0" borderId="0"/>
    <xf numFmtId="43" fontId="11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3" fontId="11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2" fontId="11" fillId="0" borderId="0"/>
    <xf numFmtId="42" fontId="11" fillId="0" borderId="0"/>
    <xf numFmtId="44" fontId="11" fillId="0" borderId="0"/>
    <xf numFmtId="44" fontId="11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0" fontId="12" fillId="0" borderId="0">
      <alignment vertical="top"/>
      <protection locked="0"/>
    </xf>
    <xf numFmtId="0" fontId="36" fillId="0" borderId="0"/>
    <xf numFmtId="0" fontId="36" fillId="0" borderId="0"/>
    <xf numFmtId="0" fontId="12" fillId="0" borderId="0">
      <alignment vertical="top"/>
      <protection locked="0"/>
    </xf>
    <xf numFmtId="0" fontId="38" fillId="28" borderId="0"/>
    <xf numFmtId="0" fontId="42" fillId="28" borderId="0"/>
    <xf numFmtId="0" fontId="38" fillId="28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4" fillId="0" borderId="0"/>
    <xf numFmtId="0" fontId="14" fillId="0" borderId="0"/>
    <xf numFmtId="0" fontId="6" fillId="0" borderId="0"/>
    <xf numFmtId="0" fontId="11" fillId="0" borderId="0"/>
    <xf numFmtId="0" fontId="40" fillId="0" borderId="0"/>
    <xf numFmtId="0" fontId="11" fillId="0" borderId="0"/>
    <xf numFmtId="0" fontId="40" fillId="0" borderId="0"/>
    <xf numFmtId="0" fontId="11" fillId="0" borderId="0"/>
    <xf numFmtId="169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35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6" fillId="0" borderId="0"/>
    <xf numFmtId="0" fontId="40" fillId="0" borderId="0"/>
    <xf numFmtId="0" fontId="6" fillId="0" borderId="0"/>
    <xf numFmtId="0" fontId="7" fillId="0" borderId="0"/>
    <xf numFmtId="0" fontId="5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11" fillId="0" borderId="0"/>
    <xf numFmtId="9" fontId="6" fillId="0" borderId="0"/>
    <xf numFmtId="9" fontId="11" fillId="0" borderId="0"/>
    <xf numFmtId="9" fontId="11" fillId="0" borderId="0"/>
    <xf numFmtId="9" fontId="6" fillId="0" borderId="0"/>
    <xf numFmtId="9" fontId="6" fillId="0" borderId="0"/>
    <xf numFmtId="9" fontId="11" fillId="0" borderId="0"/>
    <xf numFmtId="9" fontId="11" fillId="0" borderId="0"/>
    <xf numFmtId="9" fontId="11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11" fillId="0" borderId="0"/>
    <xf numFmtId="0" fontId="37" fillId="0" borderId="0"/>
    <xf numFmtId="0" fontId="43" fillId="0" borderId="0"/>
    <xf numFmtId="0" fontId="37" fillId="0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68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2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5" fillId="62" borderId="0"/>
    <xf numFmtId="0" fontId="2" fillId="62" borderId="0"/>
    <xf numFmtId="0" fontId="2" fillId="39" borderId="0"/>
    <xf numFmtId="0" fontId="2" fillId="67" borderId="0"/>
    <xf numFmtId="0" fontId="2" fillId="39" borderId="0"/>
    <xf numFmtId="0" fontId="143" fillId="39" borderId="0"/>
    <xf numFmtId="0" fontId="2" fillId="39" borderId="0"/>
    <xf numFmtId="0" fontId="2" fillId="39" borderId="0"/>
    <xf numFmtId="0" fontId="25" fillId="62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5" fillId="67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2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2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2" borderId="0"/>
    <xf numFmtId="0" fontId="2" fillId="62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5" fillId="62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67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170" fillId="62" borderId="0"/>
    <xf numFmtId="0" fontId="2" fillId="67" borderId="0"/>
    <xf numFmtId="0" fontId="2" fillId="39" borderId="0"/>
    <xf numFmtId="0" fontId="170" fillId="62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5" fillId="62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170" fillId="62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68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143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39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39" borderId="0"/>
    <xf numFmtId="0" fontId="2" fillId="67" borderId="0"/>
    <xf numFmtId="0" fontId="2" fillId="67" borderId="0"/>
    <xf numFmtId="0" fontId="2" fillId="67" borderId="0"/>
    <xf numFmtId="0" fontId="2" fillId="39" borderId="0"/>
    <xf numFmtId="0" fontId="2" fillId="67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68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5" fillId="63" borderId="0"/>
    <xf numFmtId="0" fontId="2" fillId="63" borderId="0"/>
    <xf numFmtId="0" fontId="2" fillId="43" borderId="0"/>
    <xf numFmtId="0" fontId="2" fillId="68" borderId="0"/>
    <xf numFmtId="0" fontId="2" fillId="43" borderId="0"/>
    <xf numFmtId="0" fontId="143" fillId="43" borderId="0"/>
    <xf numFmtId="0" fontId="2" fillId="43" borderId="0"/>
    <xf numFmtId="0" fontId="2" fillId="43" borderId="0"/>
    <xf numFmtId="0" fontId="25" fillId="6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5" fillId="68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3" borderId="0"/>
    <xf numFmtId="0" fontId="2" fillId="6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5" fillId="6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67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170" fillId="63" borderId="0"/>
    <xf numFmtId="0" fontId="2" fillId="68" borderId="0"/>
    <xf numFmtId="0" fontId="2" fillId="43" borderId="0"/>
    <xf numFmtId="0" fontId="170" fillId="6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5" fillId="6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170" fillId="6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68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143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43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3" borderId="0"/>
    <xf numFmtId="0" fontId="2" fillId="68" borderId="0"/>
    <xf numFmtId="0" fontId="2" fillId="68" borderId="0"/>
    <xf numFmtId="0" fontId="2" fillId="68" borderId="0"/>
    <xf numFmtId="0" fontId="2" fillId="43" borderId="0"/>
    <xf numFmtId="0" fontId="2" fillId="68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68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64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5" fillId="64" borderId="0"/>
    <xf numFmtId="0" fontId="2" fillId="64" borderId="0"/>
    <xf numFmtId="0" fontId="2" fillId="47" borderId="0"/>
    <xf numFmtId="0" fontId="2" fillId="85" borderId="0"/>
    <xf numFmtId="0" fontId="2" fillId="47" borderId="0"/>
    <xf numFmtId="0" fontId="143" fillId="47" borderId="0"/>
    <xf numFmtId="0" fontId="2" fillId="47" borderId="0"/>
    <xf numFmtId="0" fontId="2" fillId="47" borderId="0"/>
    <xf numFmtId="0" fontId="25" fillId="64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5" fillId="85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64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64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64" borderId="0"/>
    <xf numFmtId="0" fontId="2" fillId="64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5" fillId="64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67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170" fillId="64" borderId="0"/>
    <xf numFmtId="0" fontId="2" fillId="85" borderId="0"/>
    <xf numFmtId="0" fontId="2" fillId="47" borderId="0"/>
    <xf numFmtId="0" fontId="170" fillId="64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5" fillId="64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170" fillId="64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68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143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47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47" borderId="0"/>
    <xf numFmtId="0" fontId="2" fillId="85" borderId="0"/>
    <xf numFmtId="0" fontId="2" fillId="85" borderId="0"/>
    <xf numFmtId="0" fontId="2" fillId="85" borderId="0"/>
    <xf numFmtId="0" fontId="2" fillId="47" borderId="0"/>
    <xf numFmtId="0" fontId="2" fillId="85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68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65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5" fillId="65" borderId="0"/>
    <xf numFmtId="0" fontId="2" fillId="65" borderId="0"/>
    <xf numFmtId="0" fontId="2" fillId="51" borderId="0"/>
    <xf numFmtId="0" fontId="2" fillId="81" borderId="0"/>
    <xf numFmtId="0" fontId="2" fillId="51" borderId="0"/>
    <xf numFmtId="0" fontId="143" fillId="51" borderId="0"/>
    <xf numFmtId="0" fontId="2" fillId="51" borderId="0"/>
    <xf numFmtId="0" fontId="2" fillId="51" borderId="0"/>
    <xf numFmtId="0" fontId="25" fillId="65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5" fillId="8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65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65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65" borderId="0"/>
    <xf numFmtId="0" fontId="2" fillId="65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5" fillId="65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67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170" fillId="65" borderId="0"/>
    <xf numFmtId="0" fontId="2" fillId="81" borderId="0"/>
    <xf numFmtId="0" fontId="2" fillId="51" borderId="0"/>
    <xf numFmtId="0" fontId="170" fillId="65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5" fillId="65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170" fillId="65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68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143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5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1" borderId="0"/>
    <xf numFmtId="0" fontId="2" fillId="81" borderId="0"/>
    <xf numFmtId="0" fontId="2" fillId="81" borderId="0"/>
    <xf numFmtId="0" fontId="2" fillId="81" borderId="0"/>
    <xf numFmtId="0" fontId="2" fillId="51" borderId="0"/>
    <xf numFmtId="0" fontId="2" fillId="81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68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5" fillId="83" borderId="0"/>
    <xf numFmtId="0" fontId="2" fillId="55" borderId="0"/>
    <xf numFmtId="0" fontId="2" fillId="55" borderId="0"/>
    <xf numFmtId="0" fontId="2" fillId="55" borderId="0"/>
    <xf numFmtId="0" fontId="143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5" fillId="83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67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116" fillId="0" borderId="0">
      <alignment vertical="top"/>
    </xf>
    <xf numFmtId="0" fontId="2" fillId="0" borderId="0">
      <alignment vertical="top"/>
    </xf>
    <xf numFmtId="0" fontId="2" fillId="55" borderId="0"/>
    <xf numFmtId="0" fontId="170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5" fillId="83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116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68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143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5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68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6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5" fillId="81" borderId="0"/>
    <xf numFmtId="0" fontId="2" fillId="66" borderId="0"/>
    <xf numFmtId="0" fontId="2" fillId="59" borderId="0"/>
    <xf numFmtId="0" fontId="2" fillId="0" borderId="0">
      <alignment vertical="top"/>
    </xf>
    <xf numFmtId="0" fontId="2" fillId="59" borderId="0"/>
    <xf numFmtId="0" fontId="143" fillId="59" borderId="0"/>
    <xf numFmtId="0" fontId="2" fillId="59" borderId="0"/>
    <xf numFmtId="0" fontId="2" fillId="59" borderId="0"/>
    <xf numFmtId="0" fontId="25" fillId="81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5" fillId="85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6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66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66" borderId="0"/>
    <xf numFmtId="0" fontId="2" fillId="66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5" fillId="81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7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116" fillId="0" borderId="0">
      <alignment vertical="top"/>
    </xf>
    <xf numFmtId="0" fontId="2" fillId="0" borderId="0">
      <alignment vertical="top"/>
    </xf>
    <xf numFmtId="0" fontId="2" fillId="59" borderId="0"/>
    <xf numFmtId="0" fontId="170" fillId="81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5" fillId="81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116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68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143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9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68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6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5" fillId="67" borderId="0"/>
    <xf numFmtId="0" fontId="2" fillId="67" borderId="0"/>
    <xf numFmtId="0" fontId="2" fillId="40" borderId="0"/>
    <xf numFmtId="0" fontId="2" fillId="0" borderId="0">
      <alignment vertical="top"/>
    </xf>
    <xf numFmtId="0" fontId="2" fillId="40" borderId="0"/>
    <xf numFmtId="0" fontId="143" fillId="40" borderId="0"/>
    <xf numFmtId="0" fontId="2" fillId="40" borderId="0"/>
    <xf numFmtId="0" fontId="2" fillId="40" borderId="0"/>
    <xf numFmtId="0" fontId="25" fillId="67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5" fillId="83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7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67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67" borderId="0"/>
    <xf numFmtId="0" fontId="2" fillId="67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5" fillId="67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7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66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116" fillId="0" borderId="0">
      <alignment vertical="top"/>
    </xf>
    <xf numFmtId="0" fontId="2" fillId="0" borderId="0">
      <alignment vertical="top"/>
    </xf>
    <xf numFmtId="0" fontId="2" fillId="40" borderId="0"/>
    <xf numFmtId="0" fontId="170" fillId="67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5" fillId="67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116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68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143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0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68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5" fillId="68" borderId="0"/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143" fillId="44" borderId="0"/>
    <xf numFmtId="0" fontId="2" fillId="44" borderId="0"/>
    <xf numFmtId="0" fontId="25" fillId="68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67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116" fillId="0" borderId="0">
      <alignment vertical="top"/>
    </xf>
    <xf numFmtId="0" fontId="2" fillId="0" borderId="0">
      <alignment vertical="top"/>
    </xf>
    <xf numFmtId="0" fontId="2" fillId="44" borderId="0"/>
    <xf numFmtId="0" fontId="170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5" fillId="68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116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68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143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68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6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5" fillId="69" borderId="0"/>
    <xf numFmtId="0" fontId="2" fillId="69" borderId="0"/>
    <xf numFmtId="0" fontId="2" fillId="48" borderId="0"/>
    <xf numFmtId="0" fontId="2" fillId="0" borderId="0">
      <alignment vertical="top"/>
    </xf>
    <xf numFmtId="0" fontId="2" fillId="48" borderId="0"/>
    <xf numFmtId="0" fontId="143" fillId="48" borderId="0"/>
    <xf numFmtId="0" fontId="2" fillId="48" borderId="0"/>
    <xf numFmtId="0" fontId="2" fillId="48" borderId="0"/>
    <xf numFmtId="0" fontId="25" fillId="69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5" fillId="84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9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69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69" borderId="0"/>
    <xf numFmtId="0" fontId="2" fillId="69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5" fillId="69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7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116" fillId="0" borderId="0">
      <alignment vertical="top"/>
    </xf>
    <xf numFmtId="0" fontId="2" fillId="0" borderId="0">
      <alignment vertical="top"/>
    </xf>
    <xf numFmtId="0" fontId="2" fillId="48" borderId="0"/>
    <xf numFmtId="0" fontId="170" fillId="69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5" fillId="69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116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68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143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68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6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5" fillId="65" borderId="0"/>
    <xf numFmtId="0" fontId="2" fillId="65" borderId="0"/>
    <xf numFmtId="0" fontId="2" fillId="52" borderId="0"/>
    <xf numFmtId="0" fontId="2" fillId="0" borderId="0">
      <alignment vertical="top"/>
    </xf>
    <xf numFmtId="0" fontId="2" fillId="52" borderId="0"/>
    <xf numFmtId="0" fontId="143" fillId="52" borderId="0"/>
    <xf numFmtId="0" fontId="2" fillId="52" borderId="0"/>
    <xf numFmtId="0" fontId="2" fillId="52" borderId="0"/>
    <xf numFmtId="0" fontId="25" fillId="65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5" fillId="63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5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65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65" borderId="0"/>
    <xf numFmtId="0" fontId="2" fillId="65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5" fillId="65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7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66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116" fillId="0" borderId="0">
      <alignment vertical="top"/>
    </xf>
    <xf numFmtId="0" fontId="2" fillId="0" borderId="0">
      <alignment vertical="top"/>
    </xf>
    <xf numFmtId="0" fontId="2" fillId="52" borderId="0"/>
    <xf numFmtId="0" fontId="170" fillId="65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5" fillId="65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116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68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143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2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68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6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5" fillId="67" borderId="0"/>
    <xf numFmtId="0" fontId="2" fillId="67" borderId="0"/>
    <xf numFmtId="0" fontId="2" fillId="56" borderId="0"/>
    <xf numFmtId="0" fontId="2" fillId="0" borderId="0">
      <alignment vertical="top"/>
    </xf>
    <xf numFmtId="0" fontId="2" fillId="56" borderId="0"/>
    <xf numFmtId="0" fontId="143" fillId="56" borderId="0"/>
    <xf numFmtId="0" fontId="2" fillId="56" borderId="0"/>
    <xf numFmtId="0" fontId="2" fillId="56" borderId="0"/>
    <xf numFmtId="0" fontId="25" fillId="67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5" fillId="83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7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67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67" borderId="0"/>
    <xf numFmtId="0" fontId="2" fillId="67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5" fillId="67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7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116" fillId="0" borderId="0">
      <alignment vertical="top"/>
    </xf>
    <xf numFmtId="0" fontId="2" fillId="0" borderId="0">
      <alignment vertical="top"/>
    </xf>
    <xf numFmtId="0" fontId="2" fillId="56" borderId="0"/>
    <xf numFmtId="0" fontId="170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5" fillId="67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116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68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143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6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68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7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5" fillId="70" borderId="0"/>
    <xf numFmtId="0" fontId="2" fillId="70" borderId="0"/>
    <xf numFmtId="0" fontId="2" fillId="60" borderId="0"/>
    <xf numFmtId="0" fontId="2" fillId="0" borderId="0">
      <alignment vertical="top"/>
    </xf>
    <xf numFmtId="0" fontId="2" fillId="60" borderId="0"/>
    <xf numFmtId="0" fontId="143" fillId="60" borderId="0"/>
    <xf numFmtId="0" fontId="2" fillId="60" borderId="0"/>
    <xf numFmtId="0" fontId="2" fillId="60" borderId="0"/>
    <xf numFmtId="0" fontId="25" fillId="7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5" fillId="85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7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7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70" borderId="0"/>
    <xf numFmtId="0" fontId="2" fillId="7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5" fillId="7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7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81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116" fillId="0" borderId="0">
      <alignment vertical="top"/>
    </xf>
    <xf numFmtId="0" fontId="2" fillId="0" borderId="0">
      <alignment vertical="top"/>
    </xf>
    <xf numFmtId="0" fontId="2" fillId="60" borderId="0"/>
    <xf numFmtId="0" fontId="170" fillId="7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5" fillId="7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116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68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143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60" borderId="0"/>
    <xf numFmtId="0" fontId="2" fillId="0" borderId="0">
      <alignment vertical="top"/>
    </xf>
    <xf numFmtId="0" fontId="39" fillId="41" borderId="0"/>
    <xf numFmtId="0" fontId="39" fillId="71" borderId="0"/>
    <xf numFmtId="0" fontId="39" fillId="71" borderId="0"/>
    <xf numFmtId="0" fontId="39" fillId="41" borderId="0"/>
    <xf numFmtId="0" fontId="132" fillId="83" borderId="0"/>
    <xf numFmtId="0" fontId="132" fillId="71" borderId="0"/>
    <xf numFmtId="0" fontId="39" fillId="73" borderId="0"/>
    <xf numFmtId="0" fontId="25" fillId="0" borderId="0">
      <alignment vertical="top"/>
    </xf>
    <xf numFmtId="0" fontId="39" fillId="41" borderId="0"/>
    <xf numFmtId="0" fontId="155" fillId="41" borderId="0"/>
    <xf numFmtId="0" fontId="39" fillId="22" borderId="0"/>
    <xf numFmtId="0" fontId="39" fillId="41" borderId="0"/>
    <xf numFmtId="0" fontId="2" fillId="41" borderId="0"/>
    <xf numFmtId="0" fontId="132" fillId="71" borderId="0"/>
    <xf numFmtId="0" fontId="39" fillId="41" borderId="0"/>
    <xf numFmtId="0" fontId="195" fillId="41" borderId="0"/>
    <xf numFmtId="0" fontId="39" fillId="71" borderId="0"/>
    <xf numFmtId="0" fontId="2" fillId="41" borderId="0"/>
    <xf numFmtId="0" fontId="39" fillId="71" borderId="0"/>
    <xf numFmtId="0" fontId="2" fillId="41" borderId="0"/>
    <xf numFmtId="0" fontId="25" fillId="0" borderId="0">
      <alignment vertical="top"/>
    </xf>
    <xf numFmtId="0" fontId="2" fillId="41" borderId="0"/>
    <xf numFmtId="0" fontId="171" fillId="71" borderId="0"/>
    <xf numFmtId="0" fontId="171" fillId="71" borderId="0"/>
    <xf numFmtId="0" fontId="132" fillId="71" borderId="0"/>
    <xf numFmtId="0" fontId="39" fillId="41" borderId="0"/>
    <xf numFmtId="0" fontId="2" fillId="22" borderId="0"/>
    <xf numFmtId="0" fontId="132" fillId="71" borderId="0"/>
    <xf numFmtId="0" fontId="25" fillId="0" borderId="0">
      <alignment vertical="top"/>
    </xf>
    <xf numFmtId="0" fontId="39" fillId="41" borderId="0"/>
    <xf numFmtId="0" fontId="2" fillId="22" borderId="0"/>
    <xf numFmtId="0" fontId="39" fillId="41" borderId="0"/>
    <xf numFmtId="0" fontId="2" fillId="22" borderId="0"/>
    <xf numFmtId="0" fontId="39" fillId="41" borderId="0"/>
    <xf numFmtId="0" fontId="155" fillId="41" borderId="0"/>
    <xf numFmtId="0" fontId="2" fillId="22" borderId="0"/>
    <xf numFmtId="0" fontId="39" fillId="41" borderId="0"/>
    <xf numFmtId="0" fontId="39" fillId="41" borderId="0"/>
    <xf numFmtId="0" fontId="2" fillId="41" borderId="0"/>
    <xf numFmtId="0" fontId="39" fillId="41" borderId="0"/>
    <xf numFmtId="0" fontId="2" fillId="41" borderId="0"/>
    <xf numFmtId="0" fontId="2" fillId="41" borderId="0"/>
    <xf numFmtId="0" fontId="2" fillId="41" borderId="0"/>
    <xf numFmtId="0" fontId="68" fillId="41" borderId="0"/>
    <xf numFmtId="0" fontId="68" fillId="41" borderId="0"/>
    <xf numFmtId="0" fontId="39" fillId="41" borderId="0"/>
    <xf numFmtId="0" fontId="39" fillId="45" borderId="0"/>
    <xf numFmtId="0" fontId="39" fillId="68" borderId="0"/>
    <xf numFmtId="0" fontId="39" fillId="68" borderId="0"/>
    <xf numFmtId="0" fontId="39" fillId="45" borderId="0"/>
    <xf numFmtId="0" fontId="132" fillId="78" borderId="0"/>
    <xf numFmtId="0" fontId="132" fillId="68" borderId="0"/>
    <xf numFmtId="0" fontId="25" fillId="0" borderId="0">
      <alignment vertical="top"/>
    </xf>
    <xf numFmtId="0" fontId="155" fillId="45" borderId="0"/>
    <xf numFmtId="0" fontId="39" fillId="23" borderId="0"/>
    <xf numFmtId="0" fontId="39" fillId="45" borderId="0"/>
    <xf numFmtId="0" fontId="2" fillId="45" borderId="0"/>
    <xf numFmtId="0" fontId="132" fillId="68" borderId="0"/>
    <xf numFmtId="0" fontId="39" fillId="45" borderId="0"/>
    <xf numFmtId="0" fontId="195" fillId="45" borderId="0"/>
    <xf numFmtId="0" fontId="39" fillId="68" borderId="0"/>
    <xf numFmtId="0" fontId="2" fillId="45" borderId="0"/>
    <xf numFmtId="0" fontId="39" fillId="68" borderId="0"/>
    <xf numFmtId="0" fontId="2" fillId="45" borderId="0"/>
    <xf numFmtId="0" fontId="25" fillId="0" borderId="0">
      <alignment vertical="top"/>
    </xf>
    <xf numFmtId="0" fontId="2" fillId="45" borderId="0"/>
    <xf numFmtId="0" fontId="171" fillId="45" borderId="0"/>
    <xf numFmtId="0" fontId="171" fillId="45" borderId="0"/>
    <xf numFmtId="0" fontId="132" fillId="68" borderId="0"/>
    <xf numFmtId="0" fontId="39" fillId="45" borderId="0"/>
    <xf numFmtId="0" fontId="2" fillId="23" borderId="0"/>
    <xf numFmtId="0" fontId="132" fillId="68" borderId="0"/>
    <xf numFmtId="0" fontId="25" fillId="0" borderId="0">
      <alignment vertical="top"/>
    </xf>
    <xf numFmtId="0" fontId="39" fillId="45" borderId="0"/>
    <xf numFmtId="0" fontId="2" fillId="23" borderId="0"/>
    <xf numFmtId="0" fontId="39" fillId="45" borderId="0"/>
    <xf numFmtId="0" fontId="2" fillId="23" borderId="0"/>
    <xf numFmtId="0" fontId="39" fillId="45" borderId="0"/>
    <xf numFmtId="0" fontId="155" fillId="45" borderId="0"/>
    <xf numFmtId="0" fontId="2" fillId="23" borderId="0"/>
    <xf numFmtId="0" fontId="39" fillId="45" borderId="0"/>
    <xf numFmtId="0" fontId="39" fillId="45" borderId="0"/>
    <xf numFmtId="0" fontId="2" fillId="45" borderId="0"/>
    <xf numFmtId="0" fontId="39" fillId="45" borderId="0"/>
    <xf numFmtId="0" fontId="2" fillId="45" borderId="0"/>
    <xf numFmtId="0" fontId="2" fillId="45" borderId="0"/>
    <xf numFmtId="0" fontId="2" fillId="45" borderId="0"/>
    <xf numFmtId="0" fontId="68" fillId="45" borderId="0"/>
    <xf numFmtId="0" fontId="68" fillId="45" borderId="0"/>
    <xf numFmtId="0" fontId="39" fillId="45" borderId="0"/>
    <xf numFmtId="0" fontId="39" fillId="49" borderId="0"/>
    <xf numFmtId="0" fontId="39" fillId="69" borderId="0"/>
    <xf numFmtId="0" fontId="39" fillId="69" borderId="0"/>
    <xf numFmtId="0" fontId="39" fillId="49" borderId="0"/>
    <xf numFmtId="0" fontId="132" fillId="70" borderId="0"/>
    <xf numFmtId="0" fontId="132" fillId="69" borderId="0"/>
    <xf numFmtId="0" fontId="25" fillId="0" borderId="0">
      <alignment vertical="top"/>
    </xf>
    <xf numFmtId="0" fontId="155" fillId="49" borderId="0"/>
    <xf numFmtId="0" fontId="39" fillId="24" borderId="0"/>
    <xf numFmtId="0" fontId="39" fillId="49" borderId="0"/>
    <xf numFmtId="0" fontId="2" fillId="49" borderId="0"/>
    <xf numFmtId="0" fontId="132" fillId="69" borderId="0"/>
    <xf numFmtId="0" fontId="39" fillId="49" borderId="0"/>
    <xf numFmtId="0" fontId="195" fillId="49" borderId="0"/>
    <xf numFmtId="0" fontId="39" fillId="69" borderId="0"/>
    <xf numFmtId="0" fontId="2" fillId="49" borderId="0"/>
    <xf numFmtId="0" fontId="39" fillId="69" borderId="0"/>
    <xf numFmtId="0" fontId="2" fillId="49" borderId="0"/>
    <xf numFmtId="0" fontId="25" fillId="0" borderId="0">
      <alignment vertical="top"/>
    </xf>
    <xf numFmtId="0" fontId="2" fillId="49" borderId="0"/>
    <xf numFmtId="0" fontId="171" fillId="69" borderId="0"/>
    <xf numFmtId="0" fontId="171" fillId="69" borderId="0"/>
    <xf numFmtId="0" fontId="132" fillId="69" borderId="0"/>
    <xf numFmtId="0" fontId="39" fillId="49" borderId="0"/>
    <xf numFmtId="0" fontId="2" fillId="24" borderId="0"/>
    <xf numFmtId="0" fontId="132" fillId="69" borderId="0"/>
    <xf numFmtId="0" fontId="25" fillId="0" borderId="0">
      <alignment vertical="top"/>
    </xf>
    <xf numFmtId="0" fontId="39" fillId="49" borderId="0"/>
    <xf numFmtId="0" fontId="2" fillId="24" borderId="0"/>
    <xf numFmtId="0" fontId="39" fillId="49" borderId="0"/>
    <xf numFmtId="0" fontId="2" fillId="24" borderId="0"/>
    <xf numFmtId="0" fontId="39" fillId="49" borderId="0"/>
    <xf numFmtId="0" fontId="155" fillId="49" borderId="0"/>
    <xf numFmtId="0" fontId="2" fillId="24" borderId="0"/>
    <xf numFmtId="0" fontId="39" fillId="49" borderId="0"/>
    <xf numFmtId="0" fontId="39" fillId="49" borderId="0"/>
    <xf numFmtId="0" fontId="2" fillId="49" borderId="0"/>
    <xf numFmtId="0" fontId="39" fillId="49" borderId="0"/>
    <xf numFmtId="0" fontId="2" fillId="49" borderId="0"/>
    <xf numFmtId="0" fontId="2" fillId="49" borderId="0"/>
    <xf numFmtId="0" fontId="2" fillId="49" borderId="0"/>
    <xf numFmtId="0" fontId="68" fillId="49" borderId="0"/>
    <xf numFmtId="0" fontId="68" fillId="49" borderId="0"/>
    <xf numFmtId="0" fontId="39" fillId="49" borderId="0"/>
    <xf numFmtId="0" fontId="39" fillId="53" borderId="0"/>
    <xf numFmtId="0" fontId="39" fillId="72" borderId="0"/>
    <xf numFmtId="0" fontId="39" fillId="72" borderId="0"/>
    <xf numFmtId="0" fontId="39" fillId="53" borderId="0"/>
    <xf numFmtId="0" fontId="132" fillId="63" borderId="0"/>
    <xf numFmtId="0" fontId="132" fillId="72" borderId="0"/>
    <xf numFmtId="0" fontId="25" fillId="0" borderId="0">
      <alignment vertical="top"/>
    </xf>
    <xf numFmtId="0" fontId="155" fillId="53" borderId="0"/>
    <xf numFmtId="0" fontId="39" fillId="25" borderId="0"/>
    <xf numFmtId="0" fontId="39" fillId="53" borderId="0"/>
    <xf numFmtId="0" fontId="2" fillId="53" borderId="0"/>
    <xf numFmtId="0" fontId="132" fillId="72" borderId="0"/>
    <xf numFmtId="0" fontId="39" fillId="53" borderId="0"/>
    <xf numFmtId="0" fontId="195" fillId="53" borderId="0"/>
    <xf numFmtId="0" fontId="39" fillId="72" borderId="0"/>
    <xf numFmtId="0" fontId="2" fillId="53" borderId="0"/>
    <xf numFmtId="0" fontId="39" fillId="72" borderId="0"/>
    <xf numFmtId="0" fontId="2" fillId="53" borderId="0"/>
    <xf numFmtId="0" fontId="25" fillId="0" borderId="0">
      <alignment vertical="top"/>
    </xf>
    <xf numFmtId="0" fontId="2" fillId="53" borderId="0"/>
    <xf numFmtId="0" fontId="171" fillId="72" borderId="0"/>
    <xf numFmtId="0" fontId="171" fillId="72" borderId="0"/>
    <xf numFmtId="0" fontId="132" fillId="72" borderId="0"/>
    <xf numFmtId="0" fontId="39" fillId="53" borderId="0"/>
    <xf numFmtId="0" fontId="2" fillId="25" borderId="0"/>
    <xf numFmtId="0" fontId="132" fillId="72" borderId="0"/>
    <xf numFmtId="0" fontId="25" fillId="0" borderId="0">
      <alignment vertical="top"/>
    </xf>
    <xf numFmtId="0" fontId="39" fillId="53" borderId="0"/>
    <xf numFmtId="0" fontId="2" fillId="25" borderId="0"/>
    <xf numFmtId="0" fontId="39" fillId="53" borderId="0"/>
    <xf numFmtId="0" fontId="2" fillId="25" borderId="0"/>
    <xf numFmtId="0" fontId="39" fillId="53" borderId="0"/>
    <xf numFmtId="0" fontId="155" fillId="53" borderId="0"/>
    <xf numFmtId="0" fontId="2" fillId="25" borderId="0"/>
    <xf numFmtId="0" fontId="39" fillId="53" borderId="0"/>
    <xf numFmtId="0" fontId="39" fillId="53" borderId="0"/>
    <xf numFmtId="0" fontId="2" fillId="53" borderId="0"/>
    <xf numFmtId="0" fontId="39" fillId="53" borderId="0"/>
    <xf numFmtId="0" fontId="2" fillId="53" borderId="0"/>
    <xf numFmtId="0" fontId="2" fillId="53" borderId="0"/>
    <xf numFmtId="0" fontId="2" fillId="53" borderId="0"/>
    <xf numFmtId="0" fontId="68" fillId="53" borderId="0"/>
    <xf numFmtId="0" fontId="68" fillId="53" borderId="0"/>
    <xf numFmtId="0" fontId="39" fillId="53" borderId="0"/>
    <xf numFmtId="0" fontId="39" fillId="57" borderId="0"/>
    <xf numFmtId="0" fontId="39" fillId="73" borderId="0"/>
    <xf numFmtId="0" fontId="39" fillId="73" borderId="0"/>
    <xf numFmtId="0" fontId="39" fillId="57" borderId="0"/>
    <xf numFmtId="0" fontId="132" fillId="83" borderId="0"/>
    <xf numFmtId="0" fontId="132" fillId="73" borderId="0"/>
    <xf numFmtId="0" fontId="25" fillId="0" borderId="0">
      <alignment vertical="top"/>
    </xf>
    <xf numFmtId="0" fontId="155" fillId="57" borderId="0"/>
    <xf numFmtId="0" fontId="39" fillId="26" borderId="0"/>
    <xf numFmtId="0" fontId="39" fillId="57" borderId="0"/>
    <xf numFmtId="0" fontId="2" fillId="57" borderId="0"/>
    <xf numFmtId="0" fontId="132" fillId="73" borderId="0"/>
    <xf numFmtId="0" fontId="39" fillId="57" borderId="0"/>
    <xf numFmtId="0" fontId="195" fillId="57" borderId="0"/>
    <xf numFmtId="0" fontId="39" fillId="73" borderId="0"/>
    <xf numFmtId="0" fontId="2" fillId="57" borderId="0"/>
    <xf numFmtId="0" fontId="39" fillId="73" borderId="0"/>
    <xf numFmtId="0" fontId="2" fillId="57" borderId="0"/>
    <xf numFmtId="0" fontId="25" fillId="0" borderId="0">
      <alignment vertical="top"/>
    </xf>
    <xf numFmtId="0" fontId="2" fillId="57" borderId="0"/>
    <xf numFmtId="0" fontId="171" fillId="73" borderId="0"/>
    <xf numFmtId="0" fontId="171" fillId="73" borderId="0"/>
    <xf numFmtId="0" fontId="132" fillId="73" borderId="0"/>
    <xf numFmtId="0" fontId="39" fillId="57" borderId="0"/>
    <xf numFmtId="0" fontId="2" fillId="26" borderId="0"/>
    <xf numFmtId="0" fontId="132" fillId="73" borderId="0"/>
    <xf numFmtId="0" fontId="25" fillId="0" borderId="0">
      <alignment vertical="top"/>
    </xf>
    <xf numFmtId="0" fontId="39" fillId="57" borderId="0"/>
    <xf numFmtId="0" fontId="2" fillId="26" borderId="0"/>
    <xf numFmtId="0" fontId="39" fillId="57" borderId="0"/>
    <xf numFmtId="0" fontId="2" fillId="26" borderId="0"/>
    <xf numFmtId="0" fontId="39" fillId="57" borderId="0"/>
    <xf numFmtId="0" fontId="155" fillId="57" borderId="0"/>
    <xf numFmtId="0" fontId="2" fillId="26" borderId="0"/>
    <xf numFmtId="0" fontId="39" fillId="57" borderId="0"/>
    <xf numFmtId="0" fontId="39" fillId="57" borderId="0"/>
    <xf numFmtId="0" fontId="2" fillId="57" borderId="0"/>
    <xf numFmtId="0" fontId="39" fillId="57" borderId="0"/>
    <xf numFmtId="0" fontId="2" fillId="57" borderId="0"/>
    <xf numFmtId="0" fontId="2" fillId="57" borderId="0"/>
    <xf numFmtId="0" fontId="2" fillId="57" borderId="0"/>
    <xf numFmtId="0" fontId="68" fillId="57" borderId="0"/>
    <xf numFmtId="0" fontId="68" fillId="57" borderId="0"/>
    <xf numFmtId="0" fontId="39" fillId="57" borderId="0"/>
    <xf numFmtId="0" fontId="39" fillId="61" borderId="0"/>
    <xf numFmtId="0" fontId="39" fillId="74" borderId="0"/>
    <xf numFmtId="0" fontId="39" fillId="74" borderId="0"/>
    <xf numFmtId="0" fontId="39" fillId="61" borderId="0"/>
    <xf numFmtId="0" fontId="132" fillId="68" borderId="0"/>
    <xf numFmtId="0" fontId="132" fillId="74" borderId="0"/>
    <xf numFmtId="0" fontId="25" fillId="0" borderId="0">
      <alignment vertical="top"/>
    </xf>
    <xf numFmtId="0" fontId="155" fillId="61" borderId="0"/>
    <xf numFmtId="0" fontId="39" fillId="27" borderId="0"/>
    <xf numFmtId="0" fontId="39" fillId="61" borderId="0"/>
    <xf numFmtId="0" fontId="2" fillId="61" borderId="0"/>
    <xf numFmtId="0" fontId="132" fillId="74" borderId="0"/>
    <xf numFmtId="0" fontId="39" fillId="61" borderId="0"/>
    <xf numFmtId="0" fontId="195" fillId="61" borderId="0"/>
    <xf numFmtId="0" fontId="39" fillId="74" borderId="0"/>
    <xf numFmtId="0" fontId="2" fillId="61" borderId="0"/>
    <xf numFmtId="0" fontId="39" fillId="74" borderId="0"/>
    <xf numFmtId="0" fontId="2" fillId="61" borderId="0"/>
    <xf numFmtId="0" fontId="25" fillId="0" borderId="0">
      <alignment vertical="top"/>
    </xf>
    <xf numFmtId="0" fontId="2" fillId="61" borderId="0"/>
    <xf numFmtId="0" fontId="171" fillId="74" borderId="0"/>
    <xf numFmtId="0" fontId="171" fillId="74" borderId="0"/>
    <xf numFmtId="0" fontId="132" fillId="74" borderId="0"/>
    <xf numFmtId="0" fontId="39" fillId="61" borderId="0"/>
    <xf numFmtId="0" fontId="2" fillId="27" borderId="0"/>
    <xf numFmtId="0" fontId="132" fillId="74" borderId="0"/>
    <xf numFmtId="0" fontId="25" fillId="0" borderId="0">
      <alignment vertical="top"/>
    </xf>
    <xf numFmtId="0" fontId="39" fillId="61" borderId="0"/>
    <xf numFmtId="0" fontId="2" fillId="27" borderId="0"/>
    <xf numFmtId="0" fontId="39" fillId="61" borderId="0"/>
    <xf numFmtId="0" fontId="2" fillId="27" borderId="0"/>
    <xf numFmtId="0" fontId="39" fillId="61" borderId="0"/>
    <xf numFmtId="0" fontId="155" fillId="61" borderId="0"/>
    <xf numFmtId="0" fontId="2" fillId="27" borderId="0"/>
    <xf numFmtId="0" fontId="39" fillId="61" borderId="0"/>
    <xf numFmtId="0" fontId="39" fillId="61" borderId="0"/>
    <xf numFmtId="0" fontId="2" fillId="61" borderId="0"/>
    <xf numFmtId="0" fontId="39" fillId="61" borderId="0"/>
    <xf numFmtId="0" fontId="2" fillId="61" borderId="0"/>
    <xf numFmtId="0" fontId="2" fillId="61" borderId="0"/>
    <xf numFmtId="0" fontId="2" fillId="61" borderId="0"/>
    <xf numFmtId="0" fontId="68" fillId="61" borderId="0"/>
    <xf numFmtId="0" fontId="68" fillId="61" borderId="0"/>
    <xf numFmtId="0" fontId="39" fillId="61" borderId="0"/>
    <xf numFmtId="0" fontId="39" fillId="38" borderId="0"/>
    <xf numFmtId="0" fontId="39" fillId="75" borderId="0"/>
    <xf numFmtId="0" fontId="39" fillId="75" borderId="0"/>
    <xf numFmtId="0" fontId="132" fillId="75" borderId="0"/>
    <xf numFmtId="0" fontId="132" fillId="86" borderId="0"/>
    <xf numFmtId="0" fontId="25" fillId="0" borderId="0">
      <alignment vertical="top"/>
    </xf>
    <xf numFmtId="0" fontId="155" fillId="38" borderId="0"/>
    <xf numFmtId="0" fontId="39" fillId="38" borderId="0"/>
    <xf numFmtId="0" fontId="39" fillId="38" borderId="0"/>
    <xf numFmtId="0" fontId="132" fillId="75" borderId="0"/>
    <xf numFmtId="0" fontId="195" fillId="38" borderId="0"/>
    <xf numFmtId="0" fontId="39" fillId="75" borderId="0"/>
    <xf numFmtId="0" fontId="39" fillId="73" borderId="0"/>
    <xf numFmtId="0" fontId="25" fillId="0" borderId="0">
      <alignment vertical="top"/>
    </xf>
    <xf numFmtId="0" fontId="171" fillId="75" borderId="0"/>
    <xf numFmtId="0" fontId="132" fillId="75" borderId="0"/>
    <xf numFmtId="0" fontId="39" fillId="38" borderId="0"/>
    <xf numFmtId="0" fontId="25" fillId="0" borderId="0">
      <alignment vertical="top"/>
    </xf>
    <xf numFmtId="0" fontId="132" fillId="75" borderId="0"/>
    <xf numFmtId="0" fontId="155" fillId="38" borderId="0"/>
    <xf numFmtId="0" fontId="39" fillId="38" borderId="0"/>
    <xf numFmtId="0" fontId="131" fillId="38" borderId="0"/>
    <xf numFmtId="0" fontId="131" fillId="38" borderId="0"/>
    <xf numFmtId="0" fontId="39" fillId="42" borderId="0"/>
    <xf numFmtId="0" fontId="39" fillId="76" borderId="0"/>
    <xf numFmtId="0" fontId="39" fillId="76" borderId="0"/>
    <xf numFmtId="0" fontId="132" fillId="76" borderId="0"/>
    <xf numFmtId="0" fontId="132" fillId="78" borderId="0"/>
    <xf numFmtId="0" fontId="25" fillId="0" borderId="0">
      <alignment vertical="top"/>
    </xf>
    <xf numFmtId="0" fontId="155" fillId="42" borderId="0"/>
    <xf numFmtId="0" fontId="39" fillId="42" borderId="0"/>
    <xf numFmtId="0" fontId="39" fillId="42" borderId="0"/>
    <xf numFmtId="0" fontId="132" fillId="76" borderId="0"/>
    <xf numFmtId="0" fontId="195" fillId="42" borderId="0"/>
    <xf numFmtId="0" fontId="39" fillId="76" borderId="0"/>
    <xf numFmtId="0" fontId="25" fillId="0" borderId="0">
      <alignment vertical="top"/>
    </xf>
    <xf numFmtId="0" fontId="171" fillId="42" borderId="0"/>
    <xf numFmtId="0" fontId="132" fillId="76" borderId="0"/>
    <xf numFmtId="0" fontId="39" fillId="42" borderId="0"/>
    <xf numFmtId="0" fontId="25" fillId="0" borderId="0">
      <alignment vertical="top"/>
    </xf>
    <xf numFmtId="0" fontId="132" fillId="76" borderId="0"/>
    <xf numFmtId="0" fontId="155" fillId="42" borderId="0"/>
    <xf numFmtId="0" fontId="39" fillId="42" borderId="0"/>
    <xf numFmtId="0" fontId="131" fillId="42" borderId="0"/>
    <xf numFmtId="0" fontId="131" fillId="42" borderId="0"/>
    <xf numFmtId="0" fontId="39" fillId="46" borderId="0"/>
    <xf numFmtId="0" fontId="39" fillId="77" borderId="0"/>
    <xf numFmtId="0" fontId="39" fillId="77" borderId="0"/>
    <xf numFmtId="0" fontId="132" fillId="77" borderId="0"/>
    <xf numFmtId="0" fontId="132" fillId="70" borderId="0"/>
    <xf numFmtId="0" fontId="25" fillId="0" borderId="0">
      <alignment vertical="top"/>
    </xf>
    <xf numFmtId="0" fontId="155" fillId="46" borderId="0"/>
    <xf numFmtId="0" fontId="39" fillId="46" borderId="0"/>
    <xf numFmtId="0" fontId="39" fillId="46" borderId="0"/>
    <xf numFmtId="0" fontId="132" fillId="77" borderId="0"/>
    <xf numFmtId="0" fontId="195" fillId="46" borderId="0"/>
    <xf numFmtId="0" fontId="39" fillId="77" borderId="0"/>
    <xf numFmtId="0" fontId="25" fillId="0" borderId="0">
      <alignment vertical="top"/>
    </xf>
    <xf numFmtId="0" fontId="171" fillId="77" borderId="0"/>
    <xf numFmtId="0" fontId="132" fillId="77" borderId="0"/>
    <xf numFmtId="0" fontId="39" fillId="46" borderId="0"/>
    <xf numFmtId="0" fontId="25" fillId="0" borderId="0">
      <alignment vertical="top"/>
    </xf>
    <xf numFmtId="0" fontId="132" fillId="77" borderId="0"/>
    <xf numFmtId="0" fontId="155" fillId="46" borderId="0"/>
    <xf numFmtId="0" fontId="39" fillId="46" borderId="0"/>
    <xf numFmtId="0" fontId="131" fillId="46" borderId="0"/>
    <xf numFmtId="0" fontId="131" fillId="46" borderId="0"/>
    <xf numFmtId="0" fontId="39" fillId="50" borderId="0"/>
    <xf numFmtId="0" fontId="39" fillId="72" borderId="0"/>
    <xf numFmtId="0" fontId="39" fillId="72" borderId="0"/>
    <xf numFmtId="0" fontId="132" fillId="72" borderId="0"/>
    <xf numFmtId="0" fontId="132" fillId="82" borderId="0"/>
    <xf numFmtId="0" fontId="25" fillId="0" borderId="0">
      <alignment vertical="top"/>
    </xf>
    <xf numFmtId="0" fontId="155" fillId="50" borderId="0"/>
    <xf numFmtId="0" fontId="39" fillId="50" borderId="0"/>
    <xf numFmtId="0" fontId="39" fillId="50" borderId="0"/>
    <xf numFmtId="0" fontId="132" fillId="72" borderId="0"/>
    <xf numFmtId="0" fontId="195" fillId="50" borderId="0"/>
    <xf numFmtId="0" fontId="39" fillId="72" borderId="0"/>
    <xf numFmtId="0" fontId="39" fillId="82" borderId="0"/>
    <xf numFmtId="0" fontId="25" fillId="0" borderId="0">
      <alignment vertical="top"/>
    </xf>
    <xf numFmtId="0" fontId="171" fillId="72" borderId="0"/>
    <xf numFmtId="0" fontId="132" fillId="72" borderId="0"/>
    <xf numFmtId="0" fontId="39" fillId="50" borderId="0"/>
    <xf numFmtId="0" fontId="25" fillId="0" borderId="0">
      <alignment vertical="top"/>
    </xf>
    <xf numFmtId="0" fontId="132" fillId="72" borderId="0"/>
    <xf numFmtId="0" fontId="155" fillId="50" borderId="0"/>
    <xf numFmtId="0" fontId="39" fillId="50" borderId="0"/>
    <xf numFmtId="0" fontId="131" fillId="50" borderId="0"/>
    <xf numFmtId="0" fontId="131" fillId="50" borderId="0"/>
    <xf numFmtId="0" fontId="39" fillId="54" borderId="0"/>
    <xf numFmtId="0" fontId="39" fillId="73" borderId="0"/>
    <xf numFmtId="0" fontId="39" fillId="73" borderId="0"/>
    <xf numFmtId="0" fontId="132" fillId="73" borderId="0"/>
    <xf numFmtId="0" fontId="25" fillId="0" borderId="0">
      <alignment vertical="top"/>
    </xf>
    <xf numFmtId="0" fontId="155" fillId="54" borderId="0"/>
    <xf numFmtId="0" fontId="39" fillId="54" borderId="0"/>
    <xf numFmtId="0" fontId="39" fillId="54" borderId="0"/>
    <xf numFmtId="0" fontId="195" fillId="54" borderId="0"/>
    <xf numFmtId="0" fontId="39" fillId="73" borderId="0"/>
    <xf numFmtId="0" fontId="25" fillId="0" borderId="0">
      <alignment vertical="top"/>
    </xf>
    <xf numFmtId="0" fontId="171" fillId="73" borderId="0"/>
    <xf numFmtId="0" fontId="132" fillId="73" borderId="0"/>
    <xf numFmtId="0" fontId="39" fillId="54" borderId="0"/>
    <xf numFmtId="0" fontId="25" fillId="0" borderId="0">
      <alignment vertical="top"/>
    </xf>
    <xf numFmtId="0" fontId="132" fillId="73" borderId="0"/>
    <xf numFmtId="0" fontId="155" fillId="54" borderId="0"/>
    <xf numFmtId="0" fontId="39" fillId="54" borderId="0"/>
    <xf numFmtId="0" fontId="131" fillId="54" borderId="0"/>
    <xf numFmtId="0" fontId="131" fillId="54" borderId="0"/>
    <xf numFmtId="0" fontId="39" fillId="58" borderId="0"/>
    <xf numFmtId="0" fontId="39" fillId="78" borderId="0"/>
    <xf numFmtId="0" fontId="39" fillId="78" borderId="0"/>
    <xf numFmtId="0" fontId="132" fillId="78" borderId="0"/>
    <xf numFmtId="0" fontId="132" fillId="76" borderId="0"/>
    <xf numFmtId="0" fontId="25" fillId="0" borderId="0">
      <alignment vertical="top"/>
    </xf>
    <xf numFmtId="0" fontId="155" fillId="58" borderId="0"/>
    <xf numFmtId="0" fontId="39" fillId="58" borderId="0"/>
    <xf numFmtId="0" fontId="39" fillId="58" borderId="0"/>
    <xf numFmtId="0" fontId="132" fillId="78" borderId="0"/>
    <xf numFmtId="0" fontId="195" fillId="58" borderId="0"/>
    <xf numFmtId="0" fontId="39" fillId="78" borderId="0"/>
    <xf numFmtId="0" fontId="25" fillId="0" borderId="0">
      <alignment vertical="top"/>
    </xf>
    <xf numFmtId="0" fontId="171" fillId="78" borderId="0"/>
    <xf numFmtId="0" fontId="132" fillId="78" borderId="0"/>
    <xf numFmtId="0" fontId="39" fillId="58" borderId="0"/>
    <xf numFmtId="0" fontId="25" fillId="0" borderId="0">
      <alignment vertical="top"/>
    </xf>
    <xf numFmtId="0" fontId="132" fillId="78" borderId="0"/>
    <xf numFmtId="0" fontId="155" fillId="58" borderId="0"/>
    <xf numFmtId="0" fontId="39" fillId="58" borderId="0"/>
    <xf numFmtId="0" fontId="131" fillId="58" borderId="0"/>
    <xf numFmtId="0" fontId="131" fillId="58" borderId="0"/>
    <xf numFmtId="0" fontId="58" fillId="32" borderId="0"/>
    <xf numFmtId="0" fontId="58" fillId="63" borderId="0"/>
    <xf numFmtId="0" fontId="58" fillId="63" borderId="0"/>
    <xf numFmtId="0" fontId="133" fillId="63" borderId="0"/>
    <xf numFmtId="0" fontId="133" fillId="65" borderId="0"/>
    <xf numFmtId="0" fontId="25" fillId="0" borderId="0">
      <alignment vertical="top"/>
    </xf>
    <xf numFmtId="0" fontId="145" fillId="32" borderId="0"/>
    <xf numFmtId="0" fontId="58" fillId="32" borderId="0"/>
    <xf numFmtId="0" fontId="58" fillId="32" borderId="0"/>
    <xf numFmtId="0" fontId="133" fillId="63" borderId="0"/>
    <xf numFmtId="0" fontId="187" fillId="32" borderId="0"/>
    <xf numFmtId="0" fontId="58" fillId="63" borderId="0"/>
    <xf numFmtId="0" fontId="25" fillId="0" borderId="0">
      <alignment vertical="top"/>
    </xf>
    <xf numFmtId="0" fontId="172" fillId="32" borderId="0"/>
    <xf numFmtId="0" fontId="133" fillId="63" borderId="0"/>
    <xf numFmtId="0" fontId="58" fillId="32" borderId="0"/>
    <xf numFmtId="0" fontId="25" fillId="0" borderId="0">
      <alignment vertical="top"/>
    </xf>
    <xf numFmtId="0" fontId="133" fillId="63" borderId="0"/>
    <xf numFmtId="0" fontId="145" fillId="32" borderId="0"/>
    <xf numFmtId="0" fontId="58" fillId="32" borderId="0"/>
    <xf numFmtId="0" fontId="121" fillId="32" borderId="0"/>
    <xf numFmtId="0" fontId="121" fillId="32" borderId="0"/>
    <xf numFmtId="0" fontId="75" fillId="0" borderId="0"/>
    <xf numFmtId="0" fontId="61" fillId="35" borderId="45"/>
    <xf numFmtId="0" fontId="94" fillId="66" borderId="45"/>
    <xf numFmtId="0" fontId="94" fillId="66" borderId="45"/>
    <xf numFmtId="0" fontId="134" fillId="66" borderId="63"/>
    <xf numFmtId="0" fontId="198" fillId="80" borderId="63"/>
    <xf numFmtId="0" fontId="25" fillId="0" borderId="0">
      <alignment vertical="top"/>
    </xf>
    <xf numFmtId="0" fontId="149" fillId="35" borderId="45"/>
    <xf numFmtId="0" fontId="61" fillId="35" borderId="45"/>
    <xf numFmtId="0" fontId="61" fillId="35" borderId="45"/>
    <xf numFmtId="0" fontId="134" fillId="66" borderId="63"/>
    <xf numFmtId="0" fontId="191" fillId="35" borderId="45"/>
    <xf numFmtId="0" fontId="94" fillId="66" borderId="45"/>
    <xf numFmtId="0" fontId="61" fillId="80" borderId="45"/>
    <xf numFmtId="0" fontId="25" fillId="0" borderId="0">
      <alignment vertical="top"/>
    </xf>
    <xf numFmtId="0" fontId="161" fillId="66" borderId="45"/>
    <xf numFmtId="0" fontId="134" fillId="66" borderId="63"/>
    <xf numFmtId="0" fontId="61" fillId="35" borderId="45"/>
    <xf numFmtId="0" fontId="25" fillId="0" borderId="0">
      <alignment vertical="top"/>
    </xf>
    <xf numFmtId="0" fontId="134" fillId="66" borderId="63"/>
    <xf numFmtId="0" fontId="149" fillId="35" borderId="45"/>
    <xf numFmtId="0" fontId="61" fillId="35" borderId="45"/>
    <xf numFmtId="0" fontId="125" fillId="35" borderId="45"/>
    <xf numFmtId="0" fontId="125" fillId="35" borderId="45"/>
    <xf numFmtId="0" fontId="103" fillId="0" borderId="0">
      <alignment horizontal="center" vertical="center"/>
    </xf>
    <xf numFmtId="0" fontId="103" fillId="0" borderId="0">
      <alignment horizontal="center" vertical="center"/>
    </xf>
    <xf numFmtId="0" fontId="103" fillId="0" borderId="0">
      <alignment horizontal="center" vertical="center"/>
    </xf>
    <xf numFmtId="0" fontId="103" fillId="0" borderId="0">
      <alignment horizontal="center" vertical="center"/>
    </xf>
    <xf numFmtId="0" fontId="103" fillId="0" borderId="0">
      <alignment horizontal="center" vertical="center"/>
    </xf>
    <xf numFmtId="0" fontId="103" fillId="0" borderId="0">
      <alignment horizontal="center" vertical="center"/>
    </xf>
    <xf numFmtId="0" fontId="63" fillId="36" borderId="48"/>
    <xf numFmtId="0" fontId="63" fillId="79" borderId="53"/>
    <xf numFmtId="0" fontId="63" fillId="79" borderId="53"/>
    <xf numFmtId="0" fontId="135" fillId="79" borderId="53"/>
    <xf numFmtId="0" fontId="25" fillId="0" borderId="0">
      <alignment vertical="top"/>
    </xf>
    <xf numFmtId="0" fontId="151" fillId="36" borderId="48"/>
    <xf numFmtId="0" fontId="63" fillId="36" borderId="48"/>
    <xf numFmtId="0" fontId="63" fillId="36" borderId="48"/>
    <xf numFmtId="0" fontId="111" fillId="36" borderId="48"/>
    <xf numFmtId="0" fontId="63" fillId="79" borderId="53"/>
    <xf numFmtId="0" fontId="25" fillId="0" borderId="0">
      <alignment vertical="top"/>
    </xf>
    <xf numFmtId="0" fontId="173" fillId="79" borderId="53"/>
    <xf numFmtId="0" fontId="135" fillId="79" borderId="53"/>
    <xf numFmtId="0" fontId="63" fillId="36" borderId="48"/>
    <xf numFmtId="0" fontId="25" fillId="0" borderId="0">
      <alignment vertical="top"/>
    </xf>
    <xf numFmtId="0" fontId="135" fillId="79" borderId="53"/>
    <xf numFmtId="0" fontId="151" fillId="36" borderId="48"/>
    <xf numFmtId="0" fontId="63" fillId="36" borderId="48"/>
    <xf numFmtId="0" fontId="127" fillId="36" borderId="48"/>
    <xf numFmtId="0" fontId="127" fillId="36" borderId="48"/>
    <xf numFmtId="0" fontId="76" fillId="0" borderId="0">
      <alignment horizontal="centerContinuous" vertical="center"/>
    </xf>
    <xf numFmtId="0" fontId="76" fillId="0" borderId="0">
      <alignment horizontal="centerContinuous" vertical="center"/>
    </xf>
    <xf numFmtId="0" fontId="25" fillId="0" borderId="0">
      <alignment vertical="top"/>
    </xf>
    <xf numFmtId="0" fontId="77" fillId="0" borderId="0">
      <alignment horizontal="centerContinuous" vertical="center"/>
    </xf>
    <xf numFmtId="0" fontId="77" fillId="0" borderId="0">
      <alignment horizontal="centerContinuous" vertical="center"/>
    </xf>
    <xf numFmtId="0" fontId="25" fillId="0" borderId="0">
      <alignment vertical="top"/>
    </xf>
    <xf numFmtId="0" fontId="78" fillId="0" borderId="0">
      <alignment horizontal="centerContinuous" vertical="center"/>
    </xf>
    <xf numFmtId="0" fontId="78" fillId="0" borderId="0">
      <alignment horizontal="centerContinuous" vertical="center"/>
    </xf>
    <xf numFmtId="0" fontId="25" fillId="0" borderId="0">
      <alignment vertical="top"/>
    </xf>
    <xf numFmtId="0" fontId="79" fillId="0" borderId="0">
      <alignment horizontal="centerContinuous" vertical="center"/>
    </xf>
    <xf numFmtId="0" fontId="79" fillId="0" borderId="0">
      <alignment horizontal="centerContinuous" vertical="center"/>
    </xf>
    <xf numFmtId="0" fontId="25" fillId="0" borderId="0">
      <alignment vertical="top"/>
    </xf>
    <xf numFmtId="43" fontId="69" fillId="0" borderId="0"/>
    <xf numFmtId="43" fontId="69" fillId="0" borderId="0"/>
    <xf numFmtId="43" fontId="69" fillId="0" borderId="0"/>
    <xf numFmtId="43" fontId="69" fillId="0" borderId="0"/>
    <xf numFmtId="43" fontId="69" fillId="0" borderId="0"/>
    <xf numFmtId="43" fontId="2" fillId="0" borderId="0"/>
    <xf numFmtId="43" fontId="69" fillId="0" borderId="0"/>
    <xf numFmtId="43" fontId="69" fillId="0" borderId="0"/>
    <xf numFmtId="43" fontId="69" fillId="0" borderId="0"/>
    <xf numFmtId="43" fontId="2" fillId="0" borderId="0"/>
    <xf numFmtId="43" fontId="69" fillId="0" borderId="0"/>
    <xf numFmtId="43" fontId="69" fillId="0" borderId="0"/>
    <xf numFmtId="43" fontId="69" fillId="0" borderId="0"/>
    <xf numFmtId="43" fontId="2" fillId="0" borderId="0"/>
    <xf numFmtId="43" fontId="2" fillId="0" borderId="0"/>
    <xf numFmtId="43" fontId="69" fillId="0" borderId="0"/>
    <xf numFmtId="43" fontId="69" fillId="0" borderId="0"/>
    <xf numFmtId="43" fontId="69" fillId="0" borderId="0"/>
    <xf numFmtId="43" fontId="2" fillId="0" borderId="0"/>
    <xf numFmtId="43" fontId="2" fillId="0" borderId="0"/>
    <xf numFmtId="43" fontId="2" fillId="0" borderId="0"/>
    <xf numFmtId="43" fontId="69" fillId="0" borderId="0"/>
    <xf numFmtId="43" fontId="2" fillId="0" borderId="0"/>
    <xf numFmtId="43" fontId="11" fillId="0" borderId="0"/>
    <xf numFmtId="43" fontId="69" fillId="0" borderId="0"/>
    <xf numFmtId="43" fontId="2" fillId="0" borderId="0"/>
    <xf numFmtId="43" fontId="11" fillId="0" borderId="0"/>
    <xf numFmtId="43" fontId="69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69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35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97" fillId="0" borderId="0"/>
    <xf numFmtId="43" fontId="2" fillId="0" borderId="0"/>
    <xf numFmtId="43" fontId="6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97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35" fillId="0" borderId="0"/>
    <xf numFmtId="43" fontId="35" fillId="0" borderId="0"/>
    <xf numFmtId="43" fontId="35" fillId="0" borderId="0"/>
    <xf numFmtId="43" fontId="11" fillId="0" borderId="0"/>
    <xf numFmtId="43" fontId="35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3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" fontId="11" fillId="0" borderId="0"/>
    <xf numFmtId="43" fontId="2" fillId="0" borderId="0"/>
    <xf numFmtId="43" fontId="2" fillId="0" borderId="0"/>
    <xf numFmtId="43" fontId="35" fillId="0" borderId="0"/>
    <xf numFmtId="43" fontId="35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7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68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35" fillId="0" borderId="0"/>
    <xf numFmtId="43" fontId="10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35" fillId="0" borderId="0"/>
    <xf numFmtId="43" fontId="2" fillId="0" borderId="0"/>
    <xf numFmtId="43" fontId="2" fillId="0" borderId="0"/>
    <xf numFmtId="43" fontId="14" fillId="0" borderId="0"/>
    <xf numFmtId="43" fontId="11" fillId="0" borderId="0"/>
    <xf numFmtId="43" fontId="11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00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40" fillId="0" borderId="0"/>
    <xf numFmtId="43" fontId="40" fillId="0" borderId="0"/>
    <xf numFmtId="43" fontId="69" fillId="0" borderId="0">
      <alignment vertical="top"/>
    </xf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35" fillId="0" borderId="0"/>
    <xf numFmtId="43" fontId="10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35" fillId="0" borderId="0"/>
    <xf numFmtId="43" fontId="2" fillId="0" borderId="0"/>
    <xf numFmtId="43" fontId="2" fillId="0" borderId="0"/>
    <xf numFmtId="43" fontId="69" fillId="0" borderId="0"/>
    <xf numFmtId="43" fontId="69" fillId="0" borderId="0"/>
    <xf numFmtId="43" fontId="2" fillId="0" borderId="0"/>
    <xf numFmtId="43" fontId="11" fillId="0" borderId="0"/>
    <xf numFmtId="43" fontId="6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82" fillId="0" borderId="0"/>
    <xf numFmtId="43" fontId="40" fillId="0" borderId="0"/>
    <xf numFmtId="43" fontId="2" fillId="0" borderId="0"/>
    <xf numFmtId="43" fontId="2" fillId="0" borderId="0"/>
    <xf numFmtId="43" fontId="98" fillId="0" borderId="0"/>
    <xf numFmtId="43" fontId="143" fillId="0" borderId="0"/>
    <xf numFmtId="43" fontId="40" fillId="0" borderId="0"/>
    <xf numFmtId="43" fontId="40" fillId="0" borderId="0"/>
    <xf numFmtId="43" fontId="15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0" fontId="25" fillId="0" borderId="0">
      <alignment vertical="top"/>
    </xf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5" fillId="0" borderId="0"/>
    <xf numFmtId="43" fontId="25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4" fillId="0" borderId="0"/>
    <xf numFmtId="43" fontId="35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98" fillId="0" borderId="0"/>
    <xf numFmtId="43" fontId="98" fillId="0" borderId="0"/>
    <xf numFmtId="43" fontId="98" fillId="0" borderId="0"/>
    <xf numFmtId="43" fontId="40" fillId="0" borderId="0"/>
    <xf numFmtId="43" fontId="2" fillId="0" borderId="0"/>
    <xf numFmtId="43" fontId="40" fillId="0" borderId="0"/>
    <xf numFmtId="43" fontId="98" fillId="0" borderId="0"/>
    <xf numFmtId="43" fontId="2" fillId="0" borderId="0"/>
    <xf numFmtId="43" fontId="40" fillId="0" borderId="0"/>
    <xf numFmtId="43" fontId="2" fillId="0" borderId="0"/>
    <xf numFmtId="43" fontId="11" fillId="0" borderId="0"/>
    <xf numFmtId="43" fontId="2" fillId="0" borderId="0"/>
    <xf numFmtId="43" fontId="40" fillId="0" borderId="0"/>
    <xf numFmtId="43" fontId="98" fillId="0" borderId="0"/>
    <xf numFmtId="43" fontId="2" fillId="0" borderId="0"/>
    <xf numFmtId="43" fontId="98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0" fontId="25" fillId="0" borderId="0">
      <alignment vertical="top"/>
    </xf>
    <xf numFmtId="43" fontId="9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4" fillId="0" borderId="0"/>
    <xf numFmtId="43" fontId="11" fillId="0" borderId="0"/>
    <xf numFmtId="43" fontId="14" fillId="0" borderId="0"/>
    <xf numFmtId="43" fontId="2" fillId="0" borderId="0"/>
    <xf numFmtId="43" fontId="2" fillId="0" borderId="0"/>
    <xf numFmtId="4" fontId="2" fillId="0" borderId="0">
      <alignment vertical="top"/>
    </xf>
    <xf numFmtId="4" fontId="2" fillId="0" borderId="0">
      <alignment vertical="top"/>
    </xf>
    <xf numFmtId="43" fontId="67" fillId="0" borderId="0"/>
    <xf numFmtId="43" fontId="14" fillId="0" borderId="0"/>
    <xf numFmtId="43" fontId="14" fillId="0" borderId="0"/>
    <xf numFmtId="43" fontId="14" fillId="0" borderId="0"/>
    <xf numFmtId="43" fontId="11" fillId="0" borderId="0"/>
    <xf numFmtId="43" fontId="11" fillId="0" borderId="0"/>
    <xf numFmtId="43" fontId="11" fillId="0" borderId="0"/>
    <xf numFmtId="43" fontId="6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35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11" fillId="0" borderId="0"/>
    <xf numFmtId="43" fontId="2" fillId="0" borderId="0"/>
    <xf numFmtId="43" fontId="2" fillId="0" borderId="0"/>
    <xf numFmtId="43" fontId="11" fillId="0" borderId="0" quotePrefix="1">
      <protection locked="0"/>
    </xf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35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 quotePrefix="1">
      <protection locked="0"/>
    </xf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 quotePrefix="1">
      <protection locked="0"/>
    </xf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" fontId="2" fillId="0" borderId="0">
      <alignment vertical="top"/>
    </xf>
    <xf numFmtId="4" fontId="2" fillId="0" borderId="0">
      <alignment vertical="top"/>
    </xf>
    <xf numFmtId="43" fontId="11" fillId="0" borderId="0"/>
    <xf numFmtId="4" fontId="2" fillId="0" borderId="0">
      <alignment vertical="top"/>
    </xf>
    <xf numFmtId="43" fontId="11" fillId="0" borderId="0"/>
    <xf numFmtId="4" fontId="2" fillId="0" borderId="0">
      <alignment vertical="top"/>
    </xf>
    <xf numFmtId="43" fontId="2" fillId="0" borderId="0"/>
    <xf numFmtId="43" fontId="2" fillId="0" borderId="0"/>
    <xf numFmtId="43" fontId="40" fillId="0" borderId="0"/>
    <xf numFmtId="4" fontId="2" fillId="0" borderId="0">
      <alignment vertical="top"/>
    </xf>
    <xf numFmtId="4" fontId="2" fillId="0" borderId="0">
      <alignment vertical="top"/>
    </xf>
    <xf numFmtId="43" fontId="2" fillId="0" borderId="0"/>
    <xf numFmtId="43" fontId="2" fillId="0" borderId="0"/>
    <xf numFmtId="4" fontId="2" fillId="0" borderId="0">
      <alignment vertical="top"/>
    </xf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3" fontId="25" fillId="0" borderId="0"/>
    <xf numFmtId="4" fontId="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6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9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9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3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40" fillId="0" borderId="0"/>
    <xf numFmtId="43" fontId="69" fillId="0" borderId="0"/>
    <xf numFmtId="43" fontId="40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69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" fontId="2" fillId="0" borderId="0">
      <alignment vertical="top"/>
    </xf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40" fillId="0" borderId="0"/>
    <xf numFmtId="4" fontId="2" fillId="0" borderId="0">
      <alignment vertical="top"/>
    </xf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2" fillId="0" borderId="0">
      <alignment vertical="top"/>
    </xf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" fontId="30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3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35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11" fillId="0" borderId="0"/>
    <xf numFmtId="43" fontId="2" fillId="0" borderId="0"/>
    <xf numFmtId="43" fontId="157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5" fillId="0" borderId="0"/>
    <xf numFmtId="43" fontId="2" fillId="0" borderId="0"/>
    <xf numFmtId="43" fontId="69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69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69" fillId="0" borderId="0">
      <alignment vertical="top"/>
    </xf>
    <xf numFmtId="43" fontId="69" fillId="0" borderId="0">
      <alignment vertical="top"/>
    </xf>
    <xf numFmtId="43" fontId="2" fillId="0" borderId="0"/>
    <xf numFmtId="43" fontId="2" fillId="0" borderId="0"/>
    <xf numFmtId="0" fontId="25" fillId="0" borderId="0">
      <alignment vertical="top"/>
    </xf>
    <xf numFmtId="43" fontId="69" fillId="0" borderId="0">
      <alignment vertical="top"/>
    </xf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69" fillId="0" borderId="0"/>
    <xf numFmtId="43" fontId="2" fillId="0" borderId="0"/>
    <xf numFmtId="43" fontId="69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9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69" fillId="0" borderId="0">
      <alignment vertical="top"/>
    </xf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97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69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9" fillId="0" borderId="0">
      <alignment vertical="top"/>
    </xf>
    <xf numFmtId="43" fontId="69" fillId="0" borderId="0">
      <alignment vertical="top"/>
    </xf>
    <xf numFmtId="43" fontId="69" fillId="0" borderId="0">
      <alignment vertical="top"/>
    </xf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0" fontId="25" fillId="0" borderId="0">
      <alignment vertical="top"/>
    </xf>
    <xf numFmtId="43" fontId="2" fillId="0" borderId="0"/>
    <xf numFmtId="43" fontId="11" fillId="0" borderId="0"/>
    <xf numFmtId="43" fontId="11" fillId="0" borderId="0"/>
    <xf numFmtId="43" fontId="159" fillId="0" borderId="0"/>
    <xf numFmtId="43" fontId="2" fillId="0" borderId="0"/>
    <xf numFmtId="43" fontId="2" fillId="0" borderId="0"/>
    <xf numFmtId="43" fontId="35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40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0" fontId="25" fillId="0" borderId="0">
      <alignment vertical="top"/>
    </xf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9" fillId="0" borderId="0">
      <alignment vertical="top"/>
    </xf>
    <xf numFmtId="43" fontId="69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197" fillId="0" borderId="0"/>
    <xf numFmtId="43" fontId="2" fillId="0" borderId="0"/>
    <xf numFmtId="43" fontId="11" fillId="0" borderId="0"/>
    <xf numFmtId="43" fontId="40" fillId="0" borderId="0"/>
    <xf numFmtId="43" fontId="13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69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40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5" fillId="0" borderId="0"/>
    <xf numFmtId="43" fontId="35" fillId="0" borderId="0"/>
    <xf numFmtId="43" fontId="11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97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67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69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68" fillId="0" borderId="0"/>
    <xf numFmtId="43" fontId="68" fillId="0" borderId="0"/>
    <xf numFmtId="43" fontId="40" fillId="0" borderId="0"/>
    <xf numFmtId="43" fontId="11" fillId="0" borderId="0" quotePrefix="1">
      <protection locked="0"/>
    </xf>
    <xf numFmtId="43" fontId="11" fillId="0" borderId="0"/>
    <xf numFmtId="43" fontId="11" fillId="0" borderId="0"/>
    <xf numFmtId="43" fontId="40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40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97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40" fillId="0" borderId="0"/>
    <xf numFmtId="43" fontId="11" fillId="0" borderId="0" quotePrefix="1">
      <protection locked="0"/>
    </xf>
    <xf numFmtId="43" fontId="2" fillId="0" borderId="0"/>
    <xf numFmtId="43" fontId="40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98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40" fillId="0" borderId="0"/>
    <xf numFmtId="43" fontId="11" fillId="0" borderId="0" quotePrefix="1">
      <protection locked="0"/>
    </xf>
    <xf numFmtId="43" fontId="68" fillId="0" borderId="0"/>
    <xf numFmtId="43" fontId="68" fillId="0" borderId="0"/>
    <xf numFmtId="43" fontId="68" fillId="0" borderId="0"/>
    <xf numFmtId="43" fontId="68" fillId="0" borderId="0"/>
    <xf numFmtId="43" fontId="13" fillId="0" borderId="0"/>
    <xf numFmtId="43" fontId="35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40" fillId="0" borderId="0"/>
    <xf numFmtId="43" fontId="2" fillId="0" borderId="0"/>
    <xf numFmtId="43" fontId="11" fillId="0" borderId="0"/>
    <xf numFmtId="43" fontId="2" fillId="0" borderId="0"/>
    <xf numFmtId="43" fontId="98" fillId="0" borderId="0"/>
    <xf numFmtId="43" fontId="40" fillId="0" borderId="0"/>
    <xf numFmtId="43" fontId="2" fillId="0" borderId="0"/>
    <xf numFmtId="43" fontId="11" fillId="0" borderId="0"/>
    <xf numFmtId="43" fontId="69" fillId="0" borderId="0">
      <alignment vertical="top"/>
    </xf>
    <xf numFmtId="43" fontId="69" fillId="0" borderId="0">
      <alignment vertical="top"/>
    </xf>
    <xf numFmtId="43" fontId="40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40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40" fillId="0" borderId="0"/>
    <xf numFmtId="43" fontId="2" fillId="0" borderId="0"/>
    <xf numFmtId="43" fontId="197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40" fillId="0" borderId="0"/>
    <xf numFmtId="43" fontId="13" fillId="0" borderId="0"/>
    <xf numFmtId="43" fontId="2" fillId="0" borderId="0"/>
    <xf numFmtId="43" fontId="35" fillId="0" borderId="0"/>
    <xf numFmtId="43" fontId="35" fillId="0" borderId="0"/>
    <xf numFmtId="43" fontId="35" fillId="0" borderId="0"/>
    <xf numFmtId="43" fontId="35" fillId="0" borderId="0"/>
    <xf numFmtId="43" fontId="35" fillId="0" borderId="0"/>
    <xf numFmtId="43" fontId="11" fillId="0" borderId="0"/>
    <xf numFmtId="43" fontId="11" fillId="0" borderId="0"/>
    <xf numFmtId="43" fontId="35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97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43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3" fontId="11" fillId="0" borderId="0"/>
    <xf numFmtId="3" fontId="11" fillId="0" borderId="0"/>
    <xf numFmtId="3" fontId="11" fillId="0" borderId="0"/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/>
    <xf numFmtId="3" fontId="11" fillId="0" borderId="0"/>
    <xf numFmtId="3" fontId="11" fillId="0" borderId="0"/>
    <xf numFmtId="3" fontId="11" fillId="0" borderId="0">
      <alignment vertical="top"/>
    </xf>
    <xf numFmtId="3" fontId="11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30" fillId="0" borderId="0"/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11" fillId="0" borderId="0">
      <alignment vertical="top"/>
    </xf>
    <xf numFmtId="3" fontId="11" fillId="0" borderId="0"/>
    <xf numFmtId="3" fontId="11" fillId="0" borderId="0">
      <alignment vertical="top"/>
    </xf>
    <xf numFmtId="3" fontId="11" fillId="0" borderId="0"/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30" fillId="0" borderId="0"/>
    <xf numFmtId="3" fontId="2" fillId="0" borderId="0">
      <alignment vertical="top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80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4" fillId="0" borderId="0"/>
    <xf numFmtId="44" fontId="2" fillId="0" borderId="0"/>
    <xf numFmtId="44" fontId="2" fillId="0" borderId="0"/>
    <xf numFmtId="44" fontId="2" fillId="0" borderId="0"/>
    <xf numFmtId="44" fontId="69" fillId="0" borderId="0">
      <alignment vertical="top"/>
    </xf>
    <xf numFmtId="44" fontId="11" fillId="0" borderId="0"/>
    <xf numFmtId="44" fontId="11" fillId="0" borderId="0"/>
    <xf numFmtId="44" fontId="11" fillId="0" borderId="0"/>
    <xf numFmtId="44" fontId="11" fillId="0" borderId="0"/>
    <xf numFmtId="0" fontId="25" fillId="0" borderId="0">
      <alignment vertical="top"/>
    </xf>
    <xf numFmtId="44" fontId="11" fillId="0" borderId="0"/>
    <xf numFmtId="44" fontId="69" fillId="0" borderId="0"/>
    <xf numFmtId="44" fontId="69" fillId="0" borderId="0">
      <alignment vertical="top"/>
    </xf>
    <xf numFmtId="44" fontId="11" fillId="0" borderId="0"/>
    <xf numFmtId="44" fontId="11" fillId="0" borderId="0"/>
    <xf numFmtId="44" fontId="11" fillId="0" borderId="0"/>
    <xf numFmtId="44" fontId="157" fillId="0" borderId="0"/>
    <xf numFmtId="44" fontId="40" fillId="0" borderId="0"/>
    <xf numFmtId="0" fontId="25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69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69" fillId="0" borderId="0"/>
    <xf numFmtId="44" fontId="69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5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5" fillId="0" borderId="0"/>
    <xf numFmtId="44" fontId="11" fillId="0" borderId="0"/>
    <xf numFmtId="44" fontId="69" fillId="0" borderId="0">
      <alignment vertical="top"/>
    </xf>
    <xf numFmtId="44" fontId="2" fillId="0" borderId="0"/>
    <xf numFmtId="44" fontId="2" fillId="0" borderId="0"/>
    <xf numFmtId="44" fontId="2" fillId="0" borderId="0"/>
    <xf numFmtId="44" fontId="11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4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5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69" fillId="0" borderId="0">
      <alignment vertical="top"/>
    </xf>
    <xf numFmtId="44" fontId="11" fillId="0" borderId="0"/>
    <xf numFmtId="44" fontId="2" fillId="0" borderId="0"/>
    <xf numFmtId="44" fontId="2" fillId="0" borderId="0"/>
    <xf numFmtId="44" fontId="11" fillId="0" borderId="0"/>
    <xf numFmtId="44" fontId="69" fillId="0" borderId="0"/>
    <xf numFmtId="44" fontId="11" fillId="0" borderId="0"/>
    <xf numFmtId="44" fontId="11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11" fillId="0" borderId="0"/>
    <xf numFmtId="0" fontId="25" fillId="0" borderId="0">
      <alignment vertical="top"/>
    </xf>
    <xf numFmtId="44" fontId="2" fillId="0" borderId="0"/>
    <xf numFmtId="44" fontId="157" fillId="0" borderId="0"/>
    <xf numFmtId="44" fontId="11" fillId="0" borderId="0"/>
    <xf numFmtId="44" fontId="2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11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5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0" fontId="25" fillId="0" borderId="0">
      <alignment vertical="top"/>
    </xf>
    <xf numFmtId="44" fontId="2" fillId="0" borderId="0"/>
    <xf numFmtId="44" fontId="143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69" fillId="0" borderId="0"/>
    <xf numFmtId="44" fontId="11" fillId="0" borderId="0"/>
    <xf numFmtId="44" fontId="13" fillId="0" borderId="0"/>
    <xf numFmtId="44" fontId="69" fillId="0" borderId="0">
      <alignment vertical="top"/>
    </xf>
    <xf numFmtId="44" fontId="11" fillId="0" borderId="0"/>
    <xf numFmtId="44" fontId="69" fillId="0" borderId="0">
      <alignment vertical="top"/>
    </xf>
    <xf numFmtId="44" fontId="69" fillId="0" borderId="0">
      <alignment vertical="top"/>
    </xf>
    <xf numFmtId="44" fontId="11" fillId="0" borderId="0"/>
    <xf numFmtId="44" fontId="2" fillId="0" borderId="0"/>
    <xf numFmtId="44" fontId="69" fillId="0" borderId="0">
      <alignment vertical="top"/>
    </xf>
    <xf numFmtId="44" fontId="11" fillId="0" borderId="0"/>
    <xf numFmtId="44" fontId="69" fillId="0" borderId="0"/>
    <xf numFmtId="44" fontId="11" fillId="0" borderId="0"/>
    <xf numFmtId="44" fontId="11" fillId="0" borderId="0"/>
    <xf numFmtId="44" fontId="11" fillId="0" borderId="0"/>
    <xf numFmtId="44" fontId="2" fillId="0" borderId="0"/>
    <xf numFmtId="44" fontId="2" fillId="0" borderId="0"/>
    <xf numFmtId="44" fontId="13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11" fillId="0" borderId="0"/>
    <xf numFmtId="44" fontId="2" fillId="0" borderId="0"/>
    <xf numFmtId="5" fontId="11" fillId="0" borderId="0"/>
    <xf numFmtId="5" fontId="11" fillId="0" borderId="0"/>
    <xf numFmtId="5" fontId="11" fillId="0" borderId="0"/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/>
    <xf numFmtId="5" fontId="11" fillId="0" borderId="0"/>
    <xf numFmtId="5" fontId="11" fillId="0" borderId="0"/>
    <xf numFmtId="5" fontId="11" fillId="0" borderId="0">
      <alignment vertical="top"/>
    </xf>
    <xf numFmtId="5" fontId="11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30" fillId="0" borderId="0"/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11" fillId="0" borderId="0">
      <alignment vertical="top"/>
    </xf>
    <xf numFmtId="5" fontId="11" fillId="0" borderId="0"/>
    <xf numFmtId="5" fontId="11" fillId="0" borderId="0">
      <alignment vertical="top"/>
    </xf>
    <xf numFmtId="5" fontId="11" fillId="0" borderId="0"/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30" fillId="0" borderId="0"/>
    <xf numFmtId="5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>
      <alignment vertical="top"/>
    </xf>
    <xf numFmtId="14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0" fillId="0" borderId="0"/>
    <xf numFmtId="0" fontId="2" fillId="0" borderId="0">
      <alignment vertical="top"/>
    </xf>
    <xf numFmtId="0" fontId="65" fillId="0" borderId="0"/>
    <xf numFmtId="0" fontId="65" fillId="0" borderId="0"/>
    <xf numFmtId="0" fontId="153" fillId="0" borderId="0"/>
    <xf numFmtId="0" fontId="25" fillId="0" borderId="0">
      <alignment vertical="top"/>
    </xf>
    <xf numFmtId="0" fontId="136" fillId="0" borderId="0"/>
    <xf numFmtId="0" fontId="65" fillId="0" borderId="0"/>
    <xf numFmtId="0" fontId="193" fillId="0" borderId="0"/>
    <xf numFmtId="0" fontId="25" fillId="0" borderId="0">
      <alignment vertical="top"/>
    </xf>
    <xf numFmtId="0" fontId="174" fillId="0" borderId="0"/>
    <xf numFmtId="0" fontId="136" fillId="0" borderId="0"/>
    <xf numFmtId="0" fontId="65" fillId="0" borderId="0"/>
    <xf numFmtId="0" fontId="25" fillId="0" borderId="0">
      <alignment vertical="top"/>
    </xf>
    <xf numFmtId="0" fontId="136" fillId="0" borderId="0"/>
    <xf numFmtId="0" fontId="153" fillId="0" borderId="0"/>
    <xf numFmtId="0" fontId="65" fillId="0" borderId="0"/>
    <xf numFmtId="0" fontId="129" fillId="0" borderId="0"/>
    <xf numFmtId="0" fontId="129" fillId="0" borderId="0"/>
    <xf numFmtId="2" fontId="11" fillId="0" borderId="0"/>
    <xf numFmtId="2" fontId="11" fillId="0" borderId="0"/>
    <xf numFmtId="2" fontId="11" fillId="0" borderId="0"/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/>
    <xf numFmtId="2" fontId="11" fillId="0" borderId="0"/>
    <xf numFmtId="2" fontId="11" fillId="0" borderId="0"/>
    <xf numFmtId="2" fontId="11" fillId="0" borderId="0">
      <alignment vertical="top"/>
    </xf>
    <xf numFmtId="2" fontId="11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30" fillId="0" borderId="0"/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11" fillId="0" borderId="0">
      <alignment vertical="top"/>
    </xf>
    <xf numFmtId="2" fontId="11" fillId="0" borderId="0"/>
    <xf numFmtId="2" fontId="11" fillId="0" borderId="0">
      <alignment vertical="top"/>
    </xf>
    <xf numFmtId="2" fontId="11" fillId="0" borderId="0"/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30" fillId="0" borderId="0"/>
    <xf numFmtId="2" fontId="2" fillId="0" borderId="0">
      <alignment vertical="top"/>
    </xf>
    <xf numFmtId="37" fontId="81" fillId="0" borderId="0">
      <alignment horizontal="right" vertical="center"/>
    </xf>
    <xf numFmtId="37" fontId="81" fillId="0" borderId="0">
      <alignment horizontal="right" vertical="center"/>
    </xf>
    <xf numFmtId="0" fontId="25" fillId="0" borderId="0">
      <alignment vertical="top"/>
    </xf>
    <xf numFmtId="37" fontId="82" fillId="0" borderId="0">
      <alignment horizontal="right" vertical="center"/>
    </xf>
    <xf numFmtId="37" fontId="82" fillId="0" borderId="0">
      <alignment horizontal="right" vertical="center"/>
    </xf>
    <xf numFmtId="0" fontId="25" fillId="0" borderId="0">
      <alignment vertical="top"/>
    </xf>
    <xf numFmtId="37" fontId="83" fillId="0" borderId="0">
      <alignment horizontal="right" vertical="center"/>
    </xf>
    <xf numFmtId="37" fontId="83" fillId="0" borderId="0">
      <alignment horizontal="right" vertical="center"/>
    </xf>
    <xf numFmtId="0" fontId="25" fillId="0" borderId="0">
      <alignment vertical="top"/>
    </xf>
    <xf numFmtId="37" fontId="84" fillId="0" borderId="0">
      <alignment horizontal="right" vertical="center"/>
    </xf>
    <xf numFmtId="37" fontId="84" fillId="0" borderId="0">
      <alignment horizontal="right" vertical="center"/>
    </xf>
    <xf numFmtId="0" fontId="25" fillId="0" borderId="0">
      <alignment vertical="top"/>
    </xf>
    <xf numFmtId="0" fontId="57" fillId="31" borderId="0"/>
    <xf numFmtId="0" fontId="57" fillId="64" borderId="0"/>
    <xf numFmtId="0" fontId="57" fillId="64" borderId="0"/>
    <xf numFmtId="0" fontId="137" fillId="64" borderId="0"/>
    <xf numFmtId="0" fontId="137" fillId="83" borderId="0"/>
    <xf numFmtId="0" fontId="25" fillId="0" borderId="0">
      <alignment vertical="top"/>
    </xf>
    <xf numFmtId="0" fontId="144" fillId="31" borderId="0"/>
    <xf numFmtId="0" fontId="57" fillId="31" borderId="0"/>
    <xf numFmtId="0" fontId="57" fillId="31" borderId="0"/>
    <xf numFmtId="0" fontId="137" fillId="64" borderId="0"/>
    <xf numFmtId="0" fontId="186" fillId="31" borderId="0"/>
    <xf numFmtId="0" fontId="57" fillId="64" borderId="0"/>
    <xf numFmtId="0" fontId="25" fillId="0" borderId="0">
      <alignment vertical="top"/>
    </xf>
    <xf numFmtId="0" fontId="175" fillId="31" borderId="0"/>
    <xf numFmtId="0" fontId="137" fillId="64" borderId="0"/>
    <xf numFmtId="0" fontId="57" fillId="31" borderId="0"/>
    <xf numFmtId="0" fontId="25" fillId="0" borderId="0">
      <alignment vertical="top"/>
    </xf>
    <xf numFmtId="0" fontId="137" fillId="64" borderId="0"/>
    <xf numFmtId="0" fontId="144" fillId="31" borderId="0"/>
    <xf numFmtId="0" fontId="57" fillId="31" borderId="0"/>
    <xf numFmtId="0" fontId="120" fillId="31" borderId="0"/>
    <xf numFmtId="0" fontId="120" fillId="31" borderId="0"/>
    <xf numFmtId="14" fontId="66" fillId="5" borderId="50">
      <alignment horizontal="center" vertical="center" wrapText="1"/>
    </xf>
    <xf numFmtId="0" fontId="54" fillId="0" borderId="42"/>
    <xf numFmtId="0" fontId="72" fillId="0" borderId="0"/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92" fillId="0" borderId="54"/>
    <xf numFmtId="0" fontId="72" fillId="0" borderId="0"/>
    <xf numFmtId="0" fontId="72" fillId="0" borderId="0"/>
    <xf numFmtId="0" fontId="25" fillId="0" borderId="0">
      <alignment vertical="top"/>
    </xf>
    <xf numFmtId="0" fontId="92" fillId="0" borderId="54"/>
    <xf numFmtId="0" fontId="74" fillId="0" borderId="0">
      <alignment vertical="top"/>
    </xf>
    <xf numFmtId="0" fontId="199" fillId="0" borderId="65"/>
    <xf numFmtId="0" fontId="54" fillId="0" borderId="42"/>
    <xf numFmtId="0" fontId="92" fillId="0" borderId="54"/>
    <xf numFmtId="0" fontId="205" fillId="0" borderId="0"/>
    <xf numFmtId="0" fontId="54" fillId="0" borderId="42"/>
    <xf numFmtId="0" fontId="54" fillId="0" borderId="42"/>
    <xf numFmtId="0" fontId="74" fillId="0" borderId="0">
      <alignment vertical="top"/>
    </xf>
    <xf numFmtId="0" fontId="25" fillId="0" borderId="0">
      <alignment vertical="top"/>
    </xf>
    <xf numFmtId="0" fontId="54" fillId="0" borderId="42"/>
    <xf numFmtId="0" fontId="205" fillId="0" borderId="0"/>
    <xf numFmtId="0" fontId="183" fillId="0" borderId="42"/>
    <xf numFmtId="0" fontId="162" fillId="0" borderId="54"/>
    <xf numFmtId="0" fontId="107" fillId="0" borderId="60"/>
    <xf numFmtId="0" fontId="72" fillId="0" borderId="0"/>
    <xf numFmtId="0" fontId="74" fillId="0" borderId="0">
      <alignment vertical="top"/>
    </xf>
    <xf numFmtId="0" fontId="74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4" fillId="0" borderId="42"/>
    <xf numFmtId="0" fontId="2" fillId="0" borderId="0">
      <alignment vertical="top"/>
    </xf>
    <xf numFmtId="0" fontId="2" fillId="0" borderId="0">
      <alignment vertical="top"/>
    </xf>
    <xf numFmtId="0" fontId="92" fillId="0" borderId="54"/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54" fillId="0" borderId="42"/>
    <xf numFmtId="0" fontId="74" fillId="0" borderId="0">
      <alignment vertical="top"/>
    </xf>
    <xf numFmtId="0" fontId="117" fillId="0" borderId="42"/>
    <xf numFmtId="0" fontId="117" fillId="0" borderId="42"/>
    <xf numFmtId="0" fontId="55" fillId="0" borderId="43"/>
    <xf numFmtId="0" fontId="7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93" fillId="0" borderId="55"/>
    <xf numFmtId="0" fontId="70" fillId="0" borderId="0"/>
    <xf numFmtId="0" fontId="70" fillId="0" borderId="0"/>
    <xf numFmtId="0" fontId="25" fillId="0" borderId="0">
      <alignment vertical="top"/>
    </xf>
    <xf numFmtId="0" fontId="93" fillId="0" borderId="55"/>
    <xf numFmtId="0" fontId="30" fillId="0" borderId="0">
      <alignment vertical="top"/>
    </xf>
    <xf numFmtId="0" fontId="200" fillId="0" borderId="66"/>
    <xf numFmtId="0" fontId="55" fillId="0" borderId="43"/>
    <xf numFmtId="0" fontId="93" fillId="0" borderId="55"/>
    <xf numFmtId="0" fontId="11" fillId="0" borderId="0"/>
    <xf numFmtId="0" fontId="55" fillId="0" borderId="43"/>
    <xf numFmtId="0" fontId="55" fillId="0" borderId="43"/>
    <xf numFmtId="0" fontId="30" fillId="0" borderId="0">
      <alignment vertical="top"/>
    </xf>
    <xf numFmtId="0" fontId="25" fillId="0" borderId="0">
      <alignment vertical="top"/>
    </xf>
    <xf numFmtId="0" fontId="55" fillId="0" borderId="43"/>
    <xf numFmtId="0" fontId="11" fillId="0" borderId="0"/>
    <xf numFmtId="0" fontId="184" fillId="0" borderId="43"/>
    <xf numFmtId="0" fontId="163" fillId="0" borderId="43"/>
    <xf numFmtId="0" fontId="108" fillId="0" borderId="43"/>
    <xf numFmtId="0" fontId="70" fillId="0" borderId="0"/>
    <xf numFmtId="0" fontId="30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5" fillId="0" borderId="43"/>
    <xf numFmtId="0" fontId="2" fillId="0" borderId="0">
      <alignment vertical="top"/>
    </xf>
    <xf numFmtId="0" fontId="2" fillId="0" borderId="0">
      <alignment vertical="top"/>
    </xf>
    <xf numFmtId="0" fontId="93" fillId="0" borderId="55"/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55" fillId="0" borderId="43"/>
    <xf numFmtId="0" fontId="30" fillId="0" borderId="0">
      <alignment vertical="top"/>
    </xf>
    <xf numFmtId="0" fontId="118" fillId="0" borderId="43"/>
    <xf numFmtId="0" fontId="118" fillId="0" borderId="43"/>
    <xf numFmtId="0" fontId="56" fillId="0" borderId="44"/>
    <xf numFmtId="0" fontId="89" fillId="0" borderId="56"/>
    <xf numFmtId="0" fontId="89" fillId="0" borderId="56"/>
    <xf numFmtId="0" fontId="201" fillId="0" borderId="67"/>
    <xf numFmtId="0" fontId="89" fillId="0" borderId="56"/>
    <xf numFmtId="0" fontId="25" fillId="0" borderId="0">
      <alignment vertical="top"/>
    </xf>
    <xf numFmtId="0" fontId="56" fillId="0" borderId="44"/>
    <xf numFmtId="0" fontId="185" fillId="0" borderId="44"/>
    <xf numFmtId="0" fontId="109" fillId="0" borderId="61"/>
    <xf numFmtId="0" fontId="25" fillId="0" borderId="0">
      <alignment vertical="top"/>
    </xf>
    <xf numFmtId="0" fontId="164" fillId="0" borderId="56"/>
    <xf numFmtId="0" fontId="56" fillId="0" borderId="44"/>
    <xf numFmtId="0" fontId="25" fillId="0" borderId="0">
      <alignment vertical="top"/>
    </xf>
    <xf numFmtId="0" fontId="89" fillId="0" borderId="56"/>
    <xf numFmtId="0" fontId="56" fillId="0" borderId="44"/>
    <xf numFmtId="0" fontId="119" fillId="0" borderId="44"/>
    <xf numFmtId="0" fontId="119" fillId="0" borderId="44"/>
    <xf numFmtId="0" fontId="56" fillId="0" borderId="0"/>
    <xf numFmtId="0" fontId="89" fillId="0" borderId="0"/>
    <xf numFmtId="0" fontId="89" fillId="0" borderId="0"/>
    <xf numFmtId="0" fontId="201" fillId="0" borderId="0"/>
    <xf numFmtId="0" fontId="89" fillId="0" borderId="0"/>
    <xf numFmtId="0" fontId="25" fillId="0" borderId="0">
      <alignment vertical="top"/>
    </xf>
    <xf numFmtId="0" fontId="56" fillId="0" borderId="0"/>
    <xf numFmtId="0" fontId="185" fillId="0" borderId="0"/>
    <xf numFmtId="0" fontId="109" fillId="0" borderId="0"/>
    <xf numFmtId="0" fontId="25" fillId="0" borderId="0">
      <alignment vertical="top"/>
    </xf>
    <xf numFmtId="0" fontId="164" fillId="0" borderId="0"/>
    <xf numFmtId="0" fontId="56" fillId="0" borderId="0"/>
    <xf numFmtId="0" fontId="25" fillId="0" borderId="0">
      <alignment vertical="top"/>
    </xf>
    <xf numFmtId="0" fontId="89" fillId="0" borderId="0"/>
    <xf numFmtId="0" fontId="56" fillId="0" borderId="0"/>
    <xf numFmtId="0" fontId="119" fillId="0" borderId="0"/>
    <xf numFmtId="0" fontId="119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40"/>
    <xf numFmtId="0" fontId="103" fillId="0" borderId="40"/>
    <xf numFmtId="0" fontId="103" fillId="0" borderId="40"/>
    <xf numFmtId="0" fontId="103" fillId="0" borderId="40"/>
    <xf numFmtId="0" fontId="103" fillId="0" borderId="40"/>
    <xf numFmtId="0" fontId="103" fillId="0" borderId="40"/>
    <xf numFmtId="0" fontId="73" fillId="0" borderId="0">
      <alignment vertical="top"/>
      <protection locked="0"/>
    </xf>
    <xf numFmtId="0" fontId="73" fillId="0" borderId="0">
      <alignment vertical="top"/>
      <protection locked="0"/>
    </xf>
    <xf numFmtId="0" fontId="25" fillId="0" borderId="0">
      <alignment vertical="top"/>
    </xf>
    <xf numFmtId="0" fontId="196" fillId="0" borderId="0">
      <alignment vertical="top"/>
      <protection locked="0"/>
    </xf>
    <xf numFmtId="0" fontId="25" fillId="0" borderId="0">
      <alignment vertical="top"/>
    </xf>
    <xf numFmtId="0" fontId="73" fillId="0" borderId="0">
      <alignment vertical="top"/>
      <protection locked="0"/>
    </xf>
    <xf numFmtId="0" fontId="169" fillId="0" borderId="0">
      <alignment vertical="top"/>
      <protection locked="0"/>
    </xf>
    <xf numFmtId="0" fontId="25" fillId="0" borderId="0">
      <alignment vertical="top"/>
    </xf>
    <xf numFmtId="0" fontId="73" fillId="0" borderId="0">
      <alignment vertical="top"/>
      <protection locked="0"/>
    </xf>
    <xf numFmtId="0" fontId="196" fillId="0" borderId="0">
      <alignment vertical="top"/>
      <protection locked="0"/>
    </xf>
    <xf numFmtId="0" fontId="25" fillId="0" borderId="0">
      <alignment vertical="top"/>
    </xf>
    <xf numFmtId="0" fontId="25" fillId="0" borderId="0">
      <alignment vertical="top"/>
    </xf>
    <xf numFmtId="0" fontId="36" fillId="0" borderId="0"/>
    <xf numFmtId="0" fontId="158" fillId="0" borderId="0">
      <alignment vertical="top"/>
      <protection locked="0"/>
    </xf>
    <xf numFmtId="0" fontId="25" fillId="0" borderId="0">
      <alignment vertical="top"/>
    </xf>
    <xf numFmtId="0" fontId="158" fillId="0" borderId="0">
      <alignment vertical="top"/>
      <protection locked="0"/>
    </xf>
    <xf numFmtId="0" fontId="73" fillId="0" borderId="0">
      <alignment vertical="top"/>
      <protection locked="0"/>
    </xf>
    <xf numFmtId="0" fontId="73" fillId="0" borderId="0">
      <alignment vertical="top"/>
      <protection locked="0"/>
    </xf>
    <xf numFmtId="0" fontId="158" fillId="0" borderId="0">
      <alignment vertical="top"/>
      <protection locked="0"/>
    </xf>
    <xf numFmtId="0" fontId="158" fillId="0" borderId="0">
      <alignment vertical="top"/>
      <protection locked="0"/>
    </xf>
    <xf numFmtId="0" fontId="25" fillId="0" borderId="0">
      <alignment vertical="top"/>
    </xf>
    <xf numFmtId="0" fontId="158" fillId="0" borderId="0">
      <alignment vertical="top"/>
      <protection locked="0"/>
    </xf>
    <xf numFmtId="0" fontId="158" fillId="0" borderId="0">
      <alignment vertical="top"/>
      <protection locked="0"/>
    </xf>
    <xf numFmtId="0" fontId="196" fillId="0" borderId="0">
      <alignment vertical="top"/>
      <protection locked="0"/>
    </xf>
    <xf numFmtId="0" fontId="158" fillId="0" borderId="0">
      <alignment vertical="top"/>
      <protection locked="0"/>
    </xf>
    <xf numFmtId="0" fontId="206" fillId="0" borderId="0"/>
    <xf numFmtId="0" fontId="25" fillId="0" borderId="0">
      <alignment vertical="top"/>
    </xf>
    <xf numFmtId="0" fontId="196" fillId="0" borderId="0">
      <alignment vertical="top"/>
      <protection locked="0"/>
    </xf>
    <xf numFmtId="0" fontId="36" fillId="0" borderId="0"/>
    <xf numFmtId="0" fontId="12" fillId="0" borderId="0">
      <alignment vertical="top"/>
      <protection locked="0"/>
    </xf>
    <xf numFmtId="0" fontId="36" fillId="0" borderId="0"/>
    <xf numFmtId="0" fontId="59" fillId="34" borderId="45"/>
    <xf numFmtId="0" fontId="95" fillId="66" borderId="45"/>
    <xf numFmtId="0" fontId="95" fillId="66" borderId="45"/>
    <xf numFmtId="0" fontId="138" fillId="81" borderId="63"/>
    <xf numFmtId="0" fontId="138" fillId="84" borderId="63"/>
    <xf numFmtId="0" fontId="25" fillId="0" borderId="0">
      <alignment vertical="top"/>
    </xf>
    <xf numFmtId="0" fontId="147" fillId="34" borderId="45"/>
    <xf numFmtId="0" fontId="59" fillId="34" borderId="45"/>
    <xf numFmtId="0" fontId="59" fillId="34" borderId="45"/>
    <xf numFmtId="0" fontId="138" fillId="81" borderId="63"/>
    <xf numFmtId="0" fontId="189" fillId="34" borderId="45"/>
    <xf numFmtId="0" fontId="95" fillId="66" borderId="45"/>
    <xf numFmtId="0" fontId="25" fillId="0" borderId="0">
      <alignment vertical="top"/>
    </xf>
    <xf numFmtId="0" fontId="165" fillId="81" borderId="45"/>
    <xf numFmtId="0" fontId="138" fillId="81" borderId="63"/>
    <xf numFmtId="0" fontId="59" fillId="34" borderId="45"/>
    <xf numFmtId="0" fontId="25" fillId="0" borderId="0">
      <alignment vertical="top"/>
    </xf>
    <xf numFmtId="0" fontId="138" fillId="81" borderId="63"/>
    <xf numFmtId="0" fontId="147" fillId="34" borderId="45"/>
    <xf numFmtId="0" fontId="59" fillId="34" borderId="45"/>
    <xf numFmtId="0" fontId="123" fillId="34" borderId="45"/>
    <xf numFmtId="0" fontId="123" fillId="34" borderId="45"/>
    <xf numFmtId="0" fontId="62" fillId="0" borderId="47"/>
    <xf numFmtId="0" fontId="90" fillId="0" borderId="57"/>
    <xf numFmtId="0" fontId="90" fillId="0" borderId="57"/>
    <xf numFmtId="0" fontId="25" fillId="0" borderId="0">
      <alignment vertical="top"/>
    </xf>
    <xf numFmtId="0" fontId="142" fillId="0" borderId="68"/>
    <xf numFmtId="0" fontId="90" fillId="0" borderId="57"/>
    <xf numFmtId="0" fontId="150" fillId="0" borderId="47"/>
    <xf numFmtId="0" fontId="62" fillId="0" borderId="47"/>
    <xf numFmtId="0" fontId="192" fillId="0" borderId="47"/>
    <xf numFmtId="0" fontId="25" fillId="0" borderId="0">
      <alignment vertical="top"/>
    </xf>
    <xf numFmtId="0" fontId="166" fillId="0" borderId="57"/>
    <xf numFmtId="0" fontId="62" fillId="0" borderId="47"/>
    <xf numFmtId="0" fontId="25" fillId="0" borderId="0">
      <alignment vertical="top"/>
    </xf>
    <xf numFmtId="0" fontId="90" fillId="0" borderId="57"/>
    <xf numFmtId="0" fontId="150" fillId="0" borderId="47"/>
    <xf numFmtId="0" fontId="62" fillId="0" borderId="47"/>
    <xf numFmtId="0" fontId="126" fillId="0" borderId="47"/>
    <xf numFmtId="0" fontId="126" fillId="0" borderId="47"/>
    <xf numFmtId="0" fontId="42" fillId="33" borderId="0"/>
    <xf numFmtId="0" fontId="96" fillId="33" borderId="0"/>
    <xf numFmtId="0" fontId="96" fillId="33" borderId="0"/>
    <xf numFmtId="0" fontId="42" fillId="33" borderId="0"/>
    <xf numFmtId="0" fontId="202" fillId="84" borderId="0"/>
    <xf numFmtId="0" fontId="139" fillId="84" borderId="0"/>
    <xf numFmtId="0" fontId="25" fillId="0" borderId="0">
      <alignment vertical="top"/>
    </xf>
    <xf numFmtId="0" fontId="146" fillId="33" borderId="0"/>
    <xf numFmtId="0" fontId="42" fillId="28" borderId="0"/>
    <xf numFmtId="0" fontId="42" fillId="33" borderId="0"/>
    <xf numFmtId="0" fontId="38" fillId="33" borderId="0"/>
    <xf numFmtId="0" fontId="139" fillId="84" borderId="0"/>
    <xf numFmtId="0" fontId="42" fillId="33" borderId="0"/>
    <xf numFmtId="0" fontId="188" fillId="33" borderId="0"/>
    <xf numFmtId="0" fontId="96" fillId="33" borderId="0"/>
    <xf numFmtId="0" fontId="96" fillId="33" borderId="0"/>
    <xf numFmtId="0" fontId="38" fillId="33" borderId="0"/>
    <xf numFmtId="0" fontId="25" fillId="0" borderId="0">
      <alignment vertical="top"/>
    </xf>
    <xf numFmtId="0" fontId="38" fillId="33" borderId="0"/>
    <xf numFmtId="0" fontId="167" fillId="33" borderId="0"/>
    <xf numFmtId="0" fontId="167" fillId="33" borderId="0"/>
    <xf numFmtId="0" fontId="139" fillId="84" borderId="0"/>
    <xf numFmtId="0" fontId="42" fillId="33" borderId="0"/>
    <xf numFmtId="0" fontId="25" fillId="0" borderId="0">
      <alignment vertical="top"/>
    </xf>
    <xf numFmtId="0" fontId="139" fillId="84" borderId="0"/>
    <xf numFmtId="0" fontId="42" fillId="33" borderId="0"/>
    <xf numFmtId="0" fontId="38" fillId="28" borderId="0"/>
    <xf numFmtId="0" fontId="42" fillId="33" borderId="0"/>
    <xf numFmtId="0" fontId="42" fillId="33" borderId="0"/>
    <xf numFmtId="0" fontId="146" fillId="33" borderId="0"/>
    <xf numFmtId="0" fontId="38" fillId="28" borderId="0"/>
    <xf numFmtId="0" fontId="42" fillId="33" borderId="0"/>
    <xf numFmtId="0" fontId="42" fillId="33" borderId="0"/>
    <xf numFmtId="0" fontId="38" fillId="33" borderId="0"/>
    <xf numFmtId="0" fontId="38" fillId="33" borderId="0"/>
    <xf numFmtId="0" fontId="122" fillId="33" borderId="0"/>
    <xf numFmtId="0" fontId="122" fillId="33" borderId="0"/>
    <xf numFmtId="0" fontId="42" fillId="33" borderId="0"/>
    <xf numFmtId="0" fontId="75" fillId="0" borderId="0">
      <alignment vertical="center"/>
    </xf>
    <xf numFmtId="0" fontId="75" fillId="0" borderId="0">
      <alignment vertical="center"/>
    </xf>
    <xf numFmtId="0" fontId="2" fillId="0" borderId="0">
      <alignment vertical="top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top"/>
    </xf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top"/>
    </xf>
    <xf numFmtId="0" fontId="86" fillId="0" borderId="0">
      <alignment vertical="center"/>
    </xf>
    <xf numFmtId="0" fontId="86" fillId="0" borderId="0">
      <alignment vertical="center"/>
    </xf>
    <xf numFmtId="0" fontId="2" fillId="0" borderId="0">
      <alignment vertical="top"/>
    </xf>
    <xf numFmtId="0" fontId="87" fillId="0" borderId="0">
      <alignment vertical="center"/>
    </xf>
    <xf numFmtId="0" fontId="87" fillId="0" borderId="0">
      <alignment vertical="center"/>
    </xf>
    <xf numFmtId="0" fontId="2" fillId="0" borderId="0">
      <alignment vertical="top"/>
    </xf>
    <xf numFmtId="0" fontId="106" fillId="0" borderId="0"/>
    <xf numFmtId="173" fontId="11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3" fillId="0" borderId="0"/>
    <xf numFmtId="0" fontId="11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37" fontId="31" fillId="0" borderId="0"/>
    <xf numFmtId="0" fontId="2" fillId="0" borderId="0"/>
    <xf numFmtId="0" fontId="67" fillId="0" borderId="0"/>
    <xf numFmtId="0" fontId="2" fillId="0" borderId="0"/>
    <xf numFmtId="0" fontId="11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6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98" fillId="0" borderId="0"/>
    <xf numFmtId="0" fontId="40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9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>
      <alignment vertical="top"/>
    </xf>
    <xf numFmtId="0" fontId="69" fillId="0" borderId="0">
      <alignment vertical="top"/>
    </xf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9" fillId="0" borderId="0">
      <alignment vertical="top"/>
    </xf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35" fillId="0" borderId="0"/>
    <xf numFmtId="0" fontId="2" fillId="0" borderId="0"/>
    <xf numFmtId="0" fontId="10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81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9" fillId="0" borderId="0">
      <alignment vertical="top"/>
    </xf>
    <xf numFmtId="0" fontId="11" fillId="0" borderId="0"/>
    <xf numFmtId="0" fontId="2" fillId="0" borderId="0"/>
    <xf numFmtId="0" fontId="2" fillId="0" borderId="0"/>
    <xf numFmtId="0" fontId="71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30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106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40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4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4" fillId="0" borderId="0"/>
    <xf numFmtId="0" fontId="13" fillId="0" borderId="0"/>
    <xf numFmtId="0" fontId="11" fillId="0" borderId="0"/>
    <xf numFmtId="0" fontId="11" fillId="0" borderId="0"/>
    <xf numFmtId="0" fontId="35" fillId="0" borderId="0"/>
    <xf numFmtId="0" fontId="40" fillId="0" borderId="0"/>
    <xf numFmtId="0" fontId="2" fillId="0" borderId="0">
      <alignment vertical="top"/>
    </xf>
    <xf numFmtId="169" fontId="41" fillId="0" borderId="0"/>
    <xf numFmtId="0" fontId="2" fillId="0" borderId="0"/>
    <xf numFmtId="169" fontId="41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169" fontId="41" fillId="0" borderId="0"/>
    <xf numFmtId="0" fontId="40" fillId="0" borderId="0"/>
    <xf numFmtId="0" fontId="2" fillId="0" borderId="0">
      <alignment vertical="top"/>
    </xf>
    <xf numFmtId="0" fontId="2" fillId="0" borderId="0"/>
    <xf numFmtId="0" fontId="98" fillId="0" borderId="0"/>
    <xf numFmtId="169" fontId="41" fillId="0" borderId="0"/>
    <xf numFmtId="0" fontId="2" fillId="0" borderId="0"/>
    <xf numFmtId="0" fontId="2" fillId="0" borderId="0"/>
    <xf numFmtId="0" fontId="2" fillId="0" borderId="0"/>
    <xf numFmtId="169" fontId="4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40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0" fillId="0" borderId="0"/>
    <xf numFmtId="0" fontId="11" fillId="0" borderId="0"/>
    <xf numFmtId="0" fontId="2" fillId="0" borderId="0"/>
    <xf numFmtId="0" fontId="2" fillId="0" borderId="0">
      <alignment vertical="top"/>
    </xf>
    <xf numFmtId="0" fontId="11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0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0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>
      <alignment vertical="top"/>
    </xf>
    <xf numFmtId="0" fontId="98" fillId="0" borderId="0"/>
    <xf numFmtId="0" fontId="11" fillId="0" borderId="0"/>
    <xf numFmtId="169" fontId="4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169" fontId="41" fillId="0" borderId="0"/>
    <xf numFmtId="0" fontId="2" fillId="0" borderId="0">
      <alignment vertical="top"/>
    </xf>
    <xf numFmtId="0" fontId="2" fillId="0" borderId="0"/>
    <xf numFmtId="169" fontId="41" fillId="0" borderId="0"/>
    <xf numFmtId="0" fontId="11" fillId="0" borderId="0"/>
    <xf numFmtId="0" fontId="98" fillId="0" borderId="0"/>
    <xf numFmtId="0" fontId="98" fillId="0" borderId="0"/>
    <xf numFmtId="0" fontId="2" fillId="0" borderId="0"/>
    <xf numFmtId="0" fontId="40" fillId="0" borderId="0"/>
    <xf numFmtId="0" fontId="11" fillId="0" borderId="0"/>
    <xf numFmtId="0" fontId="40" fillId="0" borderId="0"/>
    <xf numFmtId="0" fontId="11" fillId="0" borderId="0"/>
    <xf numFmtId="0" fontId="98" fillId="0" borderId="0"/>
    <xf numFmtId="0" fontId="11" fillId="0" borderId="0"/>
    <xf numFmtId="0" fontId="98" fillId="0" borderId="0"/>
    <xf numFmtId="0" fontId="40" fillId="0" borderId="0"/>
    <xf numFmtId="0" fontId="2" fillId="0" borderId="0"/>
    <xf numFmtId="0" fontId="11" fillId="0" borderId="0"/>
    <xf numFmtId="0" fontId="40" fillId="0" borderId="0"/>
    <xf numFmtId="0" fontId="40" fillId="0" borderId="0"/>
    <xf numFmtId="0" fontId="2" fillId="0" borderId="0"/>
    <xf numFmtId="0" fontId="2" fillId="0" borderId="0">
      <alignment vertical="top"/>
    </xf>
    <xf numFmtId="0" fontId="40" fillId="0" borderId="0"/>
    <xf numFmtId="0" fontId="40" fillId="0" borderId="0"/>
    <xf numFmtId="0" fontId="98" fillId="0" borderId="0"/>
    <xf numFmtId="0" fontId="2" fillId="0" borderId="0"/>
    <xf numFmtId="0" fontId="98" fillId="0" borderId="0"/>
    <xf numFmtId="0" fontId="11" fillId="0" borderId="0"/>
    <xf numFmtId="0" fontId="40" fillId="0" borderId="0"/>
    <xf numFmtId="0" fontId="2" fillId="0" borderId="0"/>
    <xf numFmtId="0" fontId="204" fillId="0" borderId="0"/>
    <xf numFmtId="0" fontId="2" fillId="0" borderId="0">
      <alignment vertical="top"/>
    </xf>
    <xf numFmtId="0" fontId="40" fillId="0" borderId="0"/>
    <xf numFmtId="0" fontId="182" fillId="0" borderId="0"/>
    <xf numFmtId="0" fontId="2" fillId="0" borderId="0"/>
    <xf numFmtId="169" fontId="41" fillId="0" borderId="0"/>
    <xf numFmtId="0" fontId="2" fillId="0" borderId="0"/>
    <xf numFmtId="169" fontId="41" fillId="0" borderId="0"/>
    <xf numFmtId="0" fontId="2" fillId="0" borderId="0">
      <alignment vertical="top"/>
    </xf>
    <xf numFmtId="0" fontId="13" fillId="0" borderId="0"/>
    <xf numFmtId="0" fontId="40" fillId="0" borderId="0"/>
    <xf numFmtId="0" fontId="2" fillId="0" borderId="0">
      <alignment vertical="top"/>
    </xf>
    <xf numFmtId="0" fontId="11" fillId="0" borderId="0"/>
    <xf numFmtId="0" fontId="40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11" fillId="0" borderId="0"/>
    <xf numFmtId="0" fontId="40" fillId="0" borderId="0"/>
    <xf numFmtId="0" fontId="2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37" fontId="31" fillId="0" borderId="0"/>
    <xf numFmtId="0" fontId="2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0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11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>
      <alignment vertical="top"/>
    </xf>
    <xf numFmtId="0" fontId="2" fillId="0" borderId="0">
      <alignment vertical="top"/>
    </xf>
    <xf numFmtId="0" fontId="106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40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69" fillId="0" borderId="0">
      <alignment vertical="top"/>
    </xf>
    <xf numFmtId="0" fontId="2" fillId="0" borderId="0"/>
    <xf numFmtId="0" fontId="11" fillId="0" borderId="0"/>
    <xf numFmtId="0" fontId="2" fillId="0" borderId="0"/>
    <xf numFmtId="0" fontId="69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9" fillId="0" borderId="0">
      <alignment vertical="top"/>
    </xf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69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69" fillId="0" borderId="0">
      <alignment vertical="top"/>
    </xf>
    <xf numFmtId="0" fontId="2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35" fillId="0" borderId="0"/>
    <xf numFmtId="0" fontId="35" fillId="0" borderId="0"/>
    <xf numFmtId="0" fontId="197" fillId="0" borderId="0"/>
    <xf numFmtId="0" fontId="69" fillId="0" borderId="0">
      <alignment vertical="top"/>
    </xf>
    <xf numFmtId="0" fontId="35" fillId="0" borderId="0"/>
    <xf numFmtId="0" fontId="35" fillId="0" borderId="0"/>
    <xf numFmtId="0" fontId="197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197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9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68" fillId="0" borderId="0"/>
    <xf numFmtId="0" fontId="35" fillId="0" borderId="0"/>
    <xf numFmtId="0" fontId="35" fillId="0" borderId="0"/>
    <xf numFmtId="0" fontId="68" fillId="0" borderId="0"/>
    <xf numFmtId="0" fontId="35" fillId="0" borderId="0"/>
    <xf numFmtId="0" fontId="35" fillId="0" borderId="0"/>
    <xf numFmtId="0" fontId="68" fillId="0" borderId="0"/>
    <xf numFmtId="0" fontId="35" fillId="0" borderId="0"/>
    <xf numFmtId="0" fontId="35" fillId="0" borderId="0"/>
    <xf numFmtId="0" fontId="68" fillId="0" borderId="0"/>
    <xf numFmtId="0" fontId="35" fillId="0" borderId="0"/>
    <xf numFmtId="0" fontId="35" fillId="0" borderId="0"/>
    <xf numFmtId="0" fontId="68" fillId="0" borderId="0"/>
    <xf numFmtId="0" fontId="35" fillId="0" borderId="0"/>
    <xf numFmtId="0" fontId="35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5" fillId="0" borderId="0"/>
    <xf numFmtId="0" fontId="2" fillId="0" borderId="0"/>
    <xf numFmtId="0" fontId="11" fillId="0" borderId="0"/>
    <xf numFmtId="37" fontId="31" fillId="0" borderId="0"/>
    <xf numFmtId="0" fontId="2" fillId="0" borderId="0"/>
    <xf numFmtId="0" fontId="2" fillId="0" borderId="0">
      <alignment vertical="top"/>
    </xf>
    <xf numFmtId="0" fontId="30" fillId="0" borderId="0">
      <alignment vertical="top"/>
    </xf>
    <xf numFmtId="0" fontId="2" fillId="0" borderId="0"/>
    <xf numFmtId="0" fontId="13" fillId="0" borderId="0"/>
    <xf numFmtId="0" fontId="69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3" fillId="0" borderId="0"/>
    <xf numFmtId="0" fontId="2" fillId="0" borderId="0"/>
    <xf numFmtId="0" fontId="11" fillId="0" borderId="0"/>
    <xf numFmtId="0" fontId="2" fillId="0" borderId="0"/>
    <xf numFmtId="0" fontId="143" fillId="0" borderId="0"/>
    <xf numFmtId="0" fontId="115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11" fillId="0" borderId="0"/>
    <xf numFmtId="0" fontId="69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9" fillId="0" borderId="0">
      <alignment vertical="top"/>
    </xf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3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69" fillId="0" borderId="0">
      <alignment vertical="top"/>
    </xf>
    <xf numFmtId="0" fontId="69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9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9" fillId="0" borderId="0"/>
    <xf numFmtId="0" fontId="11" fillId="0" borderId="0"/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11" fillId="0" borderId="0"/>
    <xf numFmtId="0" fontId="2" fillId="0" borderId="0"/>
    <xf numFmtId="0" fontId="69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04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37" fontId="31" fillId="0" borderId="0"/>
    <xf numFmtId="37" fontId="3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37" fontId="31" fillId="0" borderId="0"/>
    <xf numFmtId="37" fontId="3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7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/>
    <xf numFmtId="0" fontId="11" fillId="0" borderId="0"/>
    <xf numFmtId="0" fontId="2" fillId="0" borderId="0">
      <alignment vertical="top"/>
    </xf>
    <xf numFmtId="0" fontId="11" fillId="0" borderId="0"/>
    <xf numFmtId="42" fontId="11" fillId="0" borderId="0">
      <alignment vertical="top"/>
    </xf>
    <xf numFmtId="0" fontId="11" fillId="0" borderId="0"/>
    <xf numFmtId="0" fontId="2" fillId="0" borderId="0">
      <alignment vertical="top"/>
    </xf>
    <xf numFmtId="0" fontId="3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71" fillId="0" borderId="0"/>
    <xf numFmtId="0" fontId="69" fillId="0" borderId="0"/>
    <xf numFmtId="0" fontId="2" fillId="0" borderId="0"/>
    <xf numFmtId="0" fontId="11" fillId="0" borderId="0"/>
    <xf numFmtId="0" fontId="69" fillId="0" borderId="0"/>
    <xf numFmtId="0" fontId="69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9" fillId="0" borderId="0"/>
    <xf numFmtId="0" fontId="2" fillId="0" borderId="0"/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69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67" fillId="0" borderId="0"/>
    <xf numFmtId="0" fontId="2" fillId="0" borderId="0">
      <alignment vertical="top"/>
    </xf>
    <xf numFmtId="0" fontId="69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9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9" fillId="0" borderId="0">
      <alignment vertical="top"/>
    </xf>
    <xf numFmtId="0" fontId="2" fillId="0" borderId="0">
      <alignment vertical="top"/>
    </xf>
    <xf numFmtId="0" fontId="69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11" fillId="0" borderId="0"/>
    <xf numFmtId="0" fontId="69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69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4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4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37" fontId="31" fillId="0" borderId="0"/>
    <xf numFmtId="0" fontId="2" fillId="0" borderId="0">
      <alignment vertical="top"/>
    </xf>
    <xf numFmtId="0" fontId="7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11" fillId="0" borderId="0"/>
    <xf numFmtId="0" fontId="2" fillId="0" borderId="0">
      <alignment vertical="top"/>
    </xf>
    <xf numFmtId="0" fontId="11" fillId="0" borderId="0"/>
    <xf numFmtId="0" fontId="112" fillId="0" borderId="0">
      <alignment vertical="top"/>
    </xf>
    <xf numFmtId="0" fontId="35" fillId="0" borderId="0"/>
    <xf numFmtId="0" fontId="40" fillId="0" borderId="0"/>
    <xf numFmtId="0" fontId="2" fillId="0" borderId="0"/>
    <xf numFmtId="0" fontId="30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37" fontId="3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37" fontId="31" fillId="0" borderId="0"/>
    <xf numFmtId="0" fontId="2" fillId="0" borderId="0">
      <alignment vertical="top"/>
    </xf>
    <xf numFmtId="0" fontId="40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4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4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37" fontId="3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80" fillId="0" borderId="0"/>
    <xf numFmtId="0" fontId="2" fillId="0" borderId="0"/>
    <xf numFmtId="0" fontId="2" fillId="0" borderId="0"/>
    <xf numFmtId="0" fontId="112" fillId="0" borderId="0">
      <alignment vertical="top"/>
    </xf>
    <xf numFmtId="0" fontId="25" fillId="0" borderId="0"/>
    <xf numFmtId="0" fontId="2" fillId="0" borderId="0"/>
    <xf numFmtId="0" fontId="40" fillId="0" borderId="0"/>
    <xf numFmtId="0" fontId="2" fillId="0" borderId="0"/>
    <xf numFmtId="0" fontId="156" fillId="0" borderId="0">
      <alignment vertical="top"/>
    </xf>
    <xf numFmtId="0" fontId="113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98" fillId="0" borderId="0"/>
    <xf numFmtId="0" fontId="2" fillId="0" borderId="0"/>
    <xf numFmtId="0" fontId="2" fillId="0" borderId="0">
      <alignment vertical="top"/>
    </xf>
    <xf numFmtId="0" fontId="40" fillId="0" borderId="0"/>
    <xf numFmtId="0" fontId="40" fillId="0" borderId="0"/>
    <xf numFmtId="0" fontId="2" fillId="0" borderId="0"/>
    <xf numFmtId="0" fontId="40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98" fillId="0" borderId="0"/>
    <xf numFmtId="0" fontId="2" fillId="0" borderId="0"/>
    <xf numFmtId="0" fontId="98" fillId="0" borderId="0"/>
    <xf numFmtId="0" fontId="98" fillId="0" borderId="0"/>
    <xf numFmtId="0" fontId="40" fillId="0" borderId="0"/>
    <xf numFmtId="0" fontId="2" fillId="0" borderId="0"/>
    <xf numFmtId="0" fontId="2" fillId="0" borderId="0">
      <alignment vertical="top"/>
    </xf>
    <xf numFmtId="0" fontId="40" fillId="0" borderId="0"/>
    <xf numFmtId="0" fontId="2" fillId="0" borderId="0"/>
    <xf numFmtId="0" fontId="40" fillId="0" borderId="0"/>
    <xf numFmtId="0" fontId="98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98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40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>
      <alignment vertical="top"/>
    </xf>
    <xf numFmtId="0" fontId="98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98" fillId="0" borderId="0"/>
    <xf numFmtId="0" fontId="40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37" fontId="3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3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>
      <alignment vertical="top"/>
    </xf>
    <xf numFmtId="0" fontId="2" fillId="0" borderId="0"/>
    <xf numFmtId="0" fontId="159" fillId="0" borderId="0"/>
    <xf numFmtId="0" fontId="67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11" fillId="0" borderId="0"/>
    <xf numFmtId="0" fontId="11" fillId="0" borderId="0"/>
    <xf numFmtId="0" fontId="6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7" fillId="0" borderId="0"/>
    <xf numFmtId="0" fontId="2" fillId="0" borderId="0">
      <alignment vertical="top"/>
    </xf>
    <xf numFmtId="0" fontId="4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13" fillId="0" borderId="0"/>
    <xf numFmtId="0" fontId="40" fillId="0" borderId="0"/>
    <xf numFmtId="0" fontId="98" fillId="0" borderId="0"/>
    <xf numFmtId="0" fontId="2" fillId="0" borderId="0"/>
    <xf numFmtId="0" fontId="40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0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30" fillId="0" borderId="0"/>
    <xf numFmtId="0" fontId="2" fillId="0" borderId="0"/>
    <xf numFmtId="0" fontId="2" fillId="0" borderId="0">
      <alignment vertical="top"/>
    </xf>
    <xf numFmtId="0" fontId="13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35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1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180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43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79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42" fontId="11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11" fillId="0" borderId="0"/>
    <xf numFmtId="0" fontId="13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40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3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43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43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43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37" fontId="3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6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69" fillId="0" borderId="0">
      <alignment vertical="top"/>
    </xf>
    <xf numFmtId="0" fontId="2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/>
    <xf numFmtId="0" fontId="40" fillId="0" borderId="0"/>
    <xf numFmtId="0" fontId="2" fillId="0" borderId="0"/>
    <xf numFmtId="37" fontId="31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98" fillId="0" borderId="0"/>
    <xf numFmtId="0" fontId="40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69" fillId="0" borderId="0">
      <alignment vertical="top"/>
    </xf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11" fillId="0" borderId="0"/>
    <xf numFmtId="0" fontId="11" fillId="0" borderId="0"/>
    <xf numFmtId="0" fontId="69" fillId="0" borderId="0">
      <alignment vertical="top"/>
    </xf>
    <xf numFmtId="0" fontId="2" fillId="0" borderId="0"/>
    <xf numFmtId="0" fontId="69" fillId="0" borderId="0">
      <alignment vertical="top"/>
    </xf>
    <xf numFmtId="0" fontId="69" fillId="0" borderId="0">
      <alignment vertical="top"/>
    </xf>
    <xf numFmtId="0" fontId="11" fillId="0" borderId="0"/>
    <xf numFmtId="0" fontId="11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11" fillId="0" borderId="0"/>
    <xf numFmtId="0" fontId="11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69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67" fillId="0" borderId="0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8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5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5" fillId="85" borderId="64"/>
    <xf numFmtId="0" fontId="2" fillId="37" borderId="33"/>
    <xf numFmtId="0" fontId="2" fillId="37" borderId="33"/>
    <xf numFmtId="0" fontId="2" fillId="0" borderId="0">
      <alignment vertical="top"/>
    </xf>
    <xf numFmtId="0" fontId="160" fillId="37" borderId="33"/>
    <xf numFmtId="0" fontId="2" fillId="37" borderId="33"/>
    <xf numFmtId="0" fontId="2" fillId="37" borderId="33"/>
    <xf numFmtId="0" fontId="143" fillId="37" borderId="33"/>
    <xf numFmtId="0" fontId="2" fillId="9" borderId="33"/>
    <xf numFmtId="0" fontId="2" fillId="37" borderId="33"/>
    <xf numFmtId="0" fontId="2" fillId="37" borderId="33"/>
    <xf numFmtId="0" fontId="2" fillId="37" borderId="33"/>
    <xf numFmtId="0" fontId="25" fillId="85" borderId="64"/>
    <xf numFmtId="0" fontId="2" fillId="9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11" fillId="85" borderId="64"/>
    <xf numFmtId="0" fontId="25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5" fillId="85" borderId="64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11" fillId="85" borderId="64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11" fillId="85" borderId="64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11" fillId="85" borderId="64"/>
    <xf numFmtId="0" fontId="25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5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31" fillId="85" borderId="64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5" fillId="85" borderId="64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5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5" fillId="85" borderId="64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67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68" fillId="37" borderId="33"/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37" borderId="33"/>
    <xf numFmtId="0" fontId="25" fillId="37" borderId="33"/>
    <xf numFmtId="0" fontId="2" fillId="0" borderId="0">
      <alignment vertical="top"/>
    </xf>
    <xf numFmtId="0" fontId="2" fillId="37" borderId="33"/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43" fillId="37" borderId="33"/>
    <xf numFmtId="0" fontId="2" fillId="37" borderId="33"/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0" fontId="2" fillId="37" borderId="33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37" borderId="33"/>
    <xf numFmtId="37" fontId="75" fillId="0" borderId="0">
      <alignment horizontal="right" vertical="center"/>
    </xf>
    <xf numFmtId="37" fontId="75" fillId="0" borderId="0">
      <alignment horizontal="right" vertical="center"/>
    </xf>
    <xf numFmtId="0" fontId="2" fillId="0" borderId="0">
      <alignment vertical="top"/>
    </xf>
    <xf numFmtId="37" fontId="85" fillId="0" borderId="0">
      <alignment horizontal="right" vertical="center"/>
    </xf>
    <xf numFmtId="37" fontId="85" fillId="0" borderId="0">
      <alignment horizontal="right" vertical="center"/>
    </xf>
    <xf numFmtId="0" fontId="2" fillId="0" borderId="0">
      <alignment vertical="top"/>
    </xf>
    <xf numFmtId="37" fontId="86" fillId="0" borderId="0">
      <alignment horizontal="right" vertical="center"/>
    </xf>
    <xf numFmtId="37" fontId="86" fillId="0" borderId="0">
      <alignment horizontal="right" vertical="center"/>
    </xf>
    <xf numFmtId="0" fontId="2" fillId="0" borderId="0">
      <alignment vertical="top"/>
    </xf>
    <xf numFmtId="37" fontId="87" fillId="0" borderId="0">
      <alignment horizontal="right" vertical="center"/>
    </xf>
    <xf numFmtId="37" fontId="87" fillId="0" borderId="0">
      <alignment horizontal="right" vertical="center"/>
    </xf>
    <xf numFmtId="0" fontId="2" fillId="0" borderId="0">
      <alignment vertical="top"/>
    </xf>
    <xf numFmtId="0" fontId="60" fillId="35" borderId="46"/>
    <xf numFmtId="0" fontId="97" fillId="66" borderId="58"/>
    <xf numFmtId="0" fontId="97" fillId="66" borderId="58"/>
    <xf numFmtId="0" fontId="140" fillId="66" borderId="58"/>
    <xf numFmtId="0" fontId="140" fillId="80" borderId="58"/>
    <xf numFmtId="0" fontId="2" fillId="0" borderId="0">
      <alignment vertical="top"/>
    </xf>
    <xf numFmtId="0" fontId="148" fillId="35" borderId="46"/>
    <xf numFmtId="0" fontId="60" fillId="35" borderId="46"/>
    <xf numFmtId="0" fontId="60" fillId="35" borderId="46"/>
    <xf numFmtId="0" fontId="140" fillId="66" borderId="58"/>
    <xf numFmtId="0" fontId="190" fillId="35" borderId="46"/>
    <xf numFmtId="0" fontId="97" fillId="66" borderId="58"/>
    <xf numFmtId="0" fontId="60" fillId="80" borderId="46"/>
    <xf numFmtId="0" fontId="2" fillId="0" borderId="0">
      <alignment vertical="top"/>
    </xf>
    <xf numFmtId="0" fontId="168" fillId="66" borderId="58"/>
    <xf numFmtId="0" fontId="140" fillId="66" borderId="58"/>
    <xf numFmtId="0" fontId="60" fillId="35" borderId="46"/>
    <xf numFmtId="0" fontId="2" fillId="0" borderId="0">
      <alignment vertical="top"/>
    </xf>
    <xf numFmtId="0" fontId="140" fillId="66" borderId="58"/>
    <xf numFmtId="0" fontId="148" fillId="35" borderId="46"/>
    <xf numFmtId="0" fontId="60" fillId="35" borderId="46"/>
    <xf numFmtId="0" fontId="124" fillId="35" borderId="46"/>
    <xf numFmtId="0" fontId="124" fillId="35" borderId="46"/>
    <xf numFmtId="0" fontId="77" fillId="0" borderId="0">
      <alignment vertical="center"/>
    </xf>
    <xf numFmtId="0" fontId="77" fillId="0" borderId="0">
      <alignment vertical="center"/>
    </xf>
    <xf numFmtId="0" fontId="2" fillId="0" borderId="0">
      <alignment vertical="top"/>
    </xf>
    <xf numFmtId="170" fontId="75" fillId="0" borderId="0">
      <alignment horizontal="right" vertical="center"/>
    </xf>
    <xf numFmtId="170" fontId="75" fillId="0" borderId="0">
      <alignment horizontal="right" vertical="center"/>
    </xf>
    <xf numFmtId="0" fontId="2" fillId="0" borderId="0">
      <alignment vertical="top"/>
    </xf>
    <xf numFmtId="39" fontId="75" fillId="0" borderId="0">
      <alignment horizontal="right" vertical="center"/>
    </xf>
    <xf numFmtId="39" fontId="75" fillId="0" borderId="0">
      <alignment horizontal="right" vertical="center"/>
    </xf>
    <xf numFmtId="0" fontId="2" fillId="0" borderId="0">
      <alignment vertical="top"/>
    </xf>
    <xf numFmtId="171" fontId="85" fillId="0" borderId="0">
      <alignment horizontal="right" vertical="center"/>
    </xf>
    <xf numFmtId="171" fontId="85" fillId="0" borderId="0">
      <alignment horizontal="right" vertical="center"/>
    </xf>
    <xf numFmtId="171" fontId="85" fillId="0" borderId="0">
      <alignment horizontal="right" vertical="center"/>
    </xf>
    <xf numFmtId="171" fontId="85" fillId="0" borderId="0">
      <alignment horizontal="right" vertical="center"/>
    </xf>
    <xf numFmtId="171" fontId="85" fillId="0" borderId="0">
      <alignment horizontal="right" vertical="center"/>
    </xf>
    <xf numFmtId="171" fontId="85" fillId="0" borderId="0">
      <alignment horizontal="right" vertical="center"/>
    </xf>
    <xf numFmtId="0" fontId="2" fillId="0" borderId="0">
      <alignment vertical="top"/>
    </xf>
    <xf numFmtId="171" fontId="85" fillId="0" borderId="0">
      <alignment horizontal="right" vertical="center"/>
    </xf>
    <xf numFmtId="171" fontId="85" fillId="0" borderId="0">
      <alignment horizontal="right" vertical="center"/>
    </xf>
    <xf numFmtId="0" fontId="2" fillId="0" borderId="0">
      <alignment vertical="top"/>
    </xf>
    <xf numFmtId="39" fontId="85" fillId="0" borderId="0">
      <alignment horizontal="right" vertical="center"/>
    </xf>
    <xf numFmtId="39" fontId="85" fillId="0" borderId="0">
      <alignment horizontal="right" vertical="center"/>
    </xf>
    <xf numFmtId="0" fontId="2" fillId="0" borderId="0">
      <alignment vertical="top"/>
    </xf>
    <xf numFmtId="170" fontId="86" fillId="0" borderId="0">
      <alignment horizontal="right" vertical="center"/>
    </xf>
    <xf numFmtId="170" fontId="86" fillId="0" borderId="0">
      <alignment horizontal="right" vertical="center"/>
    </xf>
    <xf numFmtId="0" fontId="2" fillId="0" borderId="0">
      <alignment vertical="top"/>
    </xf>
    <xf numFmtId="10" fontId="86" fillId="0" borderId="0">
      <alignment horizontal="right" vertical="center"/>
    </xf>
    <xf numFmtId="10" fontId="86" fillId="0" borderId="0">
      <alignment horizontal="right" vertical="center"/>
    </xf>
    <xf numFmtId="0" fontId="2" fillId="0" borderId="0">
      <alignment vertical="top"/>
    </xf>
    <xf numFmtId="170" fontId="87" fillId="0" borderId="0">
      <alignment horizontal="right" vertical="center"/>
    </xf>
    <xf numFmtId="170" fontId="87" fillId="0" borderId="0">
      <alignment horizontal="right" vertical="center"/>
    </xf>
    <xf numFmtId="0" fontId="2" fillId="0" borderId="0">
      <alignment vertical="top"/>
    </xf>
    <xf numFmtId="10" fontId="87" fillId="0" borderId="0">
      <alignment horizontal="right" vertical="center"/>
    </xf>
    <xf numFmtId="10" fontId="87" fillId="0" borderId="0">
      <alignment horizontal="right" vertical="center"/>
    </xf>
    <xf numFmtId="0" fontId="2" fillId="0" borderId="0">
      <alignment vertical="top"/>
    </xf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9" fontId="11" fillId="0" borderId="0"/>
    <xf numFmtId="9" fontId="2" fillId="0" borderId="0"/>
    <xf numFmtId="9" fontId="2" fillId="0" borderId="0"/>
    <xf numFmtId="9" fontId="11" fillId="0" borderId="0"/>
    <xf numFmtId="9" fontId="143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11" fillId="0" borderId="0"/>
    <xf numFmtId="9" fontId="143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143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143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40" fillId="0" borderId="0"/>
    <xf numFmtId="9" fontId="11" fillId="0" borderId="0"/>
    <xf numFmtId="9" fontId="69" fillId="0" borderId="0"/>
    <xf numFmtId="9" fontId="11" fillId="0" borderId="0"/>
    <xf numFmtId="9" fontId="40" fillId="0" borderId="0"/>
    <xf numFmtId="9" fontId="40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9" fillId="0" borderId="0"/>
    <xf numFmtId="9" fontId="69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6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40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98" fillId="0" borderId="0"/>
    <xf numFmtId="37" fontId="11" fillId="0" borderId="0"/>
    <xf numFmtId="9" fontId="2" fillId="0" borderId="0"/>
    <xf numFmtId="9" fontId="2" fillId="0" borderId="0"/>
    <xf numFmtId="9" fontId="11" fillId="0" borderId="0"/>
    <xf numFmtId="9" fontId="40" fillId="0" borderId="0"/>
    <xf numFmtId="9" fontId="3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5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5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5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98" fillId="0" borderId="0"/>
    <xf numFmtId="9" fontId="98" fillId="0" borderId="0"/>
    <xf numFmtId="9" fontId="98" fillId="0" borderId="0"/>
    <xf numFmtId="9" fontId="40" fillId="0" borderId="0"/>
    <xf numFmtId="9" fontId="2" fillId="0" borderId="0"/>
    <xf numFmtId="9" fontId="40" fillId="0" borderId="0"/>
    <xf numFmtId="9" fontId="2" fillId="0" borderId="0"/>
    <xf numFmtId="9" fontId="40" fillId="0" borderId="0"/>
    <xf numFmtId="9" fontId="98" fillId="0" borderId="0"/>
    <xf numFmtId="9" fontId="2" fillId="0" borderId="0"/>
    <xf numFmtId="9" fontId="98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98" fillId="0" borderId="0"/>
    <xf numFmtId="9" fontId="2" fillId="0" borderId="0"/>
    <xf numFmtId="9" fontId="40" fillId="0" borderId="0"/>
    <xf numFmtId="9" fontId="11" fillId="0" borderId="0"/>
    <xf numFmtId="9" fontId="98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40" fillId="0" borderId="0"/>
    <xf numFmtId="9" fontId="2" fillId="0" borderId="0"/>
    <xf numFmtId="9" fontId="9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2" fillId="0" borderId="0"/>
    <xf numFmtId="9" fontId="11" fillId="0" borderId="0"/>
    <xf numFmtId="0" fontId="2" fillId="0" borderId="0">
      <alignment vertical="top"/>
    </xf>
    <xf numFmtId="9" fontId="11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11" fillId="0" borderId="0"/>
    <xf numFmtId="0" fontId="2" fillId="0" borderId="0">
      <alignment vertical="top"/>
    </xf>
    <xf numFmtId="9" fontId="11" fillId="0" borderId="0"/>
    <xf numFmtId="9" fontId="68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69" fillId="0" borderId="0"/>
    <xf numFmtId="9" fontId="69" fillId="0" borderId="0"/>
    <xf numFmtId="9" fontId="69" fillId="0" borderId="0"/>
    <xf numFmtId="9" fontId="69" fillId="0" borderId="0"/>
    <xf numFmtId="9" fontId="69" fillId="0" borderId="0"/>
    <xf numFmtId="9" fontId="69" fillId="0" borderId="0"/>
    <xf numFmtId="9" fontId="69" fillId="0" borderId="0"/>
    <xf numFmtId="9" fontId="11" fillId="0" borderId="0"/>
    <xf numFmtId="9" fontId="69" fillId="0" borderId="0"/>
    <xf numFmtId="9" fontId="69" fillId="0" borderId="0"/>
    <xf numFmtId="9" fontId="69" fillId="0" borderId="0"/>
    <xf numFmtId="9" fontId="11" fillId="0" borderId="0"/>
    <xf numFmtId="9" fontId="69" fillId="0" borderId="0"/>
    <xf numFmtId="9" fontId="2" fillId="0" borderId="0"/>
    <xf numFmtId="9" fontId="69" fillId="0" borderId="0"/>
    <xf numFmtId="9" fontId="11" fillId="0" borderId="0"/>
    <xf numFmtId="9" fontId="69" fillId="0" borderId="0"/>
    <xf numFmtId="9" fontId="2" fillId="0" borderId="0"/>
    <xf numFmtId="9" fontId="69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69" fillId="0" borderId="0"/>
    <xf numFmtId="9" fontId="11" fillId="0" borderId="0"/>
    <xf numFmtId="9" fontId="69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69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6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69" fillId="0" borderId="0"/>
    <xf numFmtId="9" fontId="69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11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9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69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11" fillId="0" borderId="0"/>
    <xf numFmtId="9" fontId="2" fillId="0" borderId="0"/>
    <xf numFmtId="0" fontId="2" fillId="0" borderId="0">
      <alignment vertical="top"/>
    </xf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69" fillId="0" borderId="0">
      <alignment vertical="top"/>
    </xf>
    <xf numFmtId="9" fontId="11" fillId="0" borderId="0"/>
    <xf numFmtId="9" fontId="11" fillId="0" borderId="0"/>
    <xf numFmtId="9" fontId="11" fillId="0" borderId="0"/>
    <xf numFmtId="9" fontId="69" fillId="0" borderId="0">
      <alignment vertical="top"/>
    </xf>
    <xf numFmtId="9" fontId="11" fillId="0" borderId="0"/>
    <xf numFmtId="9" fontId="11" fillId="0" borderId="0"/>
    <xf numFmtId="9" fontId="11" fillId="0" borderId="0"/>
    <xf numFmtId="9" fontId="69" fillId="0" borderId="0">
      <alignment vertical="top"/>
    </xf>
    <xf numFmtId="9" fontId="11" fillId="0" borderId="0"/>
    <xf numFmtId="9" fontId="11" fillId="0" borderId="0"/>
    <xf numFmtId="9" fontId="11" fillId="0" borderId="0"/>
    <xf numFmtId="9" fontId="69" fillId="0" borderId="0">
      <alignment vertical="top"/>
    </xf>
    <xf numFmtId="9" fontId="11" fillId="0" borderId="0"/>
    <xf numFmtId="9" fontId="11" fillId="0" borderId="0"/>
    <xf numFmtId="9" fontId="11" fillId="0" borderId="0"/>
    <xf numFmtId="9" fontId="69" fillId="0" borderId="0">
      <alignment vertical="top"/>
    </xf>
    <xf numFmtId="9" fontId="11" fillId="0" borderId="0"/>
    <xf numFmtId="9" fontId="11" fillId="0" borderId="0"/>
    <xf numFmtId="9" fontId="11" fillId="0" borderId="0"/>
    <xf numFmtId="9" fontId="69" fillId="0" borderId="0">
      <alignment vertical="top"/>
    </xf>
    <xf numFmtId="9" fontId="18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40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0" fontId="2" fillId="0" borderId="0">
      <alignment vertical="top"/>
    </xf>
    <xf numFmtId="9" fontId="40" fillId="0" borderId="0"/>
    <xf numFmtId="9" fontId="11" fillId="0" borderId="0"/>
    <xf numFmtId="9" fontId="40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0" fontId="2" fillId="0" borderId="0">
      <alignment vertical="top"/>
    </xf>
    <xf numFmtId="9" fontId="11" fillId="0" borderId="0"/>
    <xf numFmtId="9" fontId="11" fillId="0" borderId="0"/>
    <xf numFmtId="9" fontId="11" fillId="0" borderId="0"/>
    <xf numFmtId="9" fontId="11" fillId="0" borderId="0"/>
    <xf numFmtId="9" fontId="40" fillId="0" borderId="0"/>
    <xf numFmtId="0" fontId="2" fillId="0" borderId="0">
      <alignment vertical="top"/>
    </xf>
    <xf numFmtId="9" fontId="11" fillId="0" borderId="0"/>
    <xf numFmtId="9" fontId="2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2" fillId="0" borderId="0"/>
    <xf numFmtId="9" fontId="11" fillId="0" borderId="0"/>
    <xf numFmtId="0" fontId="2" fillId="0" borderId="0">
      <alignment vertical="top"/>
    </xf>
    <xf numFmtId="9" fontId="2" fillId="0" borderId="0"/>
    <xf numFmtId="9" fontId="69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0" fontId="2" fillId="0" borderId="0">
      <alignment vertical="top"/>
    </xf>
    <xf numFmtId="9" fontId="11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69" fillId="0" borderId="0">
      <alignment vertical="top"/>
    </xf>
    <xf numFmtId="9" fontId="11" fillId="0" borderId="0"/>
    <xf numFmtId="9" fontId="11" fillId="0" borderId="0"/>
    <xf numFmtId="9" fontId="11" fillId="0" borderId="0"/>
    <xf numFmtId="9" fontId="69" fillId="0" borderId="0">
      <alignment vertical="top"/>
    </xf>
    <xf numFmtId="9" fontId="11" fillId="0" borderId="0"/>
    <xf numFmtId="9" fontId="11" fillId="0" borderId="0"/>
    <xf numFmtId="9" fontId="11" fillId="0" borderId="0"/>
    <xf numFmtId="9" fontId="69" fillId="0" borderId="0">
      <alignment vertical="top"/>
    </xf>
    <xf numFmtId="9" fontId="11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69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69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69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69" fillId="0" borderId="0"/>
    <xf numFmtId="9" fontId="11" fillId="0" borderId="0"/>
    <xf numFmtId="9" fontId="11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11" fillId="0" borderId="0"/>
    <xf numFmtId="9" fontId="69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37" fontId="11" fillId="0" borderId="0"/>
    <xf numFmtId="9" fontId="40" fillId="0" borderId="0"/>
    <xf numFmtId="9" fontId="40" fillId="0" borderId="0"/>
    <xf numFmtId="9" fontId="11" fillId="0" borderId="0"/>
    <xf numFmtId="9" fontId="11" fillId="0" borderId="0"/>
    <xf numFmtId="9" fontId="40" fillId="0" borderId="0"/>
    <xf numFmtId="9" fontId="11" fillId="0" borderId="0"/>
    <xf numFmtId="9" fontId="98" fillId="0" borderId="0"/>
    <xf numFmtId="9" fontId="69" fillId="0" borderId="0"/>
    <xf numFmtId="9" fontId="40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0" fontId="2" fillId="0" borderId="0">
      <alignment vertical="top"/>
    </xf>
    <xf numFmtId="9" fontId="11" fillId="0" borderId="0"/>
    <xf numFmtId="9" fontId="98" fillId="0" borderId="0"/>
    <xf numFmtId="9" fontId="11" fillId="0" borderId="0"/>
    <xf numFmtId="9" fontId="2" fillId="0" borderId="0"/>
    <xf numFmtId="9" fontId="40" fillId="0" borderId="0"/>
    <xf numFmtId="9" fontId="2" fillId="0" borderId="0"/>
    <xf numFmtId="9" fontId="69" fillId="0" borderId="0"/>
    <xf numFmtId="9" fontId="11" fillId="0" borderId="0"/>
    <xf numFmtId="0" fontId="2" fillId="0" borderId="0">
      <alignment vertical="top"/>
    </xf>
    <xf numFmtId="9" fontId="69" fillId="0" borderId="0"/>
    <xf numFmtId="9" fontId="11" fillId="0" borderId="0"/>
    <xf numFmtId="9" fontId="40" fillId="0" borderId="0"/>
    <xf numFmtId="9" fontId="11" fillId="0" borderId="0"/>
    <xf numFmtId="9" fontId="2" fillId="0" borderId="0"/>
    <xf numFmtId="9" fontId="2" fillId="0" borderId="0"/>
    <xf numFmtId="9" fontId="69" fillId="0" borderId="0"/>
    <xf numFmtId="9" fontId="6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0" fontId="2" fillId="0" borderId="0">
      <alignment vertical="top"/>
    </xf>
    <xf numFmtId="9" fontId="11" fillId="0" borderId="0"/>
    <xf numFmtId="9" fontId="69" fillId="0" borderId="0"/>
    <xf numFmtId="9" fontId="6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59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69" fillId="0" borderId="0"/>
    <xf numFmtId="9" fontId="11" fillId="0" borderId="0"/>
    <xf numFmtId="9" fontId="11" fillId="0" borderId="0"/>
    <xf numFmtId="9" fontId="69" fillId="0" borderId="0"/>
    <xf numFmtId="9" fontId="69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9" fillId="0" borderId="0">
      <alignment vertical="top"/>
    </xf>
    <xf numFmtId="9" fontId="69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11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35" fillId="0" borderId="0"/>
    <xf numFmtId="9" fontId="2" fillId="0" borderId="0"/>
    <xf numFmtId="9" fontId="35" fillId="0" borderId="0"/>
    <xf numFmtId="9" fontId="35" fillId="0" borderId="0"/>
    <xf numFmtId="9" fontId="35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11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35" fillId="0" borderId="0"/>
    <xf numFmtId="9" fontId="2" fillId="0" borderId="0"/>
    <xf numFmtId="9" fontId="35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67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2" fillId="0" borderId="0"/>
    <xf numFmtId="9" fontId="68" fillId="0" borderId="0"/>
    <xf numFmtId="9" fontId="68" fillId="0" borderId="0"/>
    <xf numFmtId="9" fontId="68" fillId="0" borderId="0"/>
    <xf numFmtId="9" fontId="2" fillId="0" borderId="0"/>
    <xf numFmtId="9" fontId="2" fillId="0" borderId="0"/>
    <xf numFmtId="9" fontId="11" fillId="0" borderId="0"/>
    <xf numFmtId="9" fontId="143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0" fontId="2" fillId="0" borderId="0">
      <alignment vertical="top"/>
    </xf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2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11" fillId="0" borderId="0"/>
    <xf numFmtId="9" fontId="11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2" fillId="0" borderId="0"/>
    <xf numFmtId="9" fontId="68" fillId="0" borderId="0"/>
    <xf numFmtId="9" fontId="68" fillId="0" borderId="0"/>
    <xf numFmtId="9" fontId="68" fillId="0" borderId="0"/>
    <xf numFmtId="9" fontId="11" fillId="0" borderId="0"/>
    <xf numFmtId="9" fontId="2" fillId="0" borderId="0"/>
    <xf numFmtId="9" fontId="2" fillId="0" borderId="0"/>
    <xf numFmtId="0" fontId="88" fillId="0" borderId="0">
      <alignment vertical="center"/>
    </xf>
    <xf numFmtId="0" fontId="88" fillId="0" borderId="0">
      <alignment vertical="center"/>
    </xf>
    <xf numFmtId="0" fontId="2" fillId="0" borderId="0">
      <alignment vertical="top"/>
    </xf>
    <xf numFmtId="0" fontId="105" fillId="0" borderId="0">
      <alignment horizontal="left" vertical="top"/>
    </xf>
    <xf numFmtId="43" fontId="35" fillId="0" borderId="0" applyFont="0" applyFill="0" applyBorder="0" applyAlignment="0" applyProtection="0"/>
    <xf numFmtId="0" fontId="91" fillId="0" borderId="0"/>
    <xf numFmtId="0" fontId="37" fillId="0" borderId="0"/>
    <xf numFmtId="0" fontId="43" fillId="0" borderId="0"/>
    <xf numFmtId="0" fontId="203" fillId="0" borderId="0"/>
    <xf numFmtId="0" fontId="110" fillId="0" borderId="0"/>
    <xf numFmtId="0" fontId="37" fillId="0" borderId="0"/>
    <xf numFmtId="0" fontId="43" fillId="0" borderId="0"/>
    <xf numFmtId="0" fontId="91" fillId="0" borderId="0"/>
    <xf numFmtId="0" fontId="37" fillId="0" borderId="0"/>
    <xf numFmtId="0" fontId="91" fillId="0" borderId="0"/>
    <xf numFmtId="0" fontId="2" fillId="0" borderId="0">
      <alignment vertical="top"/>
    </xf>
    <xf numFmtId="0" fontId="43" fillId="0" borderId="0"/>
    <xf numFmtId="0" fontId="176" fillId="0" borderId="0"/>
    <xf numFmtId="0" fontId="91" fillId="0" borderId="0"/>
    <xf numFmtId="0" fontId="43" fillId="0" borderId="0"/>
    <xf numFmtId="0" fontId="91" fillId="0" borderId="0"/>
    <xf numFmtId="0" fontId="35" fillId="0" borderId="0" applyBorder="0"/>
    <xf numFmtId="0" fontId="37" fillId="0" borderId="0"/>
    <xf numFmtId="0" fontId="37" fillId="0" borderId="0"/>
    <xf numFmtId="0" fontId="43" fillId="0" borderId="0"/>
    <xf numFmtId="0" fontId="43" fillId="0" borderId="0"/>
    <xf numFmtId="0" fontId="91" fillId="0" borderId="0"/>
    <xf numFmtId="0" fontId="37" fillId="0" borderId="0"/>
    <xf numFmtId="0" fontId="43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2" fillId="0" borderId="0">
      <alignment vertical="top"/>
    </xf>
    <xf numFmtId="0" fontId="43" fillId="0" borderId="0"/>
    <xf numFmtId="0" fontId="43" fillId="0" borderId="0"/>
    <xf numFmtId="0" fontId="34" fillId="0" borderId="49"/>
    <xf numFmtId="0" fontId="11" fillId="0" borderId="51"/>
    <xf numFmtId="0" fontId="11" fillId="0" borderId="51"/>
    <xf numFmtId="0" fontId="11" fillId="0" borderId="52">
      <alignment vertical="top"/>
    </xf>
    <xf numFmtId="0" fontId="11" fillId="0" borderId="52">
      <alignment vertical="top"/>
    </xf>
    <xf numFmtId="0" fontId="141" fillId="0" borderId="59"/>
    <xf numFmtId="0" fontId="2" fillId="0" borderId="0">
      <alignment vertical="top"/>
    </xf>
    <xf numFmtId="0" fontId="11" fillId="0" borderId="70"/>
    <xf numFmtId="0" fontId="34" fillId="0" borderId="59"/>
    <xf numFmtId="0" fontId="34" fillId="0" borderId="59"/>
    <xf numFmtId="0" fontId="141" fillId="0" borderId="69"/>
    <xf numFmtId="0" fontId="11" fillId="0" borderId="52">
      <alignment vertical="top"/>
    </xf>
    <xf numFmtId="0" fontId="11" fillId="0" borderId="51"/>
    <xf numFmtId="0" fontId="34" fillId="0" borderId="59"/>
    <xf numFmtId="0" fontId="11" fillId="0" borderId="52">
      <alignment vertical="top"/>
    </xf>
    <xf numFmtId="0" fontId="34" fillId="0" borderId="49"/>
    <xf numFmtId="0" fontId="30" fillId="0" borderId="70"/>
    <xf numFmtId="0" fontId="34" fillId="0" borderId="59"/>
    <xf numFmtId="0" fontId="141" fillId="0" borderId="59"/>
    <xf numFmtId="0" fontId="34" fillId="0" borderId="49"/>
    <xf numFmtId="0" fontId="2" fillId="0" borderId="0">
      <alignment vertical="top"/>
    </xf>
    <xf numFmtId="0" fontId="11" fillId="0" borderId="52">
      <alignment vertical="top"/>
    </xf>
    <xf numFmtId="0" fontId="141" fillId="0" borderId="59"/>
    <xf numFmtId="0" fontId="11" fillId="0" borderId="52">
      <alignment vertical="top"/>
    </xf>
    <xf numFmtId="0" fontId="154" fillId="0" borderId="49"/>
    <xf numFmtId="0" fontId="34" fillId="0" borderId="49"/>
    <xf numFmtId="0" fontId="177" fillId="0" borderId="59"/>
    <xf numFmtId="0" fontId="34" fillId="0" borderId="49"/>
    <xf numFmtId="0" fontId="194" fillId="0" borderId="49"/>
    <xf numFmtId="0" fontId="34" fillId="0" borderId="59"/>
    <xf numFmtId="0" fontId="34" fillId="0" borderId="62"/>
    <xf numFmtId="0" fontId="30" fillId="0" borderId="70"/>
    <xf numFmtId="0" fontId="11" fillId="0" borderId="51"/>
    <xf numFmtId="0" fontId="11" fillId="0" borderId="52">
      <alignment vertical="top"/>
    </xf>
    <xf numFmtId="0" fontId="11" fillId="0" borderId="52">
      <alignment vertical="top"/>
    </xf>
    <xf numFmtId="0" fontId="2" fillId="0" borderId="52">
      <alignment vertical="top"/>
    </xf>
    <xf numFmtId="0" fontId="2" fillId="0" borderId="52">
      <alignment vertical="top"/>
    </xf>
    <xf numFmtId="0" fontId="11" fillId="0" borderId="51"/>
    <xf numFmtId="0" fontId="2" fillId="0" borderId="52">
      <alignment vertical="top"/>
    </xf>
    <xf numFmtId="0" fontId="2" fillId="0" borderId="52">
      <alignment vertical="top"/>
    </xf>
    <xf numFmtId="0" fontId="2" fillId="0" borderId="52">
      <alignment vertical="top"/>
    </xf>
    <xf numFmtId="0" fontId="2" fillId="0" borderId="52">
      <alignment vertical="top"/>
    </xf>
    <xf numFmtId="0" fontId="2" fillId="0" borderId="52">
      <alignment vertical="top"/>
    </xf>
    <xf numFmtId="0" fontId="2" fillId="0" borderId="52">
      <alignment vertical="top"/>
    </xf>
    <xf numFmtId="0" fontId="2" fillId="0" borderId="52">
      <alignment vertical="top"/>
    </xf>
    <xf numFmtId="0" fontId="2" fillId="0" borderId="52">
      <alignment vertical="top"/>
    </xf>
    <xf numFmtId="0" fontId="34" fillId="0" borderId="49"/>
    <xf numFmtId="0" fontId="2" fillId="0" borderId="52">
      <alignment vertical="top"/>
    </xf>
    <xf numFmtId="0" fontId="2" fillId="0" borderId="52">
      <alignment vertical="top"/>
    </xf>
    <xf numFmtId="0" fontId="141" fillId="0" borderId="59"/>
    <xf numFmtId="0" fontId="2" fillId="0" borderId="52">
      <alignment vertical="top"/>
    </xf>
    <xf numFmtId="0" fontId="2" fillId="0" borderId="0">
      <alignment vertical="top"/>
    </xf>
    <xf numFmtId="0" fontId="2" fillId="0" borderId="52">
      <alignment vertical="top"/>
    </xf>
    <xf numFmtId="0" fontId="2" fillId="0" borderId="52">
      <alignment vertical="top"/>
    </xf>
    <xf numFmtId="0" fontId="11" fillId="0" borderId="51"/>
    <xf numFmtId="0" fontId="11" fillId="0" borderId="52">
      <alignment vertical="top"/>
    </xf>
    <xf numFmtId="0" fontId="11" fillId="0" borderId="52">
      <alignment vertical="top"/>
    </xf>
    <xf numFmtId="0" fontId="11" fillId="0" borderId="51"/>
    <xf numFmtId="0" fontId="154" fillId="0" borderId="49"/>
    <xf numFmtId="0" fontId="11" fillId="0" borderId="52">
      <alignment vertical="top"/>
    </xf>
    <xf numFmtId="0" fontId="34" fillId="0" borderId="49"/>
    <xf numFmtId="0" fontId="130" fillId="0" borderId="49"/>
    <xf numFmtId="0" fontId="130" fillId="0" borderId="49"/>
    <xf numFmtId="0" fontId="64" fillId="0" borderId="0"/>
    <xf numFmtId="0" fontId="64" fillId="0" borderId="0"/>
    <xf numFmtId="0" fontId="152" fillId="0" borderId="0"/>
    <xf numFmtId="0" fontId="2" fillId="0" borderId="0">
      <alignment vertical="top"/>
    </xf>
    <xf numFmtId="0" fontId="142" fillId="0" borderId="0"/>
    <xf numFmtId="0" fontId="64" fillId="0" borderId="0"/>
    <xf numFmtId="0" fontId="102" fillId="0" borderId="0"/>
    <xf numFmtId="0" fontId="2" fillId="0" borderId="0">
      <alignment vertical="top"/>
    </xf>
    <xf numFmtId="0" fontId="178" fillId="0" borderId="0"/>
    <xf numFmtId="0" fontId="142" fillId="0" borderId="0"/>
    <xf numFmtId="0" fontId="64" fillId="0" borderId="0"/>
    <xf numFmtId="0" fontId="2" fillId="0" borderId="0">
      <alignment vertical="top"/>
    </xf>
    <xf numFmtId="0" fontId="142" fillId="0" borderId="0"/>
    <xf numFmtId="0" fontId="152" fillId="0" borderId="0"/>
    <xf numFmtId="0" fontId="64" fillId="0" borderId="0"/>
    <xf numFmtId="0" fontId="128" fillId="0" borderId="0"/>
    <xf numFmtId="0" fontId="128" fillId="0" borderId="0"/>
    <xf numFmtId="0" fontId="207" fillId="0" borderId="0"/>
    <xf numFmtId="43" fontId="207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5" fillId="0" borderId="0" applyBorder="0"/>
    <xf numFmtId="43" fontId="67" fillId="0" borderId="0" applyFont="0" applyFill="0" applyBorder="0" applyAlignment="0" applyProtection="0"/>
    <xf numFmtId="3" fontId="11" fillId="0" borderId="0" applyFont="0" applyFill="0" applyBorder="0" applyProtection="0"/>
    <xf numFmtId="5" fontId="11" fillId="0" borderId="0" applyFont="0" applyFill="0" applyBorder="0" applyProtection="0"/>
    <xf numFmtId="0" fontId="11" fillId="0" borderId="0" applyFont="0" applyFill="0" applyBorder="0" applyProtection="0"/>
    <xf numFmtId="2" fontId="11" fillId="0" borderId="0" applyFont="0" applyFill="0" applyBorder="0" applyProtection="0"/>
    <xf numFmtId="0" fontId="74" fillId="0" borderId="0" applyNumberFormat="0" applyFill="0" applyBorder="0" applyProtection="0"/>
    <xf numFmtId="0" fontId="30" fillId="0" borderId="0" applyNumberFormat="0" applyFill="0" applyBorder="0" applyProtection="0"/>
    <xf numFmtId="0" fontId="11" fillId="0" borderId="52" applyNumberFormat="0" applyFont="0" applyFill="0" applyProtection="0"/>
    <xf numFmtId="0" fontId="159" fillId="0" borderId="0">
      <alignment vertical="top"/>
    </xf>
    <xf numFmtId="0" fontId="35" fillId="0" borderId="0" applyBorder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5" fillId="0" borderId="0" applyBorder="0"/>
    <xf numFmtId="0" fontId="35" fillId="0" borderId="0" applyBorder="0"/>
    <xf numFmtId="43" fontId="35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</cellStyleXfs>
  <cellXfs count="348">
    <xf numFmtId="37" fontId="0" fillId="0" borderId="0" xfId="0"/>
    <xf numFmtId="37" fontId="13" fillId="0" borderId="0" xfId="0" applyFont="1"/>
    <xf numFmtId="37" fontId="13" fillId="0" borderId="0" xfId="0" applyFont="1" applyAlignment="1">
      <alignment horizontal="left"/>
    </xf>
    <xf numFmtId="1" fontId="13" fillId="0" borderId="0" xfId="0" applyNumberFormat="1" applyFont="1" applyAlignment="1">
      <alignment horizontal="center"/>
    </xf>
    <xf numFmtId="37" fontId="13" fillId="0" borderId="0" xfId="0" applyFont="1" applyAlignment="1">
      <alignment horizontal="center"/>
    </xf>
    <xf numFmtId="37" fontId="13" fillId="0" borderId="0" xfId="0" quotePrefix="1" applyFont="1" applyAlignment="1">
      <alignment horizontal="center"/>
    </xf>
    <xf numFmtId="10" fontId="13" fillId="0" borderId="0" xfId="0" applyNumberFormat="1" applyFont="1"/>
    <xf numFmtId="49" fontId="13" fillId="0" borderId="0" xfId="0" quotePrefix="1" applyNumberFormat="1" applyFont="1"/>
    <xf numFmtId="37" fontId="15" fillId="0" borderId="0" xfId="0" applyFont="1" applyAlignment="1" applyProtection="1">
      <alignment horizontal="center"/>
      <protection locked="0"/>
    </xf>
    <xf numFmtId="37" fontId="16" fillId="0" borderId="0" xfId="0" applyFont="1"/>
    <xf numFmtId="37" fontId="17" fillId="0" borderId="0" xfId="0" applyFont="1" applyAlignment="1">
      <alignment horizontal="center"/>
    </xf>
    <xf numFmtId="37" fontId="17" fillId="0" borderId="0" xfId="0" applyFont="1"/>
    <xf numFmtId="37" fontId="17" fillId="0" borderId="0" xfId="0" applyFont="1" applyAlignment="1">
      <alignment horizontal="left"/>
    </xf>
    <xf numFmtId="38" fontId="17" fillId="0" borderId="0" xfId="0" applyNumberFormat="1" applyFont="1"/>
    <xf numFmtId="37" fontId="17" fillId="0" borderId="0" xfId="0" quotePrefix="1" applyFont="1" applyAlignment="1">
      <alignment horizontal="left"/>
    </xf>
    <xf numFmtId="37" fontId="18" fillId="0" borderId="0" xfId="631" applyNumberFormat="1" applyFont="1" applyAlignment="1" applyProtection="1"/>
    <xf numFmtId="37" fontId="17" fillId="3" borderId="0" xfId="0" applyFont="1" applyFill="1"/>
    <xf numFmtId="38" fontId="17" fillId="3" borderId="0" xfId="0" applyNumberFormat="1" applyFont="1" applyFill="1" applyAlignment="1">
      <alignment horizontal="center"/>
    </xf>
    <xf numFmtId="37" fontId="17" fillId="3" borderId="0" xfId="0" applyFont="1" applyFill="1" applyAlignment="1">
      <alignment horizontal="center"/>
    </xf>
    <xf numFmtId="37" fontId="17" fillId="3" borderId="0" xfId="0" quotePrefix="1" applyFont="1" applyFill="1" applyAlignment="1">
      <alignment horizontal="center"/>
    </xf>
    <xf numFmtId="37" fontId="17" fillId="3" borderId="0" xfId="0" quotePrefix="1" applyFont="1" applyFill="1"/>
    <xf numFmtId="37" fontId="17" fillId="3" borderId="0" xfId="0" quotePrefix="1" applyFont="1" applyFill="1" applyAlignment="1">
      <alignment horizontal="left"/>
    </xf>
    <xf numFmtId="38" fontId="17" fillId="3" borderId="0" xfId="0" applyNumberFormat="1" applyFont="1" applyFill="1"/>
    <xf numFmtId="165" fontId="17" fillId="3" borderId="0" xfId="0" applyNumberFormat="1" applyFont="1" applyFill="1" applyAlignment="1">
      <alignment horizontal="center"/>
    </xf>
    <xf numFmtId="37" fontId="17" fillId="3" borderId="0" xfId="0" quotePrefix="1" applyFont="1" applyFill="1" applyAlignment="1">
      <alignment horizontal="fill"/>
    </xf>
    <xf numFmtId="37" fontId="17" fillId="6" borderId="0" xfId="0" applyFont="1" applyFill="1"/>
    <xf numFmtId="37" fontId="17" fillId="6" borderId="0" xfId="0" quotePrefix="1" applyFont="1" applyFill="1" applyAlignment="1">
      <alignment horizontal="left" indent="1"/>
    </xf>
    <xf numFmtId="43" fontId="17" fillId="3" borderId="0" xfId="547" applyFont="1" applyFill="1"/>
    <xf numFmtId="37" fontId="17" fillId="3" borderId="0" xfId="547" quotePrefix="1" applyNumberFormat="1" applyFont="1" applyFill="1" applyAlignment="1">
      <alignment horizontal="fill"/>
    </xf>
    <xf numFmtId="39" fontId="17" fillId="3" borderId="0" xfId="0" applyNumberFormat="1" applyFont="1" applyFill="1"/>
    <xf numFmtId="37" fontId="17" fillId="3" borderId="0" xfId="0" applyFont="1" applyFill="1" applyAlignment="1">
      <alignment horizontal="centerContinuous"/>
    </xf>
    <xf numFmtId="37" fontId="17" fillId="6" borderId="0" xfId="0" quotePrefix="1" applyFont="1" applyFill="1" applyAlignment="1">
      <alignment horizontal="left"/>
    </xf>
    <xf numFmtId="37" fontId="17" fillId="6" borderId="0" xfId="0" applyFont="1" applyFill="1" applyAlignment="1">
      <alignment horizontal="right"/>
    </xf>
    <xf numFmtId="37" fontId="17" fillId="6" borderId="0" xfId="0" applyFont="1" applyFill="1" applyAlignment="1">
      <alignment horizontal="left"/>
    </xf>
    <xf numFmtId="37" fontId="19" fillId="3" borderId="0" xfId="0" applyFont="1" applyFill="1" applyAlignment="1">
      <alignment horizontal="centerContinuous"/>
    </xf>
    <xf numFmtId="37" fontId="17" fillId="3" borderId="0" xfId="0" applyFont="1" applyFill="1" applyAlignment="1">
      <alignment horizontal="right"/>
    </xf>
    <xf numFmtId="38" fontId="17" fillId="3" borderId="0" xfId="0" applyNumberFormat="1" applyFont="1" applyFill="1" applyAlignment="1">
      <alignment horizontal="right"/>
    </xf>
    <xf numFmtId="37" fontId="17" fillId="3" borderId="0" xfId="0" quotePrefix="1" applyFont="1" applyFill="1" applyAlignment="1">
      <alignment horizontal="centerContinuous"/>
    </xf>
    <xf numFmtId="37" fontId="19" fillId="3" borderId="0" xfId="0" quotePrefix="1" applyFont="1" applyFill="1" applyAlignment="1">
      <alignment horizontal="left"/>
    </xf>
    <xf numFmtId="37" fontId="19" fillId="3" borderId="0" xfId="0" applyFont="1" applyFill="1" applyAlignment="1">
      <alignment horizontal="center"/>
    </xf>
    <xf numFmtId="38" fontId="19" fillId="3" borderId="0" xfId="0" applyNumberFormat="1" applyFont="1" applyFill="1" applyAlignment="1">
      <alignment horizontal="center"/>
    </xf>
    <xf numFmtId="38" fontId="19" fillId="3" borderId="0" xfId="0" applyNumberFormat="1" applyFont="1" applyFill="1"/>
    <xf numFmtId="37" fontId="19" fillId="3" borderId="0" xfId="0" applyFont="1" applyFill="1"/>
    <xf numFmtId="37" fontId="17" fillId="3" borderId="0" xfId="0" applyFont="1" applyFill="1" applyAlignment="1">
      <alignment horizontal="left"/>
    </xf>
    <xf numFmtId="38" fontId="19" fillId="3" borderId="8" xfId="0" applyNumberFormat="1" applyFont="1" applyFill="1" applyBorder="1" applyAlignment="1" applyProtection="1">
      <alignment horizontal="center"/>
      <protection locked="0"/>
    </xf>
    <xf numFmtId="37" fontId="19" fillId="6" borderId="0" xfId="0" applyFont="1" applyFill="1" applyAlignment="1">
      <alignment horizontal="centerContinuous"/>
    </xf>
    <xf numFmtId="37" fontId="17" fillId="6" borderId="0" xfId="0" applyFont="1" applyFill="1" applyAlignment="1">
      <alignment horizontal="left" indent="1"/>
    </xf>
    <xf numFmtId="10" fontId="17" fillId="0" borderId="0" xfId="939" applyNumberFormat="1" applyFont="1"/>
    <xf numFmtId="37" fontId="17" fillId="6" borderId="0" xfId="0" applyFont="1" applyFill="1" applyAlignment="1">
      <alignment horizontal="left" indent="2"/>
    </xf>
    <xf numFmtId="37" fontId="17" fillId="6" borderId="0" xfId="0" quotePrefix="1" applyFont="1" applyFill="1" applyAlignment="1">
      <alignment horizontal="left" indent="2"/>
    </xf>
    <xf numFmtId="39" fontId="17" fillId="0" borderId="0" xfId="0" applyNumberFormat="1" applyFont="1"/>
    <xf numFmtId="10" fontId="17" fillId="0" borderId="0" xfId="0" applyNumberFormat="1" applyFont="1"/>
    <xf numFmtId="1" fontId="17" fillId="0" borderId="0" xfId="0" applyNumberFormat="1" applyFont="1" applyAlignment="1">
      <alignment horizontal="center"/>
    </xf>
    <xf numFmtId="37" fontId="17" fillId="0" borderId="0" xfId="0" applyFont="1" applyAlignment="1">
      <alignment horizontal="right"/>
    </xf>
    <xf numFmtId="37" fontId="20" fillId="0" borderId="0" xfId="0" applyFont="1"/>
    <xf numFmtId="37" fontId="15" fillId="0" borderId="0" xfId="0" applyFont="1" applyAlignment="1">
      <alignment horizontal="center"/>
    </xf>
    <xf numFmtId="37" fontId="17" fillId="0" borderId="0" xfId="0" quotePrefix="1" applyFont="1"/>
    <xf numFmtId="37" fontId="21" fillId="0" borderId="0" xfId="0" applyFont="1" applyAlignment="1">
      <alignment vertical="center" readingOrder="1"/>
    </xf>
    <xf numFmtId="37" fontId="23" fillId="0" borderId="0" xfId="0" applyFont="1" applyAlignment="1">
      <alignment vertical="center" readingOrder="1"/>
    </xf>
    <xf numFmtId="37" fontId="24" fillId="0" borderId="0" xfId="0" quotePrefix="1" applyFont="1"/>
    <xf numFmtId="37" fontId="24" fillId="0" borderId="0" xfId="0" applyFont="1"/>
    <xf numFmtId="37" fontId="13" fillId="0" borderId="0" xfId="0" quotePrefix="1" applyFont="1" applyAlignment="1">
      <alignment horizontal="right"/>
    </xf>
    <xf numFmtId="37" fontId="13" fillId="0" borderId="0" xfId="0" applyFont="1" applyAlignment="1">
      <alignment horizontal="centerContinuous"/>
    </xf>
    <xf numFmtId="37" fontId="25" fillId="0" borderId="1" xfId="0" applyFont="1" applyBorder="1"/>
    <xf numFmtId="37" fontId="25" fillId="0" borderId="8" xfId="0" applyFont="1" applyBorder="1"/>
    <xf numFmtId="37" fontId="13" fillId="0" borderId="6" xfId="0" applyFont="1" applyBorder="1"/>
    <xf numFmtId="37" fontId="13" fillId="0" borderId="8" xfId="0" applyFont="1" applyBorder="1"/>
    <xf numFmtId="37" fontId="25" fillId="0" borderId="2" xfId="0" applyFont="1" applyBorder="1"/>
    <xf numFmtId="37" fontId="25" fillId="0" borderId="13" xfId="0" applyFont="1" applyBorder="1"/>
    <xf numFmtId="37" fontId="25" fillId="0" borderId="0" xfId="0" applyFont="1"/>
    <xf numFmtId="37" fontId="25" fillId="0" borderId="4" xfId="0" applyFont="1" applyBorder="1"/>
    <xf numFmtId="37" fontId="13" fillId="0" borderId="13" xfId="0" applyFont="1" applyBorder="1"/>
    <xf numFmtId="37" fontId="13" fillId="0" borderId="10" xfId="0" applyFont="1" applyBorder="1"/>
    <xf numFmtId="37" fontId="25" fillId="0" borderId="14" xfId="0" applyFont="1" applyBorder="1" applyAlignment="1">
      <alignment horizontal="centerContinuous"/>
    </xf>
    <xf numFmtId="37" fontId="25" fillId="0" borderId="2" xfId="0" applyFont="1" applyBorder="1" applyAlignment="1">
      <alignment horizontal="centerContinuous"/>
    </xf>
    <xf numFmtId="37" fontId="25" fillId="0" borderId="8" xfId="0" applyFont="1" applyBorder="1" applyAlignment="1">
      <alignment horizontal="centerContinuous"/>
    </xf>
    <xf numFmtId="37" fontId="13" fillId="0" borderId="8" xfId="0" applyFont="1" applyBorder="1" applyAlignment="1">
      <alignment horizontal="centerContinuous"/>
    </xf>
    <xf numFmtId="37" fontId="13" fillId="0" borderId="2" xfId="0" applyFont="1" applyBorder="1" applyAlignment="1">
      <alignment horizontal="centerContinuous"/>
    </xf>
    <xf numFmtId="37" fontId="25" fillId="0" borderId="1" xfId="0" applyFont="1" applyBorder="1" applyAlignment="1">
      <alignment horizontal="center"/>
    </xf>
    <xf numFmtId="37" fontId="25" fillId="0" borderId="2" xfId="0" applyFont="1" applyBorder="1" applyAlignment="1">
      <alignment horizontal="center"/>
    </xf>
    <xf numFmtId="37" fontId="25" fillId="0" borderId="2" xfId="0" quotePrefix="1" applyFont="1" applyBorder="1" applyAlignment="1">
      <alignment horizontal="left"/>
    </xf>
    <xf numFmtId="37" fontId="25" fillId="0" borderId="12" xfId="0" applyFont="1" applyBorder="1"/>
    <xf numFmtId="37" fontId="13" fillId="0" borderId="4" xfId="0" applyFont="1" applyBorder="1"/>
    <xf numFmtId="37" fontId="25" fillId="0" borderId="8" xfId="0" quotePrefix="1" applyFont="1" applyBorder="1" applyAlignment="1">
      <alignment horizontal="left"/>
    </xf>
    <xf numFmtId="37" fontId="13" fillId="0" borderId="2" xfId="0" applyFont="1" applyBorder="1"/>
    <xf numFmtId="37" fontId="13" fillId="0" borderId="3" xfId="0" applyFont="1" applyBorder="1"/>
    <xf numFmtId="37" fontId="25" fillId="0" borderId="0" xfId="0" applyFont="1" applyAlignment="1">
      <alignment horizontal="left"/>
    </xf>
    <xf numFmtId="37" fontId="13" fillId="2" borderId="0" xfId="0" applyFont="1" applyFill="1"/>
    <xf numFmtId="37" fontId="13" fillId="2" borderId="4" xfId="0" applyFont="1" applyFill="1" applyBorder="1"/>
    <xf numFmtId="37" fontId="13" fillId="0" borderId="9" xfId="0" applyFont="1" applyBorder="1"/>
    <xf numFmtId="37" fontId="25" fillId="0" borderId="12" xfId="0" applyFont="1" applyBorder="1" applyAlignment="1">
      <alignment horizontal="left"/>
    </xf>
    <xf numFmtId="37" fontId="25" fillId="0" borderId="10" xfId="0" applyFont="1" applyBorder="1" applyAlignment="1">
      <alignment horizontal="right"/>
    </xf>
    <xf numFmtId="37" fontId="13" fillId="2" borderId="12" xfId="0" applyFont="1" applyFill="1" applyBorder="1"/>
    <xf numFmtId="37" fontId="13" fillId="2" borderId="10" xfId="0" applyFont="1" applyFill="1" applyBorder="1"/>
    <xf numFmtId="37" fontId="17" fillId="0" borderId="0" xfId="0" quotePrefix="1" applyFont="1" applyAlignment="1">
      <alignment horizontal="right"/>
    </xf>
    <xf numFmtId="37" fontId="17" fillId="0" borderId="16" xfId="0" applyFont="1" applyBorder="1"/>
    <xf numFmtId="37" fontId="17" fillId="0" borderId="17" xfId="0" applyFont="1" applyBorder="1"/>
    <xf numFmtId="37" fontId="17" fillId="0" borderId="18" xfId="0" applyFont="1" applyBorder="1"/>
    <xf numFmtId="37" fontId="17" fillId="0" borderId="19" xfId="0" applyFont="1" applyBorder="1"/>
    <xf numFmtId="37" fontId="17" fillId="0" borderId="20" xfId="0" applyFont="1" applyBorder="1"/>
    <xf numFmtId="37" fontId="17" fillId="0" borderId="21" xfId="0" applyFont="1" applyBorder="1"/>
    <xf numFmtId="37" fontId="17" fillId="0" borderId="22" xfId="0" applyFont="1" applyBorder="1"/>
    <xf numFmtId="37" fontId="17" fillId="0" borderId="23" xfId="0" applyFont="1" applyBorder="1"/>
    <xf numFmtId="37" fontId="17" fillId="0" borderId="17" xfId="0" applyFont="1" applyBorder="1" applyAlignment="1">
      <alignment horizontal="center"/>
    </xf>
    <xf numFmtId="37" fontId="17" fillId="0" borderId="17" xfId="0" applyFont="1" applyBorder="1" applyAlignment="1">
      <alignment horizontal="right"/>
    </xf>
    <xf numFmtId="37" fontId="17" fillId="0" borderId="24" xfId="0" applyFont="1" applyBorder="1"/>
    <xf numFmtId="37" fontId="17" fillId="0" borderId="8" xfId="0" applyFont="1" applyBorder="1"/>
    <xf numFmtId="37" fontId="17" fillId="0" borderId="8" xfId="0" applyFont="1" applyBorder="1" applyAlignment="1">
      <alignment horizontal="center"/>
    </xf>
    <xf numFmtId="37" fontId="17" fillId="0" borderId="25" xfId="0" applyFont="1" applyBorder="1"/>
    <xf numFmtId="37" fontId="17" fillId="0" borderId="26" xfId="0" applyFont="1" applyBorder="1"/>
    <xf numFmtId="37" fontId="17" fillId="0" borderId="6" xfId="0" applyFont="1" applyBorder="1"/>
    <xf numFmtId="37" fontId="17" fillId="0" borderId="27" xfId="0" applyFont="1" applyBorder="1"/>
    <xf numFmtId="37" fontId="17" fillId="0" borderId="28" xfId="0" quotePrefix="1" applyFont="1" applyBorder="1" applyAlignment="1">
      <alignment horizontal="left"/>
    </xf>
    <xf numFmtId="37" fontId="17" fillId="0" borderId="12" xfId="0" applyFont="1" applyBorder="1"/>
    <xf numFmtId="37" fontId="17" fillId="0" borderId="29" xfId="0" applyFont="1" applyBorder="1"/>
    <xf numFmtId="37" fontId="17" fillId="0" borderId="28" xfId="0" applyFont="1" applyBorder="1" applyAlignment="1">
      <alignment horizontal="center"/>
    </xf>
    <xf numFmtId="37" fontId="17" fillId="0" borderId="30" xfId="0" applyFont="1" applyBorder="1"/>
    <xf numFmtId="37" fontId="17" fillId="0" borderId="31" xfId="0" applyFont="1" applyBorder="1"/>
    <xf numFmtId="37" fontId="17" fillId="0" borderId="31" xfId="0" applyFont="1" applyBorder="1" applyAlignment="1">
      <alignment horizontal="center"/>
    </xf>
    <xf numFmtId="37" fontId="17" fillId="0" borderId="32" xfId="0" applyFont="1" applyBorder="1"/>
    <xf numFmtId="37" fontId="25" fillId="0" borderId="0" xfId="0" quotePrefix="1" applyFont="1" applyAlignment="1">
      <alignment horizontal="left"/>
    </xf>
    <xf numFmtId="37" fontId="25" fillId="0" borderId="5" xfId="0" applyFont="1" applyBorder="1" applyAlignment="1">
      <alignment horizontal="centerContinuous"/>
    </xf>
    <xf numFmtId="37" fontId="13" fillId="0" borderId="6" xfId="0" applyFont="1" applyBorder="1" applyAlignment="1">
      <alignment horizontal="centerContinuous"/>
    </xf>
    <xf numFmtId="37" fontId="13" fillId="0" borderId="7" xfId="0" applyFont="1" applyBorder="1" applyAlignment="1">
      <alignment horizontal="centerContinuous"/>
    </xf>
    <xf numFmtId="37" fontId="25" fillId="0" borderId="11" xfId="0" applyFont="1" applyBorder="1"/>
    <xf numFmtId="37" fontId="25" fillId="0" borderId="2" xfId="0" quotePrefix="1" applyFont="1" applyBorder="1" applyAlignment="1">
      <alignment horizontal="centerContinuous"/>
    </xf>
    <xf numFmtId="37" fontId="25" fillId="0" borderId="3" xfId="0" applyFont="1" applyBorder="1" applyAlignment="1">
      <alignment horizontal="center"/>
    </xf>
    <xf numFmtId="37" fontId="25" fillId="0" borderId="2" xfId="0" quotePrefix="1" applyFont="1" applyBorder="1"/>
    <xf numFmtId="37" fontId="25" fillId="0" borderId="13" xfId="0" applyFont="1" applyBorder="1" applyAlignment="1">
      <alignment horizontal="center"/>
    </xf>
    <xf numFmtId="37" fontId="25" fillId="0" borderId="0" xfId="0" quotePrefix="1" applyFont="1"/>
    <xf numFmtId="37" fontId="25" fillId="0" borderId="4" xfId="0" quotePrefix="1" applyFont="1" applyBorder="1"/>
    <xf numFmtId="37" fontId="25" fillId="0" borderId="13" xfId="0" applyFont="1" applyBorder="1" applyAlignment="1">
      <alignment horizontal="centerContinuous"/>
    </xf>
    <xf numFmtId="37" fontId="13" fillId="0" borderId="4" xfId="0" applyFont="1" applyBorder="1" applyAlignment="1">
      <alignment horizontal="centerContinuous"/>
    </xf>
    <xf numFmtId="37" fontId="25" fillId="0" borderId="7" xfId="0" applyFont="1" applyBorder="1" applyAlignment="1">
      <alignment horizontal="centerContinuous"/>
    </xf>
    <xf numFmtId="37" fontId="25" fillId="0" borderId="14" xfId="0" applyFont="1" applyBorder="1" applyAlignment="1">
      <alignment horizontal="left"/>
    </xf>
    <xf numFmtId="37" fontId="13" fillId="0" borderId="12" xfId="0" applyFont="1" applyBorder="1"/>
    <xf numFmtId="37" fontId="13" fillId="0" borderId="7" xfId="0" applyFont="1" applyBorder="1"/>
    <xf numFmtId="37" fontId="13" fillId="0" borderId="15" xfId="0" applyFont="1" applyBorder="1"/>
    <xf numFmtId="37" fontId="25" fillId="0" borderId="12" xfId="0" quotePrefix="1" applyFont="1" applyBorder="1" applyAlignment="1">
      <alignment horizontal="left"/>
    </xf>
    <xf numFmtId="37" fontId="13" fillId="0" borderId="12" xfId="0" quotePrefix="1" applyFont="1" applyBorder="1"/>
    <xf numFmtId="37" fontId="13" fillId="0" borderId="12" xfId="0" quotePrefix="1" applyFont="1" applyBorder="1" applyAlignment="1">
      <alignment horizontal="left"/>
    </xf>
    <xf numFmtId="37" fontId="25" fillId="0" borderId="0" xfId="0" applyFont="1" applyAlignment="1">
      <alignment horizontal="centerContinuous"/>
    </xf>
    <xf numFmtId="37" fontId="25" fillId="0" borderId="0" xfId="0" quotePrefix="1" applyFont="1" applyAlignment="1">
      <alignment horizontal="center"/>
    </xf>
    <xf numFmtId="37" fontId="25" fillId="0" borderId="9" xfId="0" quotePrefix="1" applyFont="1" applyBorder="1"/>
    <xf numFmtId="37" fontId="25" fillId="0" borderId="9" xfId="0" applyFont="1" applyBorder="1"/>
    <xf numFmtId="37" fontId="13" fillId="0" borderId="1" xfId="0" applyFont="1" applyBorder="1"/>
    <xf numFmtId="37" fontId="25" fillId="0" borderId="4" xfId="0" applyFont="1" applyBorder="1" applyAlignment="1">
      <alignment horizontal="centerContinuous"/>
    </xf>
    <xf numFmtId="37" fontId="25" fillId="0" borderId="6" xfId="0" applyFont="1" applyBorder="1" applyAlignment="1">
      <alignment horizontal="centerContinuous"/>
    </xf>
    <xf numFmtId="37" fontId="25" fillId="0" borderId="1" xfId="0" applyFont="1" applyBorder="1" applyAlignment="1">
      <alignment horizontal="centerContinuous"/>
    </xf>
    <xf numFmtId="37" fontId="13" fillId="0" borderId="0" xfId="0" quotePrefix="1" applyFont="1" applyAlignment="1">
      <alignment horizontal="left"/>
    </xf>
    <xf numFmtId="37" fontId="25" fillId="0" borderId="7" xfId="0" applyFont="1" applyBorder="1"/>
    <xf numFmtId="37" fontId="25" fillId="0" borderId="7" xfId="0" applyFont="1" applyBorder="1" applyAlignment="1">
      <alignment horizontal="center"/>
    </xf>
    <xf numFmtId="37" fontId="25" fillId="0" borderId="3" xfId="0" applyFont="1" applyBorder="1"/>
    <xf numFmtId="37" fontId="25" fillId="0" borderId="4" xfId="0" applyFont="1" applyBorder="1" applyAlignment="1">
      <alignment horizontal="center"/>
    </xf>
    <xf numFmtId="37" fontId="25" fillId="0" borderId="3" xfId="0" applyFont="1" applyBorder="1" applyAlignment="1">
      <alignment horizontal="centerContinuous"/>
    </xf>
    <xf numFmtId="37" fontId="25" fillId="2" borderId="2" xfId="0" applyFont="1" applyFill="1" applyBorder="1"/>
    <xf numFmtId="37" fontId="25" fillId="0" borderId="10" xfId="0" applyFont="1" applyBorder="1"/>
    <xf numFmtId="37" fontId="25" fillId="0" borderId="10" xfId="0" applyFont="1" applyBorder="1" applyAlignment="1">
      <alignment horizontal="center"/>
    </xf>
    <xf numFmtId="164" fontId="25" fillId="0" borderId="2" xfId="0" applyNumberFormat="1" applyFont="1" applyBorder="1"/>
    <xf numFmtId="37" fontId="25" fillId="0" borderId="0" xfId="0" applyFont="1" applyAlignment="1">
      <alignment horizontal="center"/>
    </xf>
    <xf numFmtId="164" fontId="25" fillId="0" borderId="2" xfId="0" applyNumberFormat="1" applyFont="1" applyBorder="1" applyAlignment="1">
      <alignment horizontal="right"/>
    </xf>
    <xf numFmtId="164" fontId="25" fillId="0" borderId="1" xfId="0" applyNumberFormat="1" applyFont="1" applyBorder="1"/>
    <xf numFmtId="164" fontId="25" fillId="0" borderId="3" xfId="0" applyNumberFormat="1" applyFont="1" applyBorder="1"/>
    <xf numFmtId="164" fontId="25" fillId="0" borderId="2" xfId="0" quotePrefix="1" applyNumberFormat="1" applyFont="1" applyBorder="1" applyAlignment="1">
      <alignment horizontal="left"/>
    </xf>
    <xf numFmtId="37" fontId="25" fillId="0" borderId="14" xfId="0" applyFont="1" applyBorder="1" applyAlignment="1">
      <alignment horizontal="center"/>
    </xf>
    <xf numFmtId="37" fontId="25" fillId="0" borderId="8" xfId="0" applyFont="1" applyBorder="1" applyAlignment="1">
      <alignment horizontal="center"/>
    </xf>
    <xf numFmtId="37" fontId="25" fillId="0" borderId="14" xfId="0" applyFont="1" applyBorder="1"/>
    <xf numFmtId="37" fontId="13" fillId="0" borderId="14" xfId="0" applyFont="1" applyBorder="1"/>
    <xf numFmtId="37" fontId="26" fillId="0" borderId="0" xfId="0" applyFont="1" applyAlignment="1">
      <alignment horizontal="centerContinuous"/>
    </xf>
    <xf numFmtId="37" fontId="17" fillId="0" borderId="0" xfId="0" applyFont="1" applyAlignment="1">
      <alignment horizontal="centerContinuous"/>
    </xf>
    <xf numFmtId="37" fontId="26" fillId="0" borderId="0" xfId="0" applyFont="1"/>
    <xf numFmtId="37" fontId="26" fillId="0" borderId="5" xfId="0" applyFont="1" applyBorder="1"/>
    <xf numFmtId="37" fontId="26" fillId="0" borderId="6" xfId="0" quotePrefix="1" applyFont="1" applyBorder="1" applyAlignment="1">
      <alignment horizontal="centerContinuous"/>
    </xf>
    <xf numFmtId="37" fontId="26" fillId="0" borderId="7" xfId="0" applyFont="1" applyBorder="1" applyAlignment="1">
      <alignment horizontal="centerContinuous"/>
    </xf>
    <xf numFmtId="37" fontId="26" fillId="0" borderId="1" xfId="0" applyFont="1" applyBorder="1"/>
    <xf numFmtId="37" fontId="26" fillId="0" borderId="2" xfId="0" applyFont="1" applyBorder="1" applyAlignment="1">
      <alignment horizontal="centerContinuous"/>
    </xf>
    <xf numFmtId="37" fontId="26" fillId="0" borderId="2" xfId="0" applyFont="1" applyBorder="1"/>
    <xf numFmtId="37" fontId="26" fillId="0" borderId="8" xfId="0" applyFont="1" applyBorder="1" applyAlignment="1">
      <alignment horizontal="centerContinuous"/>
    </xf>
    <xf numFmtId="37" fontId="26" fillId="0" borderId="8" xfId="0" applyFont="1" applyBorder="1"/>
    <xf numFmtId="37" fontId="26" fillId="0" borderId="9" xfId="0" applyFont="1" applyBorder="1"/>
    <xf numFmtId="37" fontId="26" fillId="0" borderId="10" xfId="0" applyFont="1" applyBorder="1"/>
    <xf numFmtId="37" fontId="26" fillId="0" borderId="11" xfId="0" applyFont="1" applyBorder="1"/>
    <xf numFmtId="37" fontId="26" fillId="0" borderId="6" xfId="0" applyFont="1" applyBorder="1" applyAlignment="1">
      <alignment horizontal="centerContinuous"/>
    </xf>
    <xf numFmtId="37" fontId="26" fillId="0" borderId="3" xfId="0" applyFont="1" applyBorder="1"/>
    <xf numFmtId="37" fontId="26" fillId="0" borderId="4" xfId="0" applyFont="1" applyBorder="1" applyAlignment="1">
      <alignment horizontal="centerContinuous"/>
    </xf>
    <xf numFmtId="37" fontId="26" fillId="0" borderId="2" xfId="0" quotePrefix="1" applyFont="1" applyBorder="1" applyAlignment="1">
      <alignment horizontal="center"/>
    </xf>
    <xf numFmtId="37" fontId="26" fillId="0" borderId="6" xfId="0" applyFont="1" applyBorder="1" applyAlignment="1">
      <alignment horizontal="center"/>
    </xf>
    <xf numFmtId="37" fontId="26" fillId="0" borderId="7" xfId="0" applyFont="1" applyBorder="1" applyAlignment="1">
      <alignment horizontal="center"/>
    </xf>
    <xf numFmtId="37" fontId="26" fillId="0" borderId="8" xfId="0" applyFont="1" applyBorder="1" applyAlignment="1">
      <alignment horizontal="left"/>
    </xf>
    <xf numFmtId="37" fontId="26" fillId="0" borderId="2" xfId="0" quotePrefix="1" applyFont="1" applyBorder="1"/>
    <xf numFmtId="37" fontId="10" fillId="0" borderId="2" xfId="0" applyFont="1" applyBorder="1"/>
    <xf numFmtId="37" fontId="10" fillId="0" borderId="2" xfId="0" quotePrefix="1" applyFont="1" applyBorder="1"/>
    <xf numFmtId="37" fontId="10" fillId="0" borderId="2" xfId="0" applyFont="1" applyBorder="1" applyAlignment="1">
      <alignment horizontal="left" indent="1"/>
    </xf>
    <xf numFmtId="37" fontId="26" fillId="0" borderId="2" xfId="0" applyFont="1" applyBorder="1" applyAlignment="1">
      <alignment horizontal="left" indent="1"/>
    </xf>
    <xf numFmtId="37" fontId="26" fillId="0" borderId="12" xfId="0" applyFont="1" applyBorder="1"/>
    <xf numFmtId="37" fontId="26" fillId="0" borderId="1" xfId="0" applyFont="1" applyBorder="1" applyAlignment="1">
      <alignment horizontal="right"/>
    </xf>
    <xf numFmtId="37" fontId="17" fillId="0" borderId="14" xfId="0" applyFont="1" applyBorder="1"/>
    <xf numFmtId="37" fontId="17" fillId="0" borderId="0" xfId="0" applyFont="1" applyAlignment="1">
      <alignment horizontal="center" vertical="center"/>
    </xf>
    <xf numFmtId="1" fontId="17" fillId="0" borderId="0" xfId="0" applyNumberFormat="1" applyFont="1" applyAlignment="1">
      <alignment horizontal="right"/>
    </xf>
    <xf numFmtId="1" fontId="17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left"/>
    </xf>
    <xf numFmtId="2" fontId="17" fillId="0" borderId="0" xfId="0" applyNumberFormat="1" applyFont="1"/>
    <xf numFmtId="37" fontId="28" fillId="0" borderId="0" xfId="0" applyFont="1"/>
    <xf numFmtId="43" fontId="17" fillId="6" borderId="0" xfId="547" applyFont="1" applyFill="1"/>
    <xf numFmtId="37" fontId="22" fillId="6" borderId="0" xfId="0" applyFont="1" applyFill="1"/>
    <xf numFmtId="2" fontId="13" fillId="0" borderId="0" xfId="0" applyNumberFormat="1" applyFont="1"/>
    <xf numFmtId="37" fontId="28" fillId="0" borderId="0" xfId="0" applyFont="1" applyProtection="1">
      <protection locked="0"/>
    </xf>
    <xf numFmtId="2" fontId="17" fillId="3" borderId="0" xfId="0" quotePrefix="1" applyNumberFormat="1" applyFont="1" applyFill="1" applyAlignment="1">
      <alignment horizontal="left"/>
    </xf>
    <xf numFmtId="2" fontId="17" fillId="3" borderId="0" xfId="0" applyNumberFormat="1" applyFont="1" applyFill="1"/>
    <xf numFmtId="2" fontId="17" fillId="3" borderId="0" xfId="0" quotePrefix="1" applyNumberFormat="1" applyFont="1" applyFill="1" applyAlignment="1">
      <alignment horizontal="fill"/>
    </xf>
    <xf numFmtId="37" fontId="28" fillId="0" borderId="0" xfId="0" applyFont="1" applyAlignment="1">
      <alignment horizontal="center"/>
    </xf>
    <xf numFmtId="37" fontId="28" fillId="0" borderId="0" xfId="0" applyFont="1" applyAlignment="1">
      <alignment horizontal="left"/>
    </xf>
    <xf numFmtId="164" fontId="28" fillId="0" borderId="0" xfId="0" applyNumberFormat="1" applyFont="1"/>
    <xf numFmtId="37" fontId="28" fillId="0" borderId="0" xfId="0" quotePrefix="1" applyFont="1" applyAlignment="1">
      <alignment horizontal="left"/>
    </xf>
    <xf numFmtId="37" fontId="28" fillId="7" borderId="0" xfId="0" applyFont="1" applyFill="1"/>
    <xf numFmtId="37" fontId="27" fillId="0" borderId="0" xfId="0" applyFont="1"/>
    <xf numFmtId="164" fontId="28" fillId="0" borderId="0" xfId="0" applyNumberFormat="1" applyFont="1" applyAlignment="1">
      <alignment horizontal="left"/>
    </xf>
    <xf numFmtId="37" fontId="28" fillId="8" borderId="0" xfId="0" applyFont="1" applyFill="1"/>
    <xf numFmtId="37" fontId="28" fillId="8" borderId="0" xfId="0" applyFont="1" applyFill="1" applyAlignment="1">
      <alignment horizontal="center"/>
    </xf>
    <xf numFmtId="37" fontId="28" fillId="9" borderId="0" xfId="0" applyFont="1" applyFill="1"/>
    <xf numFmtId="37" fontId="28" fillId="9" borderId="0" xfId="0" applyFont="1" applyFill="1" applyAlignment="1">
      <alignment horizontal="left"/>
    </xf>
    <xf numFmtId="37" fontId="28" fillId="9" borderId="0" xfId="0" applyFont="1" applyFill="1" applyAlignment="1">
      <alignment horizontal="center"/>
    </xf>
    <xf numFmtId="39" fontId="28" fillId="9" borderId="0" xfId="0" applyNumberFormat="1" applyFont="1" applyFill="1"/>
    <xf numFmtId="39" fontId="28" fillId="8" borderId="0" xfId="0" applyNumberFormat="1" applyFont="1" applyFill="1"/>
    <xf numFmtId="37" fontId="17" fillId="6" borderId="0" xfId="0" quotePrefix="1" applyFont="1" applyFill="1" applyAlignment="1">
      <alignment horizontal="fill"/>
    </xf>
    <xf numFmtId="38" fontId="17" fillId="6" borderId="0" xfId="0" applyNumberFormat="1" applyFont="1" applyFill="1"/>
    <xf numFmtId="39" fontId="17" fillId="6" borderId="0" xfId="0" applyNumberFormat="1" applyFont="1" applyFill="1"/>
    <xf numFmtId="2" fontId="17" fillId="6" borderId="0" xfId="0" applyNumberFormat="1" applyFont="1" applyFill="1"/>
    <xf numFmtId="37" fontId="13" fillId="0" borderId="0" xfId="0" applyFont="1" applyAlignment="1">
      <alignment vertical="center"/>
    </xf>
    <xf numFmtId="37" fontId="13" fillId="0" borderId="1" xfId="0" applyFont="1" applyBorder="1" applyAlignment="1">
      <alignment vertical="center"/>
    </xf>
    <xf numFmtId="37" fontId="29" fillId="0" borderId="1" xfId="0" applyFont="1" applyBorder="1"/>
    <xf numFmtId="37" fontId="29" fillId="0" borderId="0" xfId="0" applyFont="1" applyAlignment="1">
      <alignment horizontal="centerContinuous"/>
    </xf>
    <xf numFmtId="37" fontId="30" fillId="0" borderId="0" xfId="0" applyFont="1" applyAlignment="1">
      <alignment horizontal="centerContinuous"/>
    </xf>
    <xf numFmtId="37" fontId="30" fillId="0" borderId="0" xfId="0" applyFont="1"/>
    <xf numFmtId="37" fontId="29" fillId="0" borderId="0" xfId="0" applyFont="1"/>
    <xf numFmtId="37" fontId="29" fillId="0" borderId="0" xfId="0" quotePrefix="1" applyFont="1" applyAlignment="1">
      <alignment horizontal="right"/>
    </xf>
    <xf numFmtId="37" fontId="30" fillId="0" borderId="0" xfId="0" quotePrefix="1" applyFont="1"/>
    <xf numFmtId="37" fontId="31" fillId="0" borderId="0" xfId="0" applyFont="1"/>
    <xf numFmtId="37" fontId="29" fillId="0" borderId="2" xfId="0" applyFont="1" applyBorder="1"/>
    <xf numFmtId="37" fontId="29" fillId="0" borderId="2" xfId="0" quotePrefix="1" applyFont="1" applyBorder="1" applyAlignment="1">
      <alignment horizontal="center"/>
    </xf>
    <xf numFmtId="37" fontId="29" fillId="0" borderId="2" xfId="0" applyFont="1" applyBorder="1" applyAlignment="1">
      <alignment horizontal="center"/>
    </xf>
    <xf numFmtId="37" fontId="29" fillId="0" borderId="3" xfId="0" applyFont="1" applyBorder="1"/>
    <xf numFmtId="37" fontId="29" fillId="0" borderId="4" xfId="0" applyFont="1" applyBorder="1"/>
    <xf numFmtId="37" fontId="29" fillId="0" borderId="4" xfId="0" quotePrefix="1" applyFont="1" applyBorder="1" applyAlignment="1">
      <alignment horizontal="center"/>
    </xf>
    <xf numFmtId="37" fontId="29" fillId="0" borderId="4" xfId="0" applyFont="1" applyBorder="1" applyAlignment="1">
      <alignment horizontal="center"/>
    </xf>
    <xf numFmtId="39" fontId="29" fillId="0" borderId="2" xfId="0" applyNumberFormat="1" applyFont="1" applyBorder="1"/>
    <xf numFmtId="37" fontId="29" fillId="0" borderId="2" xfId="0" quotePrefix="1" applyFont="1" applyBorder="1"/>
    <xf numFmtId="37" fontId="29" fillId="4" borderId="2" xfId="0" applyFont="1" applyFill="1" applyBorder="1"/>
    <xf numFmtId="37" fontId="29" fillId="5" borderId="2" xfId="0" applyFont="1" applyFill="1" applyBorder="1"/>
    <xf numFmtId="37" fontId="32" fillId="0" borderId="0" xfId="0" applyFont="1"/>
    <xf numFmtId="37" fontId="29" fillId="5" borderId="2" xfId="0" applyFont="1" applyFill="1" applyBorder="1" applyAlignment="1">
      <alignment horizontal="center"/>
    </xf>
    <xf numFmtId="37" fontId="33" fillId="0" borderId="0" xfId="0" applyFont="1"/>
    <xf numFmtId="37" fontId="29" fillId="0" borderId="2" xfId="0" quotePrefix="1" applyFont="1" applyBorder="1" applyAlignment="1">
      <alignment horizontal="left"/>
    </xf>
    <xf numFmtId="37" fontId="29" fillId="5" borderId="2" xfId="0" quotePrefix="1" applyFont="1" applyFill="1" applyBorder="1" applyAlignment="1">
      <alignment horizontal="center"/>
    </xf>
    <xf numFmtId="37" fontId="30" fillId="0" borderId="10" xfId="0" applyFont="1" applyBorder="1"/>
    <xf numFmtId="37" fontId="29" fillId="5" borderId="2" xfId="0" quotePrefix="1" applyFont="1" applyFill="1" applyBorder="1"/>
    <xf numFmtId="39" fontId="29" fillId="5" borderId="2" xfId="0" quotePrefix="1" applyNumberFormat="1" applyFont="1" applyFill="1" applyBorder="1" applyAlignment="1">
      <alignment horizontal="center"/>
    </xf>
    <xf numFmtId="3" fontId="29" fillId="0" borderId="2" xfId="0" applyNumberFormat="1" applyFont="1" applyBorder="1"/>
    <xf numFmtId="37" fontId="30" fillId="0" borderId="2" xfId="0" applyFont="1" applyBorder="1" applyAlignment="1">
      <alignment horizontal="center"/>
    </xf>
    <xf numFmtId="37" fontId="30" fillId="0" borderId="4" xfId="0" applyFont="1" applyBorder="1" applyAlignment="1">
      <alignment horizontal="center"/>
    </xf>
    <xf numFmtId="39" fontId="29" fillId="5" borderId="2" xfId="0" applyNumberFormat="1" applyFont="1" applyFill="1" applyBorder="1"/>
    <xf numFmtId="2" fontId="29" fillId="0" borderId="2" xfId="0" applyNumberFormat="1" applyFont="1" applyBorder="1"/>
    <xf numFmtId="3" fontId="29" fillId="5" borderId="2" xfId="0" applyNumberFormat="1" applyFont="1" applyFill="1" applyBorder="1"/>
    <xf numFmtId="37" fontId="17" fillId="6" borderId="0" xfId="547" applyNumberFormat="1" applyFont="1" applyFill="1"/>
    <xf numFmtId="0" fontId="17" fillId="3" borderId="0" xfId="0" quotePrefix="1" applyNumberFormat="1" applyFont="1" applyFill="1" applyAlignment="1">
      <alignment horizontal="fill"/>
    </xf>
    <xf numFmtId="39" fontId="17" fillId="3" borderId="0" xfId="0" quotePrefix="1" applyNumberFormat="1" applyFont="1" applyFill="1" applyAlignment="1">
      <alignment horizontal="fill"/>
    </xf>
    <xf numFmtId="0" fontId="18" fillId="0" borderId="0" xfId="631" applyFont="1">
      <alignment vertical="top"/>
      <protection locked="0"/>
    </xf>
    <xf numFmtId="37" fontId="45" fillId="0" borderId="0" xfId="0" applyFont="1"/>
    <xf numFmtId="37" fontId="46" fillId="0" borderId="0" xfId="0" applyFont="1"/>
    <xf numFmtId="37" fontId="47" fillId="0" borderId="0" xfId="0" applyFont="1"/>
    <xf numFmtId="37" fontId="48" fillId="0" borderId="0" xfId="0" applyFont="1"/>
    <xf numFmtId="2" fontId="17" fillId="0" borderId="0" xfId="0" applyNumberFormat="1" applyFont="1" applyAlignment="1">
      <alignment horizontal="right"/>
    </xf>
    <xf numFmtId="37" fontId="19" fillId="30" borderId="1" xfId="0" applyFont="1" applyFill="1" applyBorder="1" applyProtection="1">
      <protection locked="0"/>
    </xf>
    <xf numFmtId="37" fontId="19" fillId="30" borderId="1" xfId="0" quotePrefix="1" applyFont="1" applyFill="1" applyBorder="1" applyProtection="1">
      <protection locked="0"/>
    </xf>
    <xf numFmtId="2" fontId="19" fillId="30" borderId="1" xfId="547" quotePrefix="1" applyNumberFormat="1" applyFont="1" applyFill="1" applyBorder="1" applyProtection="1">
      <protection locked="0"/>
    </xf>
    <xf numFmtId="37" fontId="19" fillId="30" borderId="1" xfId="547" quotePrefix="1" applyNumberFormat="1" applyFont="1" applyFill="1" applyBorder="1" applyProtection="1">
      <protection locked="0"/>
    </xf>
    <xf numFmtId="37" fontId="19" fillId="30" borderId="1" xfId="547" applyNumberFormat="1" applyFont="1" applyFill="1" applyBorder="1" applyProtection="1">
      <protection locked="0"/>
    </xf>
    <xf numFmtId="2" fontId="19" fillId="30" borderId="1" xfId="0" quotePrefix="1" applyNumberFormat="1" applyFont="1" applyFill="1" applyBorder="1" applyProtection="1">
      <protection locked="0"/>
    </xf>
    <xf numFmtId="2" fontId="19" fillId="30" borderId="1" xfId="939" quotePrefix="1" applyNumberFormat="1" applyFont="1" applyFill="1" applyBorder="1" applyProtection="1">
      <protection locked="0"/>
    </xf>
    <xf numFmtId="2" fontId="19" fillId="30" borderId="1" xfId="547" applyNumberFormat="1" applyFont="1" applyFill="1" applyBorder="1" applyProtection="1">
      <protection locked="0"/>
    </xf>
    <xf numFmtId="37" fontId="19" fillId="30" borderId="1" xfId="939" quotePrefix="1" applyNumberFormat="1" applyFont="1" applyFill="1" applyBorder="1" applyProtection="1">
      <protection locked="0"/>
    </xf>
    <xf numFmtId="1" fontId="19" fillId="30" borderId="1" xfId="0" quotePrefix="1" applyNumberFormat="1" applyFont="1" applyFill="1" applyBorder="1" applyProtection="1">
      <protection locked="0"/>
    </xf>
    <xf numFmtId="37" fontId="19" fillId="29" borderId="1" xfId="0" quotePrefix="1" applyFont="1" applyFill="1" applyBorder="1" applyProtection="1">
      <protection locked="0"/>
    </xf>
    <xf numFmtId="167" fontId="19" fillId="29" borderId="1" xfId="0" quotePrefix="1" applyNumberFormat="1" applyFont="1" applyFill="1" applyBorder="1" applyProtection="1">
      <protection locked="0"/>
    </xf>
    <xf numFmtId="38" fontId="19" fillId="29" borderId="8" xfId="0" applyNumberFormat="1" applyFont="1" applyFill="1" applyBorder="1" applyProtection="1">
      <protection locked="0"/>
    </xf>
    <xf numFmtId="38" fontId="19" fillId="29" borderId="2" xfId="0" applyNumberFormat="1" applyFont="1" applyFill="1" applyBorder="1" applyProtection="1">
      <protection locked="0"/>
    </xf>
    <xf numFmtId="38" fontId="19" fillId="29" borderId="1" xfId="0" quotePrefix="1" applyNumberFormat="1" applyFont="1" applyFill="1" applyBorder="1" applyAlignment="1" applyProtection="1">
      <alignment horizontal="left"/>
      <protection locked="0"/>
    </xf>
    <xf numFmtId="38" fontId="19" fillId="29" borderId="14" xfId="0" applyNumberFormat="1" applyFont="1" applyFill="1" applyBorder="1" applyProtection="1">
      <protection locked="0"/>
    </xf>
    <xf numFmtId="38" fontId="19" fillId="29" borderId="14" xfId="0" quotePrefix="1" applyNumberFormat="1" applyFont="1" applyFill="1" applyBorder="1" applyProtection="1">
      <protection locked="0"/>
    </xf>
    <xf numFmtId="166" fontId="19" fillId="29" borderId="14" xfId="0" applyNumberFormat="1" applyFont="1" applyFill="1" applyBorder="1" applyAlignment="1" applyProtection="1">
      <alignment horizontal="left"/>
      <protection locked="0"/>
    </xf>
    <xf numFmtId="49" fontId="19" fillId="29" borderId="1" xfId="0" quotePrefix="1" applyNumberFormat="1" applyFont="1" applyFill="1" applyBorder="1" applyProtection="1">
      <protection locked="0"/>
    </xf>
    <xf numFmtId="168" fontId="19" fillId="29" borderId="1" xfId="0" quotePrefix="1" applyNumberFormat="1" applyFont="1" applyFill="1" applyBorder="1" applyAlignment="1" applyProtection="1">
      <alignment horizontal="left"/>
      <protection locked="0"/>
    </xf>
    <xf numFmtId="38" fontId="19" fillId="29" borderId="1" xfId="0" applyNumberFormat="1" applyFont="1" applyFill="1" applyBorder="1" applyProtection="1">
      <protection locked="0"/>
    </xf>
    <xf numFmtId="38" fontId="19" fillId="29" borderId="1" xfId="0" applyNumberFormat="1" applyFont="1" applyFill="1" applyBorder="1" applyAlignment="1" applyProtection="1">
      <alignment horizontal="right"/>
      <protection locked="0"/>
    </xf>
    <xf numFmtId="38" fontId="19" fillId="30" borderId="1" xfId="0" applyNumberFormat="1" applyFont="1" applyFill="1" applyBorder="1" applyProtection="1">
      <protection locked="0"/>
    </xf>
    <xf numFmtId="37" fontId="19" fillId="29" borderId="1" xfId="0" applyFont="1" applyFill="1" applyBorder="1" applyProtection="1">
      <protection locked="0"/>
    </xf>
    <xf numFmtId="38" fontId="27" fillId="29" borderId="1" xfId="0" applyNumberFormat="1" applyFont="1" applyFill="1" applyBorder="1" applyProtection="1">
      <protection locked="0"/>
    </xf>
    <xf numFmtId="38" fontId="19" fillId="29" borderId="1" xfId="0" applyNumberFormat="1" applyFont="1" applyFill="1" applyBorder="1" applyAlignment="1" applyProtection="1">
      <alignment horizontal="center"/>
      <protection locked="0"/>
    </xf>
    <xf numFmtId="37" fontId="17" fillId="29" borderId="0" xfId="0" applyFont="1" applyFill="1" applyProtection="1">
      <protection locked="0"/>
    </xf>
    <xf numFmtId="37" fontId="34" fillId="0" borderId="0" xfId="0" quotePrefix="1" applyFont="1" applyAlignment="1">
      <alignment horizontal="left"/>
    </xf>
    <xf numFmtId="37" fontId="9" fillId="0" borderId="0" xfId="0" applyFont="1"/>
    <xf numFmtId="38" fontId="9" fillId="0" borderId="0" xfId="0" applyNumberFormat="1" applyFont="1"/>
    <xf numFmtId="37" fontId="9" fillId="0" borderId="0" xfId="0" quotePrefix="1" applyFont="1" applyAlignment="1">
      <alignment horizontal="left"/>
    </xf>
    <xf numFmtId="37" fontId="8" fillId="0" borderId="0" xfId="0" quotePrefix="1" applyFont="1"/>
    <xf numFmtId="37" fontId="34" fillId="0" borderId="0" xfId="0" applyFont="1"/>
    <xf numFmtId="37" fontId="50" fillId="0" borderId="0" xfId="0" applyFont="1"/>
    <xf numFmtId="0" fontId="51" fillId="0" borderId="0" xfId="631" applyFont="1">
      <alignment vertical="top"/>
      <protection locked="0"/>
    </xf>
    <xf numFmtId="37" fontId="4" fillId="0" borderId="0" xfId="0" quotePrefix="1" applyFont="1" applyAlignment="1">
      <alignment vertical="center" readingOrder="1"/>
    </xf>
    <xf numFmtId="37" fontId="4" fillId="0" borderId="0" xfId="0" applyFont="1" applyAlignment="1">
      <alignment vertical="center" readingOrder="1"/>
    </xf>
    <xf numFmtId="37" fontId="13" fillId="0" borderId="0" xfId="0" quotePrefix="1" applyFont="1"/>
    <xf numFmtId="37" fontId="52" fillId="0" borderId="0" xfId="0" applyFont="1"/>
    <xf numFmtId="0" fontId="18" fillId="0" borderId="0" xfId="630" applyNumberFormat="1" applyFont="1" applyAlignment="1" applyProtection="1">
      <alignment vertical="top"/>
      <protection locked="0"/>
    </xf>
    <xf numFmtId="37" fontId="18" fillId="0" borderId="0" xfId="630" applyNumberFormat="1" applyFont="1"/>
    <xf numFmtId="37" fontId="34" fillId="29" borderId="34" xfId="0" quotePrefix="1" applyFont="1" applyFill="1" applyBorder="1" applyAlignment="1">
      <alignment horizontal="left"/>
    </xf>
    <xf numFmtId="37" fontId="3" fillId="29" borderId="35" xfId="0" applyFont="1" applyFill="1" applyBorder="1"/>
    <xf numFmtId="38" fontId="3" fillId="29" borderId="35" xfId="0" applyNumberFormat="1" applyFont="1" applyFill="1" applyBorder="1"/>
    <xf numFmtId="37" fontId="3" fillId="29" borderId="36" xfId="0" applyFont="1" applyFill="1" applyBorder="1"/>
    <xf numFmtId="37" fontId="3" fillId="29" borderId="37" xfId="0" quotePrefix="1" applyFont="1" applyFill="1" applyBorder="1" applyAlignment="1">
      <alignment vertical="center" readingOrder="1"/>
    </xf>
    <xf numFmtId="37" fontId="3" fillId="29" borderId="0" xfId="0" quotePrefix="1" applyFont="1" applyFill="1" applyAlignment="1">
      <alignment horizontal="left"/>
    </xf>
    <xf numFmtId="38" fontId="3" fillId="29" borderId="0" xfId="0" applyNumberFormat="1" applyFont="1" applyFill="1"/>
    <xf numFmtId="37" fontId="3" fillId="29" borderId="0" xfId="0" applyFont="1" applyFill="1"/>
    <xf numFmtId="37" fontId="3" fillId="29" borderId="38" xfId="0" applyFont="1" applyFill="1" applyBorder="1"/>
    <xf numFmtId="37" fontId="3" fillId="29" borderId="37" xfId="0" quotePrefix="1" applyFont="1" applyFill="1" applyBorder="1"/>
    <xf numFmtId="37" fontId="3" fillId="29" borderId="37" xfId="0" applyFont="1" applyFill="1" applyBorder="1" applyAlignment="1">
      <alignment vertical="center" readingOrder="1"/>
    </xf>
    <xf numFmtId="37" fontId="3" fillId="29" borderId="39" xfId="0" quotePrefix="1" applyFont="1" applyFill="1" applyBorder="1"/>
    <xf numFmtId="37" fontId="3" fillId="29" borderId="40" xfId="0" applyFont="1" applyFill="1" applyBorder="1"/>
    <xf numFmtId="38" fontId="3" fillId="29" borderId="40" xfId="0" applyNumberFormat="1" applyFont="1" applyFill="1" applyBorder="1"/>
    <xf numFmtId="37" fontId="3" fillId="29" borderId="41" xfId="0" applyFont="1" applyFill="1" applyBorder="1"/>
    <xf numFmtId="37" fontId="17" fillId="30" borderId="0" xfId="0" applyFont="1" applyFill="1"/>
    <xf numFmtId="37" fontId="19" fillId="30" borderId="1" xfId="546" quotePrefix="1" applyNumberFormat="1" applyFont="1" applyFill="1" applyBorder="1" applyProtection="1">
      <protection locked="0"/>
    </xf>
    <xf numFmtId="37" fontId="17" fillId="6" borderId="0" xfId="546" applyNumberFormat="1" applyFont="1" applyFill="1"/>
    <xf numFmtId="37" fontId="19" fillId="30" borderId="1" xfId="546" applyNumberFormat="1" applyFont="1" applyFill="1" applyBorder="1" applyProtection="1">
      <protection locked="0"/>
    </xf>
    <xf numFmtId="2" fontId="19" fillId="30" borderId="1" xfId="546" quotePrefix="1" applyNumberFormat="1" applyFont="1" applyFill="1" applyBorder="1" applyProtection="1">
      <protection locked="0"/>
    </xf>
    <xf numFmtId="2" fontId="19" fillId="30" borderId="1" xfId="546" applyNumberFormat="1" applyFont="1" applyFill="1" applyBorder="1" applyProtection="1">
      <protection locked="0"/>
    </xf>
    <xf numFmtId="2" fontId="17" fillId="30" borderId="0" xfId="0" applyNumberFormat="1" applyFont="1" applyFill="1"/>
    <xf numFmtId="37" fontId="49" fillId="30" borderId="0" xfId="0" applyFont="1" applyFill="1"/>
    <xf numFmtId="43" fontId="17" fillId="3" borderId="0" xfId="546" applyNumberFormat="1" applyFont="1" applyFill="1"/>
    <xf numFmtId="43" fontId="17" fillId="6" borderId="0" xfId="546" applyNumberFormat="1" applyFont="1" applyFill="1"/>
    <xf numFmtId="37" fontId="17" fillId="3" borderId="0" xfId="546" quotePrefix="1" applyNumberFormat="1" applyFont="1" applyFill="1" applyAlignment="1">
      <alignment horizontal="fill"/>
    </xf>
    <xf numFmtId="0" fontId="12" fillId="30" borderId="0" xfId="630" applyNumberFormat="1" applyFont="1" applyFill="1" applyAlignment="1" applyProtection="1">
      <alignment vertical="top"/>
      <protection locked="0"/>
    </xf>
    <xf numFmtId="37" fontId="17" fillId="0" borderId="0" xfId="0" applyFont="1" applyProtection="1">
      <protection locked="0"/>
    </xf>
    <xf numFmtId="0" fontId="208" fillId="0" borderId="0" xfId="33129" applyFont="1"/>
    <xf numFmtId="174" fontId="208" fillId="0" borderId="0" xfId="33132" applyNumberFormat="1" applyFont="1" applyFill="1" applyAlignment="1" applyProtection="1"/>
    <xf numFmtId="175" fontId="208" fillId="0" borderId="40" xfId="33131" applyNumberFormat="1" applyFont="1" applyBorder="1"/>
    <xf numFmtId="37" fontId="13" fillId="0" borderId="0" xfId="0" applyFont="1" applyAlignment="1">
      <alignment vertical="center" wrapText="1"/>
    </xf>
    <xf numFmtId="37" fontId="19" fillId="3" borderId="0" xfId="0" applyFont="1" applyFill="1" applyAlignment="1">
      <alignment horizontal="center" vertical="center"/>
    </xf>
    <xf numFmtId="0" fontId="51" fillId="0" borderId="0" xfId="631" applyFont="1" applyAlignment="1">
      <alignment horizontal="left" vertical="top" wrapText="1"/>
      <protection locked="0"/>
    </xf>
    <xf numFmtId="0" fontId="51" fillId="0" borderId="0" xfId="631" applyFont="1" applyAlignment="1">
      <alignment vertical="top" wrapText="1"/>
      <protection locked="0"/>
    </xf>
  </cellXfs>
  <cellStyles count="33133">
    <cellStyle name="20% - Accent1 10" xfId="978" xr:uid="{02B73BCB-0328-4B4D-9885-E6A090612C37}"/>
    <cellStyle name="20% - Accent1 10 10" xfId="979" xr:uid="{C566F266-C21F-4401-B0A0-DD773A6ECEAD}"/>
    <cellStyle name="20% - Accent1 10 11" xfId="980" xr:uid="{B03D3BC5-1752-485D-B8A9-47A51E7F7528}"/>
    <cellStyle name="20% - Accent1 10 2" xfId="981" xr:uid="{8BEF5FB7-6B9A-4F96-B787-D91463ACD6D6}"/>
    <cellStyle name="20% - Accent1 10 2 2" xfId="982" xr:uid="{95873071-5D31-436B-89BA-EECE6D59131F}"/>
    <cellStyle name="20% - Accent1 10 2 2 2" xfId="983" xr:uid="{2ED255AC-7C72-42B6-A87F-86052CACCF89}"/>
    <cellStyle name="20% - Accent1 10 2 2 3" xfId="984" xr:uid="{0A325AE3-A527-419E-A262-0598D4BB0CB1}"/>
    <cellStyle name="20% - Accent1 10 2 3" xfId="985" xr:uid="{FB908C24-7AE2-4AB0-A521-072922BEDF83}"/>
    <cellStyle name="20% - Accent1 10 2 4" xfId="986" xr:uid="{9167B9F1-2B6B-4804-9966-A65BC10C9318}"/>
    <cellStyle name="20% - Accent1 10 2 5" xfId="987" xr:uid="{FD924035-5392-4C52-871B-BD276589F130}"/>
    <cellStyle name="20% - Accent1 10 2 6" xfId="988" xr:uid="{FD109DD0-7A96-449C-BAD9-264F2363E7EF}"/>
    <cellStyle name="20% - Accent1 10 2 7" xfId="989" xr:uid="{AF488100-0688-4F1A-9939-AF06073FF139}"/>
    <cellStyle name="20% - Accent1 10 2 8" xfId="990" xr:uid="{C3DD3CD9-020A-4B49-8BC8-A58A216B1743}"/>
    <cellStyle name="20% - Accent1 10 3" xfId="991" xr:uid="{5C09DEDA-7E6F-4689-AD7B-353DA7779CC0}"/>
    <cellStyle name="20% - Accent1 10 3 2" xfId="992" xr:uid="{34A82E53-B58B-4E79-AFD1-34792326766D}"/>
    <cellStyle name="20% - Accent1 10 3 2 2" xfId="993" xr:uid="{298023BB-5727-44B6-BBC1-A42D4B20D04E}"/>
    <cellStyle name="20% - Accent1 10 3 2 3" xfId="994" xr:uid="{90C821E7-54DF-4853-A1AD-59F8F92F73D5}"/>
    <cellStyle name="20% - Accent1 10 3 3" xfId="995" xr:uid="{1D25DCEA-739B-469E-A147-F30833FE720F}"/>
    <cellStyle name="20% - Accent1 10 3 4" xfId="996" xr:uid="{28FD2D35-CDDC-4D2F-99B2-F4FED27C0A5A}"/>
    <cellStyle name="20% - Accent1 10 3 5" xfId="997" xr:uid="{5AC07AFE-D009-493D-93F4-E896E85FEF0C}"/>
    <cellStyle name="20% - Accent1 10 4" xfId="998" xr:uid="{83DA7DB6-5914-43E7-852A-F35C5CA01CBD}"/>
    <cellStyle name="20% - Accent1 10 4 2" xfId="999" xr:uid="{7F58E4F0-C424-4C92-90C4-AD8CF3689590}"/>
    <cellStyle name="20% - Accent1 10 4 3" xfId="1000" xr:uid="{A9A05935-3A1D-4BF8-AAD3-0EFD4AFB2129}"/>
    <cellStyle name="20% - Accent1 10 5" xfId="1001" xr:uid="{A0557007-76F2-489F-8AE9-63E5C2BD24FE}"/>
    <cellStyle name="20% - Accent1 10 6" xfId="1002" xr:uid="{E7756D5B-5161-4601-BB4F-C1997090CBA8}"/>
    <cellStyle name="20% - Accent1 10 7" xfId="1003" xr:uid="{A7170FCF-230C-41A8-897A-CE053074E02E}"/>
    <cellStyle name="20% - Accent1 10 8" xfId="1004" xr:uid="{1EF2B497-B7FE-40CE-989E-022A134CAA61}"/>
    <cellStyle name="20% - Accent1 10 9" xfId="1005" xr:uid="{440A30A7-27B8-4498-9B28-EA80C958AC3E}"/>
    <cellStyle name="20% - Accent1 11" xfId="1006" xr:uid="{D43B97ED-D802-4459-B799-C93820946F66}"/>
    <cellStyle name="20% - Accent1 11 10" xfId="1007" xr:uid="{C8749404-3115-46EA-9522-969D0FBAC904}"/>
    <cellStyle name="20% - Accent1 11 11" xfId="1008" xr:uid="{848B5AEA-9EBE-4E5D-A368-AAA15515945A}"/>
    <cellStyle name="20% - Accent1 11 2" xfId="1009" xr:uid="{08CD034C-22DA-49CD-96CB-75F3C1993B64}"/>
    <cellStyle name="20% - Accent1 11 2 2" xfId="1010" xr:uid="{CEAF624D-57B2-46CE-B617-9D1A836B4F30}"/>
    <cellStyle name="20% - Accent1 11 2 2 2" xfId="1011" xr:uid="{D4E6DF9A-9C6E-45AA-92AF-80A711C7054B}"/>
    <cellStyle name="20% - Accent1 11 2 2 3" xfId="1012" xr:uid="{4434D955-CDC5-4AAE-8DC0-9203C54E2F65}"/>
    <cellStyle name="20% - Accent1 11 2 3" xfId="1013" xr:uid="{7176B8CA-E50B-493E-810D-A53DF77B42E5}"/>
    <cellStyle name="20% - Accent1 11 2 4" xfId="1014" xr:uid="{10E5F23F-5A55-496E-BFB2-86BAC1B6C16B}"/>
    <cellStyle name="20% - Accent1 11 2 5" xfId="1015" xr:uid="{883AF40E-8FD3-4B4D-9E4F-1EEF6DE63277}"/>
    <cellStyle name="20% - Accent1 11 2 6" xfId="1016" xr:uid="{12946960-B29F-4E42-9279-50FB6D966F0A}"/>
    <cellStyle name="20% - Accent1 11 2 7" xfId="1017" xr:uid="{745BA0E6-0379-4428-85F8-679CF81821CC}"/>
    <cellStyle name="20% - Accent1 11 2 8" xfId="1018" xr:uid="{E1E60CEC-D512-4D4D-B61D-8749B1593D33}"/>
    <cellStyle name="20% - Accent1 11 3" xfId="1019" xr:uid="{099A99E0-1CC3-45DF-B083-5CF2B833DEDB}"/>
    <cellStyle name="20% - Accent1 11 3 2" xfId="1020" xr:uid="{FEC347A4-FCEF-4B8F-93E6-76006AD4056D}"/>
    <cellStyle name="20% - Accent1 11 3 2 2" xfId="1021" xr:uid="{776CFCD3-97BA-413C-914A-0CC0264E9015}"/>
    <cellStyle name="20% - Accent1 11 3 2 3" xfId="1022" xr:uid="{6B676C18-402D-4E39-807E-1D395E88AC65}"/>
    <cellStyle name="20% - Accent1 11 3 3" xfId="1023" xr:uid="{8951EB2B-5BF6-4BFF-82AA-6A9C539E85FD}"/>
    <cellStyle name="20% - Accent1 11 3 4" xfId="1024" xr:uid="{4DBA652F-4EE2-4497-8342-2A97BE05AAAB}"/>
    <cellStyle name="20% - Accent1 11 3 5" xfId="1025" xr:uid="{D12637FE-AABC-409A-853F-9419F424614C}"/>
    <cellStyle name="20% - Accent1 11 4" xfId="1026" xr:uid="{135CD5DD-B558-4671-B0FE-7F6DBA05729A}"/>
    <cellStyle name="20% - Accent1 11 4 2" xfId="1027" xr:uid="{56CB0221-37AC-4E09-8507-49434A926BCC}"/>
    <cellStyle name="20% - Accent1 11 4 3" xfId="1028" xr:uid="{443E653A-19F3-465C-9C22-B30475419A99}"/>
    <cellStyle name="20% - Accent1 11 5" xfId="1029" xr:uid="{2580C720-F03E-4BE1-8373-D053029E0519}"/>
    <cellStyle name="20% - Accent1 11 6" xfId="1030" xr:uid="{61540BE5-4A0C-4BBE-AD80-7D6303DB9C91}"/>
    <cellStyle name="20% - Accent1 11 7" xfId="1031" xr:uid="{42345520-80B4-4CA7-AE84-D20E69961479}"/>
    <cellStyle name="20% - Accent1 11 8" xfId="1032" xr:uid="{64F17CE8-7710-415F-AA73-4CFCD67FDD6A}"/>
    <cellStyle name="20% - Accent1 11 9" xfId="1033" xr:uid="{FAA38F75-4C40-4DCA-B5CE-EA193F4A04BA}"/>
    <cellStyle name="20% - Accent1 12" xfId="1034" xr:uid="{F161AF19-55B8-4AE4-B1ED-F8483404C60D}"/>
    <cellStyle name="20% - Accent1 12 10" xfId="1035" xr:uid="{93A51F54-1695-4A27-80D6-DD08933C5284}"/>
    <cellStyle name="20% - Accent1 12 11" xfId="1036" xr:uid="{76DF0E9C-E022-42D3-9557-7FB4A6DED8FA}"/>
    <cellStyle name="20% - Accent1 12 2" xfId="1037" xr:uid="{1AE064BE-BFF9-4639-87D5-DE544C7C472A}"/>
    <cellStyle name="20% - Accent1 12 2 2" xfId="1038" xr:uid="{F24F84FE-3C65-4325-A524-AB6222C99F8D}"/>
    <cellStyle name="20% - Accent1 12 2 2 2" xfId="1039" xr:uid="{6B51C420-71E9-44BE-BF6A-393059D348F7}"/>
    <cellStyle name="20% - Accent1 12 2 2 3" xfId="1040" xr:uid="{6700C06D-6C9B-4CC1-B646-7916E075B5A2}"/>
    <cellStyle name="20% - Accent1 12 2 3" xfId="1041" xr:uid="{03847E1B-997A-4A83-878C-5510EAB0F089}"/>
    <cellStyle name="20% - Accent1 12 2 4" xfId="1042" xr:uid="{E82D3E07-1350-4F38-A60D-B15646A09604}"/>
    <cellStyle name="20% - Accent1 12 2 5" xfId="1043" xr:uid="{CAD60C91-8B4C-4362-A4C1-F3CE746AB863}"/>
    <cellStyle name="20% - Accent1 12 2 6" xfId="1044" xr:uid="{DC3044D6-0AD8-471C-B6FC-03F73D7F71F2}"/>
    <cellStyle name="20% - Accent1 12 2 7" xfId="1045" xr:uid="{5DB2A1C1-D6CA-4A8B-908C-A4FCE61C13C0}"/>
    <cellStyle name="20% - Accent1 12 3" xfId="1046" xr:uid="{415691E3-6752-4ED9-BD10-755252795B09}"/>
    <cellStyle name="20% - Accent1 12 3 2" xfId="1047" xr:uid="{C6B9C92C-480B-4796-BAD5-4077D3C10103}"/>
    <cellStyle name="20% - Accent1 12 3 2 2" xfId="1048" xr:uid="{AA3F60F6-D01B-472F-93D0-8BF10A1689D8}"/>
    <cellStyle name="20% - Accent1 12 3 2 3" xfId="1049" xr:uid="{BC44F4DC-00AB-4169-B842-30DECA0ABDF6}"/>
    <cellStyle name="20% - Accent1 12 3 3" xfId="1050" xr:uid="{D4895997-F7E2-4290-8213-5D4213CF708F}"/>
    <cellStyle name="20% - Accent1 12 3 4" xfId="1051" xr:uid="{EC347D8E-B7AC-4790-A800-0F8354CA617F}"/>
    <cellStyle name="20% - Accent1 12 3 5" xfId="1052" xr:uid="{2AA9CB1D-3048-4099-8152-2FF6F18E3B02}"/>
    <cellStyle name="20% - Accent1 12 4" xfId="1053" xr:uid="{A5095804-BB1E-48EF-8F9E-AE1271AA1503}"/>
    <cellStyle name="20% - Accent1 12 4 2" xfId="1054" xr:uid="{2175245D-54D4-468C-9A3A-6BD0D473F0CF}"/>
    <cellStyle name="20% - Accent1 12 4 3" xfId="1055" xr:uid="{6EE0DF30-A86E-4277-8F6C-BA2FD4BB088A}"/>
    <cellStyle name="20% - Accent1 12 5" xfId="1056" xr:uid="{0F6FD41D-A64F-440D-A387-4E99C7ED6E8A}"/>
    <cellStyle name="20% - Accent1 12 6" xfId="1057" xr:uid="{8293345E-34E8-478C-A8BF-DBA5CE6262DB}"/>
    <cellStyle name="20% - Accent1 12 7" xfId="1058" xr:uid="{2DD0F2DC-8238-457B-9826-A6993569E051}"/>
    <cellStyle name="20% - Accent1 12 8" xfId="1059" xr:uid="{22ABE81D-5429-4644-8F0A-3B2671EA1090}"/>
    <cellStyle name="20% - Accent1 12 9" xfId="1060" xr:uid="{6E8736CA-FD8F-4BAA-A213-E30461566219}"/>
    <cellStyle name="20% - Accent1 13" xfId="1061" xr:uid="{118554AA-A699-49B3-88CC-889E5F666A7E}"/>
    <cellStyle name="20% - Accent1 13 10" xfId="1062" xr:uid="{77267455-8197-49E6-A915-706E620E0460}"/>
    <cellStyle name="20% - Accent1 13 2" xfId="1063" xr:uid="{29183C02-82A3-46C2-B547-936838D56BA7}"/>
    <cellStyle name="20% - Accent1 13 2 2" xfId="1064" xr:uid="{F75E155B-DE6B-43D9-B84E-D8480400578A}"/>
    <cellStyle name="20% - Accent1 13 2 2 2" xfId="1065" xr:uid="{131E7827-298D-4DD8-AA4A-922B2BF62597}"/>
    <cellStyle name="20% - Accent1 13 2 2 3" xfId="1066" xr:uid="{8C6DCF5E-CEB2-49AF-8798-4D0AA2C7D412}"/>
    <cellStyle name="20% - Accent1 13 2 3" xfId="1067" xr:uid="{749AFCE2-3005-437B-A19B-EF5A043C80BF}"/>
    <cellStyle name="20% - Accent1 13 2 4" xfId="1068" xr:uid="{E912CEBD-96B3-4005-9362-80539D2D05DC}"/>
    <cellStyle name="20% - Accent1 13 2 5" xfId="1069" xr:uid="{53769B1E-2BD0-4671-8518-454EC879A13E}"/>
    <cellStyle name="20% - Accent1 13 2 6" xfId="1070" xr:uid="{0F78512B-94E6-4AB9-A9F3-8B0478BEDDC0}"/>
    <cellStyle name="20% - Accent1 13 2 7" xfId="1071" xr:uid="{509CAB88-0408-4F59-AFCB-DB451EDA57D3}"/>
    <cellStyle name="20% - Accent1 13 2 8" xfId="1072" xr:uid="{48CF3B82-281B-4612-9AF0-141CDE44E6BD}"/>
    <cellStyle name="20% - Accent1 13 3" xfId="1073" xr:uid="{E49F70A8-7D64-4198-93FC-16E7C2319D36}"/>
    <cellStyle name="20% - Accent1 13 3 2" xfId="1074" xr:uid="{965A5572-EC90-4264-8CC1-9F51AD505FF2}"/>
    <cellStyle name="20% - Accent1 13 3 2 2" xfId="1075" xr:uid="{36BC21E5-2366-4A26-A019-88B62A52C40E}"/>
    <cellStyle name="20% - Accent1 13 3 2 3" xfId="1076" xr:uid="{BBDF3151-3108-41EA-8011-070C9BF3F6ED}"/>
    <cellStyle name="20% - Accent1 13 3 3" xfId="1077" xr:uid="{CF766AF8-6FAF-4002-9845-9871327D13FE}"/>
    <cellStyle name="20% - Accent1 13 3 4" xfId="1078" xr:uid="{DA9694F2-BCA4-4F21-84A2-018B5EB5A811}"/>
    <cellStyle name="20% - Accent1 13 3 5" xfId="1079" xr:uid="{0F3EF026-7BA6-485F-A56F-8ED54ACC44FC}"/>
    <cellStyle name="20% - Accent1 13 4" xfId="1080" xr:uid="{58FFF4CD-7E2C-48DB-AD11-9E91E146E300}"/>
    <cellStyle name="20% - Accent1 13 4 2" xfId="1081" xr:uid="{2A26C5C7-3029-4B7A-A6FA-1F0B83056781}"/>
    <cellStyle name="20% - Accent1 13 4 3" xfId="1082" xr:uid="{78C89C6B-F027-41DB-9487-60CC0B8F9483}"/>
    <cellStyle name="20% - Accent1 13 5" xfId="1083" xr:uid="{442AC318-DC49-43F8-AC15-913C49FB6B0A}"/>
    <cellStyle name="20% - Accent1 13 6" xfId="1084" xr:uid="{16520D10-8697-41D7-B44F-080E5C6517C6}"/>
    <cellStyle name="20% - Accent1 13 7" xfId="1085" xr:uid="{B36FF25E-AA0F-40FA-83E1-79ED0DBC94A9}"/>
    <cellStyle name="20% - Accent1 13 8" xfId="1086" xr:uid="{0D9C8B55-C10C-460F-9768-F647E229A86D}"/>
    <cellStyle name="20% - Accent1 13 9" xfId="1087" xr:uid="{8A440F3A-6137-42DC-B556-F5D8A5CBD759}"/>
    <cellStyle name="20% - Accent1 14" xfId="1088" xr:uid="{6F6F12A0-58E5-4741-9019-F72891F1CFD5}"/>
    <cellStyle name="20% - Accent1 14 2" xfId="1089" xr:uid="{7035E4B9-9037-4AB7-A8C8-BD6A3D946363}"/>
    <cellStyle name="20% - Accent1 14 2 2" xfId="1090" xr:uid="{46E35C8E-EF4C-498B-9513-5F4C35BEB61B}"/>
    <cellStyle name="20% - Accent1 14 2 2 2" xfId="1091" xr:uid="{C75EF301-44D1-4941-909E-A73498406139}"/>
    <cellStyle name="20% - Accent1 14 2 2 3" xfId="1092" xr:uid="{C41C5823-C4DC-4C31-AAEF-ACF9CEC2A3F4}"/>
    <cellStyle name="20% - Accent1 14 2 3" xfId="1093" xr:uid="{F478A495-84FF-4FD4-8743-28A548B822F7}"/>
    <cellStyle name="20% - Accent1 14 2 4" xfId="1094" xr:uid="{C8418DEC-8B6A-4D63-B5B9-03554070FDDB}"/>
    <cellStyle name="20% - Accent1 14 2 5" xfId="1095" xr:uid="{463F1438-C7E4-4EAE-9CBC-382CA4F3B7B3}"/>
    <cellStyle name="20% - Accent1 14 2 6" xfId="1096" xr:uid="{3FB4247F-E337-45E2-93A4-E89536C9051F}"/>
    <cellStyle name="20% - Accent1 14 2 7" xfId="1097" xr:uid="{9C3C9303-D1C8-45FC-8BF6-A7EC2C5A2BEE}"/>
    <cellStyle name="20% - Accent1 14 3" xfId="1098" xr:uid="{70110877-6498-4E1A-9182-0D94BDAC00F4}"/>
    <cellStyle name="20% - Accent1 14 3 2" xfId="1099" xr:uid="{66F71953-C308-4787-B9AA-5DC554240693}"/>
    <cellStyle name="20% - Accent1 14 3 2 2" xfId="1100" xr:uid="{F50E6EE0-AD7E-4672-AFEA-435EFCA775F5}"/>
    <cellStyle name="20% - Accent1 14 3 2 3" xfId="1101" xr:uid="{744B570B-A8E3-4EF1-A300-96B406D03851}"/>
    <cellStyle name="20% - Accent1 14 3 3" xfId="1102" xr:uid="{CE891301-5A99-45DE-BA47-6D0DFF6BB8F5}"/>
    <cellStyle name="20% - Accent1 14 3 4" xfId="1103" xr:uid="{7402D8FC-BF47-4CA8-97FE-5BAE935AC8DA}"/>
    <cellStyle name="20% - Accent1 14 3 5" xfId="1104" xr:uid="{9185CE17-9610-4FEE-858C-73AD7ACC56D2}"/>
    <cellStyle name="20% - Accent1 14 4" xfId="1105" xr:uid="{B7C1CA31-ABB2-44E8-828B-351D5878F146}"/>
    <cellStyle name="20% - Accent1 14 4 2" xfId="1106" xr:uid="{FBCFDBDC-BC1E-4015-8B53-4BFF51932FD5}"/>
    <cellStyle name="20% - Accent1 14 4 3" xfId="1107" xr:uid="{501F3C67-242D-4BCE-9E43-D678A5C6710E}"/>
    <cellStyle name="20% - Accent1 14 5" xfId="1108" xr:uid="{45A77F42-102A-46BC-9852-705C9B752E6C}"/>
    <cellStyle name="20% - Accent1 14 6" xfId="1109" xr:uid="{1CB2A9B1-9DED-40CE-B052-EF75CC7BCB28}"/>
    <cellStyle name="20% - Accent1 14 7" xfId="1110" xr:uid="{BE34435D-A36C-4474-99B0-A393E0690138}"/>
    <cellStyle name="20% - Accent1 14 8" xfId="1111" xr:uid="{5B2F1C86-1455-4756-8EBC-74627A103B67}"/>
    <cellStyle name="20% - Accent1 14 9" xfId="1112" xr:uid="{D224A9DC-E172-440A-AADA-A8ACC5D01A5B}"/>
    <cellStyle name="20% - Accent1 15" xfId="1113" xr:uid="{6D3A2401-FF31-41DC-B8A7-6B6F3B30A0F9}"/>
    <cellStyle name="20% - Accent1 15 2" xfId="1114" xr:uid="{4DC5C81E-E5BA-4ACD-B3A8-6C867AFF323B}"/>
    <cellStyle name="20% - Accent1 15 2 2" xfId="1115" xr:uid="{5833E6F6-2DEB-4231-B1B1-D09BD7C89D3E}"/>
    <cellStyle name="20% - Accent1 15 2 2 2" xfId="1116" xr:uid="{2E67673D-F2C5-43DB-A3FD-F00D1DD9D648}"/>
    <cellStyle name="20% - Accent1 15 2 2 3" xfId="1117" xr:uid="{495B9945-F09B-4679-A49F-C709FC701928}"/>
    <cellStyle name="20% - Accent1 15 2 3" xfId="1118" xr:uid="{F7242BC7-9A2E-4C00-B683-352A13264EE9}"/>
    <cellStyle name="20% - Accent1 15 2 4" xfId="1119" xr:uid="{3F9BE727-657F-469F-ADFA-16BC2886A190}"/>
    <cellStyle name="20% - Accent1 15 2 5" xfId="1120" xr:uid="{8370D26C-D83B-4E5E-81FF-256487E8F9A4}"/>
    <cellStyle name="20% - Accent1 15 2 6" xfId="1121" xr:uid="{6A79E0E0-5864-473F-A4BC-69BE02FBD9F3}"/>
    <cellStyle name="20% - Accent1 15 2 7" xfId="1122" xr:uid="{1E23CB6E-7822-4784-A5E0-B68373C9F06D}"/>
    <cellStyle name="20% - Accent1 15 3" xfId="1123" xr:uid="{A366FBF7-32C5-44CE-86AB-C3B3ADAB5BBB}"/>
    <cellStyle name="20% - Accent1 15 3 2" xfId="1124" xr:uid="{546AA49D-0006-413E-8CF8-1CB9BF9DEECA}"/>
    <cellStyle name="20% - Accent1 15 3 2 2" xfId="1125" xr:uid="{E1649852-2725-4D71-8172-CB95ABB76F68}"/>
    <cellStyle name="20% - Accent1 15 3 2 3" xfId="1126" xr:uid="{0F177B97-2AD3-46DC-930A-4C6147F20ED6}"/>
    <cellStyle name="20% - Accent1 15 3 3" xfId="1127" xr:uid="{A97572AA-AAC6-42A7-86CD-1FAAB58357F4}"/>
    <cellStyle name="20% - Accent1 15 3 4" xfId="1128" xr:uid="{F1018005-2041-4D62-BF77-624754F3460E}"/>
    <cellStyle name="20% - Accent1 15 3 5" xfId="1129" xr:uid="{EC49A3DC-BE46-47E0-874E-388118EFA730}"/>
    <cellStyle name="20% - Accent1 15 4" xfId="1130" xr:uid="{4ABF2486-3E42-47CF-BC5F-DA566CF1590E}"/>
    <cellStyle name="20% - Accent1 15 4 2" xfId="1131" xr:uid="{ABADF97A-EBA3-416E-B0F5-ADD9EC97E264}"/>
    <cellStyle name="20% - Accent1 15 4 3" xfId="1132" xr:uid="{ED1BA488-3C92-43C2-9EFD-89B505020E51}"/>
    <cellStyle name="20% - Accent1 15 5" xfId="1133" xr:uid="{771AD8CA-4DAA-431F-8914-DEDAA727B11C}"/>
    <cellStyle name="20% - Accent1 15 6" xfId="1134" xr:uid="{0AC39137-C879-487C-9C94-3E2C9FDFA0B3}"/>
    <cellStyle name="20% - Accent1 15 7" xfId="1135" xr:uid="{E3F1E259-8766-4CB3-86EF-2E98B1F27D59}"/>
    <cellStyle name="20% - Accent1 15 8" xfId="1136" xr:uid="{82BB5BD7-5D86-4E26-82CF-D88E34BBF933}"/>
    <cellStyle name="20% - Accent1 15 9" xfId="1137" xr:uid="{BC04F42A-1656-45BF-B8B9-5142430F815E}"/>
    <cellStyle name="20% - Accent1 16" xfId="1138" xr:uid="{9F3156C5-8D9F-4794-9C94-C126E65C61CB}"/>
    <cellStyle name="20% - Accent1 16 2" xfId="1139" xr:uid="{4DEAA389-F76C-4229-8A33-135F0D6809E1}"/>
    <cellStyle name="20% - Accent1 16 2 2" xfId="1140" xr:uid="{92BB0424-DCD7-45F4-BD34-83563302AF5B}"/>
    <cellStyle name="20% - Accent1 16 2 2 2" xfId="1141" xr:uid="{12AA41E2-98E7-40E8-A2C6-0C4E7AD9648D}"/>
    <cellStyle name="20% - Accent1 16 2 2 3" xfId="1142" xr:uid="{57B8E151-27AE-468F-83C0-257CC5B8A5C7}"/>
    <cellStyle name="20% - Accent1 16 2 3" xfId="1143" xr:uid="{35EACB51-4916-44AE-BB59-3EB01F1028A6}"/>
    <cellStyle name="20% - Accent1 16 2 4" xfId="1144" xr:uid="{87C8572D-7F87-4C0A-91A8-08B33E5C837F}"/>
    <cellStyle name="20% - Accent1 16 2 5" xfId="1145" xr:uid="{C9349ABE-3919-488A-B5B7-3123FF173DA2}"/>
    <cellStyle name="20% - Accent1 16 2 6" xfId="1146" xr:uid="{2A33D329-632B-4CFF-8C42-F1E109975F83}"/>
    <cellStyle name="20% - Accent1 16 2 7" xfId="1147" xr:uid="{E5F303FB-1B32-4EF5-8EF0-B657D1952E67}"/>
    <cellStyle name="20% - Accent1 16 3" xfId="1148" xr:uid="{D99B1E36-97C5-46E3-BF6C-97FBE93FF4E3}"/>
    <cellStyle name="20% - Accent1 16 3 2" xfId="1149" xr:uid="{3289C2B7-0745-44BE-892E-03A46EAB9CAB}"/>
    <cellStyle name="20% - Accent1 16 3 2 2" xfId="1150" xr:uid="{11375E81-97F9-424C-9A2B-FF68A5B916A7}"/>
    <cellStyle name="20% - Accent1 16 3 2 3" xfId="1151" xr:uid="{C0CA873A-6A6A-4F62-8688-60DE71146F15}"/>
    <cellStyle name="20% - Accent1 16 3 3" xfId="1152" xr:uid="{A6BA7632-5EE3-48C7-A23C-CC07BEB33238}"/>
    <cellStyle name="20% - Accent1 16 3 4" xfId="1153" xr:uid="{E896D12D-75A3-4064-9B05-8902C6A7F9BE}"/>
    <cellStyle name="20% - Accent1 16 3 5" xfId="1154" xr:uid="{5E55A439-7FD6-4ABC-A57F-CA9B5060CF90}"/>
    <cellStyle name="20% - Accent1 16 4" xfId="1155" xr:uid="{BADF8CE7-A88A-489B-9B5A-1CBA91E747DF}"/>
    <cellStyle name="20% - Accent1 16 4 2" xfId="1156" xr:uid="{94AE4765-755A-483F-B68F-823364DDB4DE}"/>
    <cellStyle name="20% - Accent1 16 4 3" xfId="1157" xr:uid="{63607AFA-57B0-43F0-AD23-9959FC044904}"/>
    <cellStyle name="20% - Accent1 16 5" xfId="1158" xr:uid="{A2F09F50-3719-4CF6-B93E-0B6E6F9DA72C}"/>
    <cellStyle name="20% - Accent1 16 6" xfId="1159" xr:uid="{2BF03FC4-A750-491D-BAA2-18E6C4C769FD}"/>
    <cellStyle name="20% - Accent1 16 7" xfId="1160" xr:uid="{8154694F-5789-4FCC-8D39-6D0E437394B3}"/>
    <cellStyle name="20% - Accent1 16 8" xfId="1161" xr:uid="{3980DFBA-99CE-4DCA-A2D5-AE71F9514383}"/>
    <cellStyle name="20% - Accent1 16 9" xfId="1162" xr:uid="{A4AE7DF2-5C1A-497C-90F0-3E4FDF09DFD8}"/>
    <cellStyle name="20% - Accent1 17" xfId="1163" xr:uid="{79D5F2A3-1582-4DB2-8BA9-82323B90507E}"/>
    <cellStyle name="20% - Accent1 17 2" xfId="1164" xr:uid="{62FCF63F-06EF-43D6-9BBD-EF649CDBF6E4}"/>
    <cellStyle name="20% - Accent1 17 2 2" xfId="1165" xr:uid="{1D60BB2B-A37F-4039-8B61-E2DC8C91BA6E}"/>
    <cellStyle name="20% - Accent1 17 2 3" xfId="1166" xr:uid="{779A7ED5-98B0-45AB-ADB7-3E741E7726C1}"/>
    <cellStyle name="20% - Accent1 17 2 4" xfId="1167" xr:uid="{DE1B9F00-3635-44A6-86DC-BBF6561ADCD6}"/>
    <cellStyle name="20% - Accent1 17 2 5" xfId="1168" xr:uid="{4E25D959-A038-4D38-A1E3-F279F3498B81}"/>
    <cellStyle name="20% - Accent1 17 3" xfId="1169" xr:uid="{DACB23DC-374C-4CC2-A6E4-7FBB5C3EE512}"/>
    <cellStyle name="20% - Accent1 17 4" xfId="1170" xr:uid="{25B106DB-0F99-4120-8B9D-B61D4989D9EC}"/>
    <cellStyle name="20% - Accent1 17 5" xfId="1171" xr:uid="{8C534A18-54A3-44FA-A7AA-5F7F4EEDC837}"/>
    <cellStyle name="20% - Accent1 17 6" xfId="1172" xr:uid="{1F1999C3-08A1-42D7-89B6-E9B76BE2DD2C}"/>
    <cellStyle name="20% - Accent1 17 7" xfId="1173" xr:uid="{BBA9596C-7371-4851-8A1F-B7394EEA0085}"/>
    <cellStyle name="20% - Accent1 18" xfId="1174" xr:uid="{BBBAFDF3-BA88-4C90-9121-FC9C71069E52}"/>
    <cellStyle name="20% - Accent1 18 2" xfId="1175" xr:uid="{6E1A54CA-9FB6-4E09-A10D-32F0BEF09D81}"/>
    <cellStyle name="20% - Accent1 18 2 2" xfId="1176" xr:uid="{EAEBC54B-03E4-457A-9098-6F65DB44D78A}"/>
    <cellStyle name="20% - Accent1 18 2 3" xfId="1177" xr:uid="{DC48D440-FBD1-4825-86DE-A771CE4F17FC}"/>
    <cellStyle name="20% - Accent1 18 3" xfId="1178" xr:uid="{0DB0258F-65E2-4F6F-886E-4B3EBB670ABC}"/>
    <cellStyle name="20% - Accent1 18 4" xfId="1179" xr:uid="{6E2E73DD-BCBF-4D3F-8959-74FBEE0FAA9A}"/>
    <cellStyle name="20% - Accent1 18 5" xfId="1180" xr:uid="{FCAD4F24-56D2-4538-A233-F679F3E39D0D}"/>
    <cellStyle name="20% - Accent1 18 6" xfId="1181" xr:uid="{138482C7-A9A9-4133-B251-0ADDE6F278F3}"/>
    <cellStyle name="20% - Accent1 18 7" xfId="1182" xr:uid="{9535A139-BFEA-4DB5-9139-869ECBCAC98D}"/>
    <cellStyle name="20% - Accent1 19" xfId="1183" xr:uid="{6C52EB8C-AE60-45BA-856D-935935F9EC5A}"/>
    <cellStyle name="20% - Accent1 19 2" xfId="1184" xr:uid="{24EB10B7-C9EC-4B2B-9164-179280CAFC64}"/>
    <cellStyle name="20% - Accent1 19 3" xfId="1185" xr:uid="{76FC8C0B-8F37-422F-9942-76C80168FAB4}"/>
    <cellStyle name="20% - Accent1 19 4" xfId="1186" xr:uid="{DB235BE5-9CF4-41C1-BFAD-3729E348139D}"/>
    <cellStyle name="20% - Accent1 19 5" xfId="1187" xr:uid="{7B417D53-22A8-4C36-8F5E-74630217FA8E}"/>
    <cellStyle name="20% - Accent1 19 6" xfId="1188" xr:uid="{6BE1D970-4E66-49CE-ADA2-96FFFC588F76}"/>
    <cellStyle name="20% - Accent1 2" xfId="1" xr:uid="{0BCEE55E-FFDB-456B-B892-054764F78BCD}"/>
    <cellStyle name="20% - Accent1 2 10" xfId="1190" xr:uid="{7DB01088-3D76-4ED2-B7DC-67239713FF95}"/>
    <cellStyle name="20% - Accent1 2 11" xfId="1191" xr:uid="{59745C75-1616-420E-A807-E2D565E3F632}"/>
    <cellStyle name="20% - Accent1 2 12" xfId="1192" xr:uid="{414EE5D3-F22D-4EB9-A4E3-5C39BECB7CFA}"/>
    <cellStyle name="20% - Accent1 2 13" xfId="1193" xr:uid="{5DF735F7-28F2-4B59-8334-FB3E10180CFB}"/>
    <cellStyle name="20% - Accent1 2 14" xfId="1194" xr:uid="{CB36E717-1C02-4718-88D0-C93229A521F4}"/>
    <cellStyle name="20% - Accent1 2 15" xfId="1195" xr:uid="{872BD5F3-922D-4721-B405-5F4A251B60DF}"/>
    <cellStyle name="20% - Accent1 2 16" xfId="1196" xr:uid="{1471B955-EB03-4B5C-9D87-D13B8607F95A}"/>
    <cellStyle name="20% - Accent1 2 17" xfId="1197" xr:uid="{C8F01558-8CDF-4632-A6DE-A06C28F16A15}"/>
    <cellStyle name="20% - Accent1 2 18" xfId="1198" xr:uid="{6A09F9FB-0245-43CB-9E5E-EC7FAE7C8991}"/>
    <cellStyle name="20% - Accent1 2 19" xfId="1189" xr:uid="{5042697B-6710-4E65-96FC-2CB9068C489E}"/>
    <cellStyle name="20% - Accent1 2 2" xfId="2" xr:uid="{15A00383-4B79-4647-BC8B-6391FF7893C9}"/>
    <cellStyle name="20% - Accent1 2 2 10" xfId="1200" xr:uid="{C8686828-4571-4332-BF44-6C8EE1B3D50E}"/>
    <cellStyle name="20% - Accent1 2 2 11" xfId="1201" xr:uid="{DE4ECF95-6EA6-4143-9A91-F6CF35AEA888}"/>
    <cellStyle name="20% - Accent1 2 2 12" xfId="1202" xr:uid="{E3CF1A5D-525B-46A5-A45B-5CAF54E00268}"/>
    <cellStyle name="20% - Accent1 2 2 13" xfId="1203" xr:uid="{1CDCFEE0-F255-451B-B868-A28017A1936E}"/>
    <cellStyle name="20% - Accent1 2 2 14" xfId="1199" xr:uid="{41C2C554-D2F7-450D-8F53-D3FA3AD1E8BD}"/>
    <cellStyle name="20% - Accent1 2 2 2" xfId="3" xr:uid="{57D09D19-CA54-4DD0-954D-7F34D86F7BD3}"/>
    <cellStyle name="20% - Accent1 2 2 2 10" xfId="1205" xr:uid="{3E1A70C4-B583-457C-B7E9-DDFC81D5A3F0}"/>
    <cellStyle name="20% - Accent1 2 2 2 11" xfId="1206" xr:uid="{5E09C797-FCBF-4A21-8DEA-6D186E90CB35}"/>
    <cellStyle name="20% - Accent1 2 2 2 12" xfId="1204" xr:uid="{7AC78392-AC69-4CED-BEF9-3AD636816698}"/>
    <cellStyle name="20% - Accent1 2 2 2 2" xfId="4" xr:uid="{992CA709-CC20-421E-AD25-AC283664D3BE}"/>
    <cellStyle name="20% - Accent1 2 2 2 2 2" xfId="5" xr:uid="{4BA63892-84F1-4FCF-957B-E67A920C7D34}"/>
    <cellStyle name="20% - Accent1 2 2 2 2 2 2" xfId="1209" xr:uid="{318B2EAF-440E-476E-8652-D1CA6D3189FC}"/>
    <cellStyle name="20% - Accent1 2 2 2 2 2 2 2" xfId="1210" xr:uid="{225C8AB1-E140-46E4-8DBB-E1C2679A861F}"/>
    <cellStyle name="20% - Accent1 2 2 2 2 2 2 3" xfId="1211" xr:uid="{A2C9627D-E769-49A1-B5A2-B6C982832C5A}"/>
    <cellStyle name="20% - Accent1 2 2 2 2 2 3" xfId="1212" xr:uid="{D12762EB-14EC-45EE-AE7A-3F880764E3C2}"/>
    <cellStyle name="20% - Accent1 2 2 2 2 2 3 2" xfId="1213" xr:uid="{78A23059-E6FB-4E32-A12F-7ED039E5E989}"/>
    <cellStyle name="20% - Accent1 2 2 2 2 2 4" xfId="1214" xr:uid="{3F967E25-97DC-48D9-AD85-D08698D9639D}"/>
    <cellStyle name="20% - Accent1 2 2 2 2 2 5" xfId="1208" xr:uid="{27381692-558F-49D5-AA68-D9955C89BF0D}"/>
    <cellStyle name="20% - Accent1 2 2 2 2 3" xfId="1215" xr:uid="{5D29BD66-13AA-432F-A11E-F2467E7A3704}"/>
    <cellStyle name="20% - Accent1 2 2 2 2 3 2" xfId="1216" xr:uid="{5835D79F-D4F4-46E4-9B7D-D05FB8D8B0DF}"/>
    <cellStyle name="20% - Accent1 2 2 2 2 3 3" xfId="1217" xr:uid="{6DF88D17-6240-4EE7-8071-E1E0974CF6B1}"/>
    <cellStyle name="20% - Accent1 2 2 2 2 4" xfId="1218" xr:uid="{7953975A-14A4-4D93-ABCF-E4D8347B6D6A}"/>
    <cellStyle name="20% - Accent1 2 2 2 2 4 2" xfId="1219" xr:uid="{91DB233C-4CB9-4E91-BBE5-75160B40A00D}"/>
    <cellStyle name="20% - Accent1 2 2 2 2 5" xfId="1220" xr:uid="{935001F6-3637-4AE3-ABF6-DBB85B1313E4}"/>
    <cellStyle name="20% - Accent1 2 2 2 2 6" xfId="1221" xr:uid="{7B5EED80-3E3C-4AF6-B486-3D7BFBED8F88}"/>
    <cellStyle name="20% - Accent1 2 2 2 2 7" xfId="1222" xr:uid="{80F84167-AB71-468B-9C3C-93C078E1ECF0}"/>
    <cellStyle name="20% - Accent1 2 2 2 2 8" xfId="1207" xr:uid="{0A0353C6-D966-4939-BAA2-511EE1E01ECA}"/>
    <cellStyle name="20% - Accent1 2 2 2 3" xfId="6" xr:uid="{26B135B0-DBFD-4C38-A5EC-6D20E6884E6B}"/>
    <cellStyle name="20% - Accent1 2 2 2 3 2" xfId="1224" xr:uid="{A2104EDB-CA9B-4D6F-8F79-9549553CB639}"/>
    <cellStyle name="20% - Accent1 2 2 2 3 2 2" xfId="1225" xr:uid="{761F86A8-5E85-4C8F-A2B0-442447655D87}"/>
    <cellStyle name="20% - Accent1 2 2 2 3 2 2 2" xfId="1226" xr:uid="{16279A3D-2C71-4FCF-8FB9-9337B73D25C9}"/>
    <cellStyle name="20% - Accent1 2 2 2 3 2 3" xfId="1227" xr:uid="{2E245EBD-3829-4944-89B8-3D7A07403F07}"/>
    <cellStyle name="20% - Accent1 2 2 2 3 2 4" xfId="1228" xr:uid="{5850679D-CACA-4FC6-AEE1-E137181635D0}"/>
    <cellStyle name="20% - Accent1 2 2 2 3 3" xfId="1229" xr:uid="{F3B0FD39-CDFD-462E-9944-DA8C0F957591}"/>
    <cellStyle name="20% - Accent1 2 2 2 3 3 2" xfId="1230" xr:uid="{A2F43AD5-BA0B-44CB-A9B0-4D561D43384C}"/>
    <cellStyle name="20% - Accent1 2 2 2 3 4" xfId="1231" xr:uid="{364E025C-0EC8-4CFA-95C0-179C9FF64185}"/>
    <cellStyle name="20% - Accent1 2 2 2 3 5" xfId="1232" xr:uid="{15FA50EA-3923-415B-96BB-2B2B08C941D2}"/>
    <cellStyle name="20% - Accent1 2 2 2 3 6" xfId="1233" xr:uid="{78FFEA94-32BD-4346-A746-A42C5D2F805D}"/>
    <cellStyle name="20% - Accent1 2 2 2 3 7" xfId="1223" xr:uid="{0CECD9A1-FCED-4D4D-8EA8-979ED836F325}"/>
    <cellStyle name="20% - Accent1 2 2 2 4" xfId="1234" xr:uid="{69073F41-71B5-4641-B922-DE39AB27E62D}"/>
    <cellStyle name="20% - Accent1 2 2 2 4 2" xfId="1235" xr:uid="{08427079-F9F0-43BA-94CA-01F30178525E}"/>
    <cellStyle name="20% - Accent1 2 2 2 4 2 2" xfId="1236" xr:uid="{9A6C2B13-E955-4EBF-845C-B5C53BEF0F84}"/>
    <cellStyle name="20% - Accent1 2 2 2 4 3" xfId="1237" xr:uid="{C550A1E1-1403-42F7-83A7-17240470BDDC}"/>
    <cellStyle name="20% - Accent1 2 2 2 4 4" xfId="1238" xr:uid="{50B58A5E-272C-44B2-BECE-5A9DE61D91E4}"/>
    <cellStyle name="20% - Accent1 2 2 2 5" xfId="1239" xr:uid="{267B0723-9789-4430-BAE3-329CC5E317D1}"/>
    <cellStyle name="20% - Accent1 2 2 2 5 2" xfId="1240" xr:uid="{0F1FBB71-0982-45A3-882D-0DA704952076}"/>
    <cellStyle name="20% - Accent1 2 2 2 6" xfId="1241" xr:uid="{9D4B28CF-6870-4AFC-8FD7-F2EF16213ABF}"/>
    <cellStyle name="20% - Accent1 2 2 2 7" xfId="1242" xr:uid="{CA94A061-756F-491A-8CEF-8F25CBE64F09}"/>
    <cellStyle name="20% - Accent1 2 2 2 8" xfId="1243" xr:uid="{1245F2CF-129F-45D1-A11B-2332BA58E2DF}"/>
    <cellStyle name="20% - Accent1 2 2 2 9" xfId="1244" xr:uid="{EE7A33CC-2FE9-4F97-A9B2-708436B49315}"/>
    <cellStyle name="20% - Accent1 2 2 3" xfId="7" xr:uid="{34F5D2DF-3B78-45CA-AF8C-7504DC647A68}"/>
    <cellStyle name="20% - Accent1 2 2 3 10" xfId="1245" xr:uid="{CEF5BA23-DB0F-4691-8D9A-1974A6D6EC96}"/>
    <cellStyle name="20% - Accent1 2 2 3 2" xfId="8" xr:uid="{C4648ED7-8BBA-4763-8A8C-C5C55F3DF9F3}"/>
    <cellStyle name="20% - Accent1 2 2 3 2 2" xfId="1247" xr:uid="{0DAC5AD3-6EC9-464E-A7AF-3A393245C260}"/>
    <cellStyle name="20% - Accent1 2 2 3 2 2 2" xfId="1248" xr:uid="{ECC10F59-C285-4A90-BA3D-D87DF8D287CB}"/>
    <cellStyle name="20% - Accent1 2 2 3 2 2 2 2" xfId="1249" xr:uid="{D966C710-3D47-449B-BEBE-182CFE60F683}"/>
    <cellStyle name="20% - Accent1 2 2 3 2 2 3" xfId="1250" xr:uid="{0B4769EE-AECF-4384-82A5-85BBB6BB8FB0}"/>
    <cellStyle name="20% - Accent1 2 2 3 2 2 4" xfId="1251" xr:uid="{D67BD4FE-3EC3-40CE-A4AB-68025E2130D0}"/>
    <cellStyle name="20% - Accent1 2 2 3 2 3" xfId="1252" xr:uid="{EE28104C-B71A-450D-B3AC-1610A7E066FB}"/>
    <cellStyle name="20% - Accent1 2 2 3 2 3 2" xfId="1253" xr:uid="{D5E84FD8-EA57-434C-8801-B1BEE5A8B4B3}"/>
    <cellStyle name="20% - Accent1 2 2 3 2 4" xfId="1254" xr:uid="{11B5D27D-C877-46F4-A5AC-F9C6635294D0}"/>
    <cellStyle name="20% - Accent1 2 2 3 2 5" xfId="1255" xr:uid="{EB37F276-05E0-4C56-B586-B5603D75BCCB}"/>
    <cellStyle name="20% - Accent1 2 2 3 2 6" xfId="1256" xr:uid="{383B1C83-B760-4327-85D9-6B8A32B62B10}"/>
    <cellStyle name="20% - Accent1 2 2 3 2 7" xfId="1246" xr:uid="{FC783737-FACF-46E6-A17D-7EF751A63D71}"/>
    <cellStyle name="20% - Accent1 2 2 3 3" xfId="1257" xr:uid="{BC9FDE7F-A636-44D3-B5B5-F53B9A14857D}"/>
    <cellStyle name="20% - Accent1 2 2 3 3 2" xfId="1258" xr:uid="{E173A840-C6E2-4EE6-BF3E-5EF474F27F01}"/>
    <cellStyle name="20% - Accent1 2 2 3 3 2 2" xfId="1259" xr:uid="{72C9756A-E83A-4EA7-B853-A59B5FC2EB35}"/>
    <cellStyle name="20% - Accent1 2 2 3 3 2 3" xfId="1260" xr:uid="{7401EA72-C4AC-4E22-A11D-CA374620DB03}"/>
    <cellStyle name="20% - Accent1 2 2 3 3 2 4" xfId="1261" xr:uid="{C23F10BA-2536-43CE-818D-AC59E3343B78}"/>
    <cellStyle name="20% - Accent1 2 2 3 3 3" xfId="1262" xr:uid="{58344817-B75C-4197-A554-915E37260CAD}"/>
    <cellStyle name="20% - Accent1 2 2 3 3 4" xfId="1263" xr:uid="{9CEE2314-1F44-404B-B5F1-A131EC0321B9}"/>
    <cellStyle name="20% - Accent1 2 2 3 3 5" xfId="1264" xr:uid="{4F63EB90-B262-4AC9-9525-36C2C2233B7E}"/>
    <cellStyle name="20% - Accent1 2 2 3 3 6" xfId="1265" xr:uid="{F2151194-EB1E-443D-ADA7-A4DA52284EBC}"/>
    <cellStyle name="20% - Accent1 2 2 3 4" xfId="1266" xr:uid="{74184D8F-E70C-4BC3-8114-299014EB7F77}"/>
    <cellStyle name="20% - Accent1 2 2 3 4 2" xfId="1267" xr:uid="{34B7BB12-EC63-4E9D-B26A-EE4516B00480}"/>
    <cellStyle name="20% - Accent1 2 2 3 4 3" xfId="1268" xr:uid="{68D83100-9F5E-4E04-B44E-415BEA4E1D3E}"/>
    <cellStyle name="20% - Accent1 2 2 3 4 4" xfId="1269" xr:uid="{9A5CBAC4-FEB2-4949-904A-A0A391EDF2E2}"/>
    <cellStyle name="20% - Accent1 2 2 3 5" xfId="1270" xr:uid="{C0F3123D-3A4E-46F8-AE95-0D69DDEECCCD}"/>
    <cellStyle name="20% - Accent1 2 2 3 6" xfId="1271" xr:uid="{38BBF8F8-EC70-4EFB-8C19-23D60BAFAA6A}"/>
    <cellStyle name="20% - Accent1 2 2 3 7" xfId="1272" xr:uid="{DB8A9AAE-F691-4DC1-BBB0-43FEEDA8108D}"/>
    <cellStyle name="20% - Accent1 2 2 3 8" xfId="1273" xr:uid="{F79B9CB1-AF39-476E-88A5-0A4D3192482D}"/>
    <cellStyle name="20% - Accent1 2 2 3 9" xfId="1274" xr:uid="{0F4C7F2C-FE95-4654-80B2-4B5BA0211F88}"/>
    <cellStyle name="20% - Accent1 2 2 4" xfId="9" xr:uid="{B7D043C1-DD45-4BBD-9896-4711A3F21FE3}"/>
    <cellStyle name="20% - Accent1 2 2 4 2" xfId="1276" xr:uid="{7769D059-5746-4C38-8251-C51513A0C179}"/>
    <cellStyle name="20% - Accent1 2 2 4 2 2" xfId="1277" xr:uid="{E68014D3-DB1E-4C01-8CDB-8546B69A6D86}"/>
    <cellStyle name="20% - Accent1 2 2 4 2 2 2" xfId="1278" xr:uid="{8086CAA1-4ECD-44A4-B6DD-957AC0D4EFD9}"/>
    <cellStyle name="20% - Accent1 2 2 4 2 2 3" xfId="1279" xr:uid="{2A882B32-035C-4003-9A9B-33B769A2D45F}"/>
    <cellStyle name="20% - Accent1 2 2 4 2 3" xfId="1280" xr:uid="{2749D46F-1B44-43BD-A454-DF70A4169E38}"/>
    <cellStyle name="20% - Accent1 2 2 4 2 3 2" xfId="1281" xr:uid="{BE3A22CC-A8A6-4354-B567-DDB04654D4B7}"/>
    <cellStyle name="20% - Accent1 2 2 4 2 4" xfId="1282" xr:uid="{6C9787F9-4EE0-4E52-8B9D-A1E68440C605}"/>
    <cellStyle name="20% - Accent1 2 2 4 3" xfId="1283" xr:uid="{16B20034-0A3A-4C37-B615-A0DABF8768A6}"/>
    <cellStyle name="20% - Accent1 2 2 4 3 2" xfId="1284" xr:uid="{E42C13AF-0FE5-4B08-BF4F-9E21D48B9446}"/>
    <cellStyle name="20% - Accent1 2 2 4 3 3" xfId="1285" xr:uid="{1C636378-E423-474D-957A-C4CA6BC2796F}"/>
    <cellStyle name="20% - Accent1 2 2 4 4" xfId="1286" xr:uid="{85A553E2-9B86-4C8D-A78E-C04A3AE5E520}"/>
    <cellStyle name="20% - Accent1 2 2 4 4 2" xfId="1287" xr:uid="{2966E185-67B7-4DF4-B8ED-4A74AE4241E6}"/>
    <cellStyle name="20% - Accent1 2 2 4 5" xfId="1288" xr:uid="{D70894F4-A08B-4447-AE15-8EE3CC618D5C}"/>
    <cellStyle name="20% - Accent1 2 2 4 6" xfId="1289" xr:uid="{1F44FFC4-3CB2-4EF4-B158-ACC67DCD6547}"/>
    <cellStyle name="20% - Accent1 2 2 4 7" xfId="1275" xr:uid="{9D2DDB2E-03E8-4E0C-AD27-E1547FB606F7}"/>
    <cellStyle name="20% - Accent1 2 2 5" xfId="1290" xr:uid="{8ECE4341-4FAF-4528-ADAA-53F6BEC1288C}"/>
    <cellStyle name="20% - Accent1 2 2 5 2" xfId="1291" xr:uid="{DBFBF880-ACF9-45EC-996D-C0BE0F788207}"/>
    <cellStyle name="20% - Accent1 2 2 5 2 2" xfId="1292" xr:uid="{BD0588DB-C159-4EE6-90F4-641DAE926AE2}"/>
    <cellStyle name="20% - Accent1 2 2 5 2 2 2" xfId="1293" xr:uid="{CA09D95B-6ACA-43A0-A41D-3DFEB667A18B}"/>
    <cellStyle name="20% - Accent1 2 2 5 2 3" xfId="1294" xr:uid="{9F8E5579-CB2C-41D3-B4DA-00DE5DA7EC96}"/>
    <cellStyle name="20% - Accent1 2 2 5 2 4" xfId="1295" xr:uid="{58A1F532-252D-42C8-A39E-52FAF71E5431}"/>
    <cellStyle name="20% - Accent1 2 2 5 3" xfId="1296" xr:uid="{B25141DE-4875-42FD-8F65-048103A8DD9E}"/>
    <cellStyle name="20% - Accent1 2 2 5 3 2" xfId="1297" xr:uid="{EAF5A23B-4C67-44D6-A409-E948A426CCEF}"/>
    <cellStyle name="20% - Accent1 2 2 5 4" xfId="1298" xr:uid="{BDAC4515-0F7C-4F56-BC6E-DA9B1CE063AB}"/>
    <cellStyle name="20% - Accent1 2 2 5 5" xfId="1299" xr:uid="{F71A9AB7-28C6-4170-8B95-D741D600E1A1}"/>
    <cellStyle name="20% - Accent1 2 2 5 6" xfId="1300" xr:uid="{2873CE85-2523-4399-BBB2-BEE096E5590B}"/>
    <cellStyle name="20% - Accent1 2 2 6" xfId="1301" xr:uid="{15CADCCA-7F8E-46C7-A1B0-0F688E288E60}"/>
    <cellStyle name="20% - Accent1 2 2 6 2" xfId="1302" xr:uid="{763C7B15-8E78-4E80-AB4E-7B9BABEF94DF}"/>
    <cellStyle name="20% - Accent1 2 2 6 2 2" xfId="1303" xr:uid="{2781FE4C-3C03-4F6D-A397-191C56843AA5}"/>
    <cellStyle name="20% - Accent1 2 2 6 3" xfId="1304" xr:uid="{9626639E-BA45-4818-A5F7-80DC1EA68B51}"/>
    <cellStyle name="20% - Accent1 2 2 6 4" xfId="1305" xr:uid="{3C473CBB-9476-47F2-9954-503A6ECCE6CD}"/>
    <cellStyle name="20% - Accent1 2 2 7" xfId="1306" xr:uid="{3C5AFEB0-3D20-4017-AA5B-F48C1B9694F2}"/>
    <cellStyle name="20% - Accent1 2 2 7 2" xfId="1307" xr:uid="{AA8F7089-C104-45B5-B8D5-84408017A238}"/>
    <cellStyle name="20% - Accent1 2 2 8" xfId="1308" xr:uid="{59E41543-573B-4AAC-923B-548A73223C8A}"/>
    <cellStyle name="20% - Accent1 2 2 8 2" xfId="1309" xr:uid="{192798D8-CEE6-4F0D-92B8-9ADC7AD5B984}"/>
    <cellStyle name="20% - Accent1 2 2 9" xfId="1310" xr:uid="{4281D4ED-E421-4532-A2E9-0EE8C4913215}"/>
    <cellStyle name="20% - Accent1 2 2 9 2" xfId="1311" xr:uid="{37F4372A-E4B0-4A90-8135-5A4F061C2C3A}"/>
    <cellStyle name="20% - Accent1 2 3" xfId="10" xr:uid="{49E6BF13-C1AD-4302-B54B-6423082DE033}"/>
    <cellStyle name="20% - Accent1 2 3 10" xfId="1313" xr:uid="{6E740DD8-5B40-470B-AA71-5C032C78D294}"/>
    <cellStyle name="20% - Accent1 2 3 11" xfId="1314" xr:uid="{F5C60361-A79A-4F2A-83DA-CA363D4184EE}"/>
    <cellStyle name="20% - Accent1 2 3 12" xfId="1315" xr:uid="{3E1AC541-47A8-42D8-A3B2-D46476C16161}"/>
    <cellStyle name="20% - Accent1 2 3 13" xfId="1312" xr:uid="{F2F19ABC-CB58-48CD-95C1-BEC1FDA77F37}"/>
    <cellStyle name="20% - Accent1 2 3 2" xfId="11" xr:uid="{97FB40C8-0469-4737-9971-4F2DC1C4521B}"/>
    <cellStyle name="20% - Accent1 2 3 2 2" xfId="12" xr:uid="{81AA6EF6-F3F0-4E5B-8083-7FA88F0CDC5B}"/>
    <cellStyle name="20% - Accent1 2 3 2 2 2" xfId="1318" xr:uid="{10CC2BCA-263A-4A34-9A74-2BAE28BDA74B}"/>
    <cellStyle name="20% - Accent1 2 3 2 2 2 2" xfId="1319" xr:uid="{108E78A8-21B3-40D4-85F7-D61C5305689E}"/>
    <cellStyle name="20% - Accent1 2 3 2 2 2 3" xfId="1320" xr:uid="{DFD923E8-6658-44BF-A01A-D719B6494625}"/>
    <cellStyle name="20% - Accent1 2 3 2 2 3" xfId="1321" xr:uid="{4865D2A2-1BE6-4983-B975-2E4B70580AFC}"/>
    <cellStyle name="20% - Accent1 2 3 2 2 3 2" xfId="1322" xr:uid="{D6BED283-F61A-466A-9569-551B5D7B232B}"/>
    <cellStyle name="20% - Accent1 2 3 2 2 4" xfId="1323" xr:uid="{9327EF62-02AC-4C0A-942E-7BFB3AB5BAEA}"/>
    <cellStyle name="20% - Accent1 2 3 2 2 5" xfId="1317" xr:uid="{72C5C56F-9FC6-411D-862F-20A13A004AED}"/>
    <cellStyle name="20% - Accent1 2 3 2 3" xfId="1324" xr:uid="{7BA65D41-C191-4006-8901-69B823EE5B02}"/>
    <cellStyle name="20% - Accent1 2 3 2 3 2" xfId="1325" xr:uid="{FDCAD87B-620C-490C-A9B9-A49B831BCEFD}"/>
    <cellStyle name="20% - Accent1 2 3 2 3 3" xfId="1326" xr:uid="{55F6E482-5951-4718-BECF-9163890F8083}"/>
    <cellStyle name="20% - Accent1 2 3 2 4" xfId="1327" xr:uid="{5D98890B-6540-43C6-AF03-7E9277F14320}"/>
    <cellStyle name="20% - Accent1 2 3 2 4 2" xfId="1328" xr:uid="{E6D5A2DF-FC5F-4A9E-9580-AA84AA40078A}"/>
    <cellStyle name="20% - Accent1 2 3 2 5" xfId="1329" xr:uid="{FF47821C-2559-4541-9902-E5821F2AE36A}"/>
    <cellStyle name="20% - Accent1 2 3 2 6" xfId="1330" xr:uid="{B3382616-58CA-4D70-A28F-605510545774}"/>
    <cellStyle name="20% - Accent1 2 3 2 7" xfId="1331" xr:uid="{15707C92-E249-4FE5-AA09-1A3A9D38030E}"/>
    <cellStyle name="20% - Accent1 2 3 2 8" xfId="1332" xr:uid="{C17AD79F-E0AA-4F1B-A45E-7BFA7D8672E0}"/>
    <cellStyle name="20% - Accent1 2 3 2 9" xfId="1316" xr:uid="{4A9B98CE-E70C-4847-BE3C-7082C13C054C}"/>
    <cellStyle name="20% - Accent1 2 3 3" xfId="13" xr:uid="{8FC03139-8E01-4F15-863D-86507BD2AEFF}"/>
    <cellStyle name="20% - Accent1 2 3 3 2" xfId="1334" xr:uid="{97445F71-918E-4E6D-9959-1A0D8550BC46}"/>
    <cellStyle name="20% - Accent1 2 3 3 2 2" xfId="1335" xr:uid="{94856972-74BE-4AC6-8614-0E35538B711A}"/>
    <cellStyle name="20% - Accent1 2 3 3 2 2 2" xfId="1336" xr:uid="{FE3689D2-7153-4509-91F5-CDA94740DD7B}"/>
    <cellStyle name="20% - Accent1 2 3 3 2 3" xfId="1337" xr:uid="{69AC62D5-AAEB-451A-9375-683DD178F129}"/>
    <cellStyle name="20% - Accent1 2 3 3 2 4" xfId="1338" xr:uid="{98F5F741-8C52-47BB-B5A7-1E4C4241CBD6}"/>
    <cellStyle name="20% - Accent1 2 3 3 3" xfId="1339" xr:uid="{F1735EB5-59BE-4704-8E7D-DE27DFCEDDD6}"/>
    <cellStyle name="20% - Accent1 2 3 3 3 2" xfId="1340" xr:uid="{2A2696A2-CECE-4CC5-A58F-8004219C7AA8}"/>
    <cellStyle name="20% - Accent1 2 3 3 4" xfId="1341" xr:uid="{F903C5E4-79CD-49FE-9E4C-1F646273FEF4}"/>
    <cellStyle name="20% - Accent1 2 3 3 5" xfId="1342" xr:uid="{208E855C-7913-465B-9DB7-42130F22BE3A}"/>
    <cellStyle name="20% - Accent1 2 3 3 6" xfId="1343" xr:uid="{57E69E1B-434C-4B95-A653-BFAEC6D9A991}"/>
    <cellStyle name="20% - Accent1 2 3 3 7" xfId="1344" xr:uid="{A1830A46-BA5F-41B6-B201-92AAA7896287}"/>
    <cellStyle name="20% - Accent1 2 3 3 8" xfId="1333" xr:uid="{D7D6E396-1BF0-4590-9210-24DF484AFD9E}"/>
    <cellStyle name="20% - Accent1 2 3 4" xfId="1345" xr:uid="{F9550088-BA42-48B7-A3CD-988E59331CEC}"/>
    <cellStyle name="20% - Accent1 2 3 4 2" xfId="1346" xr:uid="{39DB58A1-D53B-4067-827E-E69DCBC90C1F}"/>
    <cellStyle name="20% - Accent1 2 3 4 2 2" xfId="1347" xr:uid="{D1AEBE26-58CC-4418-90DF-3F89D0A86483}"/>
    <cellStyle name="20% - Accent1 2 3 4 3" xfId="1348" xr:uid="{44A5B62F-6B8E-4373-826F-ABAA1698EDF2}"/>
    <cellStyle name="20% - Accent1 2 3 4 4" xfId="1349" xr:uid="{F0B316A0-0616-47C4-9ECA-A1F9A91EF3A8}"/>
    <cellStyle name="20% - Accent1 2 3 5" xfId="1350" xr:uid="{87FA4DA4-4854-4A61-A40B-9A479D2A1FE0}"/>
    <cellStyle name="20% - Accent1 2 3 5 2" xfId="1351" xr:uid="{7B344B61-E39F-44A0-A3BB-F40E9632E68C}"/>
    <cellStyle name="20% - Accent1 2 3 6" xfId="1352" xr:uid="{3C1497D9-59A5-4C7B-85EF-E6484897D82F}"/>
    <cellStyle name="20% - Accent1 2 3 7" xfId="1353" xr:uid="{A486D8A1-5D8D-4F15-AFB0-528C3B0D1187}"/>
    <cellStyle name="20% - Accent1 2 3 8" xfId="1354" xr:uid="{AB220BA7-64D8-4341-8906-49889E4EE369}"/>
    <cellStyle name="20% - Accent1 2 3 9" xfId="1355" xr:uid="{B01DE168-1569-488F-87E3-3C394C6F9488}"/>
    <cellStyle name="20% - Accent1 2 4" xfId="14" xr:uid="{023F32A8-6656-4657-B704-678FED8685CB}"/>
    <cellStyle name="20% - Accent1 2 4 10" xfId="1356" xr:uid="{52F12055-3944-4AE8-A9D0-76C31F84B995}"/>
    <cellStyle name="20% - Accent1 2 4 2" xfId="15" xr:uid="{A4E77E4A-74A5-4D20-9002-1D745900FEAD}"/>
    <cellStyle name="20% - Accent1 2 4 2 2" xfId="16" xr:uid="{B9580D0A-4912-48CE-883B-3524D2D0ADE1}"/>
    <cellStyle name="20% - Accent1 2 4 2 2 2" xfId="1359" xr:uid="{4316F420-743B-4BF7-B541-06C86C7CF234}"/>
    <cellStyle name="20% - Accent1 2 4 2 2 2 2" xfId="1360" xr:uid="{A04124B2-6680-4C67-BD6F-EA1A072E82A4}"/>
    <cellStyle name="20% - Accent1 2 4 2 2 3" xfId="1361" xr:uid="{52A762D0-E0CF-4995-A5C6-60F5F12D14A0}"/>
    <cellStyle name="20% - Accent1 2 4 2 2 4" xfId="1362" xr:uid="{D861F241-C886-4EE1-95A1-843BC23FB5F2}"/>
    <cellStyle name="20% - Accent1 2 4 2 2 5" xfId="1358" xr:uid="{81B85001-EFFF-45D7-9425-6CCA19223E2F}"/>
    <cellStyle name="20% - Accent1 2 4 2 3" xfId="1363" xr:uid="{FD11B9A0-EBA4-4357-BFEB-FE70C53E542D}"/>
    <cellStyle name="20% - Accent1 2 4 2 3 2" xfId="1364" xr:uid="{850580EB-CA7B-4BEC-9ECD-ACB69FC397DE}"/>
    <cellStyle name="20% - Accent1 2 4 2 4" xfId="1365" xr:uid="{C28D45AA-DA9B-4E3C-8C79-64D8DCCFC167}"/>
    <cellStyle name="20% - Accent1 2 4 2 5" xfId="1366" xr:uid="{E1B8DD4E-6843-4905-A507-17FC2643C24C}"/>
    <cellStyle name="20% - Accent1 2 4 2 6" xfId="1367" xr:uid="{38D1E5A4-4B48-4E7B-91FB-3022DC0799A4}"/>
    <cellStyle name="20% - Accent1 2 4 2 7" xfId="1357" xr:uid="{E40D3AA0-7C17-4834-90F8-A321183AC252}"/>
    <cellStyle name="20% - Accent1 2 4 3" xfId="17" xr:uid="{C0B7DE4B-6ECB-4D3B-AC96-111103DC3EE7}"/>
    <cellStyle name="20% - Accent1 2 4 3 2" xfId="1369" xr:uid="{FA4131BB-ADD5-4FE6-868D-B9BF49EEF997}"/>
    <cellStyle name="20% - Accent1 2 4 3 2 2" xfId="1370" xr:uid="{4DA1B71E-3B9A-4ED6-A37C-B1C0D0E0A387}"/>
    <cellStyle name="20% - Accent1 2 4 3 2 3" xfId="1371" xr:uid="{DF05A059-6691-4039-9FD8-512B3D74602D}"/>
    <cellStyle name="20% - Accent1 2 4 3 2 4" xfId="1372" xr:uid="{B04B77DE-97FD-4677-92D3-7AFC75B9A8A4}"/>
    <cellStyle name="20% - Accent1 2 4 3 3" xfId="1373" xr:uid="{D3D418C7-2EAF-47E8-A8DF-F2BABC91C9B8}"/>
    <cellStyle name="20% - Accent1 2 4 3 4" xfId="1374" xr:uid="{A5F443F4-9B7C-4229-97C3-6B25FDEC9E74}"/>
    <cellStyle name="20% - Accent1 2 4 3 5" xfId="1375" xr:uid="{140C5022-3B78-4F5E-8F7C-D92E6F6BB437}"/>
    <cellStyle name="20% - Accent1 2 4 3 6" xfId="1376" xr:uid="{59A94B68-8FC7-4E8F-A530-8AEF4636C53E}"/>
    <cellStyle name="20% - Accent1 2 4 3 7" xfId="1368" xr:uid="{CC3A69EB-8362-4348-A6FC-1E526D16786F}"/>
    <cellStyle name="20% - Accent1 2 4 4" xfId="1377" xr:uid="{81E0E5A5-4339-4BC7-A672-3B933FAAD0D0}"/>
    <cellStyle name="20% - Accent1 2 4 4 2" xfId="1378" xr:uid="{79003484-4F04-4EF0-86C2-2DA64F5A947E}"/>
    <cellStyle name="20% - Accent1 2 4 4 3" xfId="1379" xr:uid="{2FC4F99F-8A1B-4319-B09B-DC96414E6F0A}"/>
    <cellStyle name="20% - Accent1 2 4 4 4" xfId="1380" xr:uid="{DCBFBBB4-5ED2-473D-A6C6-5F519A8265DB}"/>
    <cellStyle name="20% - Accent1 2 4 5" xfId="1381" xr:uid="{B5E918DA-8EC1-480D-B76B-CDAE44E14FEA}"/>
    <cellStyle name="20% - Accent1 2 4 6" xfId="1382" xr:uid="{F2E72F1B-A49E-409A-8EC4-B71D23031915}"/>
    <cellStyle name="20% - Accent1 2 4 7" xfId="1383" xr:uid="{373A10B3-E8E5-4A3B-B03C-1CC5685CE6A5}"/>
    <cellStyle name="20% - Accent1 2 4 8" xfId="1384" xr:uid="{3E4CD913-7625-43F6-B162-B429509708B5}"/>
    <cellStyle name="20% - Accent1 2 4 9" xfId="1385" xr:uid="{076A4589-2481-496D-8CE1-CC4EA904D8F6}"/>
    <cellStyle name="20% - Accent1 2 5" xfId="18" xr:uid="{58B1AA26-8193-43E6-BBF2-C55FD7D65910}"/>
    <cellStyle name="20% - Accent1 2 5 2" xfId="19" xr:uid="{37736DF4-6DF2-4727-A4FF-04F5E070DE0E}"/>
    <cellStyle name="20% - Accent1 2 5 2 2" xfId="1388" xr:uid="{BF7A8C41-FF1D-467D-8204-4301060692B6}"/>
    <cellStyle name="20% - Accent1 2 5 2 2 2" xfId="1389" xr:uid="{4FBFE965-03C5-44F0-A06E-B4366F28D90A}"/>
    <cellStyle name="20% - Accent1 2 5 2 2 2 2" xfId="1390" xr:uid="{B9D3DCDE-5D92-4D3C-B49A-1C1B1B618602}"/>
    <cellStyle name="20% - Accent1 2 5 2 2 3" xfId="1391" xr:uid="{65DD94FF-C9FD-4BD1-9A24-9AD80BF1062B}"/>
    <cellStyle name="20% - Accent1 2 5 2 2 4" xfId="1392" xr:uid="{B1AD6678-30BF-4B0A-9EA2-58D0CA9B8F89}"/>
    <cellStyle name="20% - Accent1 2 5 2 3" xfId="1393" xr:uid="{74B2DBEA-4AAC-495D-AA35-2AB93803352F}"/>
    <cellStyle name="20% - Accent1 2 5 2 3 2" xfId="1394" xr:uid="{CCC5DDA7-660D-4CD7-AC26-302DBEEC711D}"/>
    <cellStyle name="20% - Accent1 2 5 2 4" xfId="1395" xr:uid="{734857D7-371B-4076-98EB-A6BD7035449D}"/>
    <cellStyle name="20% - Accent1 2 5 2 5" xfId="1396" xr:uid="{19D3C94A-46FB-4576-B231-FA7745F42C69}"/>
    <cellStyle name="20% - Accent1 2 5 2 6" xfId="1397" xr:uid="{DC7842BC-3C60-4459-B6CB-AEF4968A0140}"/>
    <cellStyle name="20% - Accent1 2 5 2 7" xfId="1387" xr:uid="{B5C8D331-B197-42B5-9A8E-22A84B72259F}"/>
    <cellStyle name="20% - Accent1 2 5 3" xfId="1398" xr:uid="{D25729F2-B463-4EDC-B4C0-C426D23A5F46}"/>
    <cellStyle name="20% - Accent1 2 5 3 2" xfId="1399" xr:uid="{B0013873-5942-4D24-B05F-B6E9BB23FEEB}"/>
    <cellStyle name="20% - Accent1 2 5 3 2 2" xfId="1400" xr:uid="{EBC9D26E-E6F7-49C4-B050-DBC5EF5397A1}"/>
    <cellStyle name="20% - Accent1 2 5 3 2 3" xfId="1401" xr:uid="{01208288-EAA4-4F2E-9049-A1EF170FACD6}"/>
    <cellStyle name="20% - Accent1 2 5 3 2 4" xfId="1402" xr:uid="{FB686B3F-CDDD-4365-BA38-53D3829C5E41}"/>
    <cellStyle name="20% - Accent1 2 5 3 3" xfId="1403" xr:uid="{4F1A8E11-FFAF-4D49-9F34-57E13502A56D}"/>
    <cellStyle name="20% - Accent1 2 5 3 4" xfId="1404" xr:uid="{6A2E1909-954A-4B6A-89F9-8EF4E4D1A347}"/>
    <cellStyle name="20% - Accent1 2 5 3 5" xfId="1405" xr:uid="{C4769E9D-3A3A-46EB-86DA-6A1D35127475}"/>
    <cellStyle name="20% - Accent1 2 5 3 6" xfId="1406" xr:uid="{DD0DEE85-31EA-4F7F-819B-7E8A731089B2}"/>
    <cellStyle name="20% - Accent1 2 5 4" xfId="1407" xr:uid="{0928A334-0AFC-4965-B2EB-6B4EB1DCA06F}"/>
    <cellStyle name="20% - Accent1 2 5 4 2" xfId="1408" xr:uid="{1628BDDF-281D-40D7-8994-C68E1F26242E}"/>
    <cellStyle name="20% - Accent1 2 5 4 3" xfId="1409" xr:uid="{FBC806F0-6366-4088-8B53-90DEEDC474D1}"/>
    <cellStyle name="20% - Accent1 2 5 4 4" xfId="1410" xr:uid="{2CF2F33F-5856-4534-A09C-1DA83422502D}"/>
    <cellStyle name="20% - Accent1 2 5 5" xfId="1411" xr:uid="{8217CFDB-8006-44B5-B8FF-B575C6AF48CF}"/>
    <cellStyle name="20% - Accent1 2 5 6" xfId="1412" xr:uid="{EE7C39B4-7A32-46A0-B1E6-B9A24101A95A}"/>
    <cellStyle name="20% - Accent1 2 5 7" xfId="1413" xr:uid="{4A883844-C9CB-48A0-8780-57CD1BAC1F17}"/>
    <cellStyle name="20% - Accent1 2 5 8" xfId="1414" xr:uid="{694F82E4-56C6-406E-B353-F59DFCE2E93D}"/>
    <cellStyle name="20% - Accent1 2 5 9" xfId="1386" xr:uid="{9A691F3D-6A3B-4184-A61C-718BE210FBBC}"/>
    <cellStyle name="20% - Accent1 2 6" xfId="20" xr:uid="{546318D8-AE79-4E37-B145-C0B95A126CFB}"/>
    <cellStyle name="20% - Accent1 2 6 2" xfId="21" xr:uid="{3D451600-FDD9-4816-9338-8C7E1761BC26}"/>
    <cellStyle name="20% - Accent1 2 6 2 2" xfId="1417" xr:uid="{3B6EBFED-A701-4E93-B864-B7A7C9CF5459}"/>
    <cellStyle name="20% - Accent1 2 6 2 2 2" xfId="1418" xr:uid="{9FCCB7F1-CEEB-41A3-B247-B4471B8164EF}"/>
    <cellStyle name="20% - Accent1 2 6 2 3" xfId="1419" xr:uid="{65A3DBE8-B5C1-472A-AF38-7D36A757C7CD}"/>
    <cellStyle name="20% - Accent1 2 6 2 4" xfId="1420" xr:uid="{448C65FF-5AFC-4675-BBEF-884F596242A4}"/>
    <cellStyle name="20% - Accent1 2 6 2 5" xfId="1416" xr:uid="{5F910070-187C-48C8-A909-60C9FB9483E9}"/>
    <cellStyle name="20% - Accent1 2 6 3" xfId="1421" xr:uid="{6A2DFCAA-0A07-4CCE-8561-CA48D4B81E03}"/>
    <cellStyle name="20% - Accent1 2 6 3 2" xfId="1422" xr:uid="{52A20EA1-4063-4C92-B847-85D73C7CD135}"/>
    <cellStyle name="20% - Accent1 2 6 4" xfId="1423" xr:uid="{341EB0CE-79CF-422F-898B-4587F22BFF1A}"/>
    <cellStyle name="20% - Accent1 2 6 5" xfId="1424" xr:uid="{37C51CB4-6A30-4928-84A2-F2EAB1D8FDA4}"/>
    <cellStyle name="20% - Accent1 2 6 6" xfId="1425" xr:uid="{3F313DF1-59EA-45D1-989C-A6AE22801A95}"/>
    <cellStyle name="20% - Accent1 2 6 7" xfId="1415" xr:uid="{F47C7655-898B-4378-8793-2B760AB65B76}"/>
    <cellStyle name="20% - Accent1 2 7" xfId="22" xr:uid="{25D7F9F4-F515-44CF-9CA8-2C45DE2E61A5}"/>
    <cellStyle name="20% - Accent1 2 7 2" xfId="1427" xr:uid="{60D220BD-03F9-48E1-8DC4-C9FC7D3A0F21}"/>
    <cellStyle name="20% - Accent1 2 7 2 2" xfId="1428" xr:uid="{C1F6AD39-6678-4C17-9A43-253BE5E5DFE4}"/>
    <cellStyle name="20% - Accent1 2 7 2 3" xfId="1429" xr:uid="{83035F31-6373-4452-A906-44239FBC9CB4}"/>
    <cellStyle name="20% - Accent1 2 7 2 4" xfId="1430" xr:uid="{7EAEF7E0-823A-45B9-B367-A1C44EF42D0E}"/>
    <cellStyle name="20% - Accent1 2 7 3" xfId="1431" xr:uid="{8986A6FF-54A2-4814-98E0-B8C0D5AB39C3}"/>
    <cellStyle name="20% - Accent1 2 7 4" xfId="1432" xr:uid="{5C00AF7E-4A7C-4770-A1F0-2ACE4E561AD7}"/>
    <cellStyle name="20% - Accent1 2 7 5" xfId="1433" xr:uid="{DB1B1466-EE58-4CEE-9CEC-E753DADF0D4B}"/>
    <cellStyle name="20% - Accent1 2 7 6" xfId="1434" xr:uid="{97D3B4BA-6B28-48EC-87F0-E1E42A60D778}"/>
    <cellStyle name="20% - Accent1 2 7 7" xfId="1426" xr:uid="{BE7D28E9-E32A-4A92-87E1-11369BD66A12}"/>
    <cellStyle name="20% - Accent1 2 8" xfId="1435" xr:uid="{96CBCF53-22A9-44E8-867C-158DFA669F29}"/>
    <cellStyle name="20% - Accent1 2 8 2" xfId="1436" xr:uid="{BF70287D-27B3-4620-9E39-D2F5030A4F15}"/>
    <cellStyle name="20% - Accent1 2 8 3" xfId="1437" xr:uid="{229CBBF2-FFC9-4BB1-A56A-D87F971403CD}"/>
    <cellStyle name="20% - Accent1 2 8 4" xfId="1438" xr:uid="{0ED6395C-2366-44F9-B4FC-32603513624D}"/>
    <cellStyle name="20% - Accent1 2 9" xfId="1439" xr:uid="{EC35792B-3D83-4EFC-A436-17874C635493}"/>
    <cellStyle name="20% - Accent1 20" xfId="1440" xr:uid="{38AC82D9-4ABF-4188-BA92-3B6155DED2C4}"/>
    <cellStyle name="20% - Accent1 20 2" xfId="1441" xr:uid="{E0963314-16B5-4EB3-ABFE-F76387C3160C}"/>
    <cellStyle name="20% - Accent1 20 3" xfId="1442" xr:uid="{64E508FE-3A9D-4B91-9AF4-563A4E9B5A61}"/>
    <cellStyle name="20% - Accent1 21" xfId="1443" xr:uid="{581358FE-5359-43EA-8059-4CF81AF7DC22}"/>
    <cellStyle name="20% - Accent1 21 2" xfId="1444" xr:uid="{56BA2516-C2DF-4885-8FA5-82B19508548D}"/>
    <cellStyle name="20% - Accent1 21 3" xfId="1445" xr:uid="{9E6FD814-A8DA-416E-87D0-3EB19459318E}"/>
    <cellStyle name="20% - Accent1 22" xfId="1446" xr:uid="{673004D5-255C-4077-9A8F-ACB803C689B8}"/>
    <cellStyle name="20% - Accent1 22 2" xfId="1447" xr:uid="{BDCDB510-B64B-4034-9D0C-F08AC8FEEAA2}"/>
    <cellStyle name="20% - Accent1 22 3" xfId="1448" xr:uid="{091386D9-6248-4D14-A769-D8B3CD38B331}"/>
    <cellStyle name="20% - Accent1 23" xfId="1449" xr:uid="{24831FD1-5CD9-43C7-B734-947F42E28E51}"/>
    <cellStyle name="20% - Accent1 23 2" xfId="1450" xr:uid="{06905AEF-BA60-4CB3-B356-7112A5171AAF}"/>
    <cellStyle name="20% - Accent1 24" xfId="1451" xr:uid="{678BE34C-F0FE-4590-B962-43A04A3DB140}"/>
    <cellStyle name="20% - Accent1 25" xfId="1452" xr:uid="{AF0E0EF1-BFB0-41C0-8AB1-1BC6ED955640}"/>
    <cellStyle name="20% - Accent1 26" xfId="1453" xr:uid="{7330655A-1A25-4F46-AA85-5C521F48A801}"/>
    <cellStyle name="20% - Accent1 27" xfId="1454" xr:uid="{14804DA6-56D2-4CC8-A21A-A75D96577C52}"/>
    <cellStyle name="20% - Accent1 28" xfId="1455" xr:uid="{EA5DDC17-2BAF-45E1-854D-942FD2218FF7}"/>
    <cellStyle name="20% - Accent1 29" xfId="1456" xr:uid="{213C2CA0-0069-4513-94CA-31B6DC26F833}"/>
    <cellStyle name="20% - Accent1 3" xfId="23" xr:uid="{DA7522FE-28BA-47BC-92B8-F1C77FCC53FB}"/>
    <cellStyle name="20% - Accent1 3 10" xfId="1458" xr:uid="{1A6C7046-7770-47BB-BE11-9693C7AF9B48}"/>
    <cellStyle name="20% - Accent1 3 10 2" xfId="1459" xr:uid="{E79E0137-09F1-432E-94DB-1A161D9F4BDE}"/>
    <cellStyle name="20% - Accent1 3 11" xfId="1460" xr:uid="{DCB9CE9A-9102-420F-A786-341766745366}"/>
    <cellStyle name="20% - Accent1 3 12" xfId="1461" xr:uid="{EABF0E84-51C4-4A01-9FE7-2A24F57AD51E}"/>
    <cellStyle name="20% - Accent1 3 13" xfId="1462" xr:uid="{0402A59C-920B-4806-A46A-59FAEBCBB9BA}"/>
    <cellStyle name="20% - Accent1 3 14" xfId="1463" xr:uid="{552DB993-6868-4B5F-AB29-B85BE31B5B04}"/>
    <cellStyle name="20% - Accent1 3 15" xfId="1464" xr:uid="{C4CD9650-935D-43D8-9A26-0BF02A88465F}"/>
    <cellStyle name="20% - Accent1 3 16" xfId="1465" xr:uid="{BCFD59CD-1B1E-42CF-B2EB-F6B57EEAC617}"/>
    <cellStyle name="20% - Accent1 3 17" xfId="1466" xr:uid="{C3B8A21C-ABF6-4F21-8CE6-AC2B96B7FC39}"/>
    <cellStyle name="20% - Accent1 3 18" xfId="1457" xr:uid="{1056A490-5526-48D9-AF47-628618D43367}"/>
    <cellStyle name="20% - Accent1 3 2" xfId="24" xr:uid="{03D6B6C3-12B7-43B3-9580-C61790CCF075}"/>
    <cellStyle name="20% - Accent1 3 2 10" xfId="1468" xr:uid="{F5472339-E497-4257-AC88-28C25070AC91}"/>
    <cellStyle name="20% - Accent1 3 2 11" xfId="1469" xr:uid="{16A67C3D-68CB-4B4A-ACD3-AC33C5CFAE38}"/>
    <cellStyle name="20% - Accent1 3 2 12" xfId="1470" xr:uid="{D84BC4C0-837B-41E7-8337-2E653E8C90A8}"/>
    <cellStyle name="20% - Accent1 3 2 13" xfId="1471" xr:uid="{12A287B3-1DA3-4380-8A5F-31F2FA148179}"/>
    <cellStyle name="20% - Accent1 3 2 14" xfId="1467" xr:uid="{4E18749A-828E-4B92-BC41-8902A23E52D3}"/>
    <cellStyle name="20% - Accent1 3 2 2" xfId="25" xr:uid="{2CEE5627-81DE-41CC-9B21-5A0D8A12CC03}"/>
    <cellStyle name="20% - Accent1 3 2 2 10" xfId="1473" xr:uid="{F439D981-16BE-4843-AF7F-4C0EC9440415}"/>
    <cellStyle name="20% - Accent1 3 2 2 11" xfId="1472" xr:uid="{AD28352A-D6BD-4096-9A03-6E53A5FCC67C}"/>
    <cellStyle name="20% - Accent1 3 2 2 2" xfId="26" xr:uid="{2EFC985A-0CED-4BA6-A9A3-C82BC1365396}"/>
    <cellStyle name="20% - Accent1 3 2 2 2 2" xfId="1475" xr:uid="{B63C9B37-F910-4412-ABF4-30C08C074B7C}"/>
    <cellStyle name="20% - Accent1 3 2 2 2 2 2" xfId="1476" xr:uid="{D3A1D070-F52A-4118-9098-D7B00C6E3AE3}"/>
    <cellStyle name="20% - Accent1 3 2 2 2 2 2 2" xfId="1477" xr:uid="{45B7413C-45B5-4171-B206-1E7D84DE3C56}"/>
    <cellStyle name="20% - Accent1 3 2 2 2 2 3" xfId="1478" xr:uid="{2C981E4B-2A06-4275-97C0-8E2A54239D23}"/>
    <cellStyle name="20% - Accent1 3 2 2 2 2 4" xfId="1479" xr:uid="{4E76557A-8B80-433E-9C51-46C95EC33A91}"/>
    <cellStyle name="20% - Accent1 3 2 2 2 2 5" xfId="1480" xr:uid="{0DE578FD-DAE0-46C2-AC6E-A1804A62AB76}"/>
    <cellStyle name="20% - Accent1 3 2 2 2 3" xfId="1481" xr:uid="{07988AE0-03D7-44D9-A3D7-01FE4C309BF1}"/>
    <cellStyle name="20% - Accent1 3 2 2 2 3 2" xfId="1482" xr:uid="{B400501D-7DA2-46B8-B720-AE8974D23E0B}"/>
    <cellStyle name="20% - Accent1 3 2 2 2 4" xfId="1483" xr:uid="{13473783-D45F-4A70-9E5D-9493C5726247}"/>
    <cellStyle name="20% - Accent1 3 2 2 2 5" xfId="1484" xr:uid="{9EB605B8-11AC-468D-AC7A-17E440546089}"/>
    <cellStyle name="20% - Accent1 3 2 2 2 6" xfId="1485" xr:uid="{2C6BA1C7-CFC2-43BA-B917-24D2411E4014}"/>
    <cellStyle name="20% - Accent1 3 2 2 2 7" xfId="1486" xr:uid="{6C660FF1-45DA-48C4-A542-3D0E1E981427}"/>
    <cellStyle name="20% - Accent1 3 2 2 2 8" xfId="1474" xr:uid="{FD23E3B3-642F-482D-8866-B8950808ADF1}"/>
    <cellStyle name="20% - Accent1 3 2 2 3" xfId="1487" xr:uid="{0F8073A4-89A9-4183-8BA8-9F1ABA37F56E}"/>
    <cellStyle name="20% - Accent1 3 2 2 3 2" xfId="1488" xr:uid="{39E71E70-ADF6-4098-A2A5-720AA7DC4D32}"/>
    <cellStyle name="20% - Accent1 3 2 2 3 2 2" xfId="1489" xr:uid="{6052EA08-A852-4C39-97FC-ECF024FCF068}"/>
    <cellStyle name="20% - Accent1 3 2 2 3 2 3" xfId="1490" xr:uid="{385C262F-DE08-42B4-A7AE-E3F1680C5945}"/>
    <cellStyle name="20% - Accent1 3 2 2 3 2 4" xfId="1491" xr:uid="{A8DAE544-100F-4960-9DE8-E737BF263906}"/>
    <cellStyle name="20% - Accent1 3 2 2 3 3" xfId="1492" xr:uid="{95157D8E-9E27-4198-83D6-58B2BDC1DB1B}"/>
    <cellStyle name="20% - Accent1 3 2 2 3 4" xfId="1493" xr:uid="{78263142-128A-4820-805C-6F2514A4A853}"/>
    <cellStyle name="20% - Accent1 3 2 2 3 5" xfId="1494" xr:uid="{6623657C-09D4-447C-8541-984CBCBD3089}"/>
    <cellStyle name="20% - Accent1 3 2 2 3 6" xfId="1495" xr:uid="{C518652C-C85C-455B-BC05-50F59F3FEE7A}"/>
    <cellStyle name="20% - Accent1 3 2 2 3 7" xfId="1496" xr:uid="{AB7E8519-937B-4DC9-B03C-7F360451A143}"/>
    <cellStyle name="20% - Accent1 3 2 2 4" xfId="1497" xr:uid="{4637BF79-D886-43E5-842F-694686E49D0C}"/>
    <cellStyle name="20% - Accent1 3 2 2 4 2" xfId="1498" xr:uid="{C00179D3-234E-4D85-B622-081F0168CBDB}"/>
    <cellStyle name="20% - Accent1 3 2 2 4 3" xfId="1499" xr:uid="{F5D6B93D-C1E3-42FB-905C-BC8E6874CF53}"/>
    <cellStyle name="20% - Accent1 3 2 2 4 4" xfId="1500" xr:uid="{1EE2BCA3-4F17-4D49-958A-E9E8AE4A723A}"/>
    <cellStyle name="20% - Accent1 3 2 2 4 5" xfId="1501" xr:uid="{9E2527C5-AF5F-4D85-89F2-31460DEBC41C}"/>
    <cellStyle name="20% - Accent1 3 2 2 5" xfId="1502" xr:uid="{97446361-C990-447E-B8AC-01B29E0B8787}"/>
    <cellStyle name="20% - Accent1 3 2 2 6" xfId="1503" xr:uid="{040007B2-D538-4031-95B7-D1EB38B1E174}"/>
    <cellStyle name="20% - Accent1 3 2 2 7" xfId="1504" xr:uid="{0A8D737D-59A4-45D9-8BF2-7B879213A82A}"/>
    <cellStyle name="20% - Accent1 3 2 2 8" xfId="1505" xr:uid="{AFED1131-59CA-41A4-A3A1-9DC548632825}"/>
    <cellStyle name="20% - Accent1 3 2 2 9" xfId="1506" xr:uid="{4AF39135-36AF-48D1-987C-D38C7A7B202E}"/>
    <cellStyle name="20% - Accent1 3 2 3" xfId="27" xr:uid="{915F006D-7270-4E55-A104-6414B38CEE22}"/>
    <cellStyle name="20% - Accent1 3 2 3 10" xfId="1507" xr:uid="{2EEE2D8D-5F43-4600-B770-1B7558898D0F}"/>
    <cellStyle name="20% - Accent1 3 2 3 2" xfId="1508" xr:uid="{D87A3275-FF64-4AA2-B116-E621968070BA}"/>
    <cellStyle name="20% - Accent1 3 2 3 2 2" xfId="1509" xr:uid="{BAAE187E-8516-43B1-B170-5B2C39079670}"/>
    <cellStyle name="20% - Accent1 3 2 3 2 2 2" xfId="1510" xr:uid="{D1AFC8AD-BCD7-4D3A-8EAF-4676D55D9859}"/>
    <cellStyle name="20% - Accent1 3 2 3 2 2 3" xfId="1511" xr:uid="{A3BA6411-7021-425C-A7BF-E2826F5055BB}"/>
    <cellStyle name="20% - Accent1 3 2 3 2 2 4" xfId="1512" xr:uid="{0E404DA1-2DD7-491B-9A2F-E5D38DDBA551}"/>
    <cellStyle name="20% - Accent1 3 2 3 2 2 5" xfId="1513" xr:uid="{B48B4C71-0AC1-420F-A5ED-34C172906108}"/>
    <cellStyle name="20% - Accent1 3 2 3 2 3" xfId="1514" xr:uid="{CC64C4F9-65A7-43E6-BD43-8C76A4FF5A45}"/>
    <cellStyle name="20% - Accent1 3 2 3 2 4" xfId="1515" xr:uid="{6FE339E8-756A-43F5-A864-5FD2E0C626DA}"/>
    <cellStyle name="20% - Accent1 3 2 3 2 5" xfId="1516" xr:uid="{2ED51584-88CF-47D7-B376-4083FD1B47E2}"/>
    <cellStyle name="20% - Accent1 3 2 3 2 6" xfId="1517" xr:uid="{032157C5-2003-4168-8FB3-E9BD8AED0D45}"/>
    <cellStyle name="20% - Accent1 3 2 3 2 7" xfId="1518" xr:uid="{330B9AEE-D965-4B8B-AD74-E268A927F93C}"/>
    <cellStyle name="20% - Accent1 3 2 3 3" xfId="1519" xr:uid="{E74D6849-5F7D-48D1-B8E4-7565A564C7F4}"/>
    <cellStyle name="20% - Accent1 3 2 3 3 2" xfId="1520" xr:uid="{64EF8C35-E901-4F4B-9562-D5E0C2E5217E}"/>
    <cellStyle name="20% - Accent1 3 2 3 3 2 2" xfId="1521" xr:uid="{1066F173-3BFC-4FA4-A905-88D5BAC0C2FE}"/>
    <cellStyle name="20% - Accent1 3 2 3 3 2 3" xfId="1522" xr:uid="{FAD9D422-EAD4-488E-8EFD-1D6AE3FBAA8C}"/>
    <cellStyle name="20% - Accent1 3 2 3 3 3" xfId="1523" xr:uid="{1C3E183D-A373-4391-90A0-E3BF9563293A}"/>
    <cellStyle name="20% - Accent1 3 2 3 3 4" xfId="1524" xr:uid="{2F23B139-7BF1-401B-9FD4-40B77B365762}"/>
    <cellStyle name="20% - Accent1 3 2 3 3 5" xfId="1525" xr:uid="{142E6DED-AFA2-44EF-942F-19A4A57F94F6}"/>
    <cellStyle name="20% - Accent1 3 2 3 3 6" xfId="1526" xr:uid="{6D144378-2AE6-47C9-87CD-66B6EF0415D2}"/>
    <cellStyle name="20% - Accent1 3 2 3 3 7" xfId="1527" xr:uid="{773769F0-F481-4D98-A7D5-9C5EC708C919}"/>
    <cellStyle name="20% - Accent1 3 2 3 4" xfId="1528" xr:uid="{3D33FA7B-1D51-4386-9CBB-850552521FC1}"/>
    <cellStyle name="20% - Accent1 3 2 3 4 2" xfId="1529" xr:uid="{A655A9C8-44DA-4022-8E5B-0A2381FD1EC8}"/>
    <cellStyle name="20% - Accent1 3 2 3 4 3" xfId="1530" xr:uid="{64977CBA-10E8-4185-964C-961D0F38FEB7}"/>
    <cellStyle name="20% - Accent1 3 2 3 4 4" xfId="1531" xr:uid="{DDC28B24-6C22-4C83-BDDE-7D08DDEDF355}"/>
    <cellStyle name="20% - Accent1 3 2 3 5" xfId="1532" xr:uid="{FDD5C80C-F7D5-4C4A-ABA2-7E1DC2B1B53F}"/>
    <cellStyle name="20% - Accent1 3 2 3 6" xfId="1533" xr:uid="{3543EE57-0D17-425C-BD90-33F1391C2949}"/>
    <cellStyle name="20% - Accent1 3 2 3 7" xfId="1534" xr:uid="{C8222363-6AFD-4EA2-AA63-1351758EB42D}"/>
    <cellStyle name="20% - Accent1 3 2 3 8" xfId="1535" xr:uid="{6D274639-223C-4A40-9D2A-519B52076075}"/>
    <cellStyle name="20% - Accent1 3 2 3 9" xfId="1536" xr:uid="{4B6C45D1-73F7-4833-88F5-52B5810254D9}"/>
    <cellStyle name="20% - Accent1 3 2 4" xfId="1537" xr:uid="{F9EE8CEA-F8A0-4B75-BDBE-F5FD4E17EF58}"/>
    <cellStyle name="20% - Accent1 3 2 4 2" xfId="1538" xr:uid="{EB701ABD-776B-4FF7-A143-C71802AE691B}"/>
    <cellStyle name="20% - Accent1 3 2 4 2 2" xfId="1539" xr:uid="{C902E337-9766-4065-A709-1DF5DD42880C}"/>
    <cellStyle name="20% - Accent1 3 2 4 2 2 2" xfId="1540" xr:uid="{E44818F7-B97F-4601-84B8-9BB5D411E17D}"/>
    <cellStyle name="20% - Accent1 3 2 4 2 3" xfId="1541" xr:uid="{43DB8AB8-668D-4587-B83B-C7617AEAA21B}"/>
    <cellStyle name="20% - Accent1 3 2 4 2 4" xfId="1542" xr:uid="{FF37AF6A-9BB7-4E3E-A7C9-453520AD4F7C}"/>
    <cellStyle name="20% - Accent1 3 2 4 2 5" xfId="1543" xr:uid="{92AB1728-8755-4C9A-AF8B-BAD59F128E0D}"/>
    <cellStyle name="20% - Accent1 3 2 4 3" xfId="1544" xr:uid="{B23149AF-CF47-4D44-A408-45F2A15F26CC}"/>
    <cellStyle name="20% - Accent1 3 2 4 3 2" xfId="1545" xr:uid="{AD347A79-46AF-4CCE-A227-D9D8B6AF339F}"/>
    <cellStyle name="20% - Accent1 3 2 4 4" xfId="1546" xr:uid="{7634C31B-3BD2-4584-8C56-FCCB35776CDB}"/>
    <cellStyle name="20% - Accent1 3 2 4 4 2" xfId="1547" xr:uid="{D1B1535B-B755-42B4-A3E5-1A5F531F6C4A}"/>
    <cellStyle name="20% - Accent1 3 2 4 5" xfId="1548" xr:uid="{F3EA9A64-FBCC-4C92-A206-D3D59E5E70DD}"/>
    <cellStyle name="20% - Accent1 3 2 4 6" xfId="1549" xr:uid="{03829484-23D4-45C2-A779-573091BCC511}"/>
    <cellStyle name="20% - Accent1 3 2 4 7" xfId="1550" xr:uid="{C217ECB2-5DE7-4A0C-92AB-AAFB58E2F0A9}"/>
    <cellStyle name="20% - Accent1 3 2 5" xfId="1551" xr:uid="{BEF79E7C-BF89-4A81-BF46-10EE5FCA3ACA}"/>
    <cellStyle name="20% - Accent1 3 2 5 2" xfId="1552" xr:uid="{90D2B1C4-EFB4-4645-900A-09DC36060C41}"/>
    <cellStyle name="20% - Accent1 3 2 5 2 2" xfId="1553" xr:uid="{FF3B38CF-9A2E-40DC-94B2-665716960908}"/>
    <cellStyle name="20% - Accent1 3 2 5 2 2 2" xfId="1554" xr:uid="{7AAD5BC2-FE99-463C-978B-5E9C5683E641}"/>
    <cellStyle name="20% - Accent1 3 2 5 2 3" xfId="1555" xr:uid="{F61671E0-9BFB-4B8F-9F53-588765C6F538}"/>
    <cellStyle name="20% - Accent1 3 2 5 2 4" xfId="1556" xr:uid="{9E09DC04-8924-4DB2-8C87-29169E3B0005}"/>
    <cellStyle name="20% - Accent1 3 2 5 3" xfId="1557" xr:uid="{6EC3594A-690B-4006-A612-5E9BB22CA242}"/>
    <cellStyle name="20% - Accent1 3 2 5 3 2" xfId="1558" xr:uid="{670873CE-DF9F-4452-8928-018A015A8AC8}"/>
    <cellStyle name="20% - Accent1 3 2 5 4" xfId="1559" xr:uid="{C5E9360A-3A80-487A-B3C8-429959ACA263}"/>
    <cellStyle name="20% - Accent1 3 2 5 4 2" xfId="1560" xr:uid="{DA258E75-D547-4CD8-9C74-859882AFF353}"/>
    <cellStyle name="20% - Accent1 3 2 5 5" xfId="1561" xr:uid="{75846FF2-469E-4645-9241-D8329D4DC273}"/>
    <cellStyle name="20% - Accent1 3 2 5 6" xfId="1562" xr:uid="{928F3D47-F85D-4F3F-B2E3-01B93D94F4AD}"/>
    <cellStyle name="20% - Accent1 3 2 5 7" xfId="1563" xr:uid="{CFA2A1B6-1662-40E1-97ED-C003FDBB424C}"/>
    <cellStyle name="20% - Accent1 3 2 6" xfId="1564" xr:uid="{11E09FD2-E8DF-49C6-8EFC-EDF1F838A4FD}"/>
    <cellStyle name="20% - Accent1 3 2 6 2" xfId="1565" xr:uid="{684DD032-EAA4-414E-A622-C137881816B1}"/>
    <cellStyle name="20% - Accent1 3 2 6 2 2" xfId="1566" xr:uid="{D60C51F8-336F-43E4-8A87-F9B811B65784}"/>
    <cellStyle name="20% - Accent1 3 2 6 3" xfId="1567" xr:uid="{69A22AEB-AA91-494F-8512-2D980CE51AA4}"/>
    <cellStyle name="20% - Accent1 3 2 6 4" xfId="1568" xr:uid="{167DFC4A-D441-44A6-BA17-936CA86EEFE9}"/>
    <cellStyle name="20% - Accent1 3 2 7" xfId="1569" xr:uid="{24620264-9EFB-481B-833D-E4024530315A}"/>
    <cellStyle name="20% - Accent1 3 2 7 2" xfId="1570" xr:uid="{2BAB78B6-5174-41CE-9089-6174B9275A25}"/>
    <cellStyle name="20% - Accent1 3 2 8" xfId="1571" xr:uid="{90429C91-BD16-4622-9B99-FE552C6893F2}"/>
    <cellStyle name="20% - Accent1 3 2 8 2" xfId="1572" xr:uid="{C12A46B1-FC09-402E-92E7-68EA8F9C977A}"/>
    <cellStyle name="20% - Accent1 3 2 9" xfId="1573" xr:uid="{6C9CC4CF-B289-467B-B103-D9134D667B70}"/>
    <cellStyle name="20% - Accent1 3 3" xfId="28" xr:uid="{1F6A3954-B96E-470E-8071-25CE5EBF3A9D}"/>
    <cellStyle name="20% - Accent1 3 3 10" xfId="1575" xr:uid="{F717B6EB-83A6-4D04-9B29-025D86EB41DB}"/>
    <cellStyle name="20% - Accent1 3 3 11" xfId="1574" xr:uid="{99BE6E84-BFB2-48DF-91A1-C8E80FDD94D6}"/>
    <cellStyle name="20% - Accent1 3 3 2" xfId="29" xr:uid="{B2550B72-EA84-4BE6-AF7B-2C835D64613B}"/>
    <cellStyle name="20% - Accent1 3 3 2 2" xfId="1577" xr:uid="{7E37CEB4-B4DF-4523-806D-F14C14317A2C}"/>
    <cellStyle name="20% - Accent1 3 3 2 2 2" xfId="1578" xr:uid="{5356697E-6426-437A-A252-08DAD847270D}"/>
    <cellStyle name="20% - Accent1 3 3 2 2 2 2" xfId="1579" xr:uid="{2BEF1C45-F4FD-4E06-AD7B-5AF178A8CD7A}"/>
    <cellStyle name="20% - Accent1 3 3 2 2 3" xfId="1580" xr:uid="{BD333CF3-0409-4ACD-A32E-A9748B9999A0}"/>
    <cellStyle name="20% - Accent1 3 3 2 2 4" xfId="1581" xr:uid="{C6F96A44-6DD5-4890-9550-158203C6CE2E}"/>
    <cellStyle name="20% - Accent1 3 3 2 3" xfId="1582" xr:uid="{F509DA4E-DF47-4432-AC27-AC903BE0E6D0}"/>
    <cellStyle name="20% - Accent1 3 3 2 3 2" xfId="1583" xr:uid="{C2B9A6D1-CE5F-4A17-B4FD-B36B1DFDE2B2}"/>
    <cellStyle name="20% - Accent1 3 3 2 4" xfId="1584" xr:uid="{17DA6480-3B0C-4A5C-9020-77CB57469C13}"/>
    <cellStyle name="20% - Accent1 3 3 2 5" xfId="1585" xr:uid="{3D35AA0F-45A5-4201-9F89-BC8546A68A9B}"/>
    <cellStyle name="20% - Accent1 3 3 2 6" xfId="1586" xr:uid="{1E7F793E-BAE0-4475-92FD-F7B41F9D1B63}"/>
    <cellStyle name="20% - Accent1 3 3 2 7" xfId="1587" xr:uid="{01F2C6A7-AEF8-4B20-AD44-44B58A84ADE0}"/>
    <cellStyle name="20% - Accent1 3 3 2 8" xfId="1588" xr:uid="{72830255-EE24-4799-8B45-0878A211EAA2}"/>
    <cellStyle name="20% - Accent1 3 3 2 9" xfId="1576" xr:uid="{500C4498-5641-4C44-A34E-E0E13EB2B315}"/>
    <cellStyle name="20% - Accent1 3 3 3" xfId="1589" xr:uid="{924092F9-D23C-43F0-B736-67C1E9C219E7}"/>
    <cellStyle name="20% - Accent1 3 3 3 2" xfId="1590" xr:uid="{41CE94DD-514E-46BC-931E-289A35891918}"/>
    <cellStyle name="20% - Accent1 3 3 3 2 2" xfId="1591" xr:uid="{84E254AA-E2E6-4BF2-B794-1E0B92A26CB3}"/>
    <cellStyle name="20% - Accent1 3 3 3 2 3" xfId="1592" xr:uid="{E9ACD0F9-A9F3-4A9E-A900-20DA7C694786}"/>
    <cellStyle name="20% - Accent1 3 3 3 2 4" xfId="1593" xr:uid="{7E7201F0-2623-4FCB-9BED-D11BA5FDB652}"/>
    <cellStyle name="20% - Accent1 3 3 3 3" xfId="1594" xr:uid="{3B677F8D-43EC-422C-92F3-582579447AEA}"/>
    <cellStyle name="20% - Accent1 3 3 3 4" xfId="1595" xr:uid="{9322DC5F-13DC-4715-B31A-3A3A6CF175CA}"/>
    <cellStyle name="20% - Accent1 3 3 3 5" xfId="1596" xr:uid="{89B698FC-F054-4ACC-93F4-E0FE18E28615}"/>
    <cellStyle name="20% - Accent1 3 3 3 6" xfId="1597" xr:uid="{2F779407-50F5-47F1-B55C-56796C30087C}"/>
    <cellStyle name="20% - Accent1 3 3 3 7" xfId="1598" xr:uid="{2D9527BD-2CAB-4ABE-BC91-3B6BCA3FFED6}"/>
    <cellStyle name="20% - Accent1 3 3 4" xfId="1599" xr:uid="{98A8DAD1-5BA0-4938-9483-890FCFE3F714}"/>
    <cellStyle name="20% - Accent1 3 3 4 2" xfId="1600" xr:uid="{D91B60D1-F26F-4621-BD04-51CA28D7ADFF}"/>
    <cellStyle name="20% - Accent1 3 3 4 3" xfId="1601" xr:uid="{D8EA8E4F-3774-4FE7-ACB7-96D7F7242B25}"/>
    <cellStyle name="20% - Accent1 3 3 4 4" xfId="1602" xr:uid="{3D97907F-5938-4AFF-8171-68B0D83DCF29}"/>
    <cellStyle name="20% - Accent1 3 3 5" xfId="1603" xr:uid="{65457D26-9850-4C10-B6B5-D0F1254CD056}"/>
    <cellStyle name="20% - Accent1 3 3 6" xfId="1604" xr:uid="{02A38D58-636B-4193-AF5B-73AAA33FAA6D}"/>
    <cellStyle name="20% - Accent1 3 3 7" xfId="1605" xr:uid="{9133E41F-20AE-410D-A265-3E086AD8D604}"/>
    <cellStyle name="20% - Accent1 3 3 8" xfId="1606" xr:uid="{7A64B1A7-63B7-486E-97D8-4EB6D48798D5}"/>
    <cellStyle name="20% - Accent1 3 3 9" xfId="1607" xr:uid="{8BBE2ACA-FB65-48BF-8A51-DE8455E7A2CC}"/>
    <cellStyle name="20% - Accent1 3 4" xfId="30" xr:uid="{A9EFB3CA-FCF6-4567-A86D-8C52AAD7B2E3}"/>
    <cellStyle name="20% - Accent1 3 4 10" xfId="1609" xr:uid="{3A150C69-5182-4C00-9FBE-546740B2952C}"/>
    <cellStyle name="20% - Accent1 3 4 11" xfId="1608" xr:uid="{AAC4F085-D36C-4E0F-9C00-1775125B51BF}"/>
    <cellStyle name="20% - Accent1 3 4 2" xfId="1610" xr:uid="{554CA8AD-7129-42F6-8BC0-448B9484F5E4}"/>
    <cellStyle name="20% - Accent1 3 4 2 2" xfId="1611" xr:uid="{1257F5E3-FF9B-4D93-BA97-80DE93911113}"/>
    <cellStyle name="20% - Accent1 3 4 2 2 2" xfId="1612" xr:uid="{AAB5DCF7-3933-4E27-8F05-2A46055E5022}"/>
    <cellStyle name="20% - Accent1 3 4 2 2 2 2" xfId="1613" xr:uid="{2A3F4F05-A293-40E8-A715-0374A1CEBB7D}"/>
    <cellStyle name="20% - Accent1 3 4 2 2 3" xfId="1614" xr:uid="{0AF86E6F-7122-4504-9304-5E9AF9A22D0C}"/>
    <cellStyle name="20% - Accent1 3 4 2 2 4" xfId="1615" xr:uid="{7F62E18C-D820-4F96-A905-9A06B5039A0D}"/>
    <cellStyle name="20% - Accent1 3 4 2 2 5" xfId="1616" xr:uid="{2183D466-D87D-4E5E-8ACC-B845F5D31C27}"/>
    <cellStyle name="20% - Accent1 3 4 2 3" xfId="1617" xr:uid="{0253C097-B77D-4C96-95F5-7F3BC9D80795}"/>
    <cellStyle name="20% - Accent1 3 4 2 3 2" xfId="1618" xr:uid="{B7D30C1C-E5E1-4027-BD8C-BCA14458C71B}"/>
    <cellStyle name="20% - Accent1 3 4 2 4" xfId="1619" xr:uid="{35AF9D68-1440-4188-AF3D-7D4C1066BBFE}"/>
    <cellStyle name="20% - Accent1 3 4 2 5" xfId="1620" xr:uid="{DA5B3202-20B4-452A-AEB6-9BEBD2757D9F}"/>
    <cellStyle name="20% - Accent1 3 4 2 6" xfId="1621" xr:uid="{73D7FC66-8CCF-4D53-AF7F-39CDC88E3788}"/>
    <cellStyle name="20% - Accent1 3 4 2 7" xfId="1622" xr:uid="{47CA85F9-FEE0-4158-8289-1B155E251958}"/>
    <cellStyle name="20% - Accent1 3 4 3" xfId="1623" xr:uid="{535B56A8-BBBC-4CE1-A9F8-6B3EB6242DAB}"/>
    <cellStyle name="20% - Accent1 3 4 3 2" xfId="1624" xr:uid="{4DE7E9AA-3D5A-44E8-885C-80F0E6E8D261}"/>
    <cellStyle name="20% - Accent1 3 4 3 2 2" xfId="1625" xr:uid="{AD14E58D-1EC5-46EA-9B6E-AF36BDF47184}"/>
    <cellStyle name="20% - Accent1 3 4 3 2 3" xfId="1626" xr:uid="{7B2B61CD-29B2-4E51-AF48-93F26F761902}"/>
    <cellStyle name="20% - Accent1 3 4 3 2 4" xfId="1627" xr:uid="{C1C03FE7-93E2-4454-9F35-8FD77DCD90E9}"/>
    <cellStyle name="20% - Accent1 3 4 3 3" xfId="1628" xr:uid="{9A4F5F85-43EC-428A-A9A0-E77B6F0D099E}"/>
    <cellStyle name="20% - Accent1 3 4 3 4" xfId="1629" xr:uid="{AF45D3B4-7FC8-4AFD-AB3A-69757B51E2BA}"/>
    <cellStyle name="20% - Accent1 3 4 3 5" xfId="1630" xr:uid="{2B2EB448-707A-4C47-9146-69F774A36D5F}"/>
    <cellStyle name="20% - Accent1 3 4 3 6" xfId="1631" xr:uid="{F4930C47-A6AD-4292-AEC5-FB85691B7C85}"/>
    <cellStyle name="20% - Accent1 3 4 3 7" xfId="1632" xr:uid="{4BDB443B-46FF-4B5B-8849-6CF9EFEFFF31}"/>
    <cellStyle name="20% - Accent1 3 4 4" xfId="1633" xr:uid="{0429D677-DC3E-4964-8376-32CE91E5AC75}"/>
    <cellStyle name="20% - Accent1 3 4 4 2" xfId="1634" xr:uid="{D08CDF90-3683-4105-A3B7-6A70F761C92A}"/>
    <cellStyle name="20% - Accent1 3 4 4 3" xfId="1635" xr:uid="{1DEC0112-E3BC-4796-A75A-61EFB2172F81}"/>
    <cellStyle name="20% - Accent1 3 4 4 4" xfId="1636" xr:uid="{C697292B-9C88-45D5-A874-A618B31A3DAD}"/>
    <cellStyle name="20% - Accent1 3 4 4 5" xfId="1637" xr:uid="{FF661F14-CE47-4AA9-B50C-6544C0BB1BDE}"/>
    <cellStyle name="20% - Accent1 3 4 5" xfId="1638" xr:uid="{73930640-D14D-4A31-8DC4-6975D8C9FC36}"/>
    <cellStyle name="20% - Accent1 3 4 6" xfId="1639" xr:uid="{D770D347-3845-45FD-897D-44D1E48C3672}"/>
    <cellStyle name="20% - Accent1 3 4 7" xfId="1640" xr:uid="{11F6499C-9C16-4B45-AD8E-7AEA0C2501E3}"/>
    <cellStyle name="20% - Accent1 3 4 8" xfId="1641" xr:uid="{97D36291-240B-4C3B-A6F9-CC40733AB81E}"/>
    <cellStyle name="20% - Accent1 3 4 9" xfId="1642" xr:uid="{8A48E921-DFD5-492D-8490-2C78C7F71436}"/>
    <cellStyle name="20% - Accent1 3 5" xfId="1643" xr:uid="{B7C76949-752F-4A33-A5D2-D09281191F80}"/>
    <cellStyle name="20% - Accent1 3 5 2" xfId="1644" xr:uid="{C34F31F7-28C4-4E8A-824F-AC6F9278069E}"/>
    <cellStyle name="20% - Accent1 3 5 2 2" xfId="1645" xr:uid="{F43A2A83-6844-42FC-B963-7A52D98D49AF}"/>
    <cellStyle name="20% - Accent1 3 5 2 2 2" xfId="1646" xr:uid="{264FC148-EE36-4F98-967E-254F1D159E7D}"/>
    <cellStyle name="20% - Accent1 3 5 2 2 3" xfId="1647" xr:uid="{B4108FAF-931A-4CB8-99ED-91E5F4509637}"/>
    <cellStyle name="20% - Accent1 3 5 2 2 4" xfId="1648" xr:uid="{8AF3F734-89B4-4F06-9415-C008438FD30C}"/>
    <cellStyle name="20% - Accent1 3 5 2 2 5" xfId="1649" xr:uid="{E9F5CE0C-CA6C-4BBE-9830-2B9311F01B1F}"/>
    <cellStyle name="20% - Accent1 3 5 2 3" xfId="1650" xr:uid="{54AA511B-A2C3-40B2-8811-EFA3CAC6CE46}"/>
    <cellStyle name="20% - Accent1 3 5 2 4" xfId="1651" xr:uid="{58D9E9DB-43B1-4DB4-8DB3-923BCCBA311E}"/>
    <cellStyle name="20% - Accent1 3 5 2 5" xfId="1652" xr:uid="{F3CE1EF0-92DE-4B8C-BDAE-5021CD90D069}"/>
    <cellStyle name="20% - Accent1 3 5 2 6" xfId="1653" xr:uid="{7B2C0FBF-F952-49DD-BCD4-30C312E7DAFD}"/>
    <cellStyle name="20% - Accent1 3 5 2 7" xfId="1654" xr:uid="{4E89556A-E968-4A3B-996A-7EAC2C528A53}"/>
    <cellStyle name="20% - Accent1 3 5 3" xfId="1655" xr:uid="{807B3231-B73D-4C5A-A1C1-C05F64520C8E}"/>
    <cellStyle name="20% - Accent1 3 5 3 2" xfId="1656" xr:uid="{F037B556-080D-4A1A-810F-DAF55AC33214}"/>
    <cellStyle name="20% - Accent1 3 5 3 2 2" xfId="1657" xr:uid="{276296FC-B1E0-44A0-97A3-521C48A55E92}"/>
    <cellStyle name="20% - Accent1 3 5 3 2 3" xfId="1658" xr:uid="{04195CAE-E924-49B4-92A9-8BAD8A605E28}"/>
    <cellStyle name="20% - Accent1 3 5 3 3" xfId="1659" xr:uid="{F9400459-EE3E-42CE-AA00-667482935C8F}"/>
    <cellStyle name="20% - Accent1 3 5 3 4" xfId="1660" xr:uid="{31840FEB-0EAD-40C4-B2C4-DC6695914324}"/>
    <cellStyle name="20% - Accent1 3 5 3 5" xfId="1661" xr:uid="{6CE82729-08DA-40A3-A8C9-83C9CB815B77}"/>
    <cellStyle name="20% - Accent1 3 5 3 6" xfId="1662" xr:uid="{E376428C-7E57-4491-A02B-47CF32AFE2A3}"/>
    <cellStyle name="20% - Accent1 3 5 3 7" xfId="1663" xr:uid="{6D9A765F-CBC2-489B-AA14-F26F8CC2FEB3}"/>
    <cellStyle name="20% - Accent1 3 5 4" xfId="1664" xr:uid="{1B4300EB-D30F-45B0-BC5D-CADAE24E9C18}"/>
    <cellStyle name="20% - Accent1 3 5 4 2" xfId="1665" xr:uid="{6AEC19D6-1E2B-48D3-BED9-FC5534B6110D}"/>
    <cellStyle name="20% - Accent1 3 5 4 3" xfId="1666" xr:uid="{22A83B39-3DFC-4879-A84C-B79B9BE9E5EB}"/>
    <cellStyle name="20% - Accent1 3 5 4 4" xfId="1667" xr:uid="{93BC0394-A95F-447D-B63E-5DB8BA5B80B0}"/>
    <cellStyle name="20% - Accent1 3 5 5" xfId="1668" xr:uid="{135C6FA5-90CF-493F-A987-AF7F88C68CA9}"/>
    <cellStyle name="20% - Accent1 3 5 6" xfId="1669" xr:uid="{39BD5A60-4A9B-4F38-98AF-28E99BD9D8CE}"/>
    <cellStyle name="20% - Accent1 3 5 7" xfId="1670" xr:uid="{015D0504-CA19-433E-A159-55D551628DE7}"/>
    <cellStyle name="20% - Accent1 3 5 8" xfId="1671" xr:uid="{997B0B5F-47CA-4D74-8976-775F7AFD68D2}"/>
    <cellStyle name="20% - Accent1 3 5 9" xfId="1672" xr:uid="{43663324-E174-43DB-98EE-78C4830DF5C7}"/>
    <cellStyle name="20% - Accent1 3 6" xfId="1673" xr:uid="{A3C627E8-AE57-4DF4-A2B2-16E88AA6E8C1}"/>
    <cellStyle name="20% - Accent1 3 6 2" xfId="1674" xr:uid="{4190781F-4804-472C-8E23-0FD63FBFF070}"/>
    <cellStyle name="20% - Accent1 3 6 2 2" xfId="1675" xr:uid="{B8CA97D3-06A6-45F6-A6A0-D3242B7903C3}"/>
    <cellStyle name="20% - Accent1 3 6 2 2 2" xfId="1676" xr:uid="{05A88BCC-85B6-49CA-B621-BD9AF433EDEE}"/>
    <cellStyle name="20% - Accent1 3 6 2 3" xfId="1677" xr:uid="{B21F9C8D-1D85-4612-A602-A4786E4C14D1}"/>
    <cellStyle name="20% - Accent1 3 6 2 4" xfId="1678" xr:uid="{539EB064-17AD-444E-A51F-0C2756372279}"/>
    <cellStyle name="20% - Accent1 3 6 2 5" xfId="1679" xr:uid="{A8861E12-54C0-4159-9F7C-EA1E5A3A5CFA}"/>
    <cellStyle name="20% - Accent1 3 6 3" xfId="1680" xr:uid="{2E6734EF-B687-41D5-8519-DC350AD0C38A}"/>
    <cellStyle name="20% - Accent1 3 6 3 2" xfId="1681" xr:uid="{F53CCCC7-DBE7-49CE-8177-0BA00A1A0F48}"/>
    <cellStyle name="20% - Accent1 3 6 4" xfId="1682" xr:uid="{E00B3D1F-CFB0-4202-B9CC-D4BABC7D9FB6}"/>
    <cellStyle name="20% - Accent1 3 6 4 2" xfId="1683" xr:uid="{C70FF3C3-0610-46CE-909A-0C5A4093592D}"/>
    <cellStyle name="20% - Accent1 3 6 5" xfId="1684" xr:uid="{88413149-7B58-47DD-B1CA-C037213C8F14}"/>
    <cellStyle name="20% - Accent1 3 6 6" xfId="1685" xr:uid="{34A0DB24-8C90-4D11-9526-7876204685FB}"/>
    <cellStyle name="20% - Accent1 3 6 7" xfId="1686" xr:uid="{CCEFF703-4583-4F8B-B952-3F54EB387B63}"/>
    <cellStyle name="20% - Accent1 3 6 8" xfId="1687" xr:uid="{D8CB9440-F89F-4269-BFF8-E7924FBEC016}"/>
    <cellStyle name="20% - Accent1 3 7" xfId="1688" xr:uid="{A0698336-D40C-4209-8E0A-8F9FE792F4B0}"/>
    <cellStyle name="20% - Accent1 3 7 2" xfId="1689" xr:uid="{C770CC3C-1361-4AFD-A4EB-038325DD0029}"/>
    <cellStyle name="20% - Accent1 3 7 2 2" xfId="1690" xr:uid="{C2BEA021-BAB5-4D3A-9EA0-C8555A7DCAD7}"/>
    <cellStyle name="20% - Accent1 3 7 2 2 2" xfId="1691" xr:uid="{20DBEEB9-86D9-4808-BD39-5CE7A754F8E5}"/>
    <cellStyle name="20% - Accent1 3 7 2 3" xfId="1692" xr:uid="{B45C58BA-7D04-4917-B691-8FEF60C50705}"/>
    <cellStyle name="20% - Accent1 3 7 2 4" xfId="1693" xr:uid="{4356ED01-B240-4530-BD28-13025EAF1F0D}"/>
    <cellStyle name="20% - Accent1 3 7 3" xfId="1694" xr:uid="{BD84D48D-CB2D-4969-8C58-3FCB865562DB}"/>
    <cellStyle name="20% - Accent1 3 7 3 2" xfId="1695" xr:uid="{94981386-EE7A-457B-A051-BC22E7F86650}"/>
    <cellStyle name="20% - Accent1 3 7 4" xfId="1696" xr:uid="{B034A8A5-37E9-47A1-9003-8ADCAA8C5910}"/>
    <cellStyle name="20% - Accent1 3 7 4 2" xfId="1697" xr:uid="{BAFA9516-81EE-48D0-B3B2-BA934CE0CB73}"/>
    <cellStyle name="20% - Accent1 3 7 5" xfId="1698" xr:uid="{091B902B-9593-4E4F-A980-3BEDAF80132E}"/>
    <cellStyle name="20% - Accent1 3 7 6" xfId="1699" xr:uid="{4C045291-DFE3-43C1-8131-E79DD015E892}"/>
    <cellStyle name="20% - Accent1 3 7 7" xfId="1700" xr:uid="{ADC5E5FE-5763-4652-9D98-0E767911A06E}"/>
    <cellStyle name="20% - Accent1 3 8" xfId="1701" xr:uid="{EB110999-F764-4D40-BBEA-AB0FCF9A09DB}"/>
    <cellStyle name="20% - Accent1 3 8 2" xfId="1702" xr:uid="{FA57961B-6ADE-4285-A07C-F7E6874384FB}"/>
    <cellStyle name="20% - Accent1 3 8 2 2" xfId="1703" xr:uid="{487AF719-8A7F-48A9-8464-CEA83100F7E1}"/>
    <cellStyle name="20% - Accent1 3 8 3" xfId="1704" xr:uid="{A5CFBEC2-FA9D-4F3D-825D-93B22ED58A18}"/>
    <cellStyle name="20% - Accent1 3 8 4" xfId="1705" xr:uid="{E858E434-9ACF-4ADA-9486-E9200AA053E8}"/>
    <cellStyle name="20% - Accent1 3 9" xfId="1706" xr:uid="{21EC8656-2790-4155-9C55-20ED3E06E0CC}"/>
    <cellStyle name="20% - Accent1 3 9 2" xfId="1707" xr:uid="{6A16F853-577E-4A82-8DB4-C680D46EE47C}"/>
    <cellStyle name="20% - Accent1 30" xfId="1708" xr:uid="{1B164928-9ADA-4D70-9098-780B2B9AF54E}"/>
    <cellStyle name="20% - Accent1 31" xfId="1709" xr:uid="{860DAADB-B9B7-41C8-9CF6-EF9831805B4A}"/>
    <cellStyle name="20% - Accent1 32" xfId="1710" xr:uid="{B83BF98A-666C-4BBF-8A4B-48342F2CE6A0}"/>
    <cellStyle name="20% - Accent1 33" xfId="1711" xr:uid="{27960A75-D636-4897-8B35-D405508A3648}"/>
    <cellStyle name="20% - Accent1 34" xfId="1712" xr:uid="{8C8F54D5-4FAA-4E08-BBB5-3496C0C653F2}"/>
    <cellStyle name="20% - Accent1 35" xfId="1713" xr:uid="{AF039200-295D-4EAC-8CB1-DF15B74674C1}"/>
    <cellStyle name="20% - Accent1 36" xfId="1714" xr:uid="{49C67AA0-FFF1-4729-9A56-2A4605F4395F}"/>
    <cellStyle name="20% - Accent1 37" xfId="1715" xr:uid="{F0523A58-0CDA-4783-8449-8D6D26431838}"/>
    <cellStyle name="20% - Accent1 38" xfId="1716" xr:uid="{9FB9ECDC-389A-451F-B2ED-AA705452A49E}"/>
    <cellStyle name="20% - Accent1 39" xfId="1717" xr:uid="{65B48214-8865-48CE-BB98-B7940E7BEC45}"/>
    <cellStyle name="20% - Accent1 4" xfId="31" xr:uid="{1C1B6E4E-E91D-448C-9F76-F88534E64534}"/>
    <cellStyle name="20% - Accent1 4 10" xfId="1719" xr:uid="{72DC894B-82D1-45AF-BA39-E2CB13D72954}"/>
    <cellStyle name="20% - Accent1 4 11" xfId="1720" xr:uid="{BD0EC924-855F-46A4-99FD-156590098D4F}"/>
    <cellStyle name="20% - Accent1 4 12" xfId="1721" xr:uid="{C1205A48-67BC-40EF-B55F-871C1C9969C1}"/>
    <cellStyle name="20% - Accent1 4 13" xfId="1722" xr:uid="{4F0501B9-003C-4F00-8F01-291118E73722}"/>
    <cellStyle name="20% - Accent1 4 14" xfId="1723" xr:uid="{F380D7C3-B9F1-4BD6-959F-879B49D2AC26}"/>
    <cellStyle name="20% - Accent1 4 15" xfId="1724" xr:uid="{47757032-F708-4F41-BAC1-7314EE8AAD66}"/>
    <cellStyle name="20% - Accent1 4 16" xfId="1718" xr:uid="{99B739C4-5788-43A7-A58E-95335915EC54}"/>
    <cellStyle name="20% - Accent1 4 2" xfId="32" xr:uid="{45364016-FA63-4A7C-AE50-F509DE431EC4}"/>
    <cellStyle name="20% - Accent1 4 2 10" xfId="1726" xr:uid="{84A1413E-7CA5-42EA-89E8-C370C3231FCD}"/>
    <cellStyle name="20% - Accent1 4 2 11" xfId="1727" xr:uid="{ECD87921-A1AC-4544-BC5A-2CE5D864BC3C}"/>
    <cellStyle name="20% - Accent1 4 2 12" xfId="1728" xr:uid="{B0659AA7-855F-40B6-9CF9-3C15CA139CFE}"/>
    <cellStyle name="20% - Accent1 4 2 13" xfId="1729" xr:uid="{C960E445-62C6-46FB-B68C-638C0DB03233}"/>
    <cellStyle name="20% - Accent1 4 2 14" xfId="1725" xr:uid="{94CF3793-E1EC-4D22-A13D-E0A956ADC7DC}"/>
    <cellStyle name="20% - Accent1 4 2 2" xfId="33" xr:uid="{EE24AA3C-0DB2-4125-B454-9264C30E3503}"/>
    <cellStyle name="20% - Accent1 4 2 2 10" xfId="1731" xr:uid="{24542D87-2B87-4679-890A-D416DC8EB857}"/>
    <cellStyle name="20% - Accent1 4 2 2 11" xfId="1730" xr:uid="{256FDF86-B549-4ABD-9FDA-801DE4645F69}"/>
    <cellStyle name="20% - Accent1 4 2 2 2" xfId="1732" xr:uid="{6BF08985-37A7-4AE0-A570-04AAACE1B1FF}"/>
    <cellStyle name="20% - Accent1 4 2 2 2 2" xfId="1733" xr:uid="{D77539B2-3AF3-4277-A678-147159F42DFE}"/>
    <cellStyle name="20% - Accent1 4 2 2 2 2 2" xfId="1734" xr:uid="{244E839D-5DD1-457A-BC47-75D2BACD88CA}"/>
    <cellStyle name="20% - Accent1 4 2 2 2 2 3" xfId="1735" xr:uid="{A70CB33D-5DF2-4C3A-AD64-AB86B081F3F0}"/>
    <cellStyle name="20% - Accent1 4 2 2 2 2 4" xfId="1736" xr:uid="{A6819D85-C214-46F8-A273-8460172E55F4}"/>
    <cellStyle name="20% - Accent1 4 2 2 2 3" xfId="1737" xr:uid="{FB6D1946-DC03-47B1-B936-2769977CBF66}"/>
    <cellStyle name="20% - Accent1 4 2 2 2 4" xfId="1738" xr:uid="{387F95C5-C466-4B67-8DA6-7511B70813C3}"/>
    <cellStyle name="20% - Accent1 4 2 2 2 5" xfId="1739" xr:uid="{9019393B-73F7-4B3D-B884-DA29D2B1A532}"/>
    <cellStyle name="20% - Accent1 4 2 2 2 6" xfId="1740" xr:uid="{9A1C5009-519A-4055-9A28-20A2D8BD0147}"/>
    <cellStyle name="20% - Accent1 4 2 2 2 7" xfId="1741" xr:uid="{FB794AFA-2598-4C58-8DA0-6D6CDE2627A9}"/>
    <cellStyle name="20% - Accent1 4 2 2 3" xfId="1742" xr:uid="{5F13A921-00D0-4844-8C60-386DF6C2D102}"/>
    <cellStyle name="20% - Accent1 4 2 2 3 2" xfId="1743" xr:uid="{725399BF-1FFE-45C5-B165-38B34AB3B0C5}"/>
    <cellStyle name="20% - Accent1 4 2 2 3 2 2" xfId="1744" xr:uid="{8FADC38C-F04E-4C5B-9AA6-526D3668A59C}"/>
    <cellStyle name="20% - Accent1 4 2 2 3 2 3" xfId="1745" xr:uid="{4D75B0A6-FE36-4FA7-91C1-1F810315B350}"/>
    <cellStyle name="20% - Accent1 4 2 2 3 3" xfId="1746" xr:uid="{2D7679FB-077E-4FB7-9E23-44EE8BA61E34}"/>
    <cellStyle name="20% - Accent1 4 2 2 3 4" xfId="1747" xr:uid="{2FC1DEAB-CE0A-49E8-B3C8-280EAEF2ADF6}"/>
    <cellStyle name="20% - Accent1 4 2 2 3 5" xfId="1748" xr:uid="{C6791F48-48C2-476D-BA09-9D388A7A399F}"/>
    <cellStyle name="20% - Accent1 4 2 2 3 6" xfId="1749" xr:uid="{B596A941-60D5-4280-9A43-6F15B29A6D23}"/>
    <cellStyle name="20% - Accent1 4 2 2 4" xfId="1750" xr:uid="{27AA914A-5AB5-4059-8939-DCA27447510F}"/>
    <cellStyle name="20% - Accent1 4 2 2 4 2" xfId="1751" xr:uid="{038E8DD3-81D6-4BBB-9D08-E9DE22C3E6A1}"/>
    <cellStyle name="20% - Accent1 4 2 2 4 3" xfId="1752" xr:uid="{BA874535-17AD-46B1-8C69-C68E2B5EF331}"/>
    <cellStyle name="20% - Accent1 4 2 2 5" xfId="1753" xr:uid="{1CC56D0F-9FB1-47C5-A19C-BACECE0C3978}"/>
    <cellStyle name="20% - Accent1 4 2 2 6" xfId="1754" xr:uid="{0B02D013-21E9-412A-9BBE-A635A4DA1352}"/>
    <cellStyle name="20% - Accent1 4 2 2 7" xfId="1755" xr:uid="{1C6FCAA3-3ED5-4E76-B47C-EA3FC1FF1680}"/>
    <cellStyle name="20% - Accent1 4 2 2 8" xfId="1756" xr:uid="{AAB0D844-6026-42E9-BEF7-2B6E400D795A}"/>
    <cellStyle name="20% - Accent1 4 2 2 9" xfId="1757" xr:uid="{2A0FC7C2-8D45-4F71-B6CC-E085AB65A4C9}"/>
    <cellStyle name="20% - Accent1 4 2 3" xfId="1758" xr:uid="{CF2DCDF8-869E-420C-BFF2-10B860CD54CC}"/>
    <cellStyle name="20% - Accent1 4 2 3 2" xfId="1759" xr:uid="{CFA3EEBA-AF9E-4244-99E3-63C9054721C0}"/>
    <cellStyle name="20% - Accent1 4 2 3 2 2" xfId="1760" xr:uid="{48E0457F-E7AA-4423-AC1F-8F33B522C85B}"/>
    <cellStyle name="20% - Accent1 4 2 3 2 2 2" xfId="1761" xr:uid="{2317CAD0-7959-4E0F-AECE-88B0961355CD}"/>
    <cellStyle name="20% - Accent1 4 2 3 2 2 3" xfId="1762" xr:uid="{0E58B174-FB59-418E-A999-A4D52157AC61}"/>
    <cellStyle name="20% - Accent1 4 2 3 2 3" xfId="1763" xr:uid="{58A7D3E1-44F0-425A-8723-CEB5FB74BD84}"/>
    <cellStyle name="20% - Accent1 4 2 3 2 4" xfId="1764" xr:uid="{A0102B9C-6308-486E-B25B-E8A0FA49234C}"/>
    <cellStyle name="20% - Accent1 4 2 3 2 5" xfId="1765" xr:uid="{E0E13613-1AC3-4017-8920-34F56C1F5B86}"/>
    <cellStyle name="20% - Accent1 4 2 3 2 6" xfId="1766" xr:uid="{C66541E4-456B-4336-A3B7-EF55CAF7D630}"/>
    <cellStyle name="20% - Accent1 4 2 3 3" xfId="1767" xr:uid="{8E310385-C8F5-43A2-80C7-D60C0F423397}"/>
    <cellStyle name="20% - Accent1 4 2 3 3 2" xfId="1768" xr:uid="{E3965C43-A55A-42EC-9BA9-1E623BF5AABE}"/>
    <cellStyle name="20% - Accent1 4 2 3 3 2 2" xfId="1769" xr:uid="{6E753CBC-346E-45DB-B99C-6114C97CCADC}"/>
    <cellStyle name="20% - Accent1 4 2 3 3 2 3" xfId="1770" xr:uid="{26819320-DEA9-4A25-8CCD-82A07A816C33}"/>
    <cellStyle name="20% - Accent1 4 2 3 3 3" xfId="1771" xr:uid="{B3961861-AA72-4DA1-BBD7-E1283556FE12}"/>
    <cellStyle name="20% - Accent1 4 2 3 3 4" xfId="1772" xr:uid="{891E522B-3ADB-40D9-AC33-0A8537D94CEA}"/>
    <cellStyle name="20% - Accent1 4 2 3 3 5" xfId="1773" xr:uid="{8CDF4D3B-EB4C-4341-B846-C72FC4DA3FC8}"/>
    <cellStyle name="20% - Accent1 4 2 3 4" xfId="1774" xr:uid="{57AE5EED-3F30-49BC-8C31-7BF92C424AA7}"/>
    <cellStyle name="20% - Accent1 4 2 3 4 2" xfId="1775" xr:uid="{F521D0C6-CAAE-4B18-8289-00C5BEF03254}"/>
    <cellStyle name="20% - Accent1 4 2 3 4 3" xfId="1776" xr:uid="{97F6548D-DD36-4040-A95B-8F3666324055}"/>
    <cellStyle name="20% - Accent1 4 2 3 5" xfId="1777" xr:uid="{B4A50D60-F875-4894-BF29-83322C4FD941}"/>
    <cellStyle name="20% - Accent1 4 2 3 6" xfId="1778" xr:uid="{CD4EC6AA-0F7E-464E-BD87-F0E698C1B330}"/>
    <cellStyle name="20% - Accent1 4 2 3 7" xfId="1779" xr:uid="{03E0362B-973C-4009-A14C-9950E12219EC}"/>
    <cellStyle name="20% - Accent1 4 2 3 8" xfId="1780" xr:uid="{61794A13-25D5-4F3F-A5EA-0985643DE2C9}"/>
    <cellStyle name="20% - Accent1 4 2 3 9" xfId="1781" xr:uid="{4338439D-1ADA-453B-9B2B-F21076745360}"/>
    <cellStyle name="20% - Accent1 4 2 4" xfId="1782" xr:uid="{60A2D19A-3A8E-4579-B17E-0197F3ED2643}"/>
    <cellStyle name="20% - Accent1 4 2 4 2" xfId="1783" xr:uid="{D216457A-E49C-497D-87AF-AAE22716EFD6}"/>
    <cellStyle name="20% - Accent1 4 2 4 2 2" xfId="1784" xr:uid="{E9032F70-CFCA-4E45-A4AC-2F3BD645B568}"/>
    <cellStyle name="20% - Accent1 4 2 4 2 3" xfId="1785" xr:uid="{93664972-CE8E-4D82-8765-F37764D46857}"/>
    <cellStyle name="20% - Accent1 4 2 4 3" xfId="1786" xr:uid="{05A6A67F-1DB4-4F35-97FE-2132F941DF56}"/>
    <cellStyle name="20% - Accent1 4 2 4 4" xfId="1787" xr:uid="{8C263A96-7AB6-4892-AE22-50EC3D219670}"/>
    <cellStyle name="20% - Accent1 4 2 4 5" xfId="1788" xr:uid="{E764C121-E02A-45E7-8CC8-A4CF55CD531F}"/>
    <cellStyle name="20% - Accent1 4 2 4 6" xfId="1789" xr:uid="{8BD95317-A79E-4DF6-AC6A-5B8CF7532391}"/>
    <cellStyle name="20% - Accent1 4 2 4 7" xfId="1790" xr:uid="{1B73D8DC-D831-4074-97EA-A2B3E3B865FE}"/>
    <cellStyle name="20% - Accent1 4 2 5" xfId="1791" xr:uid="{F940A7B3-E3C9-4891-B613-49268437C62D}"/>
    <cellStyle name="20% - Accent1 4 2 5 2" xfId="1792" xr:uid="{4EA024B1-AB68-4181-9359-4D9E46C50276}"/>
    <cellStyle name="20% - Accent1 4 2 5 2 2" xfId="1793" xr:uid="{CDBAE6CC-8030-4641-9BF7-E7953D4D4886}"/>
    <cellStyle name="20% - Accent1 4 2 5 2 3" xfId="1794" xr:uid="{A001F304-E5E1-44CA-954A-857BFAA5F986}"/>
    <cellStyle name="20% - Accent1 4 2 5 3" xfId="1795" xr:uid="{B650DF4C-C077-4858-B363-D7EE5450EE34}"/>
    <cellStyle name="20% - Accent1 4 2 5 4" xfId="1796" xr:uid="{74E4FDD3-1BEB-4419-BCBC-ADEF05AEB720}"/>
    <cellStyle name="20% - Accent1 4 2 5 5" xfId="1797" xr:uid="{BDE480EF-156D-4A0E-81DA-6584940BC54E}"/>
    <cellStyle name="20% - Accent1 4 2 6" xfId="1798" xr:uid="{6F476E46-C6DC-4724-8C36-D1D263C212DF}"/>
    <cellStyle name="20% - Accent1 4 2 6 2" xfId="1799" xr:uid="{270D0DFB-8ED4-4644-A7D8-DCFCCB8079EE}"/>
    <cellStyle name="20% - Accent1 4 2 6 3" xfId="1800" xr:uid="{E2ECF80E-780F-48C7-9060-ADED48296211}"/>
    <cellStyle name="20% - Accent1 4 2 7" xfId="1801" xr:uid="{3FC05389-ECA2-46FF-8329-A692577EFB7D}"/>
    <cellStyle name="20% - Accent1 4 2 8" xfId="1802" xr:uid="{419542A8-38F0-4591-A302-8BDE9A4904FF}"/>
    <cellStyle name="20% - Accent1 4 2 9" xfId="1803" xr:uid="{EF4F8479-D920-46BF-8D33-D8AB990C7B19}"/>
    <cellStyle name="20% - Accent1 4 3" xfId="34" xr:uid="{96B4F023-C39D-4BA4-B1AB-3661D47C75B8}"/>
    <cellStyle name="20% - Accent1 4 3 10" xfId="1805" xr:uid="{CDD6D59F-AA4E-499B-BA5D-8EEFBBD688DE}"/>
    <cellStyle name="20% - Accent1 4 3 11" xfId="1804" xr:uid="{52BF4B43-A6BD-4360-9A48-E43A87B105D3}"/>
    <cellStyle name="20% - Accent1 4 3 2" xfId="1806" xr:uid="{B9C0827D-3426-4491-9714-4472658B1B4B}"/>
    <cellStyle name="20% - Accent1 4 3 2 2" xfId="1807" xr:uid="{F300BEAE-FA42-422C-AFD1-79289EDACE60}"/>
    <cellStyle name="20% - Accent1 4 3 2 2 2" xfId="1808" xr:uid="{04CB66E5-00AD-4A51-83C5-E28492FD94A9}"/>
    <cellStyle name="20% - Accent1 4 3 2 2 3" xfId="1809" xr:uid="{A0F6180D-394C-40B8-9283-FF838A1BD063}"/>
    <cellStyle name="20% - Accent1 4 3 2 2 4" xfId="1810" xr:uid="{3E35B583-7EB8-4BF5-A6E2-E8034060E8F8}"/>
    <cellStyle name="20% - Accent1 4 3 2 2 5" xfId="1811" xr:uid="{C2D0B4C3-1244-42CC-9762-BBD9E9E460F9}"/>
    <cellStyle name="20% - Accent1 4 3 2 3" xfId="1812" xr:uid="{FA4D56BD-3793-4B7C-B71A-A130B9D76215}"/>
    <cellStyle name="20% - Accent1 4 3 2 4" xfId="1813" xr:uid="{27A09A6D-1F44-4E05-B20D-23D0F8AA1949}"/>
    <cellStyle name="20% - Accent1 4 3 2 5" xfId="1814" xr:uid="{92AA40EF-27B2-44FF-A9FB-5A87F01A3BAB}"/>
    <cellStyle name="20% - Accent1 4 3 2 6" xfId="1815" xr:uid="{6BD9B6DB-6521-4E37-92B6-5D809821C7E0}"/>
    <cellStyle name="20% - Accent1 4 3 2 7" xfId="1816" xr:uid="{DBF9A024-CA71-4E0A-B1E3-2548BD02F53F}"/>
    <cellStyle name="20% - Accent1 4 3 2 8" xfId="1817" xr:uid="{9EA3CCD2-1732-44E0-BABD-99E43B5DEB0D}"/>
    <cellStyle name="20% - Accent1 4 3 3" xfId="1818" xr:uid="{ECBCC6E3-B656-42CF-BD68-D8D13C58F545}"/>
    <cellStyle name="20% - Accent1 4 3 3 2" xfId="1819" xr:uid="{1DD3CEF3-2255-4041-BE46-D7E758355939}"/>
    <cellStyle name="20% - Accent1 4 3 3 2 2" xfId="1820" xr:uid="{9BE4EB3F-ABCB-4B2D-88CC-982A98D4250B}"/>
    <cellStyle name="20% - Accent1 4 3 3 2 3" xfId="1821" xr:uid="{4A976200-8BDC-4CD7-B693-A4FAA4E7DB64}"/>
    <cellStyle name="20% - Accent1 4 3 3 3" xfId="1822" xr:uid="{237FA1FF-9B47-42A4-8251-6CD58E141181}"/>
    <cellStyle name="20% - Accent1 4 3 3 4" xfId="1823" xr:uid="{01ECA2BE-66AF-43F7-BA67-C52D95C3442F}"/>
    <cellStyle name="20% - Accent1 4 3 3 5" xfId="1824" xr:uid="{B6C2113F-D5B7-416A-9750-CDE16FA8ADF7}"/>
    <cellStyle name="20% - Accent1 4 3 3 6" xfId="1825" xr:uid="{55C2C258-3435-40AE-B6F3-FF36EBEAEC37}"/>
    <cellStyle name="20% - Accent1 4 3 3 7" xfId="1826" xr:uid="{F8670459-4310-4F7D-8FA1-8D1DA68D181A}"/>
    <cellStyle name="20% - Accent1 4 3 4" xfId="1827" xr:uid="{C84D1B59-93A0-40DB-84A5-2D75A5D143F5}"/>
    <cellStyle name="20% - Accent1 4 3 4 2" xfId="1828" xr:uid="{22BD20DE-841B-47DD-81BF-9144C05E655A}"/>
    <cellStyle name="20% - Accent1 4 3 4 3" xfId="1829" xr:uid="{BF8B0669-723A-4C7D-9A0C-560F3C78C392}"/>
    <cellStyle name="20% - Accent1 4 3 4 4" xfId="1830" xr:uid="{15C163B6-CCC1-4234-8BD3-B320E7C9DAC3}"/>
    <cellStyle name="20% - Accent1 4 3 5" xfId="1831" xr:uid="{AAA535EC-E859-491A-8E46-D5C0C1AF3698}"/>
    <cellStyle name="20% - Accent1 4 3 6" xfId="1832" xr:uid="{028301C3-D529-4E60-B9CC-36288DB8D91D}"/>
    <cellStyle name="20% - Accent1 4 3 7" xfId="1833" xr:uid="{7CC2D231-53CE-44D0-9B11-87D260D2C902}"/>
    <cellStyle name="20% - Accent1 4 3 8" xfId="1834" xr:uid="{0642B70D-818F-4532-993F-C018B0479CAC}"/>
    <cellStyle name="20% - Accent1 4 3 9" xfId="1835" xr:uid="{8900AEB5-A50E-4B85-B6BD-3F2B93ACA5D0}"/>
    <cellStyle name="20% - Accent1 4 4" xfId="1836" xr:uid="{A4AF9B7E-7B4F-430E-A289-9995E83160ED}"/>
    <cellStyle name="20% - Accent1 4 4 10" xfId="1837" xr:uid="{029AD454-7A97-45C1-B178-4FE5DD954A24}"/>
    <cellStyle name="20% - Accent1 4 4 2" xfId="1838" xr:uid="{CEBD80C7-C797-4C9A-83D5-B88B2FF990ED}"/>
    <cellStyle name="20% - Accent1 4 4 2 2" xfId="1839" xr:uid="{8FF6C1E9-6F69-4518-A8DE-93FF7D5EC329}"/>
    <cellStyle name="20% - Accent1 4 4 2 2 2" xfId="1840" xr:uid="{B04299A9-742D-40E0-8582-27AB882B3830}"/>
    <cellStyle name="20% - Accent1 4 4 2 2 3" xfId="1841" xr:uid="{F1CB210D-C211-4C3F-83D6-81C945BF0918}"/>
    <cellStyle name="20% - Accent1 4 4 2 2 4" xfId="1842" xr:uid="{EB96CF8F-9C86-4B0F-99C5-011BC89F1547}"/>
    <cellStyle name="20% - Accent1 4 4 2 3" xfId="1843" xr:uid="{28828FA1-5B90-47D9-9DE1-AC44C93FD333}"/>
    <cellStyle name="20% - Accent1 4 4 2 4" xfId="1844" xr:uid="{08AD1BA4-BEC7-44AC-8499-2308C6A7B6FD}"/>
    <cellStyle name="20% - Accent1 4 4 2 5" xfId="1845" xr:uid="{2C76E65B-D40A-47B5-A54F-E22D38E9F352}"/>
    <cellStyle name="20% - Accent1 4 4 2 6" xfId="1846" xr:uid="{1D7972EC-A5A1-42C6-AE9A-57830CD8F366}"/>
    <cellStyle name="20% - Accent1 4 4 2 7" xfId="1847" xr:uid="{F4516D4F-DE5A-4800-9E40-E39D95AB6E3F}"/>
    <cellStyle name="20% - Accent1 4 4 3" xfId="1848" xr:uid="{AD494313-8B9E-4904-A59D-7A652B1FF8D4}"/>
    <cellStyle name="20% - Accent1 4 4 3 2" xfId="1849" xr:uid="{2B296240-9B20-4B06-AD3B-92583C6F252E}"/>
    <cellStyle name="20% - Accent1 4 4 3 2 2" xfId="1850" xr:uid="{1D995E71-7C14-480C-9401-19B55F22D1EB}"/>
    <cellStyle name="20% - Accent1 4 4 3 2 3" xfId="1851" xr:uid="{283FCFEC-2C67-4B1B-99C6-11D78B5BC417}"/>
    <cellStyle name="20% - Accent1 4 4 3 3" xfId="1852" xr:uid="{C9539C06-4BFE-49EC-894C-3420679F958F}"/>
    <cellStyle name="20% - Accent1 4 4 3 4" xfId="1853" xr:uid="{2D72271F-2011-4C06-A543-475680E9E0FB}"/>
    <cellStyle name="20% - Accent1 4 4 3 5" xfId="1854" xr:uid="{47BF3482-07B7-446B-B068-DA5160DDAC67}"/>
    <cellStyle name="20% - Accent1 4 4 3 6" xfId="1855" xr:uid="{06349136-A15C-4D39-A309-6FF2A9A806E6}"/>
    <cellStyle name="20% - Accent1 4 4 4" xfId="1856" xr:uid="{B0638156-217F-4109-984C-4E9B3839838F}"/>
    <cellStyle name="20% - Accent1 4 4 4 2" xfId="1857" xr:uid="{78A9D9A2-4ED9-4861-8AD7-2F59D4388A34}"/>
    <cellStyle name="20% - Accent1 4 4 4 3" xfId="1858" xr:uid="{F8966395-E281-46FB-8CE3-C09A6EA65981}"/>
    <cellStyle name="20% - Accent1 4 4 4 4" xfId="1859" xr:uid="{8364182A-D25B-484E-BE2F-F976DFC48E36}"/>
    <cellStyle name="20% - Accent1 4 4 5" xfId="1860" xr:uid="{CE0FE82F-8EA0-4186-80BE-4EB6683CE4AA}"/>
    <cellStyle name="20% - Accent1 4 4 6" xfId="1861" xr:uid="{5CB20F46-C155-46B4-9A43-0F5B3AE5763C}"/>
    <cellStyle name="20% - Accent1 4 4 7" xfId="1862" xr:uid="{B56A0713-9EA6-4DC9-9E71-8BD86F6C37BD}"/>
    <cellStyle name="20% - Accent1 4 4 8" xfId="1863" xr:uid="{99ED41DD-60C0-42CE-8EFA-2688581BD49F}"/>
    <cellStyle name="20% - Accent1 4 4 9" xfId="1864" xr:uid="{12610FE6-D528-4DC4-AA63-CB350C03D0BB}"/>
    <cellStyle name="20% - Accent1 4 5" xfId="1865" xr:uid="{70E930A2-B913-43F5-9F18-960C23EB0D40}"/>
    <cellStyle name="20% - Accent1 4 5 2" xfId="1866" xr:uid="{0A85E5AE-948D-40FE-89AC-61601770D91E}"/>
    <cellStyle name="20% - Accent1 4 5 2 2" xfId="1867" xr:uid="{5500564B-FB4F-41B1-B360-066B1EB2C921}"/>
    <cellStyle name="20% - Accent1 4 5 2 2 2" xfId="1868" xr:uid="{57A8A7F2-EBD6-4111-84CD-3F4E0140151D}"/>
    <cellStyle name="20% - Accent1 4 5 2 2 3" xfId="1869" xr:uid="{5652443F-580D-4EFC-ABD2-F72CADD11F6E}"/>
    <cellStyle name="20% - Accent1 4 5 2 2 4" xfId="1870" xr:uid="{2350F3A0-9F00-4327-9E04-7D37B11CF2B8}"/>
    <cellStyle name="20% - Accent1 4 5 2 3" xfId="1871" xr:uid="{5E06B3EC-1223-4C9F-8C96-E7C425D6EDA1}"/>
    <cellStyle name="20% - Accent1 4 5 2 4" xfId="1872" xr:uid="{D4DB8A38-FADC-4574-87B4-C05D3CC2C168}"/>
    <cellStyle name="20% - Accent1 4 5 2 5" xfId="1873" xr:uid="{E2BB35D4-D485-48BF-A7F9-B195802CF07F}"/>
    <cellStyle name="20% - Accent1 4 5 2 6" xfId="1874" xr:uid="{2155FE89-D277-4CF7-8EA8-D6B866F60A34}"/>
    <cellStyle name="20% - Accent1 4 5 3" xfId="1875" xr:uid="{7E571C26-0848-466D-8C4D-7290A95C9CA9}"/>
    <cellStyle name="20% - Accent1 4 5 3 2" xfId="1876" xr:uid="{4F84A6E6-B7C4-4529-A843-D93D208376A7}"/>
    <cellStyle name="20% - Accent1 4 5 3 2 2" xfId="1877" xr:uid="{EF1CE987-4723-48F9-A64B-2CDEBB9C27A4}"/>
    <cellStyle name="20% - Accent1 4 5 3 2 3" xfId="1878" xr:uid="{52822B53-1A00-4B28-84FD-3979F1B57F68}"/>
    <cellStyle name="20% - Accent1 4 5 3 3" xfId="1879" xr:uid="{086455C3-27FC-427B-B87A-719925576A14}"/>
    <cellStyle name="20% - Accent1 4 5 3 4" xfId="1880" xr:uid="{A36AD730-DD29-4236-B369-12D9D8F60955}"/>
    <cellStyle name="20% - Accent1 4 5 3 5" xfId="1881" xr:uid="{6367BDFB-F530-4CCC-B6CC-4B791F378BFC}"/>
    <cellStyle name="20% - Accent1 4 5 3 6" xfId="1882" xr:uid="{15D6A391-7830-4553-99F0-E446B2F4E9FB}"/>
    <cellStyle name="20% - Accent1 4 5 4" xfId="1883" xr:uid="{9F00FB66-E439-4622-9242-95E0B4F857D7}"/>
    <cellStyle name="20% - Accent1 4 5 4 2" xfId="1884" xr:uid="{D35E8BA4-32CC-4858-B1A3-566651ED4A4E}"/>
    <cellStyle name="20% - Accent1 4 5 4 3" xfId="1885" xr:uid="{5A4BBBD4-8B99-457C-B043-F2C6EEBA25BC}"/>
    <cellStyle name="20% - Accent1 4 5 4 4" xfId="1886" xr:uid="{469D35F9-08E3-451D-990B-EA7786B15C66}"/>
    <cellStyle name="20% - Accent1 4 5 5" xfId="1887" xr:uid="{9E08C05B-33E2-415A-841C-2A377024EA63}"/>
    <cellStyle name="20% - Accent1 4 5 6" xfId="1888" xr:uid="{184EA02C-30ED-4AC0-ADAE-A1709649D1BB}"/>
    <cellStyle name="20% - Accent1 4 5 7" xfId="1889" xr:uid="{E3910E57-35F3-4514-B011-4D68896F6B22}"/>
    <cellStyle name="20% - Accent1 4 5 8" xfId="1890" xr:uid="{F62325CA-19E6-4ECC-9850-3AB607008325}"/>
    <cellStyle name="20% - Accent1 4 5 9" xfId="1891" xr:uid="{D76514D3-A618-4135-B6DD-2FB041B1D913}"/>
    <cellStyle name="20% - Accent1 4 6" xfId="1892" xr:uid="{655907D6-5DED-46D7-888A-0B3F40CB7DCD}"/>
    <cellStyle name="20% - Accent1 4 6 2" xfId="1893" xr:uid="{C36DD254-70EF-42CC-8117-0600A93CEAFA}"/>
    <cellStyle name="20% - Accent1 4 6 2 2" xfId="1894" xr:uid="{B65B6934-498E-4777-9A69-6648FF4A88E1}"/>
    <cellStyle name="20% - Accent1 4 6 2 3" xfId="1895" xr:uid="{80532991-F173-4CD1-859A-BFE9E1120C4A}"/>
    <cellStyle name="20% - Accent1 4 6 2 4" xfId="1896" xr:uid="{820B217E-45A6-47D2-AE35-D29C6C18CF51}"/>
    <cellStyle name="20% - Accent1 4 6 3" xfId="1897" xr:uid="{DAC0E1F9-5A3E-4358-AB7B-162900274E9C}"/>
    <cellStyle name="20% - Accent1 4 6 4" xfId="1898" xr:uid="{D3DEEBEF-AB2C-4813-8B02-084A8A4D2226}"/>
    <cellStyle name="20% - Accent1 4 6 5" xfId="1899" xr:uid="{A4940D3A-23FE-4A50-ACAD-A0E1B9BF8FB8}"/>
    <cellStyle name="20% - Accent1 4 6 6" xfId="1900" xr:uid="{F610A651-B518-48A4-B40F-128EC2D14C45}"/>
    <cellStyle name="20% - Accent1 4 7" xfId="1901" xr:uid="{A543FB16-67CA-49E8-B4B0-57CD29AA73E1}"/>
    <cellStyle name="20% - Accent1 4 7 2" xfId="1902" xr:uid="{91644DDA-5040-4F8C-A3E0-A6F27BEA487C}"/>
    <cellStyle name="20% - Accent1 4 7 2 2" xfId="1903" xr:uid="{F006008A-365C-4FA7-8432-697089469DEB}"/>
    <cellStyle name="20% - Accent1 4 7 2 3" xfId="1904" xr:uid="{7C7C0BF2-9DA0-4AC8-8E6E-E248105774A5}"/>
    <cellStyle name="20% - Accent1 4 7 3" xfId="1905" xr:uid="{0A0BDC1C-90E4-4C57-86A4-79E036A44055}"/>
    <cellStyle name="20% - Accent1 4 7 4" xfId="1906" xr:uid="{70B01030-0671-468D-8AD8-76517CFB6EB3}"/>
    <cellStyle name="20% - Accent1 4 7 5" xfId="1907" xr:uid="{ACF201B0-CFC4-4A62-85AE-5C594E734235}"/>
    <cellStyle name="20% - Accent1 4 7 6" xfId="1908" xr:uid="{17D51BFE-E711-43AA-9EBA-1FA5358AC3D7}"/>
    <cellStyle name="20% - Accent1 4 8" xfId="1909" xr:uid="{C9C9C041-4525-41A0-8DCC-0021A1335692}"/>
    <cellStyle name="20% - Accent1 4 8 2" xfId="1910" xr:uid="{6BFB78F4-18D3-4839-8195-A213046F565A}"/>
    <cellStyle name="20% - Accent1 4 8 3" xfId="1911" xr:uid="{4DD32787-AAB5-452C-8BDE-CC26A0D27E38}"/>
    <cellStyle name="20% - Accent1 4 8 4" xfId="1912" xr:uid="{EEF787F3-7E4A-4661-A782-911C0746CC50}"/>
    <cellStyle name="20% - Accent1 4 9" xfId="1913" xr:uid="{F17371A0-939B-4914-B38A-E6FD6041D427}"/>
    <cellStyle name="20% - Accent1 40" xfId="1914" xr:uid="{68C7C80D-5F2F-443B-806B-8D70BBD9F3FC}"/>
    <cellStyle name="20% - Accent1 41" xfId="1915" xr:uid="{E134708B-B77B-4814-8AF5-1D50C02DD399}"/>
    <cellStyle name="20% - Accent1 42" xfId="977" xr:uid="{AE561E45-D370-473C-A6BB-B04B3095F693}"/>
    <cellStyle name="20% - Accent1 5" xfId="35" xr:uid="{9D8FE1BB-4041-4B24-B869-32FA7D34EA58}"/>
    <cellStyle name="20% - Accent1 5 10" xfId="1917" xr:uid="{AF37CFF0-8521-4049-80E1-E7D98076EBFC}"/>
    <cellStyle name="20% - Accent1 5 11" xfId="1918" xr:uid="{61F449D1-55AE-49CB-86DE-2644A7E22D2B}"/>
    <cellStyle name="20% - Accent1 5 12" xfId="1919" xr:uid="{182B93EF-D682-4711-8238-02722881B2F8}"/>
    <cellStyle name="20% - Accent1 5 13" xfId="1920" xr:uid="{45DCE4A6-17C4-40C2-B9F4-DA6085FB4A1B}"/>
    <cellStyle name="20% - Accent1 5 14" xfId="1921" xr:uid="{ED36F77A-D7D7-4634-B553-526DD96B199D}"/>
    <cellStyle name="20% - Accent1 5 15" xfId="1922" xr:uid="{058D8F53-B51A-4B60-B53B-2280FB3D8320}"/>
    <cellStyle name="20% - Accent1 5 16" xfId="1916" xr:uid="{FD9CE509-0562-423D-9C6B-6827DDE2274D}"/>
    <cellStyle name="20% - Accent1 5 2" xfId="36" xr:uid="{EB5E59C6-D1B3-4D49-9DF3-C277BDDF86A7}"/>
    <cellStyle name="20% - Accent1 5 2 10" xfId="1924" xr:uid="{A7A80310-0B87-47E8-A0D0-309E62D3E6EF}"/>
    <cellStyle name="20% - Accent1 5 2 11" xfId="1925" xr:uid="{0FD1F346-FFBE-418A-A6E2-BED0701C5C54}"/>
    <cellStyle name="20% - Accent1 5 2 12" xfId="1926" xr:uid="{7442030D-1398-4135-9652-17661FF55E33}"/>
    <cellStyle name="20% - Accent1 5 2 13" xfId="1927" xr:uid="{DE1BBF21-32BE-49E8-AE50-3B8192F5A0D4}"/>
    <cellStyle name="20% - Accent1 5 2 14" xfId="1923" xr:uid="{F1C66952-0AD7-4705-84AA-B331B7D9D837}"/>
    <cellStyle name="20% - Accent1 5 2 2" xfId="37" xr:uid="{C12F6EC4-EE1B-4E23-A52D-748E4D9CB6A5}"/>
    <cellStyle name="20% - Accent1 5 2 2 10" xfId="1929" xr:uid="{ACD36BE6-FC13-42DB-9641-4B587FF66CB6}"/>
    <cellStyle name="20% - Accent1 5 2 2 11" xfId="1928" xr:uid="{2A46044C-D7CF-4593-8548-769E8BA5276D}"/>
    <cellStyle name="20% - Accent1 5 2 2 2" xfId="1930" xr:uid="{09893040-5E24-41AE-941C-3EC489C5CC3F}"/>
    <cellStyle name="20% - Accent1 5 2 2 2 2" xfId="1931" xr:uid="{05AE606E-B6A1-4DBF-9CAA-3B8EBECC460D}"/>
    <cellStyle name="20% - Accent1 5 2 2 2 2 2" xfId="1932" xr:uid="{2DBD0D59-F2FF-434D-A450-393D7D1F29A8}"/>
    <cellStyle name="20% - Accent1 5 2 2 2 2 3" xfId="1933" xr:uid="{ADC80101-9BBB-4A15-824B-9910E6E1F3E1}"/>
    <cellStyle name="20% - Accent1 5 2 2 2 2 4" xfId="1934" xr:uid="{A0DC39C5-1486-4418-B02F-D4E047D778C8}"/>
    <cellStyle name="20% - Accent1 5 2 2 2 3" xfId="1935" xr:uid="{42CE6949-ABFC-49A8-B12D-7B118547AF65}"/>
    <cellStyle name="20% - Accent1 5 2 2 2 4" xfId="1936" xr:uid="{84B6944E-8C6E-4ED0-869C-347286337098}"/>
    <cellStyle name="20% - Accent1 5 2 2 2 5" xfId="1937" xr:uid="{9FD45C8B-4DD9-4416-A678-D2F1458ACCB4}"/>
    <cellStyle name="20% - Accent1 5 2 2 2 6" xfId="1938" xr:uid="{0F872169-D766-487B-AF85-1349501F031A}"/>
    <cellStyle name="20% - Accent1 5 2 2 2 7" xfId="1939" xr:uid="{701FB353-46F2-442F-8AAC-D7626C5FCC16}"/>
    <cellStyle name="20% - Accent1 5 2 2 3" xfId="1940" xr:uid="{4A3D6C45-708F-4269-8E74-973052E6466A}"/>
    <cellStyle name="20% - Accent1 5 2 2 3 2" xfId="1941" xr:uid="{48F07B83-1775-47A0-B477-13C8686443AC}"/>
    <cellStyle name="20% - Accent1 5 2 2 3 2 2" xfId="1942" xr:uid="{00DB1009-2123-4563-B789-079C6B0D86A8}"/>
    <cellStyle name="20% - Accent1 5 2 2 3 2 3" xfId="1943" xr:uid="{EDB04DEC-C791-4A50-877B-035E9AE7FA23}"/>
    <cellStyle name="20% - Accent1 5 2 2 3 3" xfId="1944" xr:uid="{7FE6CD7F-9A94-4EE2-9748-9F6BAE856EA4}"/>
    <cellStyle name="20% - Accent1 5 2 2 3 4" xfId="1945" xr:uid="{CA16B36B-D511-426F-8E90-A00B389F8495}"/>
    <cellStyle name="20% - Accent1 5 2 2 3 5" xfId="1946" xr:uid="{9D72E7C4-8264-4A7B-A5EC-ED0ED2CDF49B}"/>
    <cellStyle name="20% - Accent1 5 2 2 3 6" xfId="1947" xr:uid="{19A2A0FC-E3CF-4306-B1B1-E995A9019C14}"/>
    <cellStyle name="20% - Accent1 5 2 2 4" xfId="1948" xr:uid="{64CEDB11-9ACD-4234-9521-017D7498F63E}"/>
    <cellStyle name="20% - Accent1 5 2 2 4 2" xfId="1949" xr:uid="{0C724F7A-E1AD-4706-8A6F-13B7452E4699}"/>
    <cellStyle name="20% - Accent1 5 2 2 4 3" xfId="1950" xr:uid="{1BB85AF8-784D-4CAA-B529-6BDFC7DDA8E5}"/>
    <cellStyle name="20% - Accent1 5 2 2 5" xfId="1951" xr:uid="{C2228D2E-B05C-4DFE-8C36-15244D7C2420}"/>
    <cellStyle name="20% - Accent1 5 2 2 6" xfId="1952" xr:uid="{D55BB96E-D511-41A0-A8C9-2A9387C30AA0}"/>
    <cellStyle name="20% - Accent1 5 2 2 7" xfId="1953" xr:uid="{5E1FAFCF-87BA-4CB7-B3FA-E7703FEE9B7E}"/>
    <cellStyle name="20% - Accent1 5 2 2 8" xfId="1954" xr:uid="{38BBCA5E-3061-44BD-94AA-5E8531368902}"/>
    <cellStyle name="20% - Accent1 5 2 2 9" xfId="1955" xr:uid="{2574B5EC-CAA8-4B87-BE58-D184590044EE}"/>
    <cellStyle name="20% - Accent1 5 2 3" xfId="1956" xr:uid="{568C8D95-1E94-4A5F-8B26-27CD83F25A6F}"/>
    <cellStyle name="20% - Accent1 5 2 3 2" xfId="1957" xr:uid="{188CCA91-D5E6-42A5-96DF-47CAA0E1A8EA}"/>
    <cellStyle name="20% - Accent1 5 2 3 2 2" xfId="1958" xr:uid="{1247061B-FD47-418D-BB52-8B300D4AFD1A}"/>
    <cellStyle name="20% - Accent1 5 2 3 2 2 2" xfId="1959" xr:uid="{0EC2D1EB-BDFB-416E-8892-804D207CC647}"/>
    <cellStyle name="20% - Accent1 5 2 3 2 2 3" xfId="1960" xr:uid="{E0B9FE14-72BB-4125-80D7-6116B7BEC66E}"/>
    <cellStyle name="20% - Accent1 5 2 3 2 3" xfId="1961" xr:uid="{60CB1C6A-C90C-479F-AF89-99A10F14C5A6}"/>
    <cellStyle name="20% - Accent1 5 2 3 2 4" xfId="1962" xr:uid="{CA9CB7F4-6B0B-4A8C-95B2-CCA578F881D8}"/>
    <cellStyle name="20% - Accent1 5 2 3 2 5" xfId="1963" xr:uid="{13F7B07F-EC44-4021-85B7-CB4662DF5FF3}"/>
    <cellStyle name="20% - Accent1 5 2 3 2 6" xfId="1964" xr:uid="{92C15812-0DCF-4CC2-B86E-3E4949B6C061}"/>
    <cellStyle name="20% - Accent1 5 2 3 3" xfId="1965" xr:uid="{53071A8B-E55C-4C37-8B1E-658C14B1BA8C}"/>
    <cellStyle name="20% - Accent1 5 2 3 3 2" xfId="1966" xr:uid="{8418B30F-32E7-4C50-828E-00ABEB241641}"/>
    <cellStyle name="20% - Accent1 5 2 3 3 2 2" xfId="1967" xr:uid="{D63E7C1F-FA80-49DF-8E9D-91ADA34428EE}"/>
    <cellStyle name="20% - Accent1 5 2 3 3 2 3" xfId="1968" xr:uid="{A022EAEB-3CEF-4A00-AB34-98ABCD766C70}"/>
    <cellStyle name="20% - Accent1 5 2 3 3 3" xfId="1969" xr:uid="{AD97AACE-BB5B-43A8-A2FA-A29087B03691}"/>
    <cellStyle name="20% - Accent1 5 2 3 3 4" xfId="1970" xr:uid="{FF21F7E1-A54F-454A-8BF2-985C0BAF555C}"/>
    <cellStyle name="20% - Accent1 5 2 3 3 5" xfId="1971" xr:uid="{FB0DF9F9-D6B8-430D-A110-724E8F0409D9}"/>
    <cellStyle name="20% - Accent1 5 2 3 4" xfId="1972" xr:uid="{06263097-A0EA-4595-8123-AB34A982486F}"/>
    <cellStyle name="20% - Accent1 5 2 3 4 2" xfId="1973" xr:uid="{D21CD07E-1542-4160-835F-4F1F6AE30F36}"/>
    <cellStyle name="20% - Accent1 5 2 3 4 3" xfId="1974" xr:uid="{DC6E2A30-FF4B-4FDD-823B-464E43FE1CF0}"/>
    <cellStyle name="20% - Accent1 5 2 3 5" xfId="1975" xr:uid="{897F08EB-0F41-42FA-A267-99DB4F7D318F}"/>
    <cellStyle name="20% - Accent1 5 2 3 6" xfId="1976" xr:uid="{9A9D9BD3-A862-49F7-B324-17949483C3B2}"/>
    <cellStyle name="20% - Accent1 5 2 3 7" xfId="1977" xr:uid="{2A1991C0-5BB0-42D1-AEEF-143A5D567E59}"/>
    <cellStyle name="20% - Accent1 5 2 3 8" xfId="1978" xr:uid="{980F0FA2-48B4-4201-A4BE-8137F60CC0D8}"/>
    <cellStyle name="20% - Accent1 5 2 3 9" xfId="1979" xr:uid="{C6735FE3-F135-4B6A-828E-917E053E0E35}"/>
    <cellStyle name="20% - Accent1 5 2 4" xfId="1980" xr:uid="{5787F22E-46CD-43D0-9429-7EFF3FE1B584}"/>
    <cellStyle name="20% - Accent1 5 2 4 2" xfId="1981" xr:uid="{8F779C7B-7FCB-431F-9272-939FDE9A9E05}"/>
    <cellStyle name="20% - Accent1 5 2 4 2 2" xfId="1982" xr:uid="{27B91174-323F-4656-BFE0-E2C8C2544296}"/>
    <cellStyle name="20% - Accent1 5 2 4 2 3" xfId="1983" xr:uid="{3ADE0422-9F93-494B-A1F8-5F7F98581D83}"/>
    <cellStyle name="20% - Accent1 5 2 4 3" xfId="1984" xr:uid="{91A59DF7-13E4-4B54-BBAC-645E9483D076}"/>
    <cellStyle name="20% - Accent1 5 2 4 4" xfId="1985" xr:uid="{0ECE4655-3A47-4DD5-BEAB-019A82DE4FC8}"/>
    <cellStyle name="20% - Accent1 5 2 4 5" xfId="1986" xr:uid="{9EBF33E3-795A-4644-871A-A78C54A09D0C}"/>
    <cellStyle name="20% - Accent1 5 2 4 6" xfId="1987" xr:uid="{68DA75B9-F810-483B-9434-4D82C0609D99}"/>
    <cellStyle name="20% - Accent1 5 2 4 7" xfId="1988" xr:uid="{156F516B-BC6B-4257-9341-633DE5314DE4}"/>
    <cellStyle name="20% - Accent1 5 2 5" xfId="1989" xr:uid="{129D90AD-7A9E-48F4-9DE0-1C3FDCB12C87}"/>
    <cellStyle name="20% - Accent1 5 2 5 2" xfId="1990" xr:uid="{48F8287B-81E3-4D69-A996-DDF95A28DCBB}"/>
    <cellStyle name="20% - Accent1 5 2 5 2 2" xfId="1991" xr:uid="{E5358A3A-172B-44BB-A133-999028D55EBD}"/>
    <cellStyle name="20% - Accent1 5 2 5 2 3" xfId="1992" xr:uid="{44733A7E-1837-4A17-A5C5-2B45027F1504}"/>
    <cellStyle name="20% - Accent1 5 2 5 3" xfId="1993" xr:uid="{3963EEBF-050F-46E4-8A9F-5968982F5FB6}"/>
    <cellStyle name="20% - Accent1 5 2 5 4" xfId="1994" xr:uid="{01B374BF-0213-4DEF-82A0-0B0C31554099}"/>
    <cellStyle name="20% - Accent1 5 2 5 5" xfId="1995" xr:uid="{388B1083-4ABC-4F6E-BDB5-29DBF30E8598}"/>
    <cellStyle name="20% - Accent1 5 2 6" xfId="1996" xr:uid="{6B06A946-9555-459C-B12A-38749E0BF8B2}"/>
    <cellStyle name="20% - Accent1 5 2 6 2" xfId="1997" xr:uid="{57168661-B80E-49CE-82DF-D61AEDFA042D}"/>
    <cellStyle name="20% - Accent1 5 2 6 3" xfId="1998" xr:uid="{710CFEE1-7D04-4885-A3C9-8C13BB404B2E}"/>
    <cellStyle name="20% - Accent1 5 2 7" xfId="1999" xr:uid="{3D6D3A6F-E28F-480C-88F1-40015BCE8592}"/>
    <cellStyle name="20% - Accent1 5 2 8" xfId="2000" xr:uid="{D2A4389F-508D-470A-B05D-30477A02DD8D}"/>
    <cellStyle name="20% - Accent1 5 2 9" xfId="2001" xr:uid="{C5798B7C-30F7-429F-A298-0E7F7808F6A5}"/>
    <cellStyle name="20% - Accent1 5 3" xfId="38" xr:uid="{CEC706B5-4F10-4E7E-8B73-DE3981B3F7BC}"/>
    <cellStyle name="20% - Accent1 5 3 10" xfId="2003" xr:uid="{758A00B3-BE8C-48FE-A7B4-F7D1B082F9F8}"/>
    <cellStyle name="20% - Accent1 5 3 11" xfId="2002" xr:uid="{35F922CE-9932-4BDF-876C-3A38294097CC}"/>
    <cellStyle name="20% - Accent1 5 3 2" xfId="2004" xr:uid="{C82D76BF-0B82-44EB-A11F-0E18FCB7C4F4}"/>
    <cellStyle name="20% - Accent1 5 3 2 2" xfId="2005" xr:uid="{AC3E36BD-005A-467C-8C93-34F9398DA295}"/>
    <cellStyle name="20% - Accent1 5 3 2 2 2" xfId="2006" xr:uid="{B138AF14-D131-4413-9C2A-418DBC7CB481}"/>
    <cellStyle name="20% - Accent1 5 3 2 2 3" xfId="2007" xr:uid="{8AC3968A-CA21-4B6C-A956-5F511B68F2C6}"/>
    <cellStyle name="20% - Accent1 5 3 2 2 4" xfId="2008" xr:uid="{E2B029CA-13C8-4BAD-951F-319E24AF6B04}"/>
    <cellStyle name="20% - Accent1 5 3 2 2 5" xfId="2009" xr:uid="{BD36564F-1347-4D90-943E-D66B75A767BA}"/>
    <cellStyle name="20% - Accent1 5 3 2 3" xfId="2010" xr:uid="{2E147543-3B85-4793-90F5-8593E3355AA4}"/>
    <cellStyle name="20% - Accent1 5 3 2 4" xfId="2011" xr:uid="{2103E0D4-8638-4778-95B5-D7F0BA13F35C}"/>
    <cellStyle name="20% - Accent1 5 3 2 5" xfId="2012" xr:uid="{2A5A2E4E-6436-439C-919A-EB9038EE038E}"/>
    <cellStyle name="20% - Accent1 5 3 2 6" xfId="2013" xr:uid="{EFF3DF4D-15EB-47C7-9668-862BECC92DD1}"/>
    <cellStyle name="20% - Accent1 5 3 2 7" xfId="2014" xr:uid="{EE66619E-05C4-4B26-9729-839CC2FD2CA1}"/>
    <cellStyle name="20% - Accent1 5 3 2 8" xfId="2015" xr:uid="{25185EF9-05A0-42B9-9977-4B82064895E5}"/>
    <cellStyle name="20% - Accent1 5 3 3" xfId="2016" xr:uid="{AB072A83-B02D-4275-A81B-FE55BD07177A}"/>
    <cellStyle name="20% - Accent1 5 3 3 2" xfId="2017" xr:uid="{C0B95097-72D6-41E4-90E8-F7D0CB1CCC4A}"/>
    <cellStyle name="20% - Accent1 5 3 3 2 2" xfId="2018" xr:uid="{3238A635-942A-452E-BF3C-784AAC0A7ECC}"/>
    <cellStyle name="20% - Accent1 5 3 3 2 3" xfId="2019" xr:uid="{FD8B4D25-ADEA-4C06-B8AB-E47652AFD93E}"/>
    <cellStyle name="20% - Accent1 5 3 3 3" xfId="2020" xr:uid="{89CD9B7F-21DB-436B-9B9E-AB81926F012A}"/>
    <cellStyle name="20% - Accent1 5 3 3 4" xfId="2021" xr:uid="{3414BA34-BC94-4CEF-88B5-0E4EE735F507}"/>
    <cellStyle name="20% - Accent1 5 3 3 5" xfId="2022" xr:uid="{54620A53-6D49-4393-A16B-209AA65FDA08}"/>
    <cellStyle name="20% - Accent1 5 3 3 6" xfId="2023" xr:uid="{ACC2E1DD-2640-45B3-865A-F18D3F045B8D}"/>
    <cellStyle name="20% - Accent1 5 3 3 7" xfId="2024" xr:uid="{48C59F72-9CEB-413C-8C27-F7E76CEE8F58}"/>
    <cellStyle name="20% - Accent1 5 3 4" xfId="2025" xr:uid="{30A03497-1922-400A-8834-38123542A662}"/>
    <cellStyle name="20% - Accent1 5 3 4 2" xfId="2026" xr:uid="{DCE32966-4CDC-4630-A37A-2A3377B68CE4}"/>
    <cellStyle name="20% - Accent1 5 3 4 3" xfId="2027" xr:uid="{FACDA411-4059-4C0B-9310-70C58320E606}"/>
    <cellStyle name="20% - Accent1 5 3 4 4" xfId="2028" xr:uid="{64460C8B-3347-4E5A-BF61-00D7091A44D4}"/>
    <cellStyle name="20% - Accent1 5 3 5" xfId="2029" xr:uid="{9E5FEC2F-5D89-40E7-9CC0-92D4FEF8E97E}"/>
    <cellStyle name="20% - Accent1 5 3 6" xfId="2030" xr:uid="{E771FE6A-9588-46C1-BD17-EFF22BD63F4A}"/>
    <cellStyle name="20% - Accent1 5 3 7" xfId="2031" xr:uid="{22B461C1-AB50-43CA-91EB-795E85BEDB30}"/>
    <cellStyle name="20% - Accent1 5 3 8" xfId="2032" xr:uid="{5D272A59-E343-4422-ABEC-AF81391F0336}"/>
    <cellStyle name="20% - Accent1 5 3 9" xfId="2033" xr:uid="{1C90563F-5C0B-4E65-8320-EAEEA9309C32}"/>
    <cellStyle name="20% - Accent1 5 4" xfId="2034" xr:uid="{12F94FD7-94F2-43E2-8947-EDFAE6F64F97}"/>
    <cellStyle name="20% - Accent1 5 4 10" xfId="2035" xr:uid="{3EEB0D64-C0AE-4741-BEBB-658251C47A76}"/>
    <cellStyle name="20% - Accent1 5 4 2" xfId="2036" xr:uid="{605084F8-BE96-4251-B37E-133079A371E8}"/>
    <cellStyle name="20% - Accent1 5 4 2 2" xfId="2037" xr:uid="{2D892E9C-99D9-47FE-AF2F-D9ACA2DE8691}"/>
    <cellStyle name="20% - Accent1 5 4 2 2 2" xfId="2038" xr:uid="{2F0BDFCF-521C-4CC9-B079-BA47CB7E7924}"/>
    <cellStyle name="20% - Accent1 5 4 2 2 3" xfId="2039" xr:uid="{66268A20-C4DE-4918-B400-5B0FE78AEC82}"/>
    <cellStyle name="20% - Accent1 5 4 2 2 4" xfId="2040" xr:uid="{55D7DCD1-EC7D-40B6-A234-C2A3B10CAC6E}"/>
    <cellStyle name="20% - Accent1 5 4 2 3" xfId="2041" xr:uid="{4856D7A3-EACF-47CE-B6AE-64FE0CCF9450}"/>
    <cellStyle name="20% - Accent1 5 4 2 4" xfId="2042" xr:uid="{004DC091-0454-4C93-8E8B-193282137EE5}"/>
    <cellStyle name="20% - Accent1 5 4 2 5" xfId="2043" xr:uid="{668027DA-8D0F-42B7-A8C0-527E8B1CEF96}"/>
    <cellStyle name="20% - Accent1 5 4 2 6" xfId="2044" xr:uid="{66DEE974-FA7D-4C32-AA04-6AC17834EFF9}"/>
    <cellStyle name="20% - Accent1 5 4 2 7" xfId="2045" xr:uid="{BD7E7575-C536-4BA0-8FC8-B681D0380196}"/>
    <cellStyle name="20% - Accent1 5 4 3" xfId="2046" xr:uid="{CDED0D8D-2346-4F5F-964A-C9B60FA0E1D2}"/>
    <cellStyle name="20% - Accent1 5 4 3 2" xfId="2047" xr:uid="{1B529642-13EC-4DB1-9925-88054132BF89}"/>
    <cellStyle name="20% - Accent1 5 4 3 2 2" xfId="2048" xr:uid="{548FDA70-215C-4144-BB37-E9F8978D806A}"/>
    <cellStyle name="20% - Accent1 5 4 3 2 3" xfId="2049" xr:uid="{D4A7FD25-B6DA-4BFD-9894-C673AD1428F5}"/>
    <cellStyle name="20% - Accent1 5 4 3 3" xfId="2050" xr:uid="{37EBF062-63F6-49B5-87D1-779503934048}"/>
    <cellStyle name="20% - Accent1 5 4 3 4" xfId="2051" xr:uid="{36C372D0-6011-4632-A2EB-380E694F3634}"/>
    <cellStyle name="20% - Accent1 5 4 3 5" xfId="2052" xr:uid="{5CFA0123-0BEE-4EF1-BD74-6DD667EDDF1E}"/>
    <cellStyle name="20% - Accent1 5 4 3 6" xfId="2053" xr:uid="{5FB9F101-3965-4782-8A16-B6338203EE75}"/>
    <cellStyle name="20% - Accent1 5 4 4" xfId="2054" xr:uid="{47BE94DE-A4CB-45A1-9127-4BB9494C2262}"/>
    <cellStyle name="20% - Accent1 5 4 4 2" xfId="2055" xr:uid="{C916A36D-BAA4-4D38-BE77-38608F37C23D}"/>
    <cellStyle name="20% - Accent1 5 4 4 3" xfId="2056" xr:uid="{F76B2963-FDC0-44FF-BF9D-B453B056DDCF}"/>
    <cellStyle name="20% - Accent1 5 4 4 4" xfId="2057" xr:uid="{2B2672FB-D0EC-4B47-A70B-765825CECC21}"/>
    <cellStyle name="20% - Accent1 5 4 5" xfId="2058" xr:uid="{93403947-6CAD-4A0D-9ECD-CFB98AE02A29}"/>
    <cellStyle name="20% - Accent1 5 4 6" xfId="2059" xr:uid="{0E543262-42C6-47AD-872C-D1F99DF7C507}"/>
    <cellStyle name="20% - Accent1 5 4 7" xfId="2060" xr:uid="{DF074952-B848-40C9-A556-67B921926AA2}"/>
    <cellStyle name="20% - Accent1 5 4 8" xfId="2061" xr:uid="{19996049-650E-4631-807D-107194A5A4A1}"/>
    <cellStyle name="20% - Accent1 5 4 9" xfId="2062" xr:uid="{836E5545-4C97-45DC-B4E9-43F29E39FA54}"/>
    <cellStyle name="20% - Accent1 5 5" xfId="2063" xr:uid="{8DA2F07A-14BF-4DC0-8A85-F7DE5739FB32}"/>
    <cellStyle name="20% - Accent1 5 5 2" xfId="2064" xr:uid="{7B928349-389F-4F9C-B65E-ED36E843551C}"/>
    <cellStyle name="20% - Accent1 5 5 2 2" xfId="2065" xr:uid="{BA83F188-FBCD-4BEA-AC06-731F48907A9C}"/>
    <cellStyle name="20% - Accent1 5 5 2 2 2" xfId="2066" xr:uid="{03B91162-0007-42D1-8C53-9A27F83CC58F}"/>
    <cellStyle name="20% - Accent1 5 5 2 2 3" xfId="2067" xr:uid="{B7E8D211-3224-48F1-BF3C-7D3C34B0B704}"/>
    <cellStyle name="20% - Accent1 5 5 2 2 4" xfId="2068" xr:uid="{4D719EFC-B51A-4540-B97D-9ABFBB313664}"/>
    <cellStyle name="20% - Accent1 5 5 2 3" xfId="2069" xr:uid="{F322A1DF-F802-4AD7-AB0A-4D4696425E87}"/>
    <cellStyle name="20% - Accent1 5 5 2 4" xfId="2070" xr:uid="{EB246995-5D77-43F2-AF29-67DCBF115150}"/>
    <cellStyle name="20% - Accent1 5 5 2 5" xfId="2071" xr:uid="{A8860E2A-4126-4AF4-9BA7-79AB30C22E5C}"/>
    <cellStyle name="20% - Accent1 5 5 2 6" xfId="2072" xr:uid="{45AAFD6E-8498-4185-8EC9-7CCA66D2A583}"/>
    <cellStyle name="20% - Accent1 5 5 3" xfId="2073" xr:uid="{AA323992-045D-4DB2-A93C-361BBBDF0DFA}"/>
    <cellStyle name="20% - Accent1 5 5 3 2" xfId="2074" xr:uid="{72664295-D992-47FE-85EF-E036FB10FF7E}"/>
    <cellStyle name="20% - Accent1 5 5 3 2 2" xfId="2075" xr:uid="{D218203D-F529-42D0-8682-2788EE043A85}"/>
    <cellStyle name="20% - Accent1 5 5 3 2 3" xfId="2076" xr:uid="{E9035690-A335-4682-84B2-C753EAD6877E}"/>
    <cellStyle name="20% - Accent1 5 5 3 3" xfId="2077" xr:uid="{853E63D7-4AB6-4608-81EC-84A3E02E34E8}"/>
    <cellStyle name="20% - Accent1 5 5 3 4" xfId="2078" xr:uid="{880FBF91-7635-4647-A155-D01009C002FA}"/>
    <cellStyle name="20% - Accent1 5 5 3 5" xfId="2079" xr:uid="{96ABADB0-3BEE-4AA0-ADB0-20FE8D103FC2}"/>
    <cellStyle name="20% - Accent1 5 5 3 6" xfId="2080" xr:uid="{CCFD6632-9861-42C0-9DFD-BCBD678B559D}"/>
    <cellStyle name="20% - Accent1 5 5 4" xfId="2081" xr:uid="{15450077-D45D-44A7-A6DE-AAC8CF0CC711}"/>
    <cellStyle name="20% - Accent1 5 5 4 2" xfId="2082" xr:uid="{840065D3-CD52-4528-A70D-6A92795A5179}"/>
    <cellStyle name="20% - Accent1 5 5 4 3" xfId="2083" xr:uid="{9A54DB98-5775-45B8-910C-0E2925E7BE87}"/>
    <cellStyle name="20% - Accent1 5 5 4 4" xfId="2084" xr:uid="{137A5EDB-7FBC-457F-9561-C71E9524E733}"/>
    <cellStyle name="20% - Accent1 5 5 5" xfId="2085" xr:uid="{2301267E-593D-4D11-828D-A459201A43DD}"/>
    <cellStyle name="20% - Accent1 5 5 6" xfId="2086" xr:uid="{8DCCB26F-0237-4769-AE75-9545B6A361B1}"/>
    <cellStyle name="20% - Accent1 5 5 7" xfId="2087" xr:uid="{C5C85111-3859-4507-B1C4-DDDB43E6B58F}"/>
    <cellStyle name="20% - Accent1 5 5 8" xfId="2088" xr:uid="{A4864090-56A9-4F81-A3AF-FFF853B9FBFA}"/>
    <cellStyle name="20% - Accent1 5 5 9" xfId="2089" xr:uid="{34BD1B44-00C8-4C9F-A5D3-295EBB7F345E}"/>
    <cellStyle name="20% - Accent1 5 6" xfId="2090" xr:uid="{173E0B2A-0BE4-4E43-A174-B6E05FCCDD7D}"/>
    <cellStyle name="20% - Accent1 5 6 2" xfId="2091" xr:uid="{129E4CC2-6722-4FBD-83C6-9360191DA9FF}"/>
    <cellStyle name="20% - Accent1 5 6 2 2" xfId="2092" xr:uid="{7F962A8D-88C9-4EC5-83CE-A111C893BC29}"/>
    <cellStyle name="20% - Accent1 5 6 2 3" xfId="2093" xr:uid="{86C47E54-EC05-459A-8983-922915BDC603}"/>
    <cellStyle name="20% - Accent1 5 6 2 4" xfId="2094" xr:uid="{DBAFDBA1-153C-44B4-AD80-89636901F8E5}"/>
    <cellStyle name="20% - Accent1 5 6 3" xfId="2095" xr:uid="{77C8DD41-2DB8-4F1A-BEDC-BA77F6E85F9B}"/>
    <cellStyle name="20% - Accent1 5 6 4" xfId="2096" xr:uid="{A1C64995-0771-48ED-8EAE-0F473FDEE570}"/>
    <cellStyle name="20% - Accent1 5 6 5" xfId="2097" xr:uid="{BE297E40-6120-433A-B1FD-3EE10FC0694C}"/>
    <cellStyle name="20% - Accent1 5 6 6" xfId="2098" xr:uid="{A0480AA0-C92C-4B15-AA62-F16A8C45A730}"/>
    <cellStyle name="20% - Accent1 5 7" xfId="2099" xr:uid="{E83D3C79-E2D2-4727-BF46-DBCCD9A29A59}"/>
    <cellStyle name="20% - Accent1 5 7 2" xfId="2100" xr:uid="{FA8BC7B3-8BD4-46DD-A057-B17971BDC4D3}"/>
    <cellStyle name="20% - Accent1 5 7 2 2" xfId="2101" xr:uid="{7B496282-7449-441A-B311-62D1A7900FB0}"/>
    <cellStyle name="20% - Accent1 5 7 2 3" xfId="2102" xr:uid="{BE5F8605-186D-4799-B0E6-807C9C0E8FF8}"/>
    <cellStyle name="20% - Accent1 5 7 3" xfId="2103" xr:uid="{C9D75C43-1174-4A9A-A946-EBC42EC01019}"/>
    <cellStyle name="20% - Accent1 5 7 4" xfId="2104" xr:uid="{60EBC093-7105-4CE9-9C71-B849DB6414F9}"/>
    <cellStyle name="20% - Accent1 5 7 5" xfId="2105" xr:uid="{03333506-441B-4F3A-BA76-5F741352C943}"/>
    <cellStyle name="20% - Accent1 5 7 6" xfId="2106" xr:uid="{B1AC47A2-EF25-4E7B-A3D4-F3667CC17B41}"/>
    <cellStyle name="20% - Accent1 5 8" xfId="2107" xr:uid="{7340CCC8-4C3A-4C47-B6DE-D7DD09040408}"/>
    <cellStyle name="20% - Accent1 5 8 2" xfId="2108" xr:uid="{F02E8E35-D03B-4CB4-8F91-DC0A7F4A997C}"/>
    <cellStyle name="20% - Accent1 5 8 3" xfId="2109" xr:uid="{26B8676F-583E-4FA5-B295-F379274863A4}"/>
    <cellStyle name="20% - Accent1 5 8 4" xfId="2110" xr:uid="{6AF2022E-06B6-44E8-A16B-F3A57FDFC53F}"/>
    <cellStyle name="20% - Accent1 5 9" xfId="2111" xr:uid="{289361C0-55B7-4CAB-B52F-D5976B09A30F}"/>
    <cellStyle name="20% - Accent1 6" xfId="39" xr:uid="{842F35D3-FF51-4E2E-BAE7-84DCDBA2CF4E}"/>
    <cellStyle name="20% - Accent1 6 10" xfId="2113" xr:uid="{A9AFC4AB-C008-4B85-8E8F-A763210E43DD}"/>
    <cellStyle name="20% - Accent1 6 11" xfId="2114" xr:uid="{D0D3EDE0-1E1A-46BF-8312-65E3062E5D63}"/>
    <cellStyle name="20% - Accent1 6 12" xfId="2115" xr:uid="{A8E18569-0033-4663-9602-F412693326CA}"/>
    <cellStyle name="20% - Accent1 6 13" xfId="2116" xr:uid="{182E307E-0CC1-41E5-B083-DF0BDDEBFD59}"/>
    <cellStyle name="20% - Accent1 6 14" xfId="2117" xr:uid="{B5600432-AF1B-4BD5-AAAD-0FA3259C42D6}"/>
    <cellStyle name="20% - Accent1 6 15" xfId="2112" xr:uid="{4EE179D1-D8D0-4734-A0D9-F263E06E3018}"/>
    <cellStyle name="20% - Accent1 6 2" xfId="40" xr:uid="{1F023914-F1E2-4747-8E4F-A7D8DCEE6E25}"/>
    <cellStyle name="20% - Accent1 6 2 10" xfId="2119" xr:uid="{2C825583-3A7E-4E95-857B-A259CAB86479}"/>
    <cellStyle name="20% - Accent1 6 2 11" xfId="2120" xr:uid="{0E55F6BE-3B21-4FFC-9CAC-4023E64D30F3}"/>
    <cellStyle name="20% - Accent1 6 2 12" xfId="2118" xr:uid="{C59AF74A-276B-4017-ACEA-B082D8DE0EBE}"/>
    <cellStyle name="20% - Accent1 6 2 2" xfId="2121" xr:uid="{047ED5BE-C681-4FBB-BAAD-C4584CAB39E6}"/>
    <cellStyle name="20% - Accent1 6 2 2 2" xfId="2122" xr:uid="{C1B6E843-194E-4BBF-B988-3C17DFA244C0}"/>
    <cellStyle name="20% - Accent1 6 2 2 2 2" xfId="2123" xr:uid="{E470D245-96BA-4B9F-B557-3D9F42521C6B}"/>
    <cellStyle name="20% - Accent1 6 2 2 2 3" xfId="2124" xr:uid="{FA038C03-F05C-4011-9BBB-B978C4B5CCA4}"/>
    <cellStyle name="20% - Accent1 6 2 2 2 4" xfId="2125" xr:uid="{403943E5-D174-41BA-99D5-714A68F3325A}"/>
    <cellStyle name="20% - Accent1 6 2 2 3" xfId="2126" xr:uid="{1EAF350E-84F9-45CD-B6E2-2F3A9265EF59}"/>
    <cellStyle name="20% - Accent1 6 2 2 4" xfId="2127" xr:uid="{8A028D77-EB01-4CA2-BB77-4AB2A2CB3D3D}"/>
    <cellStyle name="20% - Accent1 6 2 2 5" xfId="2128" xr:uid="{190F84AF-F423-432F-8D88-1FE2B7B998B5}"/>
    <cellStyle name="20% - Accent1 6 2 2 6" xfId="2129" xr:uid="{A47D7FA5-5988-4656-B09A-3F6A519433A6}"/>
    <cellStyle name="20% - Accent1 6 2 2 7" xfId="2130" xr:uid="{EA77DF92-DE8B-4C14-9A51-3C6707C254AD}"/>
    <cellStyle name="20% - Accent1 6 2 2 8" xfId="2131" xr:uid="{D1A1DA04-6970-4DC4-AAF0-5422B3883892}"/>
    <cellStyle name="20% - Accent1 6 2 3" xfId="2132" xr:uid="{2C0E472B-8B40-49BD-A6D3-DCFD96207030}"/>
    <cellStyle name="20% - Accent1 6 2 3 2" xfId="2133" xr:uid="{BDD9B470-8951-4FB2-85F7-B3BE80AE5329}"/>
    <cellStyle name="20% - Accent1 6 2 3 2 2" xfId="2134" xr:uid="{E3DF4B80-A170-433C-A654-2BFC4431CF40}"/>
    <cellStyle name="20% - Accent1 6 2 3 2 3" xfId="2135" xr:uid="{D40D04D9-F174-4054-B33E-2C42DFE12DCA}"/>
    <cellStyle name="20% - Accent1 6 2 3 3" xfId="2136" xr:uid="{8B26D6E3-AF57-4333-B715-5A4DCD5FE137}"/>
    <cellStyle name="20% - Accent1 6 2 3 4" xfId="2137" xr:uid="{0CD71BD0-11C3-44C3-8783-87C4FF333E9E}"/>
    <cellStyle name="20% - Accent1 6 2 3 5" xfId="2138" xr:uid="{F6391FCF-C0AB-4D1A-B92B-6AEAE15EF70E}"/>
    <cellStyle name="20% - Accent1 6 2 3 6" xfId="2139" xr:uid="{2CB3206A-9A78-44F0-961D-1E2C751EF72A}"/>
    <cellStyle name="20% - Accent1 6 2 4" xfId="2140" xr:uid="{44D226ED-8E29-4A82-8AB8-7BF467FE0806}"/>
    <cellStyle name="20% - Accent1 6 2 4 2" xfId="2141" xr:uid="{34979498-7041-4089-ADC9-1225318CA679}"/>
    <cellStyle name="20% - Accent1 6 2 4 3" xfId="2142" xr:uid="{7806B6F9-FE57-4561-A17B-6618B6FFAAAD}"/>
    <cellStyle name="20% - Accent1 6 2 5" xfId="2143" xr:uid="{418C8993-45D9-4ACD-B005-A32526D803DF}"/>
    <cellStyle name="20% - Accent1 6 2 6" xfId="2144" xr:uid="{9B83AA36-0E9F-4E20-B633-1B6F005DFF35}"/>
    <cellStyle name="20% - Accent1 6 2 7" xfId="2145" xr:uid="{53119113-0678-4B25-9048-0FF5698F0EE3}"/>
    <cellStyle name="20% - Accent1 6 2 8" xfId="2146" xr:uid="{87E5400F-EDD7-472C-A9CE-8A55D506BA75}"/>
    <cellStyle name="20% - Accent1 6 2 9" xfId="2147" xr:uid="{BF090992-DC5E-4578-AF2E-111D11A2BA47}"/>
    <cellStyle name="20% - Accent1 6 3" xfId="2148" xr:uid="{AF006E33-6BC7-4B55-93E1-09EFD7D7065E}"/>
    <cellStyle name="20% - Accent1 6 3 10" xfId="2149" xr:uid="{E78C4C5A-7897-49D5-AF00-0F000C60D689}"/>
    <cellStyle name="20% - Accent1 6 3 2" xfId="2150" xr:uid="{E9248AF8-1EAA-422E-8533-2FC7A89C5A71}"/>
    <cellStyle name="20% - Accent1 6 3 2 2" xfId="2151" xr:uid="{192D4D65-8F4B-42E4-95DA-BEE7B7AAEF32}"/>
    <cellStyle name="20% - Accent1 6 3 2 2 2" xfId="2152" xr:uid="{C386973D-63C8-41D3-909C-AEC129B1703B}"/>
    <cellStyle name="20% - Accent1 6 3 2 2 3" xfId="2153" xr:uid="{7B381161-BECC-4F85-901B-90238C2AAFE9}"/>
    <cellStyle name="20% - Accent1 6 3 2 3" xfId="2154" xr:uid="{059D871E-A5CE-4291-ADBC-5D0CEDB0918A}"/>
    <cellStyle name="20% - Accent1 6 3 2 4" xfId="2155" xr:uid="{A2D276B3-271B-4F89-9327-13354FB98340}"/>
    <cellStyle name="20% - Accent1 6 3 2 5" xfId="2156" xr:uid="{D514E3DA-96A4-4C81-BB4F-DC0ADC1953EA}"/>
    <cellStyle name="20% - Accent1 6 3 2 6" xfId="2157" xr:uid="{E80A9199-D825-4E05-951B-F0F3462E6FF0}"/>
    <cellStyle name="20% - Accent1 6 3 2 7" xfId="2158" xr:uid="{C31FACFD-2F81-4007-ADE6-31F97077B4AD}"/>
    <cellStyle name="20% - Accent1 6 3 3" xfId="2159" xr:uid="{A8311423-957B-4E0A-B88E-C2AF40445B6D}"/>
    <cellStyle name="20% - Accent1 6 3 3 2" xfId="2160" xr:uid="{02012924-E102-4DFE-B2A8-01D549915EDF}"/>
    <cellStyle name="20% - Accent1 6 3 3 2 2" xfId="2161" xr:uid="{A89D859A-4FF3-41C4-8F9E-7E6FF9D8F041}"/>
    <cellStyle name="20% - Accent1 6 3 3 2 3" xfId="2162" xr:uid="{798C62C0-5848-4456-8E63-6E81D281585D}"/>
    <cellStyle name="20% - Accent1 6 3 3 3" xfId="2163" xr:uid="{8288F295-4F2F-4E02-80B1-E56C5B085220}"/>
    <cellStyle name="20% - Accent1 6 3 3 4" xfId="2164" xr:uid="{7F799235-9949-444C-85C8-FF2BFB564A86}"/>
    <cellStyle name="20% - Accent1 6 3 3 5" xfId="2165" xr:uid="{F35438AE-26A0-4D10-B517-0B8092DE265E}"/>
    <cellStyle name="20% - Accent1 6 3 4" xfId="2166" xr:uid="{EF18B52A-D076-4184-B560-9550B46CAF2B}"/>
    <cellStyle name="20% - Accent1 6 3 4 2" xfId="2167" xr:uid="{AA523659-CB8E-43D4-8A3A-28AAFBFD3B4F}"/>
    <cellStyle name="20% - Accent1 6 3 4 3" xfId="2168" xr:uid="{CE35C340-DC07-4F18-9BA6-70CF19551B94}"/>
    <cellStyle name="20% - Accent1 6 3 5" xfId="2169" xr:uid="{0EF746C6-6651-4CA1-9507-A2A9415EB4F1}"/>
    <cellStyle name="20% - Accent1 6 3 6" xfId="2170" xr:uid="{D46EF2C4-2CC3-438E-B35C-43D20900A720}"/>
    <cellStyle name="20% - Accent1 6 3 7" xfId="2171" xr:uid="{147304F3-DCB0-413F-9A0E-045ADA598020}"/>
    <cellStyle name="20% - Accent1 6 3 8" xfId="2172" xr:uid="{C9E05D69-F7F8-4C01-907F-F6A6E2792146}"/>
    <cellStyle name="20% - Accent1 6 3 9" xfId="2173" xr:uid="{3E5CAA90-9FE0-4E10-8639-C64EEEDD4A25}"/>
    <cellStyle name="20% - Accent1 6 4" xfId="2174" xr:uid="{272C7E13-6AB4-40F1-8410-570D48B489CF}"/>
    <cellStyle name="20% - Accent1 6 4 10" xfId="2175" xr:uid="{319943EC-CA4E-4B77-9C92-20D5B7328860}"/>
    <cellStyle name="20% - Accent1 6 4 2" xfId="2176" xr:uid="{7F6DBD8A-8143-4FFF-A762-D1E5D7C31439}"/>
    <cellStyle name="20% - Accent1 6 4 2 2" xfId="2177" xr:uid="{12F98254-A092-4451-9635-40FE345DD142}"/>
    <cellStyle name="20% - Accent1 6 4 2 2 2" xfId="2178" xr:uid="{C658F1B5-4B9A-4A01-8981-6EBF0717E45D}"/>
    <cellStyle name="20% - Accent1 6 4 2 2 3" xfId="2179" xr:uid="{64F9CB75-2347-4526-B720-77DCEB61CF2B}"/>
    <cellStyle name="20% - Accent1 6 4 2 3" xfId="2180" xr:uid="{4A27BD39-F2B6-4214-B314-6ED7BB273F6C}"/>
    <cellStyle name="20% - Accent1 6 4 2 4" xfId="2181" xr:uid="{2344E652-607E-47B5-995C-1C8458039D6A}"/>
    <cellStyle name="20% - Accent1 6 4 2 5" xfId="2182" xr:uid="{CA63F574-DD52-4BFC-AFFB-214BBC0A9820}"/>
    <cellStyle name="20% - Accent1 6 4 3" xfId="2183" xr:uid="{F43EF844-0E35-4E7A-8432-471CE052D6D4}"/>
    <cellStyle name="20% - Accent1 6 4 3 2" xfId="2184" xr:uid="{DD0DC79D-02F5-43C8-845D-349359C441ED}"/>
    <cellStyle name="20% - Accent1 6 4 3 2 2" xfId="2185" xr:uid="{FBF779DA-193F-4991-8701-C45D3147F285}"/>
    <cellStyle name="20% - Accent1 6 4 3 2 3" xfId="2186" xr:uid="{3706C2CA-4BC2-44FE-978A-59CF44C69D26}"/>
    <cellStyle name="20% - Accent1 6 4 3 3" xfId="2187" xr:uid="{FF4D8961-1D77-4987-B11C-092B9DA1BF9B}"/>
    <cellStyle name="20% - Accent1 6 4 3 4" xfId="2188" xr:uid="{C5ADFC89-4F10-4E33-BECA-D656123D593C}"/>
    <cellStyle name="20% - Accent1 6 4 3 5" xfId="2189" xr:uid="{3BC141AA-AE3C-45A7-B9BD-4A91E811926C}"/>
    <cellStyle name="20% - Accent1 6 4 4" xfId="2190" xr:uid="{0EF2EEC1-98C6-443C-903E-CCA10939FACD}"/>
    <cellStyle name="20% - Accent1 6 4 4 2" xfId="2191" xr:uid="{E929C76F-2107-4FCD-A110-0A410676C945}"/>
    <cellStyle name="20% - Accent1 6 4 4 3" xfId="2192" xr:uid="{42954202-9523-4498-BDD0-AC04A2C8BCE2}"/>
    <cellStyle name="20% - Accent1 6 4 5" xfId="2193" xr:uid="{706DEB77-3E37-454F-A148-2F9B854A822D}"/>
    <cellStyle name="20% - Accent1 6 4 6" xfId="2194" xr:uid="{DA445881-4619-4F26-B54C-E9A6059729FF}"/>
    <cellStyle name="20% - Accent1 6 4 7" xfId="2195" xr:uid="{30F19A44-5ECD-4045-B2A3-412032B6CB3A}"/>
    <cellStyle name="20% - Accent1 6 4 8" xfId="2196" xr:uid="{C57AF1C3-C68B-4DB0-998B-AA77FCB0C5E5}"/>
    <cellStyle name="20% - Accent1 6 4 9" xfId="2197" xr:uid="{55B2D144-2D19-47E7-B99A-AF86B4BC6A58}"/>
    <cellStyle name="20% - Accent1 6 5" xfId="2198" xr:uid="{198525CB-23E7-4DEC-BB3B-F610FA522303}"/>
    <cellStyle name="20% - Accent1 6 5 2" xfId="2199" xr:uid="{6124FC42-0647-4471-AE2B-7BD9BB02CDB7}"/>
    <cellStyle name="20% - Accent1 6 5 2 2" xfId="2200" xr:uid="{8F811E78-3F93-4468-A4EC-838B3FCFD719}"/>
    <cellStyle name="20% - Accent1 6 5 2 3" xfId="2201" xr:uid="{A86D8E68-262A-4E40-B882-116CE8E4D417}"/>
    <cellStyle name="20% - Accent1 6 5 3" xfId="2202" xr:uid="{FE2D89E7-F93C-4E53-BECB-730063861559}"/>
    <cellStyle name="20% - Accent1 6 5 4" xfId="2203" xr:uid="{D9FCF14B-476A-4BDA-A1E9-420E69A0A746}"/>
    <cellStyle name="20% - Accent1 6 5 5" xfId="2204" xr:uid="{DC27D65E-8C81-4CFB-AA09-012C789B8B77}"/>
    <cellStyle name="20% - Accent1 6 6" xfId="2205" xr:uid="{1AA8DE9B-BE18-490B-A2B0-E89D460FFCAB}"/>
    <cellStyle name="20% - Accent1 6 6 2" xfId="2206" xr:uid="{33B31AFB-5AE2-4175-940A-E48740893B02}"/>
    <cellStyle name="20% - Accent1 6 6 2 2" xfId="2207" xr:uid="{5643C0B0-A047-4556-AF20-AF85FC6F38BD}"/>
    <cellStyle name="20% - Accent1 6 6 2 3" xfId="2208" xr:uid="{5125B36F-6A59-4B52-BBFA-B51629D44E61}"/>
    <cellStyle name="20% - Accent1 6 6 3" xfId="2209" xr:uid="{D5AE5CD3-F844-4C57-AAB7-B2D294F054E1}"/>
    <cellStyle name="20% - Accent1 6 6 4" xfId="2210" xr:uid="{2006448B-5728-4FCB-97B1-3BC3F94399DF}"/>
    <cellStyle name="20% - Accent1 6 6 5" xfId="2211" xr:uid="{7D7C0245-582D-4D17-84B2-8FDEB9D00B2F}"/>
    <cellStyle name="20% - Accent1 6 7" xfId="2212" xr:uid="{94C7323F-234E-4412-ABCB-9B4F6C315679}"/>
    <cellStyle name="20% - Accent1 6 7 2" xfId="2213" xr:uid="{48D4D34D-BB21-4016-A468-0805DFFC3C7F}"/>
    <cellStyle name="20% - Accent1 6 7 3" xfId="2214" xr:uid="{70A12D13-36FD-4CE4-B0C4-0D2A0DD1E738}"/>
    <cellStyle name="20% - Accent1 6 8" xfId="2215" xr:uid="{5222262A-9D33-4A0E-B7A2-D376B5051FEC}"/>
    <cellStyle name="20% - Accent1 6 9" xfId="2216" xr:uid="{6E6CACD9-D39D-4E5D-B8E0-75E2404BB3C1}"/>
    <cellStyle name="20% - Accent1 7" xfId="41" xr:uid="{6F00EB95-F44A-4E02-A4A2-66BF32EF93D0}"/>
    <cellStyle name="20% - Accent1 7 10" xfId="2218" xr:uid="{E0F93A1F-9806-491E-B605-45AB68E3BB91}"/>
    <cellStyle name="20% - Accent1 7 11" xfId="2219" xr:uid="{B3159737-42DB-44C5-9A66-3AC374E87850}"/>
    <cellStyle name="20% - Accent1 7 12" xfId="2220" xr:uid="{40103182-C641-4361-B553-47C1270A98A0}"/>
    <cellStyle name="20% - Accent1 7 13" xfId="2221" xr:uid="{D6B08286-4EE3-4D5D-99DA-470CD2EE3B21}"/>
    <cellStyle name="20% - Accent1 7 14" xfId="2217" xr:uid="{2B6899DD-202A-4841-9126-3C0D032101BC}"/>
    <cellStyle name="20% - Accent1 7 2" xfId="42" xr:uid="{086D3584-1284-4CDB-951C-0AF0F7898BCE}"/>
    <cellStyle name="20% - Accent1 7 2 10" xfId="2223" xr:uid="{CE7E2E25-BF0E-4B99-8923-EA6A68F18876}"/>
    <cellStyle name="20% - Accent1 7 2 11" xfId="2222" xr:uid="{C179B694-BB45-46E8-A1DE-34EDB7431A78}"/>
    <cellStyle name="20% - Accent1 7 2 2" xfId="2224" xr:uid="{98C4A8C8-C0D1-422F-AB54-668A199572C4}"/>
    <cellStyle name="20% - Accent1 7 2 2 2" xfId="2225" xr:uid="{1ECF354B-55E7-47E5-A4C0-442AD29272F4}"/>
    <cellStyle name="20% - Accent1 7 2 2 2 2" xfId="2226" xr:uid="{9696DAE5-F9EA-462B-962F-D22ADBEB771D}"/>
    <cellStyle name="20% - Accent1 7 2 2 2 3" xfId="2227" xr:uid="{5151C611-9CC1-40D2-8F0A-D5E49F06F6CB}"/>
    <cellStyle name="20% - Accent1 7 2 2 3" xfId="2228" xr:uid="{79BC1C40-F200-4FAF-BE24-9845279A9A3C}"/>
    <cellStyle name="20% - Accent1 7 2 2 4" xfId="2229" xr:uid="{9438E3D3-77EF-4438-B91D-1A1C76A98EFA}"/>
    <cellStyle name="20% - Accent1 7 2 2 5" xfId="2230" xr:uid="{54984B39-C35F-4EA1-8C38-605549C91168}"/>
    <cellStyle name="20% - Accent1 7 2 2 6" xfId="2231" xr:uid="{152DBAB5-9302-4492-9356-DD00109BF06B}"/>
    <cellStyle name="20% - Accent1 7 2 2 7" xfId="2232" xr:uid="{446CECA3-89A1-4983-AB6B-28CCC6A06325}"/>
    <cellStyle name="20% - Accent1 7 2 2 8" xfId="2233" xr:uid="{6DA5117E-08DE-409F-A9B1-12DB15249BD2}"/>
    <cellStyle name="20% - Accent1 7 2 3" xfId="2234" xr:uid="{D86447FF-8505-446E-AD1D-BC1C9BAC08BA}"/>
    <cellStyle name="20% - Accent1 7 2 3 2" xfId="2235" xr:uid="{0E9BC5B3-EA39-4C7C-BB32-3A6264C6615D}"/>
    <cellStyle name="20% - Accent1 7 2 3 2 2" xfId="2236" xr:uid="{BCCFE8C1-324A-4494-A714-4E554990E3DC}"/>
    <cellStyle name="20% - Accent1 7 2 3 2 3" xfId="2237" xr:uid="{212C47E3-FC0D-43AB-9F7C-ADE4D1A94F59}"/>
    <cellStyle name="20% - Accent1 7 2 3 3" xfId="2238" xr:uid="{9D80AE8F-BF24-4DF6-930B-14F484FF1462}"/>
    <cellStyle name="20% - Accent1 7 2 3 4" xfId="2239" xr:uid="{D1FA17E7-6DED-4FF5-A54D-E6D9028EDD1A}"/>
    <cellStyle name="20% - Accent1 7 2 3 5" xfId="2240" xr:uid="{37AE2862-6732-4FAD-A4F8-45894129B55E}"/>
    <cellStyle name="20% - Accent1 7 2 4" xfId="2241" xr:uid="{129A3B32-A077-4E05-8EB9-207BAF1F22E1}"/>
    <cellStyle name="20% - Accent1 7 2 4 2" xfId="2242" xr:uid="{BC9D1E9D-166F-446B-B2B3-47BDE302797F}"/>
    <cellStyle name="20% - Accent1 7 2 4 3" xfId="2243" xr:uid="{550D6C73-17A0-4445-97E3-67025C3CAC29}"/>
    <cellStyle name="20% - Accent1 7 2 5" xfId="2244" xr:uid="{64A151F4-284A-4679-89DC-2BAFA57A873F}"/>
    <cellStyle name="20% - Accent1 7 2 6" xfId="2245" xr:uid="{399C0B9A-3650-4197-AD0F-BDA68D5D0725}"/>
    <cellStyle name="20% - Accent1 7 2 7" xfId="2246" xr:uid="{AF64CEA6-C5E5-4891-8685-665B13E8AA37}"/>
    <cellStyle name="20% - Accent1 7 2 8" xfId="2247" xr:uid="{D112C5C2-9B49-44A2-A327-25F7B1FEC7BC}"/>
    <cellStyle name="20% - Accent1 7 2 9" xfId="2248" xr:uid="{609355A8-46C3-450F-886C-BBD4523A69CD}"/>
    <cellStyle name="20% - Accent1 7 3" xfId="2249" xr:uid="{21EC41F7-C7B7-40CA-9FCD-141473AF949B}"/>
    <cellStyle name="20% - Accent1 7 3 10" xfId="2250" xr:uid="{88D23DEF-EB31-4DA3-9F3C-661CFA29C2DA}"/>
    <cellStyle name="20% - Accent1 7 3 2" xfId="2251" xr:uid="{643486D8-4EBA-463A-92B2-3EAEC3D9092C}"/>
    <cellStyle name="20% - Accent1 7 3 2 2" xfId="2252" xr:uid="{231DD85F-7339-49D2-ADD7-193AABAECFE7}"/>
    <cellStyle name="20% - Accent1 7 3 2 2 2" xfId="2253" xr:uid="{E581DC84-4726-438F-9B1E-B673D79128E5}"/>
    <cellStyle name="20% - Accent1 7 3 2 2 3" xfId="2254" xr:uid="{6D496043-F822-4C91-B77B-AA78883AAE57}"/>
    <cellStyle name="20% - Accent1 7 3 2 3" xfId="2255" xr:uid="{8742A80B-EEB0-4812-A513-149736EBC1B1}"/>
    <cellStyle name="20% - Accent1 7 3 2 4" xfId="2256" xr:uid="{C8524E0A-983A-483A-A3F0-BF712C8CAC6E}"/>
    <cellStyle name="20% - Accent1 7 3 2 5" xfId="2257" xr:uid="{DBE51366-2E88-4673-8D1B-FDF0EB474717}"/>
    <cellStyle name="20% - Accent1 7 3 2 6" xfId="2258" xr:uid="{384E235E-141A-4025-8BE3-8F2D01EDC7AF}"/>
    <cellStyle name="20% - Accent1 7 3 2 7" xfId="2259" xr:uid="{41410E18-1485-4B70-9AA3-5614688C7F1A}"/>
    <cellStyle name="20% - Accent1 7 3 3" xfId="2260" xr:uid="{83FE8E1A-B2ED-45E6-9643-7A642708267C}"/>
    <cellStyle name="20% - Accent1 7 3 3 2" xfId="2261" xr:uid="{35EB4952-F94C-4512-A9B6-4FB18BEC4184}"/>
    <cellStyle name="20% - Accent1 7 3 3 2 2" xfId="2262" xr:uid="{CB422A6F-39C9-4372-A276-36D3C3556F9D}"/>
    <cellStyle name="20% - Accent1 7 3 3 2 3" xfId="2263" xr:uid="{C3D74112-D17F-4E40-BC2E-EBEDD9FB9EA4}"/>
    <cellStyle name="20% - Accent1 7 3 3 3" xfId="2264" xr:uid="{F9C8A3A2-8A7C-4F7C-BD9C-7250AE6FF68C}"/>
    <cellStyle name="20% - Accent1 7 3 3 4" xfId="2265" xr:uid="{334D1800-ADFD-485F-8F44-A9D9CC7AD467}"/>
    <cellStyle name="20% - Accent1 7 3 3 5" xfId="2266" xr:uid="{7742EEAA-E6D3-4E90-AEAE-CEF390B8E874}"/>
    <cellStyle name="20% - Accent1 7 3 4" xfId="2267" xr:uid="{52B6BEE8-D333-4267-92BE-B7EA5DC4EC3E}"/>
    <cellStyle name="20% - Accent1 7 3 4 2" xfId="2268" xr:uid="{538093F2-91C5-44DE-8C30-0D457F08D563}"/>
    <cellStyle name="20% - Accent1 7 3 4 3" xfId="2269" xr:uid="{24B675EB-FBDC-4A8D-9A9E-0C701047A4E7}"/>
    <cellStyle name="20% - Accent1 7 3 5" xfId="2270" xr:uid="{FE0B0727-270C-4F34-9E06-974666FB289F}"/>
    <cellStyle name="20% - Accent1 7 3 6" xfId="2271" xr:uid="{10C1F30A-4AB6-46B1-9E47-A28DF81EEA4E}"/>
    <cellStyle name="20% - Accent1 7 3 7" xfId="2272" xr:uid="{2403D1B7-C758-476F-B38C-EDC194E56D50}"/>
    <cellStyle name="20% - Accent1 7 3 8" xfId="2273" xr:uid="{49A4315E-E806-4A09-AA2D-9E3EC3015730}"/>
    <cellStyle name="20% - Accent1 7 3 9" xfId="2274" xr:uid="{F4A0B128-9DA6-48D4-9000-D7CE02161AB5}"/>
    <cellStyle name="20% - Accent1 7 4" xfId="2275" xr:uid="{D3FC3B30-C009-48FE-ACA5-F5894D43976C}"/>
    <cellStyle name="20% - Accent1 7 4 2" xfId="2276" xr:uid="{6F0387DC-AFBC-4B20-B94F-8AF7D3EEB130}"/>
    <cellStyle name="20% - Accent1 7 4 2 2" xfId="2277" xr:uid="{1F083CD3-999E-4D00-AD09-3B66F6E9D218}"/>
    <cellStyle name="20% - Accent1 7 4 2 3" xfId="2278" xr:uid="{79DEF130-5C52-4F6F-A938-01D8C2FC92A1}"/>
    <cellStyle name="20% - Accent1 7 4 3" xfId="2279" xr:uid="{FECDEEC8-2D97-4454-9D70-837265C65B7F}"/>
    <cellStyle name="20% - Accent1 7 4 4" xfId="2280" xr:uid="{B88B7510-E506-4C01-B73D-122430461013}"/>
    <cellStyle name="20% - Accent1 7 4 5" xfId="2281" xr:uid="{06257ACD-AD01-4BDA-98D2-7A9E89346B50}"/>
    <cellStyle name="20% - Accent1 7 4 6" xfId="2282" xr:uid="{6A95F8ED-0904-4911-8EB1-E97DC735B2E3}"/>
    <cellStyle name="20% - Accent1 7 4 7" xfId="2283" xr:uid="{F196E423-D765-45C8-9002-F595D8915EAC}"/>
    <cellStyle name="20% - Accent1 7 4 8" xfId="2284" xr:uid="{D5A7D4FD-FADB-40EB-A136-4CBFB65BF5AB}"/>
    <cellStyle name="20% - Accent1 7 5" xfId="2285" xr:uid="{6246CD9E-CF7D-4E2C-A7E9-7DC44297BF12}"/>
    <cellStyle name="20% - Accent1 7 5 2" xfId="2286" xr:uid="{427C09EA-59AE-46CF-B350-9B280CDA2F91}"/>
    <cellStyle name="20% - Accent1 7 5 2 2" xfId="2287" xr:uid="{F3F739F9-1E5F-40E3-9DAA-AB489603E65B}"/>
    <cellStyle name="20% - Accent1 7 5 2 3" xfId="2288" xr:uid="{92702D00-7619-4699-A7E6-F631E3550EBD}"/>
    <cellStyle name="20% - Accent1 7 5 3" xfId="2289" xr:uid="{D12FE601-8AEA-4A83-BB80-8EEB6DC89C1C}"/>
    <cellStyle name="20% - Accent1 7 5 4" xfId="2290" xr:uid="{D61DF869-7196-4943-9CEC-4141016A95D9}"/>
    <cellStyle name="20% - Accent1 7 5 5" xfId="2291" xr:uid="{BE008518-E948-4049-89D3-D14CB1DF9CFA}"/>
    <cellStyle name="20% - Accent1 7 6" xfId="2292" xr:uid="{8F70D5AD-5D59-45F5-9E71-6FEDC1E5EDF7}"/>
    <cellStyle name="20% - Accent1 7 6 2" xfId="2293" xr:uid="{12D29C98-EA8D-42E6-A028-E60790F7F575}"/>
    <cellStyle name="20% - Accent1 7 6 3" xfId="2294" xr:uid="{EA6682E4-EA9F-4626-9714-3CB17E498862}"/>
    <cellStyle name="20% - Accent1 7 7" xfId="2295" xr:uid="{28365D8B-C395-42E2-BC72-90D289206FB4}"/>
    <cellStyle name="20% - Accent1 7 8" xfId="2296" xr:uid="{C8562B27-22BA-45E7-8DFF-31C90E217016}"/>
    <cellStyle name="20% - Accent1 7 9" xfId="2297" xr:uid="{D46D2CA1-F4D3-41AD-AFC6-E2AB7D9994D3}"/>
    <cellStyle name="20% - Accent1 8" xfId="2298" xr:uid="{77060196-DB00-45E1-95A9-0B2A9249E9B4}"/>
    <cellStyle name="20% - Accent1 8 10" xfId="2299" xr:uid="{453EFC7B-8EA4-4084-AB41-44E77994CC9D}"/>
    <cellStyle name="20% - Accent1 8 11" xfId="2300" xr:uid="{0FC04F2F-7861-4735-88FB-51792F833E13}"/>
    <cellStyle name="20% - Accent1 8 2" xfId="2301" xr:uid="{F5D36259-10B6-4C74-AC9D-2406B38D74E3}"/>
    <cellStyle name="20% - Accent1 8 2 2" xfId="2302" xr:uid="{E175336D-FDF1-479C-AC21-DFA5F3AE4EDB}"/>
    <cellStyle name="20% - Accent1 8 2 2 2" xfId="2303" xr:uid="{1CA79C48-38C0-486A-ABF3-150CA979B3D0}"/>
    <cellStyle name="20% - Accent1 8 2 2 3" xfId="2304" xr:uid="{6228379C-8241-40F2-BE00-B6164D46E7BB}"/>
    <cellStyle name="20% - Accent1 8 2 2 4" xfId="2305" xr:uid="{23BD447E-6AD0-4F79-AADB-687363FC275A}"/>
    <cellStyle name="20% - Accent1 8 2 2 5" xfId="2306" xr:uid="{30375293-61BA-4598-8340-864231D9C0DE}"/>
    <cellStyle name="20% - Accent1 8 2 2 6" xfId="2307" xr:uid="{1DC482B6-7947-470A-A6DC-4ECA4CA91DD3}"/>
    <cellStyle name="20% - Accent1 8 2 3" xfId="2308" xr:uid="{40278852-9D0E-422F-A089-87FD3ADAAD4F}"/>
    <cellStyle name="20% - Accent1 8 2 4" xfId="2309" xr:uid="{069FCF27-94A3-4854-B83E-60E074976173}"/>
    <cellStyle name="20% - Accent1 8 2 5" xfId="2310" xr:uid="{36C353B4-F68A-424C-AC09-CD09A70B7253}"/>
    <cellStyle name="20% - Accent1 8 2 6" xfId="2311" xr:uid="{80C9D2B4-2779-4EBD-BB28-FD7E0553B929}"/>
    <cellStyle name="20% - Accent1 8 2 7" xfId="2312" xr:uid="{67588B41-74E4-404A-A72E-06D0C0E959EC}"/>
    <cellStyle name="20% - Accent1 8 2 8" xfId="2313" xr:uid="{70E73FB5-D6A5-4E3E-BC65-2C476F5B9864}"/>
    <cellStyle name="20% - Accent1 8 3" xfId="2314" xr:uid="{69449805-C779-4B22-930F-D09FA811DFEB}"/>
    <cellStyle name="20% - Accent1 8 3 2" xfId="2315" xr:uid="{D41CBBCB-911B-4035-94D8-348FB5F3AF18}"/>
    <cellStyle name="20% - Accent1 8 3 2 2" xfId="2316" xr:uid="{9CE3F77E-117A-43FE-89B4-18F40273D073}"/>
    <cellStyle name="20% - Accent1 8 3 2 3" xfId="2317" xr:uid="{1A9347F8-F2D6-4FDF-8AF3-A9A2F2466FC7}"/>
    <cellStyle name="20% - Accent1 8 3 2 4" xfId="2318" xr:uid="{0144D036-2FF3-4499-B3D0-F7C4B88B2685}"/>
    <cellStyle name="20% - Accent1 8 3 2 5" xfId="2319" xr:uid="{9B71B0B7-FF7B-408F-A0EB-7129BAC58520}"/>
    <cellStyle name="20% - Accent1 8 3 3" xfId="2320" xr:uid="{843EDA1A-9125-4C51-98FA-DA9320ADCB96}"/>
    <cellStyle name="20% - Accent1 8 3 4" xfId="2321" xr:uid="{E820B73C-C765-4380-A338-0FF6389D6AAA}"/>
    <cellStyle name="20% - Accent1 8 3 5" xfId="2322" xr:uid="{5313240B-4BE6-48A6-A132-2F7F4CBC03E0}"/>
    <cellStyle name="20% - Accent1 8 3 6" xfId="2323" xr:uid="{096791EB-BF21-4957-A065-6BF641D4CDE5}"/>
    <cellStyle name="20% - Accent1 8 3 7" xfId="2324" xr:uid="{4B50562F-6515-4B05-9AEE-1D4613ADCE36}"/>
    <cellStyle name="20% - Accent1 8 3 8" xfId="2325" xr:uid="{23EE8476-CC5E-459D-ACC3-3B97833573BE}"/>
    <cellStyle name="20% - Accent1 8 4" xfId="2326" xr:uid="{2C86C2CA-E33F-4B65-B09A-3A972C502AB1}"/>
    <cellStyle name="20% - Accent1 8 4 2" xfId="2327" xr:uid="{FB588B41-5898-4E6C-AB00-8F80C286D768}"/>
    <cellStyle name="20% - Accent1 8 4 3" xfId="2328" xr:uid="{4AF74876-C3A6-4DA2-A501-9E144973E3C5}"/>
    <cellStyle name="20% - Accent1 8 4 4" xfId="2329" xr:uid="{294EE8AC-F74E-4BA7-83C6-A53348048D5C}"/>
    <cellStyle name="20% - Accent1 8 4 5" xfId="2330" xr:uid="{B2F2C0B6-263B-43AE-AB58-6A1E82F9CAD7}"/>
    <cellStyle name="20% - Accent1 8 4 6" xfId="2331" xr:uid="{C9C02419-E295-48D3-A649-A528929A13F9}"/>
    <cellStyle name="20% - Accent1 8 5" xfId="2332" xr:uid="{6D898BC7-F443-4B11-9C98-D46EF7CF85EA}"/>
    <cellStyle name="20% - Accent1 8 6" xfId="2333" xr:uid="{A4119B8A-4CCA-48B9-A8F9-7977E29C944A}"/>
    <cellStyle name="20% - Accent1 8 7" xfId="2334" xr:uid="{67FA5065-6BCB-4381-AAF7-B6962B383999}"/>
    <cellStyle name="20% - Accent1 8 8" xfId="2335" xr:uid="{FB62DF27-DEB9-4A08-B9B9-2F935803ED1D}"/>
    <cellStyle name="20% - Accent1 8 9" xfId="2336" xr:uid="{3173F6D2-CC41-4CA1-9655-EE98AA043521}"/>
    <cellStyle name="20% - Accent1 9" xfId="2337" xr:uid="{3C5E7EDE-6DCC-4218-BFDB-0806EEECB0AE}"/>
    <cellStyle name="20% - Accent1 9 10" xfId="2338" xr:uid="{5182DC50-A059-4861-AF5D-F72B1E910DDF}"/>
    <cellStyle name="20% - Accent1 9 11" xfId="2339" xr:uid="{56E12A7D-E83E-4435-AE7C-EB44E705357B}"/>
    <cellStyle name="20% - Accent1 9 2" xfId="2340" xr:uid="{F1B76C3C-29F9-4916-A0B1-1591AE1FB337}"/>
    <cellStyle name="20% - Accent1 9 2 2" xfId="2341" xr:uid="{B0CA0F34-727D-4A4E-AEA8-A3CCD7D276BB}"/>
    <cellStyle name="20% - Accent1 9 2 2 2" xfId="2342" xr:uid="{761D0FFF-ECC3-4789-9133-3AABDC5C5BB9}"/>
    <cellStyle name="20% - Accent1 9 2 2 3" xfId="2343" xr:uid="{38E0937F-A3B4-43A2-9D35-757AAB0B86A3}"/>
    <cellStyle name="20% - Accent1 9 2 2 4" xfId="2344" xr:uid="{644494A1-9F05-48DF-B990-0B31A66A7597}"/>
    <cellStyle name="20% - Accent1 9 2 2 5" xfId="2345" xr:uid="{45980695-2FC4-4AD2-93DD-F53E8810DAE2}"/>
    <cellStyle name="20% - Accent1 9 2 2 6" xfId="2346" xr:uid="{BB651EB1-4057-4CA3-BA2B-C0920536DC64}"/>
    <cellStyle name="20% - Accent1 9 2 3" xfId="2347" xr:uid="{9BC36D0D-FA69-4676-AE25-22513822A537}"/>
    <cellStyle name="20% - Accent1 9 2 4" xfId="2348" xr:uid="{5C2C632B-6CCC-47D4-B136-FDE1240EC406}"/>
    <cellStyle name="20% - Accent1 9 2 5" xfId="2349" xr:uid="{09F6938F-6FAB-4289-8999-73C6629D7305}"/>
    <cellStyle name="20% - Accent1 9 2 6" xfId="2350" xr:uid="{63034FC0-0FDD-4CA2-A417-660671E469EB}"/>
    <cellStyle name="20% - Accent1 9 2 7" xfId="2351" xr:uid="{137E0A6B-90E2-4910-ADFD-42E3A3ED295E}"/>
    <cellStyle name="20% - Accent1 9 2 8" xfId="2352" xr:uid="{2593AA82-3ACF-4CF5-951B-A9FCB7512052}"/>
    <cellStyle name="20% - Accent1 9 3" xfId="2353" xr:uid="{1EA7C093-20C4-41DF-BB18-932951D8D780}"/>
    <cellStyle name="20% - Accent1 9 3 2" xfId="2354" xr:uid="{A354EB90-2D3F-4166-B9BC-F898389715A0}"/>
    <cellStyle name="20% - Accent1 9 3 2 2" xfId="2355" xr:uid="{960AC751-6DC7-4B0E-A102-260C94BE7625}"/>
    <cellStyle name="20% - Accent1 9 3 2 3" xfId="2356" xr:uid="{26CD2388-C872-458F-BC16-5458ABB2A4AC}"/>
    <cellStyle name="20% - Accent1 9 3 2 4" xfId="2357" xr:uid="{455884A4-6E54-4FE4-82B3-01D20A1B0E56}"/>
    <cellStyle name="20% - Accent1 9 3 2 5" xfId="2358" xr:uid="{5AB17E24-7BCC-4B5B-89F8-CE13260BE1F3}"/>
    <cellStyle name="20% - Accent1 9 3 3" xfId="2359" xr:uid="{9F3154B7-4944-4C37-81CD-E48941B668F4}"/>
    <cellStyle name="20% - Accent1 9 3 4" xfId="2360" xr:uid="{41A179EA-E0F6-4491-BC8E-085D2D792AAC}"/>
    <cellStyle name="20% - Accent1 9 3 5" xfId="2361" xr:uid="{8B34D84F-55CA-4CF5-AC23-5EE6AE53B8E6}"/>
    <cellStyle name="20% - Accent1 9 3 6" xfId="2362" xr:uid="{CF64754F-031A-4B59-AF57-C81E65594336}"/>
    <cellStyle name="20% - Accent1 9 3 7" xfId="2363" xr:uid="{9E67073F-09AE-497F-9A1E-AE410952BC6B}"/>
    <cellStyle name="20% - Accent1 9 3 8" xfId="2364" xr:uid="{D12E37C0-12C5-4FA4-A66C-80D4C92813F6}"/>
    <cellStyle name="20% - Accent1 9 4" xfId="2365" xr:uid="{17FD0C62-C18A-435A-AC5D-187ECCE68E0F}"/>
    <cellStyle name="20% - Accent1 9 4 2" xfId="2366" xr:uid="{55B08697-008A-4A68-AD3D-2F3FFA3009C1}"/>
    <cellStyle name="20% - Accent1 9 4 3" xfId="2367" xr:uid="{B4012C62-46F9-49A8-92A8-2C5C0C077B44}"/>
    <cellStyle name="20% - Accent1 9 4 4" xfId="2368" xr:uid="{54D20674-162E-4374-8DB9-37966D2771CC}"/>
    <cellStyle name="20% - Accent1 9 4 5" xfId="2369" xr:uid="{140F15BB-2F49-422E-9A41-41065E32B2BA}"/>
    <cellStyle name="20% - Accent1 9 4 6" xfId="2370" xr:uid="{DDE2E4FD-D4D2-4CD0-AC3E-A63BFF8F030D}"/>
    <cellStyle name="20% - Accent1 9 5" xfId="2371" xr:uid="{76A87555-A335-4FAE-8050-4F27A516C3EC}"/>
    <cellStyle name="20% - Accent1 9 6" xfId="2372" xr:uid="{DA606DDF-061A-4289-9346-71611B9D2E91}"/>
    <cellStyle name="20% - Accent1 9 7" xfId="2373" xr:uid="{20DD2855-119D-44B0-99E9-7119FD2810A0}"/>
    <cellStyle name="20% - Accent1 9 8" xfId="2374" xr:uid="{BE7302D8-EF14-4B7B-9147-41F17B79363F}"/>
    <cellStyle name="20% - Accent1 9 9" xfId="2375" xr:uid="{F7402E03-5889-4C27-885F-7B705D2F68F6}"/>
    <cellStyle name="20% - Accent2 10" xfId="2377" xr:uid="{71E0BF80-7167-4C28-ABB1-C7D236234640}"/>
    <cellStyle name="20% - Accent2 10 10" xfId="2378" xr:uid="{BB594D4D-33E7-4378-A777-68B033DA00F9}"/>
    <cellStyle name="20% - Accent2 10 11" xfId="2379" xr:uid="{63F0409D-DB74-4927-B655-227D76AE3C07}"/>
    <cellStyle name="20% - Accent2 10 2" xfId="2380" xr:uid="{7BFB391E-89DE-48FF-935D-CE7EA869BDFC}"/>
    <cellStyle name="20% - Accent2 10 2 2" xfId="2381" xr:uid="{C8995D58-EC25-493A-8D20-87CD48478DC9}"/>
    <cellStyle name="20% - Accent2 10 2 2 2" xfId="2382" xr:uid="{A2F0C81D-C7F7-4703-824A-F7CB21ACF885}"/>
    <cellStyle name="20% - Accent2 10 2 2 3" xfId="2383" xr:uid="{1EB5E8F5-D805-480B-B5AD-DCCFE28BB0B9}"/>
    <cellStyle name="20% - Accent2 10 2 3" xfId="2384" xr:uid="{8B6EBC0D-9DC0-47FA-B1C5-729E21A8D8A1}"/>
    <cellStyle name="20% - Accent2 10 2 4" xfId="2385" xr:uid="{C6A94506-75B3-4C63-8EB2-4FDE7F7B5F58}"/>
    <cellStyle name="20% - Accent2 10 2 5" xfId="2386" xr:uid="{6FFE6E4D-BDDE-4259-81E4-D27061433B2A}"/>
    <cellStyle name="20% - Accent2 10 2 6" xfId="2387" xr:uid="{06E38B15-E554-4BBD-9797-67761D0128CD}"/>
    <cellStyle name="20% - Accent2 10 2 7" xfId="2388" xr:uid="{75A85818-47B6-48ED-8F03-2716DAC00260}"/>
    <cellStyle name="20% - Accent2 10 2 8" xfId="2389" xr:uid="{75969533-17B7-4DF4-8EFB-31C940E52AEB}"/>
    <cellStyle name="20% - Accent2 10 3" xfId="2390" xr:uid="{91C11F1F-F6A1-429A-9498-C66FA67CAEE1}"/>
    <cellStyle name="20% - Accent2 10 3 2" xfId="2391" xr:uid="{FDED1398-8C84-4D04-B15F-5B916E0ED0E9}"/>
    <cellStyle name="20% - Accent2 10 3 2 2" xfId="2392" xr:uid="{D1A99754-9294-445A-9A88-FFC10F1BB691}"/>
    <cellStyle name="20% - Accent2 10 3 2 3" xfId="2393" xr:uid="{AC5500B0-4143-43AA-9498-06DF2C8B43E9}"/>
    <cellStyle name="20% - Accent2 10 3 3" xfId="2394" xr:uid="{F75830B3-B92A-4D88-B1E1-6DB462CE6627}"/>
    <cellStyle name="20% - Accent2 10 3 4" xfId="2395" xr:uid="{8F117F6A-0021-4410-AF47-29893ECDD0DA}"/>
    <cellStyle name="20% - Accent2 10 3 5" xfId="2396" xr:uid="{C15D9D17-027B-4A02-8288-5947BC139E7D}"/>
    <cellStyle name="20% - Accent2 10 4" xfId="2397" xr:uid="{C740E73B-C266-416D-B3D1-DCD2886CE453}"/>
    <cellStyle name="20% - Accent2 10 4 2" xfId="2398" xr:uid="{B29AD1A5-7420-4543-B39F-EC54B4E33B11}"/>
    <cellStyle name="20% - Accent2 10 4 3" xfId="2399" xr:uid="{5604E506-5374-4980-8F11-E5DEE34B539A}"/>
    <cellStyle name="20% - Accent2 10 5" xfId="2400" xr:uid="{6250C7E3-968B-45D6-9E0D-90D20D21FDA1}"/>
    <cellStyle name="20% - Accent2 10 6" xfId="2401" xr:uid="{30F783D8-FC51-47E9-BE98-DB989DDD6689}"/>
    <cellStyle name="20% - Accent2 10 7" xfId="2402" xr:uid="{9F5FECE6-C3C4-4AA1-9718-18DAAD288D12}"/>
    <cellStyle name="20% - Accent2 10 8" xfId="2403" xr:uid="{8A25B03A-6ADF-417F-A138-2D987F51B117}"/>
    <cellStyle name="20% - Accent2 10 9" xfId="2404" xr:uid="{FB3805A7-988B-4757-BA3D-ECD031CB5044}"/>
    <cellStyle name="20% - Accent2 11" xfId="2405" xr:uid="{649C4F34-07F7-43C6-BE39-E8FBF2D9FC0C}"/>
    <cellStyle name="20% - Accent2 11 10" xfId="2406" xr:uid="{EB3E569B-1A1E-487A-A148-AA8113ECAD42}"/>
    <cellStyle name="20% - Accent2 11 11" xfId="2407" xr:uid="{DF5E5A6D-2CFC-49BE-861A-812336D1F298}"/>
    <cellStyle name="20% - Accent2 11 2" xfId="2408" xr:uid="{736E1FE1-FEC5-46E6-BCC5-ADCC3ABFEE7F}"/>
    <cellStyle name="20% - Accent2 11 2 2" xfId="2409" xr:uid="{AF1140E2-00A2-40D3-8D48-4276F92F9507}"/>
    <cellStyle name="20% - Accent2 11 2 2 2" xfId="2410" xr:uid="{73CF1095-C744-4273-90C7-3CA0EDE7FFE8}"/>
    <cellStyle name="20% - Accent2 11 2 2 3" xfId="2411" xr:uid="{BD163B29-9853-4D49-A8C4-0E5160BE91C8}"/>
    <cellStyle name="20% - Accent2 11 2 3" xfId="2412" xr:uid="{CEC150E8-E7CF-493D-ADA0-75024BACA3F1}"/>
    <cellStyle name="20% - Accent2 11 2 4" xfId="2413" xr:uid="{5CD04627-DE5A-4209-8E61-AA5E437AC96D}"/>
    <cellStyle name="20% - Accent2 11 2 5" xfId="2414" xr:uid="{479D7B5F-1512-4109-A801-9C2302336C1B}"/>
    <cellStyle name="20% - Accent2 11 2 6" xfId="2415" xr:uid="{7FBD5F64-0B8B-49CB-9A97-865951626416}"/>
    <cellStyle name="20% - Accent2 11 2 7" xfId="2416" xr:uid="{32A121C5-A65C-41EC-AFEF-D168B0A1B581}"/>
    <cellStyle name="20% - Accent2 11 2 8" xfId="2417" xr:uid="{23A9CF71-B65B-4B7A-AFDA-150ACEF0D238}"/>
    <cellStyle name="20% - Accent2 11 3" xfId="2418" xr:uid="{0430A7E5-B23C-42F1-96F5-D6FD34F0AA48}"/>
    <cellStyle name="20% - Accent2 11 3 2" xfId="2419" xr:uid="{7E1CD102-6B2B-4F0D-BE66-D69E11F7B031}"/>
    <cellStyle name="20% - Accent2 11 3 2 2" xfId="2420" xr:uid="{E64B9FC6-658D-4257-90D0-AAD2021FE3CF}"/>
    <cellStyle name="20% - Accent2 11 3 2 3" xfId="2421" xr:uid="{11153F5C-A5DA-4B0B-BAF3-F5F8357D2685}"/>
    <cellStyle name="20% - Accent2 11 3 3" xfId="2422" xr:uid="{9FCC4DCF-D096-46BA-BBB7-DECB287640B8}"/>
    <cellStyle name="20% - Accent2 11 3 4" xfId="2423" xr:uid="{10D2D113-A622-4E9E-BD47-F8B6206BFE50}"/>
    <cellStyle name="20% - Accent2 11 3 5" xfId="2424" xr:uid="{16B20E95-14E3-4493-B9DB-A80BF9988F4F}"/>
    <cellStyle name="20% - Accent2 11 4" xfId="2425" xr:uid="{4AF0F39F-0133-466C-BF48-AAFCF5F90858}"/>
    <cellStyle name="20% - Accent2 11 4 2" xfId="2426" xr:uid="{A8290CE7-2B41-42FA-8E60-BAE03D154B15}"/>
    <cellStyle name="20% - Accent2 11 4 3" xfId="2427" xr:uid="{E2908B3C-FC90-484B-8279-0E1FCB77FB2D}"/>
    <cellStyle name="20% - Accent2 11 5" xfId="2428" xr:uid="{9094FF27-1FA7-4F45-A1B7-2CEBA90F95E9}"/>
    <cellStyle name="20% - Accent2 11 6" xfId="2429" xr:uid="{A6AA716A-B16E-4EC3-8E68-CF2D5A169A61}"/>
    <cellStyle name="20% - Accent2 11 7" xfId="2430" xr:uid="{0D9EDCD2-8A09-4229-8694-6AC010155732}"/>
    <cellStyle name="20% - Accent2 11 8" xfId="2431" xr:uid="{A957B3F8-2A50-4EDC-8885-E66DF1F8EE25}"/>
    <cellStyle name="20% - Accent2 11 9" xfId="2432" xr:uid="{BE508A4F-ABA0-4B9D-BD7B-F2EC2C4A8A35}"/>
    <cellStyle name="20% - Accent2 12" xfId="2433" xr:uid="{1E5D2D27-9879-4FAF-B8D8-8F92C709D4C9}"/>
    <cellStyle name="20% - Accent2 12 10" xfId="2434" xr:uid="{40DCC4A8-D126-4913-A541-97EBC86584C5}"/>
    <cellStyle name="20% - Accent2 12 11" xfId="2435" xr:uid="{FCDDBCE7-53B6-4F51-83C8-CC65D752183D}"/>
    <cellStyle name="20% - Accent2 12 2" xfId="2436" xr:uid="{36085ACF-3975-4AD4-83A1-E99A35482733}"/>
    <cellStyle name="20% - Accent2 12 2 2" xfId="2437" xr:uid="{C9660CFC-4106-453A-BB75-C90F070D064F}"/>
    <cellStyle name="20% - Accent2 12 2 2 2" xfId="2438" xr:uid="{C4F4C2C7-58CA-4BCE-B3EF-E0FD51339F33}"/>
    <cellStyle name="20% - Accent2 12 2 2 3" xfId="2439" xr:uid="{24FF452D-BD8A-4D5F-9BD3-C151A094AB95}"/>
    <cellStyle name="20% - Accent2 12 2 3" xfId="2440" xr:uid="{4129BB85-5089-4A15-9A02-60EEE553A402}"/>
    <cellStyle name="20% - Accent2 12 2 4" xfId="2441" xr:uid="{3D4BE79A-2456-4FF3-9B24-092E8815071E}"/>
    <cellStyle name="20% - Accent2 12 2 5" xfId="2442" xr:uid="{2B30BC8F-478B-4BC0-8790-D4AC032B087A}"/>
    <cellStyle name="20% - Accent2 12 2 6" xfId="2443" xr:uid="{CDEAD053-4EC3-4F90-980B-EEBAA37C844C}"/>
    <cellStyle name="20% - Accent2 12 2 7" xfId="2444" xr:uid="{B626DDD9-21BF-4681-A642-6535D26421F8}"/>
    <cellStyle name="20% - Accent2 12 3" xfId="2445" xr:uid="{316EECDD-9CEB-4AD7-9AF4-331C842AE0D8}"/>
    <cellStyle name="20% - Accent2 12 3 2" xfId="2446" xr:uid="{937F668B-27C9-452E-892C-68770725156D}"/>
    <cellStyle name="20% - Accent2 12 3 2 2" xfId="2447" xr:uid="{EE546325-6A84-4FA8-A42A-7BE3B8D9C2BC}"/>
    <cellStyle name="20% - Accent2 12 3 2 3" xfId="2448" xr:uid="{83972080-9B36-498A-AF0B-D87D2F1AC692}"/>
    <cellStyle name="20% - Accent2 12 3 3" xfId="2449" xr:uid="{AF68F1A5-1890-4702-B541-2F08337DFBBD}"/>
    <cellStyle name="20% - Accent2 12 3 4" xfId="2450" xr:uid="{9FC78FFA-7B3B-4E94-92CE-8F25FE4F50F8}"/>
    <cellStyle name="20% - Accent2 12 3 5" xfId="2451" xr:uid="{2BB42BD1-07AB-4B3D-84CE-89E131DE5636}"/>
    <cellStyle name="20% - Accent2 12 4" xfId="2452" xr:uid="{44A7887F-B3A3-446F-A42D-8B6571770C1A}"/>
    <cellStyle name="20% - Accent2 12 4 2" xfId="2453" xr:uid="{8479A987-7FB6-4F99-BA2E-F07263A9E538}"/>
    <cellStyle name="20% - Accent2 12 4 3" xfId="2454" xr:uid="{CEDFBA86-8F47-47F7-96C2-C4BF0FA16EEE}"/>
    <cellStyle name="20% - Accent2 12 5" xfId="2455" xr:uid="{25F79C11-50F8-4A29-8D43-B308D2B3A330}"/>
    <cellStyle name="20% - Accent2 12 6" xfId="2456" xr:uid="{F097A1C7-35BC-4E78-B363-A6DAF93CEA8C}"/>
    <cellStyle name="20% - Accent2 12 7" xfId="2457" xr:uid="{4BCC8CD7-5046-4111-8F2C-C4DB2CEA5E9E}"/>
    <cellStyle name="20% - Accent2 12 8" xfId="2458" xr:uid="{B1B7E3B7-49A2-4CD0-8230-2B5C0BACD008}"/>
    <cellStyle name="20% - Accent2 12 9" xfId="2459" xr:uid="{08EFC0B5-0CF4-4F74-B505-8CCBEA797D7D}"/>
    <cellStyle name="20% - Accent2 13" xfId="2460" xr:uid="{814A6F6F-83D1-4112-B9A9-4FBC81D7778D}"/>
    <cellStyle name="20% - Accent2 13 10" xfId="2461" xr:uid="{3854723B-82CA-4B08-BBAE-E4E09C8D05E4}"/>
    <cellStyle name="20% - Accent2 13 2" xfId="2462" xr:uid="{E9A09B2B-888D-4D0C-AE8A-1E8B73C0B1EE}"/>
    <cellStyle name="20% - Accent2 13 2 2" xfId="2463" xr:uid="{804FA04E-24AB-43E3-B4AB-677A90392606}"/>
    <cellStyle name="20% - Accent2 13 2 2 2" xfId="2464" xr:uid="{CF5B0E91-FDF6-49DF-9151-F64CD545360D}"/>
    <cellStyle name="20% - Accent2 13 2 2 3" xfId="2465" xr:uid="{229929F9-8F5E-40B8-86F3-A9B157DA68B1}"/>
    <cellStyle name="20% - Accent2 13 2 3" xfId="2466" xr:uid="{40AB10F9-8B8D-4B7C-BF15-E685F0AF16E4}"/>
    <cellStyle name="20% - Accent2 13 2 4" xfId="2467" xr:uid="{F65A3671-003B-4989-8186-5DD82E5F969B}"/>
    <cellStyle name="20% - Accent2 13 2 5" xfId="2468" xr:uid="{7BA5B85C-26AB-4554-8D23-E0A63ED29023}"/>
    <cellStyle name="20% - Accent2 13 2 6" xfId="2469" xr:uid="{A1CFC001-BFF0-4809-BCF6-CD3013565608}"/>
    <cellStyle name="20% - Accent2 13 2 7" xfId="2470" xr:uid="{A49700ED-F0A4-45BF-96A1-BA4E89971BF4}"/>
    <cellStyle name="20% - Accent2 13 2 8" xfId="2471" xr:uid="{42B190F7-919C-4D87-8FFB-0A0A1D7B517B}"/>
    <cellStyle name="20% - Accent2 13 3" xfId="2472" xr:uid="{4CFC9070-17C0-4E92-B60A-69F17F001F18}"/>
    <cellStyle name="20% - Accent2 13 3 2" xfId="2473" xr:uid="{96EBDA03-D6A1-401E-9090-4D0C6EE3A9A1}"/>
    <cellStyle name="20% - Accent2 13 3 2 2" xfId="2474" xr:uid="{1EB40594-1438-421E-B82C-8B595389DE22}"/>
    <cellStyle name="20% - Accent2 13 3 2 3" xfId="2475" xr:uid="{106027B3-8631-48D0-A2DC-077A3A293F12}"/>
    <cellStyle name="20% - Accent2 13 3 3" xfId="2476" xr:uid="{EAD39E72-1786-48F5-A47B-FA53912098B5}"/>
    <cellStyle name="20% - Accent2 13 3 4" xfId="2477" xr:uid="{6359F0A4-0E97-483E-9DF3-5183D901DA72}"/>
    <cellStyle name="20% - Accent2 13 3 5" xfId="2478" xr:uid="{EDEAF8C1-5EB6-407E-8F15-0C61C20D559E}"/>
    <cellStyle name="20% - Accent2 13 4" xfId="2479" xr:uid="{0FA1901D-0289-4EC2-83CF-A14E015DEA3C}"/>
    <cellStyle name="20% - Accent2 13 4 2" xfId="2480" xr:uid="{B43C5268-1F16-499A-A560-0B1A2BD82E73}"/>
    <cellStyle name="20% - Accent2 13 4 3" xfId="2481" xr:uid="{227E5218-1D5B-4BD9-A3B5-7EB0F0964C8D}"/>
    <cellStyle name="20% - Accent2 13 5" xfId="2482" xr:uid="{BB9E4425-EA31-4257-977C-55FC38EE371C}"/>
    <cellStyle name="20% - Accent2 13 6" xfId="2483" xr:uid="{C17A21B9-7F2C-4197-A2D4-F0A6F2811301}"/>
    <cellStyle name="20% - Accent2 13 7" xfId="2484" xr:uid="{D9FB310C-3605-4E08-9A68-225D103A11FC}"/>
    <cellStyle name="20% - Accent2 13 8" xfId="2485" xr:uid="{48AEA8CD-7D2C-4AC3-B8D0-5665DC70D24A}"/>
    <cellStyle name="20% - Accent2 13 9" xfId="2486" xr:uid="{4704A807-5430-443C-AB7F-6AD7184A78F3}"/>
    <cellStyle name="20% - Accent2 14" xfId="2487" xr:uid="{D703FADE-A82B-4E4A-873A-7E98B83F620D}"/>
    <cellStyle name="20% - Accent2 14 2" xfId="2488" xr:uid="{C07622BC-1B7F-4FF9-B25A-3A2A1698758E}"/>
    <cellStyle name="20% - Accent2 14 2 2" xfId="2489" xr:uid="{6DF9C74B-F05A-4643-8CCE-7A390DBBB6C8}"/>
    <cellStyle name="20% - Accent2 14 2 2 2" xfId="2490" xr:uid="{C10AB715-6403-491C-8D48-5718235B217B}"/>
    <cellStyle name="20% - Accent2 14 2 2 3" xfId="2491" xr:uid="{9EBB1610-AB9B-4BAF-B6BB-39BBC2E35FDA}"/>
    <cellStyle name="20% - Accent2 14 2 3" xfId="2492" xr:uid="{AE5C1F30-99B4-40EF-8802-735A4B35E611}"/>
    <cellStyle name="20% - Accent2 14 2 4" xfId="2493" xr:uid="{454CF02E-FB39-4355-95C0-BD25E0B6B7D2}"/>
    <cellStyle name="20% - Accent2 14 2 5" xfId="2494" xr:uid="{D6007E05-69AA-40EA-8106-6CFF39D48019}"/>
    <cellStyle name="20% - Accent2 14 2 6" xfId="2495" xr:uid="{6C564DD1-72A8-4916-B296-82628BDE774A}"/>
    <cellStyle name="20% - Accent2 14 2 7" xfId="2496" xr:uid="{6580D75F-526B-4AE1-AB85-AE5054D53E05}"/>
    <cellStyle name="20% - Accent2 14 3" xfId="2497" xr:uid="{FE0B82E1-C1CD-4D35-85F5-7F8BA78A64EE}"/>
    <cellStyle name="20% - Accent2 14 3 2" xfId="2498" xr:uid="{DDD495CA-9BBC-450A-8CD2-AE36013CA789}"/>
    <cellStyle name="20% - Accent2 14 3 2 2" xfId="2499" xr:uid="{CDC1172C-BC11-498B-8279-05C940842956}"/>
    <cellStyle name="20% - Accent2 14 3 2 3" xfId="2500" xr:uid="{BD401A4F-788F-4746-A7C4-BD98ED91DE22}"/>
    <cellStyle name="20% - Accent2 14 3 3" xfId="2501" xr:uid="{690F89D5-41CC-4C4A-9A2F-ED9B62720AFE}"/>
    <cellStyle name="20% - Accent2 14 3 4" xfId="2502" xr:uid="{6FFA6106-9D53-4891-87C4-2D2BB7A7B6E3}"/>
    <cellStyle name="20% - Accent2 14 3 5" xfId="2503" xr:uid="{ECECEC78-F14C-4606-97BD-6D8859A8E389}"/>
    <cellStyle name="20% - Accent2 14 4" xfId="2504" xr:uid="{F6295FC1-F009-40E8-9FFB-BC0ED81DD251}"/>
    <cellStyle name="20% - Accent2 14 4 2" xfId="2505" xr:uid="{3CD17574-6102-4DF8-AB52-E4611496613B}"/>
    <cellStyle name="20% - Accent2 14 4 3" xfId="2506" xr:uid="{5DEFCD65-439E-4A1E-8345-DE67FCD52E83}"/>
    <cellStyle name="20% - Accent2 14 5" xfId="2507" xr:uid="{10C6F3D0-28F3-4446-9C6B-BB330EF6E25B}"/>
    <cellStyle name="20% - Accent2 14 6" xfId="2508" xr:uid="{573B6498-DA60-445E-A10C-ED53CF97710A}"/>
    <cellStyle name="20% - Accent2 14 7" xfId="2509" xr:uid="{B21C79F6-8C37-4B95-8F24-0C4716EB208D}"/>
    <cellStyle name="20% - Accent2 14 8" xfId="2510" xr:uid="{A700A0F9-8CE1-455E-A505-91E933C6992B}"/>
    <cellStyle name="20% - Accent2 14 9" xfId="2511" xr:uid="{8E1CADDC-624F-4B2F-8A89-4E92053115F2}"/>
    <cellStyle name="20% - Accent2 15" xfId="2512" xr:uid="{308E51A5-8F4C-4924-8994-0E706D366FD5}"/>
    <cellStyle name="20% - Accent2 15 2" xfId="2513" xr:uid="{F3557301-190C-4EB5-B003-E7535A8E25A4}"/>
    <cellStyle name="20% - Accent2 15 2 2" xfId="2514" xr:uid="{93799481-9D9A-4E75-8918-C165A8AF69BC}"/>
    <cellStyle name="20% - Accent2 15 2 2 2" xfId="2515" xr:uid="{3C2CB95F-468D-41B1-944C-7899CD45226E}"/>
    <cellStyle name="20% - Accent2 15 2 2 3" xfId="2516" xr:uid="{1606A74D-0510-4592-BAA8-06C797FDA172}"/>
    <cellStyle name="20% - Accent2 15 2 3" xfId="2517" xr:uid="{280DCA04-56D2-4CEA-94FC-637A0CECF9A7}"/>
    <cellStyle name="20% - Accent2 15 2 4" xfId="2518" xr:uid="{569D0CA9-1E83-40C7-B554-31176CC519EB}"/>
    <cellStyle name="20% - Accent2 15 2 5" xfId="2519" xr:uid="{1537A431-A838-4F4E-A548-7EB02E330702}"/>
    <cellStyle name="20% - Accent2 15 2 6" xfId="2520" xr:uid="{98ED4FDC-E253-492D-8A4E-80AEBEE4C470}"/>
    <cellStyle name="20% - Accent2 15 2 7" xfId="2521" xr:uid="{524CB33B-C065-4A68-AD74-13CA7721EE59}"/>
    <cellStyle name="20% - Accent2 15 3" xfId="2522" xr:uid="{3635614F-2AF6-4B2B-9FD2-43AA769B4B1F}"/>
    <cellStyle name="20% - Accent2 15 3 2" xfId="2523" xr:uid="{807C4A60-742F-4B67-9A94-BEDBC1EE6908}"/>
    <cellStyle name="20% - Accent2 15 3 2 2" xfId="2524" xr:uid="{790D562B-4775-464C-A59C-C562BDCBDDA0}"/>
    <cellStyle name="20% - Accent2 15 3 2 3" xfId="2525" xr:uid="{90B5719A-E927-43FB-B7E2-7702AFA21063}"/>
    <cellStyle name="20% - Accent2 15 3 3" xfId="2526" xr:uid="{39DC0EFF-A57F-4328-8809-DF562CD420B6}"/>
    <cellStyle name="20% - Accent2 15 3 4" xfId="2527" xr:uid="{0657F4DF-3339-4086-816D-A3F660D9B6EC}"/>
    <cellStyle name="20% - Accent2 15 3 5" xfId="2528" xr:uid="{05D6278D-8419-4D3A-A7C6-0301EFA9D06A}"/>
    <cellStyle name="20% - Accent2 15 4" xfId="2529" xr:uid="{BBFA46CE-9E0A-43B4-8A0C-7CBC98DB65CE}"/>
    <cellStyle name="20% - Accent2 15 4 2" xfId="2530" xr:uid="{748882C1-0855-4883-A3E4-FCE0B208501D}"/>
    <cellStyle name="20% - Accent2 15 4 3" xfId="2531" xr:uid="{88D3BAC2-0EB8-47B8-9715-1D7D0AC5A03A}"/>
    <cellStyle name="20% - Accent2 15 5" xfId="2532" xr:uid="{B6C84233-5D28-45EC-BE9E-3ED99CB78A42}"/>
    <cellStyle name="20% - Accent2 15 6" xfId="2533" xr:uid="{A367CC8B-CD5A-467C-9531-8322A4A74844}"/>
    <cellStyle name="20% - Accent2 15 7" xfId="2534" xr:uid="{9F584AE5-980B-4F67-BE8D-A1EBDA167EE5}"/>
    <cellStyle name="20% - Accent2 15 8" xfId="2535" xr:uid="{E74B7C63-0EE9-4647-9E39-B01C7398D56C}"/>
    <cellStyle name="20% - Accent2 15 9" xfId="2536" xr:uid="{1FAA5EF1-A95E-4EFF-AF4D-3D768E6E4669}"/>
    <cellStyle name="20% - Accent2 16" xfId="2537" xr:uid="{086B3E41-E747-4960-A41C-D612D89DB854}"/>
    <cellStyle name="20% - Accent2 16 2" xfId="2538" xr:uid="{5B4CD238-81C8-4A97-AC50-0A0989C6854F}"/>
    <cellStyle name="20% - Accent2 16 2 2" xfId="2539" xr:uid="{FB9A45F6-B989-4AEE-9317-377368FE1D9D}"/>
    <cellStyle name="20% - Accent2 16 2 2 2" xfId="2540" xr:uid="{E85D8103-F3ED-4B74-B6EC-60230AA49265}"/>
    <cellStyle name="20% - Accent2 16 2 2 3" xfId="2541" xr:uid="{BC28C31B-547E-434B-ABCA-DB97BF232585}"/>
    <cellStyle name="20% - Accent2 16 2 3" xfId="2542" xr:uid="{612E773E-93E3-4E47-9DA1-27CC9E6BF106}"/>
    <cellStyle name="20% - Accent2 16 2 4" xfId="2543" xr:uid="{3E95F427-5759-45B4-A4D2-3925C25EEB4E}"/>
    <cellStyle name="20% - Accent2 16 2 5" xfId="2544" xr:uid="{49E4AE34-81F8-4459-A04A-53D1F7C1E214}"/>
    <cellStyle name="20% - Accent2 16 2 6" xfId="2545" xr:uid="{E7EE8366-C4D7-4F98-890E-A345335DF5F3}"/>
    <cellStyle name="20% - Accent2 16 2 7" xfId="2546" xr:uid="{3B7B6208-7C67-407A-84B5-06DC1BC1BA4A}"/>
    <cellStyle name="20% - Accent2 16 3" xfId="2547" xr:uid="{709F2EED-0F45-49C1-8819-B45EDA64C632}"/>
    <cellStyle name="20% - Accent2 16 3 2" xfId="2548" xr:uid="{C4BE09A8-360E-409B-BAD1-EC52EBE9AF7E}"/>
    <cellStyle name="20% - Accent2 16 3 2 2" xfId="2549" xr:uid="{D3A65D61-9464-4DC7-8883-782418E19238}"/>
    <cellStyle name="20% - Accent2 16 3 2 3" xfId="2550" xr:uid="{6E907908-ABC5-4635-B8AC-2FA9A2D308E3}"/>
    <cellStyle name="20% - Accent2 16 3 3" xfId="2551" xr:uid="{40FC2624-ABB5-4194-A942-54C6A9B87F44}"/>
    <cellStyle name="20% - Accent2 16 3 4" xfId="2552" xr:uid="{A640C7AF-1EA4-4F55-AA3B-97168A1D9576}"/>
    <cellStyle name="20% - Accent2 16 3 5" xfId="2553" xr:uid="{4E6FDAEF-9A40-4631-A059-36E6DA3661F8}"/>
    <cellStyle name="20% - Accent2 16 4" xfId="2554" xr:uid="{FFAA1F7A-043F-47E4-A5F0-AD7327AC869A}"/>
    <cellStyle name="20% - Accent2 16 4 2" xfId="2555" xr:uid="{2B40EFDC-E0C2-4FFF-A89C-5D143E1C1222}"/>
    <cellStyle name="20% - Accent2 16 4 3" xfId="2556" xr:uid="{08ABE676-8240-42B5-85E0-3B214CC9994C}"/>
    <cellStyle name="20% - Accent2 16 5" xfId="2557" xr:uid="{8B94A91D-5D6C-489D-81FC-2C5CB1B61704}"/>
    <cellStyle name="20% - Accent2 16 6" xfId="2558" xr:uid="{96FC2FFE-4DB8-4E2B-B7C7-4DD7C86640B8}"/>
    <cellStyle name="20% - Accent2 16 7" xfId="2559" xr:uid="{0F3C9350-AAF0-452A-9B8C-4276A87200D1}"/>
    <cellStyle name="20% - Accent2 16 8" xfId="2560" xr:uid="{DA9155B3-9DAA-4D3E-8375-2BB9017C8463}"/>
    <cellStyle name="20% - Accent2 16 9" xfId="2561" xr:uid="{9134C4CB-BD3D-44C2-B2BB-8561270A1B91}"/>
    <cellStyle name="20% - Accent2 17" xfId="2562" xr:uid="{66FB35BA-7262-47CF-94AF-25B22E8D414C}"/>
    <cellStyle name="20% - Accent2 17 2" xfId="2563" xr:uid="{D3AD8E68-1B30-4566-88C3-1BBBB8C83313}"/>
    <cellStyle name="20% - Accent2 17 2 2" xfId="2564" xr:uid="{8094A719-C2BB-437E-9271-46AD61121F8B}"/>
    <cellStyle name="20% - Accent2 17 2 3" xfId="2565" xr:uid="{5EFD1D2A-5999-4432-9A30-3505CE4A0148}"/>
    <cellStyle name="20% - Accent2 17 2 4" xfId="2566" xr:uid="{C769A74A-D57A-4726-8E72-3B6CA6DD0614}"/>
    <cellStyle name="20% - Accent2 17 2 5" xfId="2567" xr:uid="{778F3D60-112A-495D-BF5A-3279721743EE}"/>
    <cellStyle name="20% - Accent2 17 3" xfId="2568" xr:uid="{D776F0D2-F685-42DE-965D-47C30C5F8D2B}"/>
    <cellStyle name="20% - Accent2 17 4" xfId="2569" xr:uid="{9F00CF1E-4A2B-4577-8435-C8C2B6602416}"/>
    <cellStyle name="20% - Accent2 17 5" xfId="2570" xr:uid="{3E5AB52D-F194-4846-BD75-C3410FA17AC1}"/>
    <cellStyle name="20% - Accent2 17 6" xfId="2571" xr:uid="{24C1E796-BA77-4C1D-891C-36D63278CB24}"/>
    <cellStyle name="20% - Accent2 17 7" xfId="2572" xr:uid="{1426C640-1A4A-4D8C-8377-34E0C47AF9F2}"/>
    <cellStyle name="20% - Accent2 18" xfId="2573" xr:uid="{96288C5E-CC9E-4B1B-A3BE-AE7ECE71232C}"/>
    <cellStyle name="20% - Accent2 18 2" xfId="2574" xr:uid="{05C54D45-F8F4-4D3B-95B4-2742EB9EC59B}"/>
    <cellStyle name="20% - Accent2 18 2 2" xfId="2575" xr:uid="{1119513D-2805-4A00-B6A2-4F07DE1815CC}"/>
    <cellStyle name="20% - Accent2 18 2 3" xfId="2576" xr:uid="{DD33B1E2-3F51-4806-9C3E-D5B6D62FB776}"/>
    <cellStyle name="20% - Accent2 18 3" xfId="2577" xr:uid="{DBC3F54F-8D2E-4113-A17B-7C27702F84C8}"/>
    <cellStyle name="20% - Accent2 18 4" xfId="2578" xr:uid="{3B48C428-CB6D-4D9D-ABA7-D65C097658C3}"/>
    <cellStyle name="20% - Accent2 18 5" xfId="2579" xr:uid="{935B2799-F13D-4D9E-A257-1D4106701764}"/>
    <cellStyle name="20% - Accent2 18 6" xfId="2580" xr:uid="{473327B3-1576-4D74-8317-08350894FCC2}"/>
    <cellStyle name="20% - Accent2 18 7" xfId="2581" xr:uid="{D4DC3D53-A326-421A-B248-4407EB94CE2A}"/>
    <cellStyle name="20% - Accent2 19" xfId="2582" xr:uid="{4525FB9D-97F8-49B3-BEA4-0F419CC72D9E}"/>
    <cellStyle name="20% - Accent2 19 2" xfId="2583" xr:uid="{90C7E01C-D209-4DE2-BDDE-2871E94A6F08}"/>
    <cellStyle name="20% - Accent2 19 3" xfId="2584" xr:uid="{D3BA2F06-1235-4B5F-AB5D-A46152A8E743}"/>
    <cellStyle name="20% - Accent2 19 4" xfId="2585" xr:uid="{3F49C461-FC6D-431F-8E3F-57704CAA6C4A}"/>
    <cellStyle name="20% - Accent2 19 5" xfId="2586" xr:uid="{2CA625F5-5B41-4658-B90B-FEEC85829D7D}"/>
    <cellStyle name="20% - Accent2 19 6" xfId="2587" xr:uid="{42522D0D-E55F-4818-88CC-99E3AD538407}"/>
    <cellStyle name="20% - Accent2 2" xfId="43" xr:uid="{F81284A1-A5B8-487C-9B41-A1F0D8D634AB}"/>
    <cellStyle name="20% - Accent2 2 10" xfId="2589" xr:uid="{11B6FD24-648B-407A-AD64-C363BDCA6B2F}"/>
    <cellStyle name="20% - Accent2 2 11" xfId="2590" xr:uid="{03AD5F51-5D41-4BA4-BC49-86B5E0394D7F}"/>
    <cellStyle name="20% - Accent2 2 12" xfId="2591" xr:uid="{12A4DF96-16F6-496D-93CD-87DFEF78B6EC}"/>
    <cellStyle name="20% - Accent2 2 13" xfId="2592" xr:uid="{A05557F8-0975-4354-966F-0FDAF2DE44C5}"/>
    <cellStyle name="20% - Accent2 2 14" xfId="2593" xr:uid="{A0DA2D15-0192-4D16-B562-11EB2B9CA734}"/>
    <cellStyle name="20% - Accent2 2 15" xfId="2594" xr:uid="{86D5DA89-E3AD-444B-AAC2-31C947ACE39E}"/>
    <cellStyle name="20% - Accent2 2 16" xfId="2595" xr:uid="{04E50A66-072B-4788-9842-E2803C6904AA}"/>
    <cellStyle name="20% - Accent2 2 17" xfId="2596" xr:uid="{4AF67072-5C9F-42B3-8393-95B317DF78EC}"/>
    <cellStyle name="20% - Accent2 2 18" xfId="2597" xr:uid="{B0C008D5-6855-46C9-9C6F-EA01B16D966C}"/>
    <cellStyle name="20% - Accent2 2 19" xfId="2588" xr:uid="{4EA4595C-693C-47D4-A8D3-FFA7EBB4F432}"/>
    <cellStyle name="20% - Accent2 2 2" xfId="44" xr:uid="{C750C349-D124-41ED-9F16-0E4DC09ACFF6}"/>
    <cellStyle name="20% - Accent2 2 2 10" xfId="2599" xr:uid="{FE6B77D6-F308-4AF4-96A0-66C0DC8EF4EF}"/>
    <cellStyle name="20% - Accent2 2 2 11" xfId="2600" xr:uid="{B15FBE4E-A601-4065-9BD7-11DEDF072B2D}"/>
    <cellStyle name="20% - Accent2 2 2 12" xfId="2601" xr:uid="{CFD49089-8546-490F-8525-FC7253C571B9}"/>
    <cellStyle name="20% - Accent2 2 2 13" xfId="2602" xr:uid="{1B982ABC-2F93-4F17-8668-74393076DDAE}"/>
    <cellStyle name="20% - Accent2 2 2 14" xfId="2598" xr:uid="{1694AA58-535C-407F-875D-1566B08B3891}"/>
    <cellStyle name="20% - Accent2 2 2 2" xfId="45" xr:uid="{5DEA78F8-4805-4D95-A5AE-92CF3E59A975}"/>
    <cellStyle name="20% - Accent2 2 2 2 10" xfId="2604" xr:uid="{B375F525-4D72-4553-9F54-8F1EFD78D845}"/>
    <cellStyle name="20% - Accent2 2 2 2 11" xfId="2605" xr:uid="{BA5D9899-BE0C-4A17-A7F6-012AC4EABAD8}"/>
    <cellStyle name="20% - Accent2 2 2 2 12" xfId="2603" xr:uid="{792AB143-3911-43C0-85C4-62CDCAA443E2}"/>
    <cellStyle name="20% - Accent2 2 2 2 2" xfId="46" xr:uid="{14AA0D56-6090-454B-B3CB-FE258B300384}"/>
    <cellStyle name="20% - Accent2 2 2 2 2 2" xfId="47" xr:uid="{0D6DF464-C707-4648-9C4A-F9A95464DBEE}"/>
    <cellStyle name="20% - Accent2 2 2 2 2 2 2" xfId="2608" xr:uid="{4BD3D36C-35F6-4A9E-AE94-5CD95E29EB80}"/>
    <cellStyle name="20% - Accent2 2 2 2 2 2 2 2" xfId="2609" xr:uid="{3CBA39AC-FAF2-455F-B84B-3873AE595F49}"/>
    <cellStyle name="20% - Accent2 2 2 2 2 2 2 3" xfId="2610" xr:uid="{9E9030E8-6AB6-4CE5-AC8E-6783254F258B}"/>
    <cellStyle name="20% - Accent2 2 2 2 2 2 3" xfId="2611" xr:uid="{86A4A4C6-F58D-42B9-B318-23FF1691A41F}"/>
    <cellStyle name="20% - Accent2 2 2 2 2 2 3 2" xfId="2612" xr:uid="{F708D679-3B5E-4F47-AEB7-5D56D79B01EB}"/>
    <cellStyle name="20% - Accent2 2 2 2 2 2 4" xfId="2613" xr:uid="{E87FF960-6076-4735-83BB-EF5DF13488A9}"/>
    <cellStyle name="20% - Accent2 2 2 2 2 2 5" xfId="2607" xr:uid="{4BB345D4-C2FC-4A49-852B-74033057F2E5}"/>
    <cellStyle name="20% - Accent2 2 2 2 2 3" xfId="2614" xr:uid="{922044B2-5E53-446A-8FB8-C812AF2DD7EA}"/>
    <cellStyle name="20% - Accent2 2 2 2 2 3 2" xfId="2615" xr:uid="{8548496F-3005-48B3-8C06-B598582284F8}"/>
    <cellStyle name="20% - Accent2 2 2 2 2 3 3" xfId="2616" xr:uid="{9BD58395-1BA3-4749-B937-5B97B15003BA}"/>
    <cellStyle name="20% - Accent2 2 2 2 2 4" xfId="2617" xr:uid="{501A03EF-7550-4FF0-8153-E55F0BD39E85}"/>
    <cellStyle name="20% - Accent2 2 2 2 2 4 2" xfId="2618" xr:uid="{B7F481BD-8DE3-4DAC-9722-9D27690A567F}"/>
    <cellStyle name="20% - Accent2 2 2 2 2 5" xfId="2619" xr:uid="{D6F1A70B-4CBF-4626-B3C2-5786816BFD92}"/>
    <cellStyle name="20% - Accent2 2 2 2 2 6" xfId="2620" xr:uid="{B637E382-334E-4DC1-AF16-D419FD46B9AC}"/>
    <cellStyle name="20% - Accent2 2 2 2 2 7" xfId="2621" xr:uid="{468D71F3-5C9B-403A-B65A-721F4DB2D617}"/>
    <cellStyle name="20% - Accent2 2 2 2 2 8" xfId="2606" xr:uid="{759A8E3E-C259-4C93-82AA-6AA40BB6632F}"/>
    <cellStyle name="20% - Accent2 2 2 2 3" xfId="48" xr:uid="{7244480A-65E0-4EA4-9387-F45579C204D5}"/>
    <cellStyle name="20% - Accent2 2 2 2 3 2" xfId="2623" xr:uid="{AB5024D1-5035-4389-A5E4-B31970B3E772}"/>
    <cellStyle name="20% - Accent2 2 2 2 3 2 2" xfId="2624" xr:uid="{4D1BFC38-DB8C-465D-AC14-D139A2DC7124}"/>
    <cellStyle name="20% - Accent2 2 2 2 3 2 2 2" xfId="2625" xr:uid="{7EFFA813-2D9B-48E5-B836-F178EDC7DF8B}"/>
    <cellStyle name="20% - Accent2 2 2 2 3 2 3" xfId="2626" xr:uid="{5009DBA2-9807-453B-B81A-FB66059EB60A}"/>
    <cellStyle name="20% - Accent2 2 2 2 3 2 4" xfId="2627" xr:uid="{0FC77F65-AC03-43FC-90C0-3F79D2880150}"/>
    <cellStyle name="20% - Accent2 2 2 2 3 3" xfId="2628" xr:uid="{68F6C481-C46F-4A73-8E21-48221B97FB2A}"/>
    <cellStyle name="20% - Accent2 2 2 2 3 3 2" xfId="2629" xr:uid="{FB894EDF-BEF8-4D43-84B8-C9F0625DAD24}"/>
    <cellStyle name="20% - Accent2 2 2 2 3 4" xfId="2630" xr:uid="{23A522D9-5D53-4ABA-8A80-17AEA517F0D5}"/>
    <cellStyle name="20% - Accent2 2 2 2 3 5" xfId="2631" xr:uid="{6B35B556-29A2-4409-A77F-E132198B9FDE}"/>
    <cellStyle name="20% - Accent2 2 2 2 3 6" xfId="2632" xr:uid="{06374338-D5CA-4150-A160-02DFE1C634B9}"/>
    <cellStyle name="20% - Accent2 2 2 2 3 7" xfId="2622" xr:uid="{B1E4D950-E3BB-4BFA-B18E-E83E44701ED8}"/>
    <cellStyle name="20% - Accent2 2 2 2 4" xfId="2633" xr:uid="{16759A17-58F8-4861-ACAA-67E8B80DE5EC}"/>
    <cellStyle name="20% - Accent2 2 2 2 4 2" xfId="2634" xr:uid="{DDA3CFE1-9226-4C43-939E-498B4EBC9E65}"/>
    <cellStyle name="20% - Accent2 2 2 2 4 2 2" xfId="2635" xr:uid="{5712B79B-0EEF-4B51-9C8B-B23B511E0E48}"/>
    <cellStyle name="20% - Accent2 2 2 2 4 3" xfId="2636" xr:uid="{B3E2BCE5-8B12-4B73-A4FA-A5F872A9A95A}"/>
    <cellStyle name="20% - Accent2 2 2 2 4 4" xfId="2637" xr:uid="{A928400A-D663-424E-BACB-F4CA37A765F7}"/>
    <cellStyle name="20% - Accent2 2 2 2 5" xfId="2638" xr:uid="{2718AFB2-B6FA-4A7B-ADD2-CF4B0BB337BD}"/>
    <cellStyle name="20% - Accent2 2 2 2 5 2" xfId="2639" xr:uid="{401092A9-2A2D-4325-9723-596B57324290}"/>
    <cellStyle name="20% - Accent2 2 2 2 6" xfId="2640" xr:uid="{F69C51B1-CC36-4B4C-BDBF-6C0D70601D78}"/>
    <cellStyle name="20% - Accent2 2 2 2 7" xfId="2641" xr:uid="{C344EA8A-ADC7-4819-B092-BE64751DC9A6}"/>
    <cellStyle name="20% - Accent2 2 2 2 8" xfId="2642" xr:uid="{4DAE993E-9541-4FDD-B40E-C85D9BA99A04}"/>
    <cellStyle name="20% - Accent2 2 2 2 9" xfId="2643" xr:uid="{F0D64EAC-C288-4DB4-A535-E01CAA840B28}"/>
    <cellStyle name="20% - Accent2 2 2 3" xfId="49" xr:uid="{DDF33C4C-23FD-44C0-85CA-CAE1ED3FEC71}"/>
    <cellStyle name="20% - Accent2 2 2 3 10" xfId="2644" xr:uid="{496CA5ED-4FA6-4F34-8FA9-25001DF40324}"/>
    <cellStyle name="20% - Accent2 2 2 3 2" xfId="50" xr:uid="{8B11CEA3-28DE-4658-A806-AD36D8417B14}"/>
    <cellStyle name="20% - Accent2 2 2 3 2 2" xfId="2646" xr:uid="{EC0A9C4D-369A-4628-A6C5-968CCF9DE570}"/>
    <cellStyle name="20% - Accent2 2 2 3 2 2 2" xfId="2647" xr:uid="{8EC10082-5183-437C-A09C-DF5BBC8F760E}"/>
    <cellStyle name="20% - Accent2 2 2 3 2 2 2 2" xfId="2648" xr:uid="{E055BCDC-5E16-45E1-881B-5BD72301F027}"/>
    <cellStyle name="20% - Accent2 2 2 3 2 2 3" xfId="2649" xr:uid="{27E02D63-D567-444C-9AE6-333C1559F60A}"/>
    <cellStyle name="20% - Accent2 2 2 3 2 2 4" xfId="2650" xr:uid="{379E1E74-6E8C-436D-BEAE-364E558293D9}"/>
    <cellStyle name="20% - Accent2 2 2 3 2 3" xfId="2651" xr:uid="{497D5DEB-87D3-4337-BF96-6C784CBB0F5F}"/>
    <cellStyle name="20% - Accent2 2 2 3 2 3 2" xfId="2652" xr:uid="{F99B6F4D-B86A-4BA2-B972-6C999A52FE0F}"/>
    <cellStyle name="20% - Accent2 2 2 3 2 4" xfId="2653" xr:uid="{CA98AC7B-C875-482D-8732-E4E866537ACB}"/>
    <cellStyle name="20% - Accent2 2 2 3 2 5" xfId="2654" xr:uid="{77548DAB-F99E-4BA7-8A66-E3AE20A86A85}"/>
    <cellStyle name="20% - Accent2 2 2 3 2 6" xfId="2655" xr:uid="{A3F2C931-EDD5-4D5A-B9E7-F674C633019E}"/>
    <cellStyle name="20% - Accent2 2 2 3 2 7" xfId="2645" xr:uid="{34683CA9-C3CA-47D8-885A-A9B79E0A7E93}"/>
    <cellStyle name="20% - Accent2 2 2 3 3" xfId="2656" xr:uid="{3010D0A0-CA58-4EB2-814D-A1F5A709EE61}"/>
    <cellStyle name="20% - Accent2 2 2 3 3 2" xfId="2657" xr:uid="{F3A36CDF-B442-48B8-8DE9-2745206D65B8}"/>
    <cellStyle name="20% - Accent2 2 2 3 3 2 2" xfId="2658" xr:uid="{401659EB-82D7-4DCE-9D68-11A71EC8D840}"/>
    <cellStyle name="20% - Accent2 2 2 3 3 2 3" xfId="2659" xr:uid="{5A291058-E931-466F-98DB-FF73C79A646B}"/>
    <cellStyle name="20% - Accent2 2 2 3 3 2 4" xfId="2660" xr:uid="{B97FE490-B13A-4583-9594-B8F4E83F6DC6}"/>
    <cellStyle name="20% - Accent2 2 2 3 3 3" xfId="2661" xr:uid="{990ADD71-6CBD-4165-BFB6-E02E44865618}"/>
    <cellStyle name="20% - Accent2 2 2 3 3 4" xfId="2662" xr:uid="{63970A33-A286-438F-B8C6-E24338C21A6D}"/>
    <cellStyle name="20% - Accent2 2 2 3 3 5" xfId="2663" xr:uid="{524C07D1-1CA6-444A-B851-BFAC24753407}"/>
    <cellStyle name="20% - Accent2 2 2 3 3 6" xfId="2664" xr:uid="{AB60E08A-6DD2-42C1-9B54-FD32CCCA9EAC}"/>
    <cellStyle name="20% - Accent2 2 2 3 4" xfId="2665" xr:uid="{A87EC2F2-B015-4A57-A48A-8CBBD86FCCA4}"/>
    <cellStyle name="20% - Accent2 2 2 3 4 2" xfId="2666" xr:uid="{FE1B7167-D04C-4D34-9690-CB0FE4CD68BE}"/>
    <cellStyle name="20% - Accent2 2 2 3 4 3" xfId="2667" xr:uid="{B924BDFB-5F30-4D55-974B-B8514810C384}"/>
    <cellStyle name="20% - Accent2 2 2 3 4 4" xfId="2668" xr:uid="{9999C513-4DD8-4197-BA74-1B34607D57F6}"/>
    <cellStyle name="20% - Accent2 2 2 3 5" xfId="2669" xr:uid="{F934D341-5FB3-4461-A350-481FBEBEDF25}"/>
    <cellStyle name="20% - Accent2 2 2 3 6" xfId="2670" xr:uid="{0FC76C69-3BDB-4F23-A2CC-E41415B02ADA}"/>
    <cellStyle name="20% - Accent2 2 2 3 7" xfId="2671" xr:uid="{4044AEB4-A6EF-4390-83B4-AEF643B91CF5}"/>
    <cellStyle name="20% - Accent2 2 2 3 8" xfId="2672" xr:uid="{8029DD7E-0DE6-41E9-B362-0724A88C6C8E}"/>
    <cellStyle name="20% - Accent2 2 2 3 9" xfId="2673" xr:uid="{590AE0CE-DAE3-4481-8950-331FC09914BF}"/>
    <cellStyle name="20% - Accent2 2 2 4" xfId="51" xr:uid="{B7FF2C2D-815B-41A8-8B42-4DB583DB47A2}"/>
    <cellStyle name="20% - Accent2 2 2 4 2" xfId="2675" xr:uid="{130118DD-AF6A-49A4-A601-C6E997A7B024}"/>
    <cellStyle name="20% - Accent2 2 2 4 2 2" xfId="2676" xr:uid="{9568CEC7-A509-488A-815B-CF8E6A48617F}"/>
    <cellStyle name="20% - Accent2 2 2 4 2 2 2" xfId="2677" xr:uid="{2B85499B-3E3B-4AEE-B26F-E3ACC178C6B5}"/>
    <cellStyle name="20% - Accent2 2 2 4 2 2 3" xfId="2678" xr:uid="{4DBE3171-FBAA-470C-9696-59FA0AEAA4E6}"/>
    <cellStyle name="20% - Accent2 2 2 4 2 3" xfId="2679" xr:uid="{C2243C22-0FC0-4305-BCA2-FA16B9310FBF}"/>
    <cellStyle name="20% - Accent2 2 2 4 2 3 2" xfId="2680" xr:uid="{6F26B251-7E03-4125-A711-CA04707A9440}"/>
    <cellStyle name="20% - Accent2 2 2 4 2 4" xfId="2681" xr:uid="{933BCF7F-7CDB-4643-B93D-B81E157D2915}"/>
    <cellStyle name="20% - Accent2 2 2 4 3" xfId="2682" xr:uid="{E989B397-7E4B-4EF2-92ED-DC9BD7EADD39}"/>
    <cellStyle name="20% - Accent2 2 2 4 3 2" xfId="2683" xr:uid="{A34D6A4A-134E-4304-8E2E-A13AD14B6FC9}"/>
    <cellStyle name="20% - Accent2 2 2 4 3 3" xfId="2684" xr:uid="{CDB3EE10-CA4C-469C-B7EF-469500F28E76}"/>
    <cellStyle name="20% - Accent2 2 2 4 4" xfId="2685" xr:uid="{27100DD9-7F8B-4F63-A744-E69E3F995F23}"/>
    <cellStyle name="20% - Accent2 2 2 4 4 2" xfId="2686" xr:uid="{80B9DD61-AB99-4085-80AB-21C6774CE45B}"/>
    <cellStyle name="20% - Accent2 2 2 4 5" xfId="2687" xr:uid="{E54A6708-9691-4884-B24C-A857695C4DA2}"/>
    <cellStyle name="20% - Accent2 2 2 4 6" xfId="2688" xr:uid="{46300EFC-B1EC-4EA3-8BF0-B5B9D32ED4E3}"/>
    <cellStyle name="20% - Accent2 2 2 4 7" xfId="2674" xr:uid="{50D0F258-F90F-4271-AFD8-508F1020F464}"/>
    <cellStyle name="20% - Accent2 2 2 5" xfId="2689" xr:uid="{A0E9297F-9BF9-444D-AA2D-2B4678D4DD9A}"/>
    <cellStyle name="20% - Accent2 2 2 5 2" xfId="2690" xr:uid="{D8772963-D543-48A1-95B2-7B3F86568D11}"/>
    <cellStyle name="20% - Accent2 2 2 5 2 2" xfId="2691" xr:uid="{8102A570-08AB-4E4B-B438-ED0CEB7E58DA}"/>
    <cellStyle name="20% - Accent2 2 2 5 2 2 2" xfId="2692" xr:uid="{503AEF07-1097-4708-A6CE-B1ED144F249E}"/>
    <cellStyle name="20% - Accent2 2 2 5 2 3" xfId="2693" xr:uid="{186C6688-2EB6-4A16-80C1-047A8929D1A4}"/>
    <cellStyle name="20% - Accent2 2 2 5 2 4" xfId="2694" xr:uid="{303CA269-2588-4E60-8CA0-BFD00510C9BB}"/>
    <cellStyle name="20% - Accent2 2 2 5 3" xfId="2695" xr:uid="{E7A98602-9954-4CF3-9690-7F903A19490F}"/>
    <cellStyle name="20% - Accent2 2 2 5 3 2" xfId="2696" xr:uid="{657B6012-EAB9-4E4C-A02A-F7DAA6AE38B6}"/>
    <cellStyle name="20% - Accent2 2 2 5 4" xfId="2697" xr:uid="{C0D86658-6585-4F47-8379-88DAC8ADB478}"/>
    <cellStyle name="20% - Accent2 2 2 5 5" xfId="2698" xr:uid="{BAF4FE5F-23D0-4B6B-82AD-73141E7EE6CF}"/>
    <cellStyle name="20% - Accent2 2 2 5 6" xfId="2699" xr:uid="{D35E8CCB-347C-4900-9E17-2A521D05EAB2}"/>
    <cellStyle name="20% - Accent2 2 2 6" xfId="2700" xr:uid="{0FBA6535-21DE-479D-8C62-4EA10A964E1E}"/>
    <cellStyle name="20% - Accent2 2 2 6 2" xfId="2701" xr:uid="{7D35824F-0AA3-476A-9103-28B9346B7A46}"/>
    <cellStyle name="20% - Accent2 2 2 6 2 2" xfId="2702" xr:uid="{5F7F9CA1-E669-4602-BAE0-FA8A13428EB8}"/>
    <cellStyle name="20% - Accent2 2 2 6 3" xfId="2703" xr:uid="{E14A8390-09AA-4544-822B-87C11A0E9393}"/>
    <cellStyle name="20% - Accent2 2 2 6 4" xfId="2704" xr:uid="{6188593B-FE51-4728-B20C-C221E7E0AEFD}"/>
    <cellStyle name="20% - Accent2 2 2 7" xfId="2705" xr:uid="{69864C82-2552-47E4-94CC-506297393870}"/>
    <cellStyle name="20% - Accent2 2 2 7 2" xfId="2706" xr:uid="{137C22C5-1E7F-4898-B582-75CFFDD50318}"/>
    <cellStyle name="20% - Accent2 2 2 8" xfId="2707" xr:uid="{AC80A41C-28EC-4688-BD5A-6B1894A92731}"/>
    <cellStyle name="20% - Accent2 2 2 8 2" xfId="2708" xr:uid="{B9BC49D5-15F7-48DE-947B-4FCF59108C8C}"/>
    <cellStyle name="20% - Accent2 2 2 9" xfId="2709" xr:uid="{EC0785BC-2EB8-4C03-A290-41E46205DA31}"/>
    <cellStyle name="20% - Accent2 2 2 9 2" xfId="2710" xr:uid="{662F556C-7D43-4774-97D6-B3FC81934D22}"/>
    <cellStyle name="20% - Accent2 2 3" xfId="52" xr:uid="{C4A59F9E-0792-4E0D-B6F1-0845055FEBF2}"/>
    <cellStyle name="20% - Accent2 2 3 10" xfId="2712" xr:uid="{2558D50E-50D9-475A-B6E2-9257A2D6A685}"/>
    <cellStyle name="20% - Accent2 2 3 11" xfId="2713" xr:uid="{2224B413-3873-4228-B529-D956DCFF3826}"/>
    <cellStyle name="20% - Accent2 2 3 12" xfId="2714" xr:uid="{435B43AE-BA74-4B71-874E-EE7CAA7995DB}"/>
    <cellStyle name="20% - Accent2 2 3 13" xfId="2711" xr:uid="{CEDD5D48-9666-4878-8E7B-8451AFB887EE}"/>
    <cellStyle name="20% - Accent2 2 3 2" xfId="53" xr:uid="{06BF72EF-210F-4B73-82F1-948B670BE259}"/>
    <cellStyle name="20% - Accent2 2 3 2 2" xfId="54" xr:uid="{4338F3BD-28B2-4B71-916D-F0C40DE12967}"/>
    <cellStyle name="20% - Accent2 2 3 2 2 2" xfId="2717" xr:uid="{A2C61B59-F156-45D3-8086-B4F374F5412E}"/>
    <cellStyle name="20% - Accent2 2 3 2 2 2 2" xfId="2718" xr:uid="{BB759E26-27B4-4520-BF9B-F4E70516407B}"/>
    <cellStyle name="20% - Accent2 2 3 2 2 2 3" xfId="2719" xr:uid="{304B2357-6D0A-44AF-A087-A358C01656E2}"/>
    <cellStyle name="20% - Accent2 2 3 2 2 3" xfId="2720" xr:uid="{FE1D902C-D2D8-4652-9733-C15CABB56AEE}"/>
    <cellStyle name="20% - Accent2 2 3 2 2 3 2" xfId="2721" xr:uid="{658DA3BD-19CF-4B92-9F84-F11366938F10}"/>
    <cellStyle name="20% - Accent2 2 3 2 2 4" xfId="2722" xr:uid="{FCC6E2FB-E143-4F18-883D-A06EB312C438}"/>
    <cellStyle name="20% - Accent2 2 3 2 2 5" xfId="2716" xr:uid="{47E344A2-556A-4D61-B564-D9E42C2CB60A}"/>
    <cellStyle name="20% - Accent2 2 3 2 3" xfId="2723" xr:uid="{928ABB2B-1D47-46D8-B24C-2E953FAF7FCC}"/>
    <cellStyle name="20% - Accent2 2 3 2 3 2" xfId="2724" xr:uid="{BE3C725A-67A3-4464-9B68-5A26C53C975E}"/>
    <cellStyle name="20% - Accent2 2 3 2 3 3" xfId="2725" xr:uid="{7EB39CC1-EA8B-4D08-9B09-255F64BA8D8B}"/>
    <cellStyle name="20% - Accent2 2 3 2 4" xfId="2726" xr:uid="{A0B7D15B-0D93-418F-91B9-341E9DB6E7D8}"/>
    <cellStyle name="20% - Accent2 2 3 2 4 2" xfId="2727" xr:uid="{AD6C8CC6-D0F4-4661-B4CD-D9F881315930}"/>
    <cellStyle name="20% - Accent2 2 3 2 5" xfId="2728" xr:uid="{3DFBDE9C-0136-47B9-9C49-333192E46D3B}"/>
    <cellStyle name="20% - Accent2 2 3 2 6" xfId="2729" xr:uid="{29090631-0DD4-43A4-A9CA-47EC88E94F9D}"/>
    <cellStyle name="20% - Accent2 2 3 2 7" xfId="2730" xr:uid="{4C3359CB-4BC1-4905-876F-4C5B3525E7E9}"/>
    <cellStyle name="20% - Accent2 2 3 2 8" xfId="2731" xr:uid="{44D53136-D082-40D7-9B56-0A5852F2DBDF}"/>
    <cellStyle name="20% - Accent2 2 3 2 9" xfId="2715" xr:uid="{674A5A3E-779B-4886-8FEE-6D23176C9AA5}"/>
    <cellStyle name="20% - Accent2 2 3 3" xfId="55" xr:uid="{95AE32F4-8DDA-4B1D-9212-7506CA167704}"/>
    <cellStyle name="20% - Accent2 2 3 3 2" xfId="2733" xr:uid="{C811B0BB-D7EC-440D-A643-93FD9FCFA3D6}"/>
    <cellStyle name="20% - Accent2 2 3 3 2 2" xfId="2734" xr:uid="{16B1F869-4729-4A53-A290-7273B53B38AB}"/>
    <cellStyle name="20% - Accent2 2 3 3 2 2 2" xfId="2735" xr:uid="{B963428E-2D6C-4B11-90FA-EA06165AD248}"/>
    <cellStyle name="20% - Accent2 2 3 3 2 3" xfId="2736" xr:uid="{AC857E2A-B5C9-4D1E-9964-903F8363D179}"/>
    <cellStyle name="20% - Accent2 2 3 3 2 4" xfId="2737" xr:uid="{29A379DB-0FAD-4DF0-AE36-45AEC6C9ED75}"/>
    <cellStyle name="20% - Accent2 2 3 3 3" xfId="2738" xr:uid="{A90886F7-CB40-4A99-B839-F4ED42554F69}"/>
    <cellStyle name="20% - Accent2 2 3 3 3 2" xfId="2739" xr:uid="{A1E76D04-788B-4659-8664-C4EBDC3BD812}"/>
    <cellStyle name="20% - Accent2 2 3 3 4" xfId="2740" xr:uid="{F5EA1761-8FB9-48B0-B5B2-85F70B2D889D}"/>
    <cellStyle name="20% - Accent2 2 3 3 5" xfId="2741" xr:uid="{86DC10E2-9309-4225-B4A0-A171631A5C93}"/>
    <cellStyle name="20% - Accent2 2 3 3 6" xfId="2742" xr:uid="{24490222-00AA-45A2-A57F-37F7C33D530E}"/>
    <cellStyle name="20% - Accent2 2 3 3 7" xfId="2743" xr:uid="{BE789D71-79C0-4B54-9474-89FCE35101D3}"/>
    <cellStyle name="20% - Accent2 2 3 3 8" xfId="2732" xr:uid="{9BE0C0E7-6161-45BD-AD38-EA9755EB22D7}"/>
    <cellStyle name="20% - Accent2 2 3 4" xfId="2744" xr:uid="{C08A5CB4-4AA2-4E98-84C6-46060F5027E5}"/>
    <cellStyle name="20% - Accent2 2 3 4 2" xfId="2745" xr:uid="{EA574455-B17B-4017-A060-EB4110CE09C5}"/>
    <cellStyle name="20% - Accent2 2 3 4 2 2" xfId="2746" xr:uid="{F1FE952D-2F62-45A6-ADD7-A5A694511497}"/>
    <cellStyle name="20% - Accent2 2 3 4 3" xfId="2747" xr:uid="{CE229558-FCDB-4EA2-8BE6-86F1F919000B}"/>
    <cellStyle name="20% - Accent2 2 3 4 4" xfId="2748" xr:uid="{5268B97A-D39E-43CB-9DE6-6C5CBECB0932}"/>
    <cellStyle name="20% - Accent2 2 3 5" xfId="2749" xr:uid="{F88F94A1-24FC-4527-A95F-3F7C2F2F0A93}"/>
    <cellStyle name="20% - Accent2 2 3 5 2" xfId="2750" xr:uid="{48744C0E-15D3-4F7D-A9F5-CC6ED3C7C015}"/>
    <cellStyle name="20% - Accent2 2 3 6" xfId="2751" xr:uid="{706B52D5-61AC-43BF-A469-ADD0886F9544}"/>
    <cellStyle name="20% - Accent2 2 3 7" xfId="2752" xr:uid="{8086D440-B3F9-4E34-B802-5CD42923C193}"/>
    <cellStyle name="20% - Accent2 2 3 8" xfId="2753" xr:uid="{C6B56578-DC2E-4D29-B13B-B395DA298E13}"/>
    <cellStyle name="20% - Accent2 2 3 9" xfId="2754" xr:uid="{C255C1B6-2BA3-4CDC-9694-0BC36CD39220}"/>
    <cellStyle name="20% - Accent2 2 4" xfId="56" xr:uid="{1FE60EE6-5D8A-4A62-A70A-37F0438FF558}"/>
    <cellStyle name="20% - Accent2 2 4 10" xfId="2755" xr:uid="{615D90B3-C74D-4635-8E07-66A491733492}"/>
    <cellStyle name="20% - Accent2 2 4 2" xfId="57" xr:uid="{CF397CDD-BD35-4355-9A10-E0DD91C6CE43}"/>
    <cellStyle name="20% - Accent2 2 4 2 2" xfId="58" xr:uid="{5FEF9E3B-2EC2-4D46-912A-E3682A070FBA}"/>
    <cellStyle name="20% - Accent2 2 4 2 2 2" xfId="2758" xr:uid="{946B06EE-F0EA-4198-B7DC-93F661F70D6F}"/>
    <cellStyle name="20% - Accent2 2 4 2 2 2 2" xfId="2759" xr:uid="{F460517D-83D9-49A8-9FE4-1C78F5118F30}"/>
    <cellStyle name="20% - Accent2 2 4 2 2 3" xfId="2760" xr:uid="{0B500D05-3B2A-440D-8359-7924A6735835}"/>
    <cellStyle name="20% - Accent2 2 4 2 2 4" xfId="2761" xr:uid="{BD7639F4-E90D-4C74-A902-163ED3D16C2B}"/>
    <cellStyle name="20% - Accent2 2 4 2 2 5" xfId="2757" xr:uid="{1EFA8ED5-249B-4F51-8A0A-8C3BB5985CCA}"/>
    <cellStyle name="20% - Accent2 2 4 2 3" xfId="2762" xr:uid="{25110A6E-1C18-4597-AA67-2726FCC50D04}"/>
    <cellStyle name="20% - Accent2 2 4 2 3 2" xfId="2763" xr:uid="{3A0DEC62-941A-441E-BF23-E179C898394D}"/>
    <cellStyle name="20% - Accent2 2 4 2 4" xfId="2764" xr:uid="{75EDE5F9-CD94-4DCB-9EEB-7F39DEE4907F}"/>
    <cellStyle name="20% - Accent2 2 4 2 5" xfId="2765" xr:uid="{B64F9539-134A-4E55-B6FA-C09F6190333E}"/>
    <cellStyle name="20% - Accent2 2 4 2 6" xfId="2766" xr:uid="{57BCF1B6-06DD-4CB2-8586-AEBE7E4E77AF}"/>
    <cellStyle name="20% - Accent2 2 4 2 7" xfId="2756" xr:uid="{CC51D6A2-8F68-4A35-A926-DE0130F9E067}"/>
    <cellStyle name="20% - Accent2 2 4 3" xfId="59" xr:uid="{C213FAFE-5142-445B-BA47-88BF4FE7D849}"/>
    <cellStyle name="20% - Accent2 2 4 3 2" xfId="2768" xr:uid="{DD058230-4BF4-4E87-950A-DB0E92633C60}"/>
    <cellStyle name="20% - Accent2 2 4 3 2 2" xfId="2769" xr:uid="{654D997D-7F55-4DD2-9EAE-3F3E141BDD8F}"/>
    <cellStyle name="20% - Accent2 2 4 3 2 3" xfId="2770" xr:uid="{D8C8036E-823A-4258-9D19-4A01DA911273}"/>
    <cellStyle name="20% - Accent2 2 4 3 2 4" xfId="2771" xr:uid="{26D8A00B-C842-4A0F-9DDB-448BB7508390}"/>
    <cellStyle name="20% - Accent2 2 4 3 3" xfId="2772" xr:uid="{7A57508F-48C4-413E-A50B-A3E761FEA704}"/>
    <cellStyle name="20% - Accent2 2 4 3 4" xfId="2773" xr:uid="{2CE5A999-47D5-4FAD-A090-24C62667A148}"/>
    <cellStyle name="20% - Accent2 2 4 3 5" xfId="2774" xr:uid="{1FD8AA57-C7A6-4A86-8ED0-05B3DE2FF7DF}"/>
    <cellStyle name="20% - Accent2 2 4 3 6" xfId="2775" xr:uid="{4B13C9F9-5C70-4097-9506-675BA3670FE0}"/>
    <cellStyle name="20% - Accent2 2 4 3 7" xfId="2767" xr:uid="{81C08338-E3DE-41FB-B961-DF10FBD233B4}"/>
    <cellStyle name="20% - Accent2 2 4 4" xfId="2776" xr:uid="{4A5AF1FB-4FDC-4CC4-ADD8-18C6D123CC1C}"/>
    <cellStyle name="20% - Accent2 2 4 4 2" xfId="2777" xr:uid="{2A3553C1-41F4-4CC4-B83D-A5C833E0AD28}"/>
    <cellStyle name="20% - Accent2 2 4 4 3" xfId="2778" xr:uid="{788C39FB-9B26-4466-A056-81611C24B2A9}"/>
    <cellStyle name="20% - Accent2 2 4 4 4" xfId="2779" xr:uid="{86D89D4A-E48B-4DF1-A217-608B88825BA7}"/>
    <cellStyle name="20% - Accent2 2 4 5" xfId="2780" xr:uid="{7F2F42E3-1863-4C06-9F49-597D32DDD576}"/>
    <cellStyle name="20% - Accent2 2 4 6" xfId="2781" xr:uid="{F9AFBC9F-920B-439D-A838-F4ADB3B6A567}"/>
    <cellStyle name="20% - Accent2 2 4 7" xfId="2782" xr:uid="{F1BF90C5-ABA1-4968-85BD-1B6CFC225848}"/>
    <cellStyle name="20% - Accent2 2 4 8" xfId="2783" xr:uid="{5F2C2C13-D16B-49B4-8694-3FA4F7080FC7}"/>
    <cellStyle name="20% - Accent2 2 4 9" xfId="2784" xr:uid="{88602C68-82A9-40A9-A5FB-98F3FC4221A5}"/>
    <cellStyle name="20% - Accent2 2 5" xfId="60" xr:uid="{50F9AD3F-06F7-499E-B5B2-DBE13CEA8349}"/>
    <cellStyle name="20% - Accent2 2 5 2" xfId="61" xr:uid="{033CC59D-B5E7-4060-8CA4-72033EBE92CF}"/>
    <cellStyle name="20% - Accent2 2 5 2 2" xfId="2787" xr:uid="{09DB7DC2-67ED-4CFC-88BC-9CCE413AF3A5}"/>
    <cellStyle name="20% - Accent2 2 5 2 2 2" xfId="2788" xr:uid="{DE605023-5FA9-4F94-B9B1-2DBDC2A54C1B}"/>
    <cellStyle name="20% - Accent2 2 5 2 2 2 2" xfId="2789" xr:uid="{8276D8AE-96FE-4D31-AEB3-A1CBD26F8D1B}"/>
    <cellStyle name="20% - Accent2 2 5 2 2 3" xfId="2790" xr:uid="{338D0955-D77E-4291-ACC3-C44C1DFD0AC7}"/>
    <cellStyle name="20% - Accent2 2 5 2 2 4" xfId="2791" xr:uid="{B305E585-D466-40B7-8F4F-D2AAEC938D1E}"/>
    <cellStyle name="20% - Accent2 2 5 2 3" xfId="2792" xr:uid="{B7AEB0E3-A425-4651-9C29-DE50F318FF2A}"/>
    <cellStyle name="20% - Accent2 2 5 2 3 2" xfId="2793" xr:uid="{11F6F1D5-42C3-44A9-A858-971F1B085A47}"/>
    <cellStyle name="20% - Accent2 2 5 2 4" xfId="2794" xr:uid="{911D2AB3-AA9A-4310-BA84-7BA838A1FC39}"/>
    <cellStyle name="20% - Accent2 2 5 2 5" xfId="2795" xr:uid="{948B855E-0BDE-44DB-9EA0-5EA915541645}"/>
    <cellStyle name="20% - Accent2 2 5 2 6" xfId="2796" xr:uid="{A65580F7-2AA9-4369-AF14-3ED50C7DAC03}"/>
    <cellStyle name="20% - Accent2 2 5 2 7" xfId="2786" xr:uid="{06601827-B8F1-46DB-AAE0-C5A06167716C}"/>
    <cellStyle name="20% - Accent2 2 5 3" xfId="2797" xr:uid="{24DB5CE0-C7B9-426A-A440-BEF079CC998C}"/>
    <cellStyle name="20% - Accent2 2 5 3 2" xfId="2798" xr:uid="{BA7456B2-56F9-422B-9ED0-17531DF500EE}"/>
    <cellStyle name="20% - Accent2 2 5 3 2 2" xfId="2799" xr:uid="{F0FAA1CB-C105-4F2D-96B6-04FC39185AE6}"/>
    <cellStyle name="20% - Accent2 2 5 3 2 3" xfId="2800" xr:uid="{B5F8C649-977F-465D-B8ED-ACC103FAA325}"/>
    <cellStyle name="20% - Accent2 2 5 3 2 4" xfId="2801" xr:uid="{1F845685-7B8A-4295-81AA-FB93748A2C42}"/>
    <cellStyle name="20% - Accent2 2 5 3 3" xfId="2802" xr:uid="{DBAB75F6-EF88-43F0-BE7E-AEE53F482220}"/>
    <cellStyle name="20% - Accent2 2 5 3 4" xfId="2803" xr:uid="{2DD3BC8D-264F-46F9-94BF-E27263CEBA02}"/>
    <cellStyle name="20% - Accent2 2 5 3 5" xfId="2804" xr:uid="{B8C2D34C-839A-478E-8FF2-CBCA940FF1F8}"/>
    <cellStyle name="20% - Accent2 2 5 3 6" xfId="2805" xr:uid="{3DE26DCA-6720-4411-9ACF-A7662185BDBC}"/>
    <cellStyle name="20% - Accent2 2 5 4" xfId="2806" xr:uid="{558ED4DB-2AE5-4939-AF16-1CE52CC2380E}"/>
    <cellStyle name="20% - Accent2 2 5 4 2" xfId="2807" xr:uid="{01A0371C-D1B3-485B-BD91-DB6A3141BFC2}"/>
    <cellStyle name="20% - Accent2 2 5 4 3" xfId="2808" xr:uid="{33659F0D-6FA3-48CB-BDF3-F11A50D43169}"/>
    <cellStyle name="20% - Accent2 2 5 4 4" xfId="2809" xr:uid="{7B7F934A-B4D8-480F-81CE-C1DC2B4E6F1A}"/>
    <cellStyle name="20% - Accent2 2 5 5" xfId="2810" xr:uid="{9E98C329-E30E-4EE5-B748-8499BEEBF50A}"/>
    <cellStyle name="20% - Accent2 2 5 6" xfId="2811" xr:uid="{A1C5171A-DBB3-47FE-B30A-5147C4208D8C}"/>
    <cellStyle name="20% - Accent2 2 5 7" xfId="2812" xr:uid="{7AAA444C-DF6F-47D5-BEF8-B824C8C1B1B8}"/>
    <cellStyle name="20% - Accent2 2 5 8" xfId="2813" xr:uid="{F428AF0C-97E4-4545-93BA-0E8C85D01263}"/>
    <cellStyle name="20% - Accent2 2 5 9" xfId="2785" xr:uid="{90335F66-A463-48A5-BDD7-DFE30E9CFF6E}"/>
    <cellStyle name="20% - Accent2 2 6" xfId="62" xr:uid="{0F43AF63-D2E8-4CA8-8F99-70A3DA69682F}"/>
    <cellStyle name="20% - Accent2 2 6 2" xfId="63" xr:uid="{398F51DF-FA74-4B59-8C4F-F922359FEF55}"/>
    <cellStyle name="20% - Accent2 2 6 2 2" xfId="2816" xr:uid="{DC9AA388-1DF0-4019-B1D0-B06EE3109430}"/>
    <cellStyle name="20% - Accent2 2 6 2 2 2" xfId="2817" xr:uid="{016838F4-BC3B-4EE8-9236-B75AA755E753}"/>
    <cellStyle name="20% - Accent2 2 6 2 3" xfId="2818" xr:uid="{E8ACF329-BDFE-44EA-9DCE-00AFF37F5B89}"/>
    <cellStyle name="20% - Accent2 2 6 2 4" xfId="2819" xr:uid="{9685CDED-1AF9-476A-893F-8F974C38A8BA}"/>
    <cellStyle name="20% - Accent2 2 6 2 5" xfId="2815" xr:uid="{F89A9199-33D0-4BE1-B26C-692B36DF46D1}"/>
    <cellStyle name="20% - Accent2 2 6 3" xfId="2820" xr:uid="{D11C0423-E96B-4BFF-9AD5-BDFF904217FB}"/>
    <cellStyle name="20% - Accent2 2 6 3 2" xfId="2821" xr:uid="{07768015-2922-47FF-A79A-F0C520724F5B}"/>
    <cellStyle name="20% - Accent2 2 6 4" xfId="2822" xr:uid="{71BA72D4-D763-4376-B736-759C6A7036AD}"/>
    <cellStyle name="20% - Accent2 2 6 5" xfId="2823" xr:uid="{7D3974B0-DEEA-421E-9D59-66D8EA5A1B99}"/>
    <cellStyle name="20% - Accent2 2 6 6" xfId="2824" xr:uid="{46CA7BB8-FEB8-40D8-8B71-11D541D1C529}"/>
    <cellStyle name="20% - Accent2 2 6 7" xfId="2814" xr:uid="{35062E09-0972-44D7-92F9-3F127A60C13B}"/>
    <cellStyle name="20% - Accent2 2 7" xfId="64" xr:uid="{95D3EA1B-DB6B-4696-A849-D90133B1255C}"/>
    <cellStyle name="20% - Accent2 2 7 2" xfId="2826" xr:uid="{C94994A7-1B55-4786-9421-C26E52652883}"/>
    <cellStyle name="20% - Accent2 2 7 2 2" xfId="2827" xr:uid="{CE5C7BD6-B4F1-4C46-8AE6-E201B33E1007}"/>
    <cellStyle name="20% - Accent2 2 7 2 3" xfId="2828" xr:uid="{DA9F2DBA-7CB5-48F2-8440-ABD0ACFBF52B}"/>
    <cellStyle name="20% - Accent2 2 7 2 4" xfId="2829" xr:uid="{F8544434-A14A-488C-889E-E16AB1927C34}"/>
    <cellStyle name="20% - Accent2 2 7 3" xfId="2830" xr:uid="{944D5CE8-165A-44F7-881F-B05CA731912D}"/>
    <cellStyle name="20% - Accent2 2 7 4" xfId="2831" xr:uid="{ACDAFB6C-0D81-4647-83EC-BCD2F525E7EA}"/>
    <cellStyle name="20% - Accent2 2 7 5" xfId="2832" xr:uid="{C536AF2F-9CE2-4911-BCD4-FC468CF3B4FA}"/>
    <cellStyle name="20% - Accent2 2 7 6" xfId="2833" xr:uid="{25C84EF8-971B-4CB1-90D8-64EC0D940D5A}"/>
    <cellStyle name="20% - Accent2 2 7 7" xfId="2825" xr:uid="{8339A937-E30A-4557-9FB1-535AE9D42DE6}"/>
    <cellStyle name="20% - Accent2 2 8" xfId="2834" xr:uid="{AB39FA69-94E4-4F56-94DD-4FA4C48EDC69}"/>
    <cellStyle name="20% - Accent2 2 8 2" xfId="2835" xr:uid="{EC5BFD0B-3CF3-46A4-BBA4-E0369AA02D60}"/>
    <cellStyle name="20% - Accent2 2 8 3" xfId="2836" xr:uid="{BA78C70F-7D57-4A4F-8030-F2A3424DA2D7}"/>
    <cellStyle name="20% - Accent2 2 8 4" xfId="2837" xr:uid="{2EFA8868-4309-4A3B-9FA5-79336E040142}"/>
    <cellStyle name="20% - Accent2 2 9" xfId="2838" xr:uid="{1D01B16B-EC7F-4106-B367-D65352EB8B14}"/>
    <cellStyle name="20% - Accent2 20" xfId="2839" xr:uid="{A638C607-B76E-46F2-B93A-54CDEC8FEF30}"/>
    <cellStyle name="20% - Accent2 20 2" xfId="2840" xr:uid="{2A91BE26-5CB8-423D-A615-D9612CACB339}"/>
    <cellStyle name="20% - Accent2 20 3" xfId="2841" xr:uid="{C239EF9F-6453-4164-A248-62E9ADD84311}"/>
    <cellStyle name="20% - Accent2 21" xfId="2842" xr:uid="{FF44EC3D-EC84-4D6A-AB80-4F9FEE973672}"/>
    <cellStyle name="20% - Accent2 21 2" xfId="2843" xr:uid="{1525145F-7E24-4405-AD7D-077559F65644}"/>
    <cellStyle name="20% - Accent2 21 3" xfId="2844" xr:uid="{72EEAA27-7D58-4F61-BBC0-AE5D8DE9DD29}"/>
    <cellStyle name="20% - Accent2 22" xfId="2845" xr:uid="{585152E3-AB31-4A92-91E9-EF1B63F9E59F}"/>
    <cellStyle name="20% - Accent2 22 2" xfId="2846" xr:uid="{5E6CC75E-6E46-46A7-86F2-75E3AC4E80CA}"/>
    <cellStyle name="20% - Accent2 22 3" xfId="2847" xr:uid="{85877E54-01A5-41DC-8DD7-192768A0C36F}"/>
    <cellStyle name="20% - Accent2 23" xfId="2848" xr:uid="{5FCF9D2B-D329-4F3E-8A52-BBA1A01E7164}"/>
    <cellStyle name="20% - Accent2 23 2" xfId="2849" xr:uid="{760792C7-801E-4435-9F70-DE8311E8AE93}"/>
    <cellStyle name="20% - Accent2 24" xfId="2850" xr:uid="{484D9D2F-B03D-4798-8F70-0790FB789D24}"/>
    <cellStyle name="20% - Accent2 25" xfId="2851" xr:uid="{6CACF4CC-8E9E-4CE3-86D1-6FC6304E8333}"/>
    <cellStyle name="20% - Accent2 26" xfId="2852" xr:uid="{69EDA90A-FFC1-42ED-9D0D-590224D33B3C}"/>
    <cellStyle name="20% - Accent2 27" xfId="2853" xr:uid="{A8343A31-EA32-4206-A2F2-C049C3F3FB80}"/>
    <cellStyle name="20% - Accent2 28" xfId="2854" xr:uid="{F96B89C4-8A08-464A-ABF5-C2EBFFEC6A2C}"/>
    <cellStyle name="20% - Accent2 29" xfId="2855" xr:uid="{F3E75DFE-0677-47AA-9AA5-2368C00FB66C}"/>
    <cellStyle name="20% - Accent2 3" xfId="65" xr:uid="{2B4F5C0C-3F57-453F-A674-FB0421B9675D}"/>
    <cellStyle name="20% - Accent2 3 10" xfId="2857" xr:uid="{9D0C5B52-6245-4BEE-B36D-7B7407030EAF}"/>
    <cellStyle name="20% - Accent2 3 10 2" xfId="2858" xr:uid="{36EBAF99-AC6A-4E74-AFEA-E783BD53B74B}"/>
    <cellStyle name="20% - Accent2 3 11" xfId="2859" xr:uid="{6806DB31-E4FF-4217-8F5E-35DBD758758C}"/>
    <cellStyle name="20% - Accent2 3 12" xfId="2860" xr:uid="{A0BF4794-FFDA-4C53-AD62-C5AB0F5C7195}"/>
    <cellStyle name="20% - Accent2 3 13" xfId="2861" xr:uid="{62CD8F01-3813-4688-9250-D54EAD62960D}"/>
    <cellStyle name="20% - Accent2 3 14" xfId="2862" xr:uid="{29488F21-907B-4E1B-9B01-13116A37D3FE}"/>
    <cellStyle name="20% - Accent2 3 15" xfId="2863" xr:uid="{91A61B91-A257-4F68-ABA2-9345E364E3BB}"/>
    <cellStyle name="20% - Accent2 3 16" xfId="2864" xr:uid="{64A7B9DE-C318-4E0D-8172-3FAC4A5A5F8C}"/>
    <cellStyle name="20% - Accent2 3 17" xfId="2865" xr:uid="{BD3FFB25-DEAF-42B1-8ECC-20278E81EA13}"/>
    <cellStyle name="20% - Accent2 3 18" xfId="2856" xr:uid="{D18889D8-1AD0-4B0B-BE41-705724E93B9A}"/>
    <cellStyle name="20% - Accent2 3 2" xfId="66" xr:uid="{ECD6549C-7E50-49CB-AD9D-FFEB232E4ED3}"/>
    <cellStyle name="20% - Accent2 3 2 10" xfId="2867" xr:uid="{CAFDA156-CBD6-462A-AC06-F0AD77732909}"/>
    <cellStyle name="20% - Accent2 3 2 11" xfId="2868" xr:uid="{87CB2E61-FC49-49CC-98CB-1DEF8BDF4036}"/>
    <cellStyle name="20% - Accent2 3 2 12" xfId="2869" xr:uid="{32A6C4FC-6998-4F31-95D3-6E600BA833C5}"/>
    <cellStyle name="20% - Accent2 3 2 13" xfId="2870" xr:uid="{CE40D7CE-E0AD-4C21-95C6-8ED2B2DAEA6D}"/>
    <cellStyle name="20% - Accent2 3 2 14" xfId="2866" xr:uid="{E74FB4CA-EC1C-4817-AA18-9D007D2A5ECC}"/>
    <cellStyle name="20% - Accent2 3 2 2" xfId="67" xr:uid="{B2A61369-74DA-4CE1-B5DB-EECD4C83A57B}"/>
    <cellStyle name="20% - Accent2 3 2 2 10" xfId="2872" xr:uid="{4EEB0AF1-9AA8-44FD-8C1C-5646E7A80590}"/>
    <cellStyle name="20% - Accent2 3 2 2 11" xfId="2871" xr:uid="{E6F848CD-D70F-46C4-A89E-35D768C9068C}"/>
    <cellStyle name="20% - Accent2 3 2 2 2" xfId="68" xr:uid="{493DD514-1B9B-4D72-B9D6-ADCA971C838A}"/>
    <cellStyle name="20% - Accent2 3 2 2 2 2" xfId="2874" xr:uid="{442B1040-8196-4901-B40B-2C4B1154E08E}"/>
    <cellStyle name="20% - Accent2 3 2 2 2 2 2" xfId="2875" xr:uid="{6D9B2A17-5EAD-4D62-9643-CCA36A1EDC13}"/>
    <cellStyle name="20% - Accent2 3 2 2 2 2 2 2" xfId="2876" xr:uid="{00F0D2BA-11B1-4C03-8951-07F284560634}"/>
    <cellStyle name="20% - Accent2 3 2 2 2 2 3" xfId="2877" xr:uid="{79705ACF-4784-48A6-A21B-49427C302864}"/>
    <cellStyle name="20% - Accent2 3 2 2 2 2 4" xfId="2878" xr:uid="{4E7780B9-2949-4B29-914F-ED6D2ED4A61F}"/>
    <cellStyle name="20% - Accent2 3 2 2 2 2 5" xfId="2879" xr:uid="{D25D737E-9583-4669-957F-A6E0403A83D2}"/>
    <cellStyle name="20% - Accent2 3 2 2 2 3" xfId="2880" xr:uid="{7B3629DA-982E-4698-BF49-03257E5D4FB1}"/>
    <cellStyle name="20% - Accent2 3 2 2 2 3 2" xfId="2881" xr:uid="{C124178E-5C9F-45F7-BC38-801995D2604E}"/>
    <cellStyle name="20% - Accent2 3 2 2 2 4" xfId="2882" xr:uid="{EABF4AFE-9E74-4693-B1C4-5FAF74822E29}"/>
    <cellStyle name="20% - Accent2 3 2 2 2 5" xfId="2883" xr:uid="{DAE6B785-8398-4A5B-A4C4-2F9B3E75ECCB}"/>
    <cellStyle name="20% - Accent2 3 2 2 2 6" xfId="2884" xr:uid="{F62F4092-4831-4C1D-A90A-63D9D0D33FC0}"/>
    <cellStyle name="20% - Accent2 3 2 2 2 7" xfId="2885" xr:uid="{C77F5013-FF29-4074-AEEE-8B3F7279AB68}"/>
    <cellStyle name="20% - Accent2 3 2 2 2 8" xfId="2873" xr:uid="{FBC8ACDD-38F1-4A5F-A4A1-27DF1334C3C4}"/>
    <cellStyle name="20% - Accent2 3 2 2 3" xfId="2886" xr:uid="{2B50F87D-A239-4146-B9C1-2B9E3009CF28}"/>
    <cellStyle name="20% - Accent2 3 2 2 3 2" xfId="2887" xr:uid="{C61D2CBC-CDB9-48CC-A51A-FB6411E064DA}"/>
    <cellStyle name="20% - Accent2 3 2 2 3 2 2" xfId="2888" xr:uid="{30795A23-7AF9-47B6-9FE3-789FB85A3FEB}"/>
    <cellStyle name="20% - Accent2 3 2 2 3 2 3" xfId="2889" xr:uid="{60BEBCDB-B484-435A-88FC-074FF53E1B40}"/>
    <cellStyle name="20% - Accent2 3 2 2 3 2 4" xfId="2890" xr:uid="{E025E234-F53B-4F9F-A4F4-FEE4C7A7F355}"/>
    <cellStyle name="20% - Accent2 3 2 2 3 3" xfId="2891" xr:uid="{D0319C8D-FC71-498F-B4E2-4467FB30CFFF}"/>
    <cellStyle name="20% - Accent2 3 2 2 3 4" xfId="2892" xr:uid="{77EA48C2-660D-4F90-9E00-084EE48F162E}"/>
    <cellStyle name="20% - Accent2 3 2 2 3 5" xfId="2893" xr:uid="{91480EBA-CF74-403E-8B65-5916DBE0CD4D}"/>
    <cellStyle name="20% - Accent2 3 2 2 3 6" xfId="2894" xr:uid="{E39E638D-67DE-41B6-A37D-39D5AED0F3DC}"/>
    <cellStyle name="20% - Accent2 3 2 2 3 7" xfId="2895" xr:uid="{2A2B6FC4-5794-45C5-BCA9-E0619CE3ED27}"/>
    <cellStyle name="20% - Accent2 3 2 2 4" xfId="2896" xr:uid="{B6D36D64-BC92-4568-A219-2FBC70E7C7BA}"/>
    <cellStyle name="20% - Accent2 3 2 2 4 2" xfId="2897" xr:uid="{C42811D2-465B-40A3-916B-A9CE2F51DD00}"/>
    <cellStyle name="20% - Accent2 3 2 2 4 3" xfId="2898" xr:uid="{450C04B1-5498-4ED1-B103-78AD30C6B7E0}"/>
    <cellStyle name="20% - Accent2 3 2 2 4 4" xfId="2899" xr:uid="{9850C59E-ACAC-4496-A0ED-C7EE3A94599E}"/>
    <cellStyle name="20% - Accent2 3 2 2 4 5" xfId="2900" xr:uid="{2F2E1700-4983-43B7-881B-182641B09D4D}"/>
    <cellStyle name="20% - Accent2 3 2 2 5" xfId="2901" xr:uid="{D89D263B-EF0C-4719-AD91-5BE3DEEAFD4B}"/>
    <cellStyle name="20% - Accent2 3 2 2 6" xfId="2902" xr:uid="{BBE68DC7-1F96-415B-A58B-634D4E207B48}"/>
    <cellStyle name="20% - Accent2 3 2 2 7" xfId="2903" xr:uid="{17887B86-E135-44A0-B04E-88D991F0762D}"/>
    <cellStyle name="20% - Accent2 3 2 2 8" xfId="2904" xr:uid="{5971C96E-D396-4D40-B95B-3FA01AE444DF}"/>
    <cellStyle name="20% - Accent2 3 2 2 9" xfId="2905" xr:uid="{1F0AD104-321C-4693-9F8E-2E8DA2EAC8A2}"/>
    <cellStyle name="20% - Accent2 3 2 3" xfId="69" xr:uid="{52C6F2E7-8514-4A46-8C05-0D0F608B75F9}"/>
    <cellStyle name="20% - Accent2 3 2 3 10" xfId="2906" xr:uid="{4E123D94-395E-47B2-B7DC-DEA5A5408F9B}"/>
    <cellStyle name="20% - Accent2 3 2 3 2" xfId="2907" xr:uid="{F2D4F757-F7A7-47C2-88E3-1DD57B22A80A}"/>
    <cellStyle name="20% - Accent2 3 2 3 2 2" xfId="2908" xr:uid="{272D5654-96D2-4BFB-9A68-8CBCA85CEC09}"/>
    <cellStyle name="20% - Accent2 3 2 3 2 2 2" xfId="2909" xr:uid="{0CC34222-220A-411A-951F-F7804A46A97B}"/>
    <cellStyle name="20% - Accent2 3 2 3 2 2 3" xfId="2910" xr:uid="{E25C1779-4E49-4BBA-BC40-6576227E5DA8}"/>
    <cellStyle name="20% - Accent2 3 2 3 2 2 4" xfId="2911" xr:uid="{B50E6ADF-A96C-432B-974A-80D7550D7D1E}"/>
    <cellStyle name="20% - Accent2 3 2 3 2 2 5" xfId="2912" xr:uid="{3DEB6E6D-CAA8-4562-8443-451A2F889A19}"/>
    <cellStyle name="20% - Accent2 3 2 3 2 3" xfId="2913" xr:uid="{49C37FB3-BB9F-42FB-8EC6-CA14D8CAA6C1}"/>
    <cellStyle name="20% - Accent2 3 2 3 2 4" xfId="2914" xr:uid="{41F1CBF2-A412-4B8B-8889-13FD8C581FD6}"/>
    <cellStyle name="20% - Accent2 3 2 3 2 5" xfId="2915" xr:uid="{518C4D59-50B4-4D97-AB1E-CAD6DFF4473A}"/>
    <cellStyle name="20% - Accent2 3 2 3 2 6" xfId="2916" xr:uid="{664AABB5-D3F0-4FCB-92F2-C678A4D3A68C}"/>
    <cellStyle name="20% - Accent2 3 2 3 2 7" xfId="2917" xr:uid="{D6273219-44E5-4259-8565-8246B8D4E109}"/>
    <cellStyle name="20% - Accent2 3 2 3 3" xfId="2918" xr:uid="{48989E45-100C-4BB2-82C3-8573AA1CB97D}"/>
    <cellStyle name="20% - Accent2 3 2 3 3 2" xfId="2919" xr:uid="{2340481F-4568-4425-AE58-C678D270A305}"/>
    <cellStyle name="20% - Accent2 3 2 3 3 2 2" xfId="2920" xr:uid="{5C429609-4F00-425C-AA94-C88AF90DBA3D}"/>
    <cellStyle name="20% - Accent2 3 2 3 3 2 3" xfId="2921" xr:uid="{707C45FC-0E6B-4E64-8506-91BE20756B06}"/>
    <cellStyle name="20% - Accent2 3 2 3 3 3" xfId="2922" xr:uid="{7410729C-C6A3-4C2A-BB12-FF3272C1EEBE}"/>
    <cellStyle name="20% - Accent2 3 2 3 3 4" xfId="2923" xr:uid="{F3F3A0F3-CF58-493D-80A5-0C9AD3152A17}"/>
    <cellStyle name="20% - Accent2 3 2 3 3 5" xfId="2924" xr:uid="{B6D01432-D750-4E18-9982-316AED67939C}"/>
    <cellStyle name="20% - Accent2 3 2 3 3 6" xfId="2925" xr:uid="{7CA1E06A-76D1-4AA7-851C-792EBF5FF74A}"/>
    <cellStyle name="20% - Accent2 3 2 3 3 7" xfId="2926" xr:uid="{D5EF1936-2012-4829-852F-8ECBAC2F980A}"/>
    <cellStyle name="20% - Accent2 3 2 3 4" xfId="2927" xr:uid="{63B18969-92BC-4597-809E-2FAC2DCBEEF4}"/>
    <cellStyle name="20% - Accent2 3 2 3 4 2" xfId="2928" xr:uid="{E257CC7A-EB34-4017-9AD8-6237559FB26E}"/>
    <cellStyle name="20% - Accent2 3 2 3 4 3" xfId="2929" xr:uid="{C8305ABC-B452-437F-9773-EA8B0910CEB8}"/>
    <cellStyle name="20% - Accent2 3 2 3 4 4" xfId="2930" xr:uid="{1AAEBF7A-5E5A-482A-B0DE-76502A907280}"/>
    <cellStyle name="20% - Accent2 3 2 3 5" xfId="2931" xr:uid="{95AB9FDF-CF84-40C0-B1B2-657E051D5083}"/>
    <cellStyle name="20% - Accent2 3 2 3 6" xfId="2932" xr:uid="{47D66383-D3E6-47DC-9942-A15035123C87}"/>
    <cellStyle name="20% - Accent2 3 2 3 7" xfId="2933" xr:uid="{E35E12A9-5FF2-4C9D-AEAC-63C02D1DE30B}"/>
    <cellStyle name="20% - Accent2 3 2 3 8" xfId="2934" xr:uid="{A4D4C68A-2527-42BD-B22B-D293EB5E67A6}"/>
    <cellStyle name="20% - Accent2 3 2 3 9" xfId="2935" xr:uid="{8904197E-85B1-4FCB-B2D8-7EF7F704FDAC}"/>
    <cellStyle name="20% - Accent2 3 2 4" xfId="2936" xr:uid="{1287B499-2DB0-45CE-9D72-1B6FC6713583}"/>
    <cellStyle name="20% - Accent2 3 2 4 2" xfId="2937" xr:uid="{6FBCF9F1-35D9-4796-AE55-04DB53A0983B}"/>
    <cellStyle name="20% - Accent2 3 2 4 2 2" xfId="2938" xr:uid="{6B14FA5B-8B4E-4A29-9120-CF87D25C85BA}"/>
    <cellStyle name="20% - Accent2 3 2 4 2 2 2" xfId="2939" xr:uid="{772354E1-AA6B-4891-A1F1-D0309ADA20B1}"/>
    <cellStyle name="20% - Accent2 3 2 4 2 3" xfId="2940" xr:uid="{12F05DD3-E1A7-45AF-BF0C-8CFD87F90775}"/>
    <cellStyle name="20% - Accent2 3 2 4 2 4" xfId="2941" xr:uid="{7F962564-3B82-4AFB-96AD-5DDCA9417D8F}"/>
    <cellStyle name="20% - Accent2 3 2 4 2 5" xfId="2942" xr:uid="{C4DFB72B-D619-46D0-8402-A2BC9357ACED}"/>
    <cellStyle name="20% - Accent2 3 2 4 3" xfId="2943" xr:uid="{33E8FF02-5356-4ADB-B288-845BFB60213E}"/>
    <cellStyle name="20% - Accent2 3 2 4 3 2" xfId="2944" xr:uid="{EA347D6C-8F36-4082-9F4D-B002A8BEBDCE}"/>
    <cellStyle name="20% - Accent2 3 2 4 4" xfId="2945" xr:uid="{9CEAB7DA-5189-485B-9A92-6F436A28AC6E}"/>
    <cellStyle name="20% - Accent2 3 2 4 4 2" xfId="2946" xr:uid="{F7AEFF0D-B3DF-4748-A04F-8FB571162FBB}"/>
    <cellStyle name="20% - Accent2 3 2 4 5" xfId="2947" xr:uid="{D8E5BC90-15CD-4464-BDD6-DE414522B629}"/>
    <cellStyle name="20% - Accent2 3 2 4 6" xfId="2948" xr:uid="{15A3F9F7-637D-4FE2-BF3E-6171B9501049}"/>
    <cellStyle name="20% - Accent2 3 2 4 7" xfId="2949" xr:uid="{43C8D5AE-A95D-431A-9682-C9509BC71256}"/>
    <cellStyle name="20% - Accent2 3 2 5" xfId="2950" xr:uid="{5DA744A9-42C5-45E8-A880-FDC42993EA8E}"/>
    <cellStyle name="20% - Accent2 3 2 5 2" xfId="2951" xr:uid="{2BD52EAD-8597-4633-95EC-54DBC7BE7CF5}"/>
    <cellStyle name="20% - Accent2 3 2 5 2 2" xfId="2952" xr:uid="{1CD60F5F-5826-4811-9B57-F033113EA29F}"/>
    <cellStyle name="20% - Accent2 3 2 5 2 2 2" xfId="2953" xr:uid="{33FA2607-7466-4710-8078-B08387486D9A}"/>
    <cellStyle name="20% - Accent2 3 2 5 2 3" xfId="2954" xr:uid="{630633CC-25F1-401B-9DDC-8C4E83511D05}"/>
    <cellStyle name="20% - Accent2 3 2 5 2 4" xfId="2955" xr:uid="{21EDAFD5-86EF-42F3-829C-0F87B1119592}"/>
    <cellStyle name="20% - Accent2 3 2 5 3" xfId="2956" xr:uid="{3C5C77FD-C258-482E-BB69-C7D537B15258}"/>
    <cellStyle name="20% - Accent2 3 2 5 3 2" xfId="2957" xr:uid="{4C8F279E-3B18-488A-A81D-4B98BD0ED2E9}"/>
    <cellStyle name="20% - Accent2 3 2 5 4" xfId="2958" xr:uid="{BE4D49CE-698F-4E97-B9F7-50D74C06A667}"/>
    <cellStyle name="20% - Accent2 3 2 5 4 2" xfId="2959" xr:uid="{6B7A5068-B35B-4997-BABB-F6E7C92AA0C5}"/>
    <cellStyle name="20% - Accent2 3 2 5 5" xfId="2960" xr:uid="{F71AD27B-E146-4B25-A7F7-7F6D13FB296B}"/>
    <cellStyle name="20% - Accent2 3 2 5 6" xfId="2961" xr:uid="{447DC6BF-EA21-47B2-A504-0BCBB92DA2DC}"/>
    <cellStyle name="20% - Accent2 3 2 5 7" xfId="2962" xr:uid="{2B08CAE9-0F30-4989-96B0-456773DC4B0E}"/>
    <cellStyle name="20% - Accent2 3 2 6" xfId="2963" xr:uid="{692D10FB-38E7-4D54-86F7-A3FC9072C752}"/>
    <cellStyle name="20% - Accent2 3 2 6 2" xfId="2964" xr:uid="{86A2BF84-B4C0-4630-BCED-76EF11F5CF9F}"/>
    <cellStyle name="20% - Accent2 3 2 6 2 2" xfId="2965" xr:uid="{A1D96755-DDEC-48CA-A0AE-53ECC90F646D}"/>
    <cellStyle name="20% - Accent2 3 2 6 3" xfId="2966" xr:uid="{97776544-8463-4237-A23B-B7CEEE3A29B2}"/>
    <cellStyle name="20% - Accent2 3 2 6 4" xfId="2967" xr:uid="{59EC8EA4-F31A-4E52-A571-D68281A9FDEF}"/>
    <cellStyle name="20% - Accent2 3 2 7" xfId="2968" xr:uid="{82498A62-B2E1-4D02-A1CF-7D0DDB41D969}"/>
    <cellStyle name="20% - Accent2 3 2 7 2" xfId="2969" xr:uid="{EA56D8F0-C81C-44A0-804D-12B81F9CE01A}"/>
    <cellStyle name="20% - Accent2 3 2 8" xfId="2970" xr:uid="{D535A3EB-6DC8-4279-A68E-3F6DB5A87622}"/>
    <cellStyle name="20% - Accent2 3 2 8 2" xfId="2971" xr:uid="{73E776AC-66EC-4C4C-8379-803AC872ACA0}"/>
    <cellStyle name="20% - Accent2 3 2 9" xfId="2972" xr:uid="{E74F724B-8CA4-43A3-9292-F8EB2B40E3D7}"/>
    <cellStyle name="20% - Accent2 3 3" xfId="70" xr:uid="{1491CE4D-5C03-4F94-AE3D-DBA968D0D958}"/>
    <cellStyle name="20% - Accent2 3 3 10" xfId="2974" xr:uid="{B83E8685-D9FF-48D3-A39C-8814B094A60A}"/>
    <cellStyle name="20% - Accent2 3 3 11" xfId="2973" xr:uid="{66F13E5B-5363-44C6-92F5-596828E4B8CD}"/>
    <cellStyle name="20% - Accent2 3 3 2" xfId="71" xr:uid="{C329CA93-655B-4FB1-96B3-6F5EB0163AE4}"/>
    <cellStyle name="20% - Accent2 3 3 2 2" xfId="2976" xr:uid="{D3084B3E-7887-455D-AD3E-2253EDAAC65A}"/>
    <cellStyle name="20% - Accent2 3 3 2 2 2" xfId="2977" xr:uid="{640B8836-6C2B-4F2B-965B-4AA3DEFEEE8A}"/>
    <cellStyle name="20% - Accent2 3 3 2 2 2 2" xfId="2978" xr:uid="{B5DFCE08-4E12-4C22-BD11-2CFDEF00017F}"/>
    <cellStyle name="20% - Accent2 3 3 2 2 3" xfId="2979" xr:uid="{00FE2D5F-1523-4932-850D-922452A00F63}"/>
    <cellStyle name="20% - Accent2 3 3 2 2 4" xfId="2980" xr:uid="{9EC2D2E8-403A-4367-9EB9-7382A0F6F5FF}"/>
    <cellStyle name="20% - Accent2 3 3 2 3" xfId="2981" xr:uid="{E5FE12D0-40EC-42B9-8161-5BE8B664EDB2}"/>
    <cellStyle name="20% - Accent2 3 3 2 3 2" xfId="2982" xr:uid="{9BFB535C-B696-4DEF-AFD5-2DB058681DCF}"/>
    <cellStyle name="20% - Accent2 3 3 2 4" xfId="2983" xr:uid="{B690AF99-72C9-4896-A0E4-482EC49A38E4}"/>
    <cellStyle name="20% - Accent2 3 3 2 5" xfId="2984" xr:uid="{E832BF17-9486-4487-AA67-4B3BD0299C24}"/>
    <cellStyle name="20% - Accent2 3 3 2 6" xfId="2985" xr:uid="{FE25F19B-3D49-4F83-87E4-9E8036BB371E}"/>
    <cellStyle name="20% - Accent2 3 3 2 7" xfId="2986" xr:uid="{57477783-676B-41E9-AA2E-E6E3D5A76F1D}"/>
    <cellStyle name="20% - Accent2 3 3 2 8" xfId="2987" xr:uid="{39BA8624-BA16-4973-9A53-6FF8E6B50131}"/>
    <cellStyle name="20% - Accent2 3 3 2 9" xfId="2975" xr:uid="{C4C7BA75-4E60-434E-990A-E124361BED22}"/>
    <cellStyle name="20% - Accent2 3 3 3" xfId="2988" xr:uid="{60D241D7-A0A0-4C93-8DBB-86DD129C903F}"/>
    <cellStyle name="20% - Accent2 3 3 3 2" xfId="2989" xr:uid="{5578E3AA-5B90-4E04-BD26-8CF2CDDE55AC}"/>
    <cellStyle name="20% - Accent2 3 3 3 2 2" xfId="2990" xr:uid="{A0102449-DDA0-48B6-AAD9-63DCD9F022D6}"/>
    <cellStyle name="20% - Accent2 3 3 3 2 3" xfId="2991" xr:uid="{B46D6688-D81A-4BFC-A963-C11AFF719667}"/>
    <cellStyle name="20% - Accent2 3 3 3 2 4" xfId="2992" xr:uid="{F79230DD-134C-439D-AA8B-C57E6563FF9E}"/>
    <cellStyle name="20% - Accent2 3 3 3 3" xfId="2993" xr:uid="{E7F0DCB4-87BF-4CCA-B969-D8EEF619F7CA}"/>
    <cellStyle name="20% - Accent2 3 3 3 4" xfId="2994" xr:uid="{06DBA0D0-0482-48AA-86F3-6A117D463790}"/>
    <cellStyle name="20% - Accent2 3 3 3 5" xfId="2995" xr:uid="{C906CB65-AD4A-44A7-BC48-8EDAB6FBF2AF}"/>
    <cellStyle name="20% - Accent2 3 3 3 6" xfId="2996" xr:uid="{35F5D486-9900-454D-8E11-7CF3F9AF5742}"/>
    <cellStyle name="20% - Accent2 3 3 3 7" xfId="2997" xr:uid="{698478C5-D874-4492-90BB-4A082FE34EEB}"/>
    <cellStyle name="20% - Accent2 3 3 4" xfId="2998" xr:uid="{CB2BB6E4-85F5-48A9-BDBA-DD266C18562A}"/>
    <cellStyle name="20% - Accent2 3 3 4 2" xfId="2999" xr:uid="{9DAD3898-C3BA-4172-AD7A-6837CC422DE0}"/>
    <cellStyle name="20% - Accent2 3 3 4 3" xfId="3000" xr:uid="{43A9B828-9742-4A0B-BC0F-E01048602E5A}"/>
    <cellStyle name="20% - Accent2 3 3 4 4" xfId="3001" xr:uid="{85CAE57E-5C9C-450D-A76F-F08483E902B0}"/>
    <cellStyle name="20% - Accent2 3 3 5" xfId="3002" xr:uid="{750218C4-0812-4BC7-944F-6BAF272A619B}"/>
    <cellStyle name="20% - Accent2 3 3 6" xfId="3003" xr:uid="{68591DC1-E169-4397-96B6-09686523FE34}"/>
    <cellStyle name="20% - Accent2 3 3 7" xfId="3004" xr:uid="{A5F77884-B496-4B81-8764-3F80AB3A3C8C}"/>
    <cellStyle name="20% - Accent2 3 3 8" xfId="3005" xr:uid="{9BA5B6C2-6A9D-4905-802A-7F954D174061}"/>
    <cellStyle name="20% - Accent2 3 3 9" xfId="3006" xr:uid="{97468076-FA20-4804-BE09-D4C0DDFDE359}"/>
    <cellStyle name="20% - Accent2 3 4" xfId="72" xr:uid="{DC7E5E7B-1789-4A23-960D-9A98ACD9779D}"/>
    <cellStyle name="20% - Accent2 3 4 10" xfId="3008" xr:uid="{FE0006E4-ED23-4AAC-963E-75FE4E2E1740}"/>
    <cellStyle name="20% - Accent2 3 4 11" xfId="3007" xr:uid="{B93216DD-531E-4AA6-89E1-C0DD6CE2DE72}"/>
    <cellStyle name="20% - Accent2 3 4 2" xfId="3009" xr:uid="{168AC943-EA3C-4EF5-94F1-8DB4A71B2101}"/>
    <cellStyle name="20% - Accent2 3 4 2 2" xfId="3010" xr:uid="{C516FD21-4705-428D-9A68-920745E515D5}"/>
    <cellStyle name="20% - Accent2 3 4 2 2 2" xfId="3011" xr:uid="{309B1BAC-1357-473A-9F32-4DE0EBB8450D}"/>
    <cellStyle name="20% - Accent2 3 4 2 2 2 2" xfId="3012" xr:uid="{F80DE6EF-5B32-4B19-BC59-52B50264B439}"/>
    <cellStyle name="20% - Accent2 3 4 2 2 3" xfId="3013" xr:uid="{DD59BA50-1F43-4D61-89FE-EDE8BEFAE1FC}"/>
    <cellStyle name="20% - Accent2 3 4 2 2 4" xfId="3014" xr:uid="{934989BF-F537-4947-B113-3FE9A60D7D35}"/>
    <cellStyle name="20% - Accent2 3 4 2 2 5" xfId="3015" xr:uid="{BE61AA45-4512-4FA2-AB48-D3D16F156484}"/>
    <cellStyle name="20% - Accent2 3 4 2 3" xfId="3016" xr:uid="{BF6344E5-2322-4A89-B1F5-9A90677E1A65}"/>
    <cellStyle name="20% - Accent2 3 4 2 3 2" xfId="3017" xr:uid="{38DEAD59-2253-45A9-A779-C74664DB3951}"/>
    <cellStyle name="20% - Accent2 3 4 2 4" xfId="3018" xr:uid="{9BF40342-213E-4F46-8FC6-05CEC9693276}"/>
    <cellStyle name="20% - Accent2 3 4 2 5" xfId="3019" xr:uid="{FEE64124-CF75-43BC-BE8C-3D81B48C3DE5}"/>
    <cellStyle name="20% - Accent2 3 4 2 6" xfId="3020" xr:uid="{7682C0AA-0AED-48D8-8698-3D5FB24DA5E4}"/>
    <cellStyle name="20% - Accent2 3 4 2 7" xfId="3021" xr:uid="{1ECECF6F-BEE6-4155-B91A-BDA86A8B10BE}"/>
    <cellStyle name="20% - Accent2 3 4 3" xfId="3022" xr:uid="{DD622CA6-9D6B-4304-A1DC-8F742499E6E4}"/>
    <cellStyle name="20% - Accent2 3 4 3 2" xfId="3023" xr:uid="{00C05FFC-20CA-4AC7-BBC7-F6E36CC5CEB9}"/>
    <cellStyle name="20% - Accent2 3 4 3 2 2" xfId="3024" xr:uid="{117658BA-2941-4FF1-B8F4-AB300AE9A0F6}"/>
    <cellStyle name="20% - Accent2 3 4 3 2 3" xfId="3025" xr:uid="{290F4DDA-BA41-4EAC-9F4E-291466084EB3}"/>
    <cellStyle name="20% - Accent2 3 4 3 2 4" xfId="3026" xr:uid="{2754AEC6-3FEE-4FB1-96B1-D779C9666038}"/>
    <cellStyle name="20% - Accent2 3 4 3 3" xfId="3027" xr:uid="{7B71BEC9-FC3F-4C01-9B88-29632E58E0DE}"/>
    <cellStyle name="20% - Accent2 3 4 3 4" xfId="3028" xr:uid="{502F39A7-4C12-4534-B8DB-ECF9B1BBE949}"/>
    <cellStyle name="20% - Accent2 3 4 3 5" xfId="3029" xr:uid="{6705081F-1A40-46B5-B349-EC03CB1A7C55}"/>
    <cellStyle name="20% - Accent2 3 4 3 6" xfId="3030" xr:uid="{2D3B1FC8-E543-42F6-8035-4641150421C1}"/>
    <cellStyle name="20% - Accent2 3 4 3 7" xfId="3031" xr:uid="{ED33CDD0-5BC4-4124-8D9E-0EBD96FD974F}"/>
    <cellStyle name="20% - Accent2 3 4 4" xfId="3032" xr:uid="{96FE947F-D782-4581-A4E2-BC3B65D17647}"/>
    <cellStyle name="20% - Accent2 3 4 4 2" xfId="3033" xr:uid="{D73BE00F-8CA1-4EFA-BD7A-F7E53BB4F911}"/>
    <cellStyle name="20% - Accent2 3 4 4 3" xfId="3034" xr:uid="{A8DF94E9-07BC-4C9F-BAE2-57C0F80CB257}"/>
    <cellStyle name="20% - Accent2 3 4 4 4" xfId="3035" xr:uid="{594C9D37-6707-4EDA-A316-17BE37424FE5}"/>
    <cellStyle name="20% - Accent2 3 4 4 5" xfId="3036" xr:uid="{18AD5430-D641-4DE9-B4E7-E77A70449515}"/>
    <cellStyle name="20% - Accent2 3 4 5" xfId="3037" xr:uid="{5823F938-DB98-4D68-9049-0D14160F47ED}"/>
    <cellStyle name="20% - Accent2 3 4 6" xfId="3038" xr:uid="{FC50DDB8-7D85-45B9-BFC7-6D4FABBC34B1}"/>
    <cellStyle name="20% - Accent2 3 4 7" xfId="3039" xr:uid="{9079C3C9-53BC-47AC-9291-C725F60F4D55}"/>
    <cellStyle name="20% - Accent2 3 4 8" xfId="3040" xr:uid="{A88A0C2E-DCEB-4247-B6D4-529737AC7EC0}"/>
    <cellStyle name="20% - Accent2 3 4 9" xfId="3041" xr:uid="{33E88AC7-2A9D-408F-A4AA-E4D0C6AE632D}"/>
    <cellStyle name="20% - Accent2 3 5" xfId="3042" xr:uid="{3C6036A8-8759-41FB-9363-111C94218EF6}"/>
    <cellStyle name="20% - Accent2 3 5 2" xfId="3043" xr:uid="{F1E85E1F-340F-41D1-B817-48B22D658BA5}"/>
    <cellStyle name="20% - Accent2 3 5 2 2" xfId="3044" xr:uid="{68F1AFEC-FDA6-4D01-B341-935151946AFA}"/>
    <cellStyle name="20% - Accent2 3 5 2 2 2" xfId="3045" xr:uid="{507E8E26-5548-479B-A31F-C07F44770464}"/>
    <cellStyle name="20% - Accent2 3 5 2 2 3" xfId="3046" xr:uid="{6DBCD45F-FC96-421A-AFC6-89D920B2B386}"/>
    <cellStyle name="20% - Accent2 3 5 2 2 4" xfId="3047" xr:uid="{EB428F41-53F4-48A5-86DB-30E99C4CF074}"/>
    <cellStyle name="20% - Accent2 3 5 2 2 5" xfId="3048" xr:uid="{F02CF362-1DF8-4E82-9987-293FA081A1D9}"/>
    <cellStyle name="20% - Accent2 3 5 2 3" xfId="3049" xr:uid="{B51FA8CA-E0FA-44DF-BC19-26E42C365C66}"/>
    <cellStyle name="20% - Accent2 3 5 2 4" xfId="3050" xr:uid="{8FF00F22-18D4-4A5F-B6E2-83AB396DA15C}"/>
    <cellStyle name="20% - Accent2 3 5 2 5" xfId="3051" xr:uid="{96FE41BC-28FB-467A-AFF6-CDED8A9D9CA5}"/>
    <cellStyle name="20% - Accent2 3 5 2 6" xfId="3052" xr:uid="{5D492554-9A09-4092-8AE3-1AFFB557DBAC}"/>
    <cellStyle name="20% - Accent2 3 5 2 7" xfId="3053" xr:uid="{394FAC5B-64D7-4C39-A716-1AAC89471046}"/>
    <cellStyle name="20% - Accent2 3 5 3" xfId="3054" xr:uid="{6E5AE82B-D190-48A7-A1B8-CAB881D3EF6F}"/>
    <cellStyle name="20% - Accent2 3 5 3 2" xfId="3055" xr:uid="{93654B5C-D0DC-4B93-B727-271E4BA05531}"/>
    <cellStyle name="20% - Accent2 3 5 3 2 2" xfId="3056" xr:uid="{B0DC33B3-26A0-46B7-81A5-7AF8B9A4CF92}"/>
    <cellStyle name="20% - Accent2 3 5 3 2 3" xfId="3057" xr:uid="{3F1E9F38-32A3-4733-91F6-E6EEA134A894}"/>
    <cellStyle name="20% - Accent2 3 5 3 3" xfId="3058" xr:uid="{998B31F7-E186-491B-83B4-4647E7D22311}"/>
    <cellStyle name="20% - Accent2 3 5 3 4" xfId="3059" xr:uid="{DBA6463E-C0D6-4406-866A-30A14C16F707}"/>
    <cellStyle name="20% - Accent2 3 5 3 5" xfId="3060" xr:uid="{110A962D-C01B-4C6C-ADE6-04CD1290CEE4}"/>
    <cellStyle name="20% - Accent2 3 5 3 6" xfId="3061" xr:uid="{B0AB315E-C443-4002-B84E-D0E00D6F31F3}"/>
    <cellStyle name="20% - Accent2 3 5 3 7" xfId="3062" xr:uid="{4D2DEF3D-D67F-40A1-8A26-FE5371155BEA}"/>
    <cellStyle name="20% - Accent2 3 5 4" xfId="3063" xr:uid="{EBC061E4-7749-4AA6-9228-55FFBAC12166}"/>
    <cellStyle name="20% - Accent2 3 5 4 2" xfId="3064" xr:uid="{20E0084B-F5AF-4C8E-88A6-D859B7F32C4C}"/>
    <cellStyle name="20% - Accent2 3 5 4 3" xfId="3065" xr:uid="{EEF150E6-27BD-4BCF-A0A2-237675270738}"/>
    <cellStyle name="20% - Accent2 3 5 4 4" xfId="3066" xr:uid="{6CCAFB95-D055-470B-ADA3-CFE4CEFB6DCA}"/>
    <cellStyle name="20% - Accent2 3 5 5" xfId="3067" xr:uid="{C41C3B26-E52E-4E07-B15B-1850C73AF66B}"/>
    <cellStyle name="20% - Accent2 3 5 6" xfId="3068" xr:uid="{476C2D3C-F29B-418D-AAA6-FA635916AB43}"/>
    <cellStyle name="20% - Accent2 3 5 7" xfId="3069" xr:uid="{A25DAB66-6575-46BB-A779-B379D9D12FDD}"/>
    <cellStyle name="20% - Accent2 3 5 8" xfId="3070" xr:uid="{AFB7B17E-53E9-4C0D-877F-B1B7B93D64AB}"/>
    <cellStyle name="20% - Accent2 3 5 9" xfId="3071" xr:uid="{38403896-EEA9-4558-9B29-23965DA12817}"/>
    <cellStyle name="20% - Accent2 3 6" xfId="3072" xr:uid="{8CD41E2A-F99B-43AC-BAEB-D868FD942415}"/>
    <cellStyle name="20% - Accent2 3 6 2" xfId="3073" xr:uid="{B05CF8C3-8838-4BC6-BAB2-8E7316A22854}"/>
    <cellStyle name="20% - Accent2 3 6 2 2" xfId="3074" xr:uid="{2E69EAE1-0518-4587-9AFA-F8D867434A3C}"/>
    <cellStyle name="20% - Accent2 3 6 2 2 2" xfId="3075" xr:uid="{47396659-CFE9-462C-B711-52817047DD14}"/>
    <cellStyle name="20% - Accent2 3 6 2 3" xfId="3076" xr:uid="{ED6F13B2-BDD8-4449-972E-595A613E92F5}"/>
    <cellStyle name="20% - Accent2 3 6 2 4" xfId="3077" xr:uid="{0DF1E9D7-C966-4BF9-A663-D45C1FD07C54}"/>
    <cellStyle name="20% - Accent2 3 6 2 5" xfId="3078" xr:uid="{B8AFB2E2-DE99-4FFE-8B4A-718FD54EC1E4}"/>
    <cellStyle name="20% - Accent2 3 6 3" xfId="3079" xr:uid="{57219CDA-7778-4C4A-AF0D-BEB581B01090}"/>
    <cellStyle name="20% - Accent2 3 6 3 2" xfId="3080" xr:uid="{B7B32064-51CD-45FC-BE5C-5AB082A339D4}"/>
    <cellStyle name="20% - Accent2 3 6 4" xfId="3081" xr:uid="{B50F6FC9-ACE5-43B3-833A-3FDDDB59446B}"/>
    <cellStyle name="20% - Accent2 3 6 4 2" xfId="3082" xr:uid="{49DDB343-4850-4A98-BAE7-E61AD3560430}"/>
    <cellStyle name="20% - Accent2 3 6 5" xfId="3083" xr:uid="{2139B0DE-4287-496D-8D14-B991CFAC29E1}"/>
    <cellStyle name="20% - Accent2 3 6 6" xfId="3084" xr:uid="{5E210B9F-FF73-44E8-8DA9-0D2156C2BE04}"/>
    <cellStyle name="20% - Accent2 3 6 7" xfId="3085" xr:uid="{7E5DBDCE-BE34-4C69-A3BC-C3C5989B5C28}"/>
    <cellStyle name="20% - Accent2 3 6 8" xfId="3086" xr:uid="{CA9777FB-4A53-4468-8A4E-DD6080BEE7A1}"/>
    <cellStyle name="20% - Accent2 3 7" xfId="3087" xr:uid="{8457D339-3713-4FB1-8BB8-E8BD3E5EE1BC}"/>
    <cellStyle name="20% - Accent2 3 7 2" xfId="3088" xr:uid="{95E9B15C-261B-44F1-9AA1-2A54018E746E}"/>
    <cellStyle name="20% - Accent2 3 7 2 2" xfId="3089" xr:uid="{ADFF51D0-5150-4442-82CA-C670B4210DAF}"/>
    <cellStyle name="20% - Accent2 3 7 2 2 2" xfId="3090" xr:uid="{0E4CC533-A84A-498D-B67B-488D967E041F}"/>
    <cellStyle name="20% - Accent2 3 7 2 3" xfId="3091" xr:uid="{49714819-9738-4DB9-8DBB-51A0A31C55B3}"/>
    <cellStyle name="20% - Accent2 3 7 2 4" xfId="3092" xr:uid="{EB413A35-41A8-4CF7-9E00-460B0767323A}"/>
    <cellStyle name="20% - Accent2 3 7 3" xfId="3093" xr:uid="{CE414C38-88B4-45AB-9F99-669CE5BEED78}"/>
    <cellStyle name="20% - Accent2 3 7 3 2" xfId="3094" xr:uid="{C9FA24AE-D884-440E-8ECE-717069128E39}"/>
    <cellStyle name="20% - Accent2 3 7 4" xfId="3095" xr:uid="{2A684A03-D80E-49B8-A63B-C4C8CFCC4998}"/>
    <cellStyle name="20% - Accent2 3 7 4 2" xfId="3096" xr:uid="{1EAA2429-266E-45E3-BAD2-6248809EFDA8}"/>
    <cellStyle name="20% - Accent2 3 7 5" xfId="3097" xr:uid="{12947E04-BCA1-427C-B460-21F8B0B21E9E}"/>
    <cellStyle name="20% - Accent2 3 7 6" xfId="3098" xr:uid="{7BF36312-A0CF-448F-B7EC-95B26237F9F1}"/>
    <cellStyle name="20% - Accent2 3 7 7" xfId="3099" xr:uid="{B780D043-9F08-4C65-AFFA-F1DBE5F0BCC9}"/>
    <cellStyle name="20% - Accent2 3 8" xfId="3100" xr:uid="{C95E479C-5CF9-4571-9569-5DEFE9E0CBBB}"/>
    <cellStyle name="20% - Accent2 3 8 2" xfId="3101" xr:uid="{F44CD763-292B-46F8-A660-EB50742BED11}"/>
    <cellStyle name="20% - Accent2 3 8 2 2" xfId="3102" xr:uid="{8525A011-7A05-43D9-A736-CDEE6AC88620}"/>
    <cellStyle name="20% - Accent2 3 8 3" xfId="3103" xr:uid="{2C3EABD3-C58A-4F25-BDAA-BE389D7B13F8}"/>
    <cellStyle name="20% - Accent2 3 8 4" xfId="3104" xr:uid="{B0BDE12C-F926-4FB1-8FAB-A6FCB790D541}"/>
    <cellStyle name="20% - Accent2 3 9" xfId="3105" xr:uid="{7F9C96D5-0F67-4C3F-A7D7-171230126271}"/>
    <cellStyle name="20% - Accent2 3 9 2" xfId="3106" xr:uid="{3857BFC3-FF69-4CE3-849B-0D3EFB861D53}"/>
    <cellStyle name="20% - Accent2 30" xfId="3107" xr:uid="{09100659-5836-4509-9D26-69E4EA36B077}"/>
    <cellStyle name="20% - Accent2 31" xfId="3108" xr:uid="{4C6D86D8-C74E-4461-89C2-C423DA184EAD}"/>
    <cellStyle name="20% - Accent2 32" xfId="3109" xr:uid="{75A97865-7551-4214-84F4-79021F0E369F}"/>
    <cellStyle name="20% - Accent2 33" xfId="3110" xr:uid="{0E2F837D-BED5-496B-93C5-EB713B74F855}"/>
    <cellStyle name="20% - Accent2 34" xfId="3111" xr:uid="{ED69F24F-10CF-4D6A-806A-312C6128524C}"/>
    <cellStyle name="20% - Accent2 35" xfId="3112" xr:uid="{B1175BFB-9F74-411F-B0B4-BE9E72353D16}"/>
    <cellStyle name="20% - Accent2 36" xfId="3113" xr:uid="{7A081A18-75EB-400F-82CB-1B7BD88C0610}"/>
    <cellStyle name="20% - Accent2 37" xfId="3114" xr:uid="{AFBD5577-39E6-4E38-91F5-3FFD24120894}"/>
    <cellStyle name="20% - Accent2 38" xfId="3115" xr:uid="{72AF6D62-1612-4773-AA22-3CAE9E132B84}"/>
    <cellStyle name="20% - Accent2 39" xfId="3116" xr:uid="{B1DF52BE-4937-4BBD-A942-3FF51642BBF1}"/>
    <cellStyle name="20% - Accent2 4" xfId="73" xr:uid="{F5C144FE-8564-4C21-B266-F87176E086EB}"/>
    <cellStyle name="20% - Accent2 4 10" xfId="3118" xr:uid="{B5AFC785-AD46-4078-81B6-02026658EE51}"/>
    <cellStyle name="20% - Accent2 4 11" xfId="3119" xr:uid="{11026D51-7915-4847-9293-83A4769C46E1}"/>
    <cellStyle name="20% - Accent2 4 12" xfId="3120" xr:uid="{D2FFFA7C-F57A-4FD4-84F0-6CBB877698ED}"/>
    <cellStyle name="20% - Accent2 4 13" xfId="3121" xr:uid="{F7439AE1-175D-41C2-8BA0-79A48E312D54}"/>
    <cellStyle name="20% - Accent2 4 14" xfId="3122" xr:uid="{BB9ABE47-BC6C-4A95-9D41-8805A884D78B}"/>
    <cellStyle name="20% - Accent2 4 15" xfId="3123" xr:uid="{50056B87-A327-4A50-814F-CF8751F7B682}"/>
    <cellStyle name="20% - Accent2 4 16" xfId="3117" xr:uid="{98A14539-8EAE-41DD-899F-DAF0CEE988DF}"/>
    <cellStyle name="20% - Accent2 4 2" xfId="74" xr:uid="{F08433D4-9513-4B8F-8C30-78801D2E981F}"/>
    <cellStyle name="20% - Accent2 4 2 10" xfId="3125" xr:uid="{825AD9CC-02D3-42D4-A285-D7CAA25710C1}"/>
    <cellStyle name="20% - Accent2 4 2 11" xfId="3126" xr:uid="{40066FE4-3DCC-4061-AA0D-97F131B81B59}"/>
    <cellStyle name="20% - Accent2 4 2 12" xfId="3127" xr:uid="{790AB296-FE56-40FC-A68C-63A0D8D6C0D5}"/>
    <cellStyle name="20% - Accent2 4 2 13" xfId="3128" xr:uid="{74F80615-D04C-4D7F-A691-BAE047D2F156}"/>
    <cellStyle name="20% - Accent2 4 2 14" xfId="3124" xr:uid="{CDDCE4B5-B3D4-4159-98FE-6847DC0C9E64}"/>
    <cellStyle name="20% - Accent2 4 2 2" xfId="75" xr:uid="{915F31B0-795B-4177-A414-0FC13E3C153B}"/>
    <cellStyle name="20% - Accent2 4 2 2 10" xfId="3130" xr:uid="{422C3E9E-F4E7-4588-856D-64D35B6B652A}"/>
    <cellStyle name="20% - Accent2 4 2 2 11" xfId="3129" xr:uid="{554BE2C5-C59A-4B89-9A70-09360263DAC6}"/>
    <cellStyle name="20% - Accent2 4 2 2 2" xfId="3131" xr:uid="{90992708-83DC-4314-BCA8-1DB47E68B7EF}"/>
    <cellStyle name="20% - Accent2 4 2 2 2 2" xfId="3132" xr:uid="{C807618F-DB63-4D1C-A286-0860353C5043}"/>
    <cellStyle name="20% - Accent2 4 2 2 2 2 2" xfId="3133" xr:uid="{BCE65813-4B9E-42A1-AE63-0C9B107BE7A3}"/>
    <cellStyle name="20% - Accent2 4 2 2 2 2 3" xfId="3134" xr:uid="{7F12455F-9945-4389-A67E-4F7E1EF24364}"/>
    <cellStyle name="20% - Accent2 4 2 2 2 2 4" xfId="3135" xr:uid="{727D4D2C-64FB-45B2-A207-A31DEC516859}"/>
    <cellStyle name="20% - Accent2 4 2 2 2 3" xfId="3136" xr:uid="{309885D8-71DD-41F3-8BD7-8810C080E725}"/>
    <cellStyle name="20% - Accent2 4 2 2 2 4" xfId="3137" xr:uid="{9930012A-E7E5-42E4-BC23-57B56276E0F3}"/>
    <cellStyle name="20% - Accent2 4 2 2 2 5" xfId="3138" xr:uid="{4F4B3AD3-EF8B-484F-ACD4-F8F61EEA54E0}"/>
    <cellStyle name="20% - Accent2 4 2 2 2 6" xfId="3139" xr:uid="{385FBFA2-4E61-4EB8-95AA-CB94321BBEC8}"/>
    <cellStyle name="20% - Accent2 4 2 2 2 7" xfId="3140" xr:uid="{6D8A4401-DD94-4BD0-BCA0-979E11F551E3}"/>
    <cellStyle name="20% - Accent2 4 2 2 3" xfId="3141" xr:uid="{8A5670A4-5E78-4DF9-97A3-32786DE008E3}"/>
    <cellStyle name="20% - Accent2 4 2 2 3 2" xfId="3142" xr:uid="{4DC6CBC1-C529-4156-8CDF-CC512D469709}"/>
    <cellStyle name="20% - Accent2 4 2 2 3 2 2" xfId="3143" xr:uid="{8ADC03A1-40B0-417C-8323-313F730EE07A}"/>
    <cellStyle name="20% - Accent2 4 2 2 3 2 3" xfId="3144" xr:uid="{6B168512-7AAF-4540-982B-A10422B3E6F2}"/>
    <cellStyle name="20% - Accent2 4 2 2 3 3" xfId="3145" xr:uid="{D8C3BB22-724A-4621-A7AF-A962D01EF6DA}"/>
    <cellStyle name="20% - Accent2 4 2 2 3 4" xfId="3146" xr:uid="{21C45518-8C0E-4A04-83E7-117B7697364C}"/>
    <cellStyle name="20% - Accent2 4 2 2 3 5" xfId="3147" xr:uid="{3D48958C-4FEC-4F0B-B27A-A88EEF38F1A9}"/>
    <cellStyle name="20% - Accent2 4 2 2 3 6" xfId="3148" xr:uid="{4D1F790B-63F6-4A20-82B4-17A8AC5443FA}"/>
    <cellStyle name="20% - Accent2 4 2 2 4" xfId="3149" xr:uid="{C452C7EE-B48A-42F9-916D-5D49D50F267A}"/>
    <cellStyle name="20% - Accent2 4 2 2 4 2" xfId="3150" xr:uid="{E32D62BA-2EF6-415B-BE82-4A78A7C0D398}"/>
    <cellStyle name="20% - Accent2 4 2 2 4 3" xfId="3151" xr:uid="{250E43B5-B682-4F3A-82C3-6F6D715AD9C9}"/>
    <cellStyle name="20% - Accent2 4 2 2 5" xfId="3152" xr:uid="{A9C4B6C3-943A-4F7B-97A0-D40B114A32D1}"/>
    <cellStyle name="20% - Accent2 4 2 2 6" xfId="3153" xr:uid="{12CD279F-AA74-41DE-8920-3ED94B9539E5}"/>
    <cellStyle name="20% - Accent2 4 2 2 7" xfId="3154" xr:uid="{41D45224-F879-4A0D-9DD5-DB6E0D584740}"/>
    <cellStyle name="20% - Accent2 4 2 2 8" xfId="3155" xr:uid="{D998CFB3-3A6A-4F32-B97C-4417CAA131D5}"/>
    <cellStyle name="20% - Accent2 4 2 2 9" xfId="3156" xr:uid="{83B439ED-26D4-46C3-B4E9-CE2AAD50A296}"/>
    <cellStyle name="20% - Accent2 4 2 3" xfId="3157" xr:uid="{94D60D96-FD5E-490E-80F0-70F2E98716E8}"/>
    <cellStyle name="20% - Accent2 4 2 3 2" xfId="3158" xr:uid="{36AD71F0-BB05-4D41-91D4-FD65E6A59E63}"/>
    <cellStyle name="20% - Accent2 4 2 3 2 2" xfId="3159" xr:uid="{909900B0-19F8-4535-9A57-1D80BB81CDF0}"/>
    <cellStyle name="20% - Accent2 4 2 3 2 2 2" xfId="3160" xr:uid="{48154340-6A39-4768-91AC-9B4AD21C6672}"/>
    <cellStyle name="20% - Accent2 4 2 3 2 2 3" xfId="3161" xr:uid="{21AAA3C7-3F93-4336-B9DC-830353C21D3B}"/>
    <cellStyle name="20% - Accent2 4 2 3 2 3" xfId="3162" xr:uid="{5DF5006C-087A-472B-BE89-1962A646A534}"/>
    <cellStyle name="20% - Accent2 4 2 3 2 4" xfId="3163" xr:uid="{F48B0564-6DE7-4B5F-B800-0699134907F2}"/>
    <cellStyle name="20% - Accent2 4 2 3 2 5" xfId="3164" xr:uid="{29BECFEC-2946-4091-9436-FFD051BBA8C9}"/>
    <cellStyle name="20% - Accent2 4 2 3 2 6" xfId="3165" xr:uid="{159FF821-EDF6-4E5B-9B31-03A607CC0C07}"/>
    <cellStyle name="20% - Accent2 4 2 3 3" xfId="3166" xr:uid="{800DCC49-518B-4894-B7B2-5558D376DF47}"/>
    <cellStyle name="20% - Accent2 4 2 3 3 2" xfId="3167" xr:uid="{D21C1BB9-9CC0-46A6-B064-9247EA2EDB1A}"/>
    <cellStyle name="20% - Accent2 4 2 3 3 2 2" xfId="3168" xr:uid="{02D25EE1-B221-4EAD-BAAB-95CB655BC350}"/>
    <cellStyle name="20% - Accent2 4 2 3 3 2 3" xfId="3169" xr:uid="{3D303B53-F1BD-4546-936F-98CD249A13D1}"/>
    <cellStyle name="20% - Accent2 4 2 3 3 3" xfId="3170" xr:uid="{2AE3A7A3-1843-4D55-A795-AAF96A458706}"/>
    <cellStyle name="20% - Accent2 4 2 3 3 4" xfId="3171" xr:uid="{EB9C27C9-F890-43B0-9AAF-09D94B1A9185}"/>
    <cellStyle name="20% - Accent2 4 2 3 3 5" xfId="3172" xr:uid="{BC0C00DF-74D0-4592-9346-D2A8FFA3C276}"/>
    <cellStyle name="20% - Accent2 4 2 3 4" xfId="3173" xr:uid="{9000D9E3-ADF6-4CB6-9A08-544EAD3DB72D}"/>
    <cellStyle name="20% - Accent2 4 2 3 4 2" xfId="3174" xr:uid="{3178B715-1950-43D8-9238-6780FEC54E41}"/>
    <cellStyle name="20% - Accent2 4 2 3 4 3" xfId="3175" xr:uid="{01FF8F96-21A8-44E7-A4CB-5995C8067772}"/>
    <cellStyle name="20% - Accent2 4 2 3 5" xfId="3176" xr:uid="{DBCF41C8-827F-4B22-85C6-F4362D170418}"/>
    <cellStyle name="20% - Accent2 4 2 3 6" xfId="3177" xr:uid="{BC4C2134-F38B-476C-BEC1-1E8B5442B734}"/>
    <cellStyle name="20% - Accent2 4 2 3 7" xfId="3178" xr:uid="{A42EBF26-A01F-47FC-8EBF-002C13B41A6D}"/>
    <cellStyle name="20% - Accent2 4 2 3 8" xfId="3179" xr:uid="{8E50065B-3BE4-4F4B-B106-7427D20BB0D8}"/>
    <cellStyle name="20% - Accent2 4 2 3 9" xfId="3180" xr:uid="{D7387DBF-A5D5-4371-8A4C-20BDEB65BC41}"/>
    <cellStyle name="20% - Accent2 4 2 4" xfId="3181" xr:uid="{3512599B-C97D-4085-B41B-E9213571C5E8}"/>
    <cellStyle name="20% - Accent2 4 2 4 2" xfId="3182" xr:uid="{A0CC856D-74EB-414E-9DF4-4D07CBD87859}"/>
    <cellStyle name="20% - Accent2 4 2 4 2 2" xfId="3183" xr:uid="{F9383AD3-7F0F-44CA-9EE7-41BED07ADEE9}"/>
    <cellStyle name="20% - Accent2 4 2 4 2 3" xfId="3184" xr:uid="{C850D92E-D5DF-4211-ABF1-7D3FA3B7E5A0}"/>
    <cellStyle name="20% - Accent2 4 2 4 3" xfId="3185" xr:uid="{CF78E0E3-7D0F-465C-88E0-B1E23096E78C}"/>
    <cellStyle name="20% - Accent2 4 2 4 4" xfId="3186" xr:uid="{563C1342-B6CB-4A0D-961F-F60010367B52}"/>
    <cellStyle name="20% - Accent2 4 2 4 5" xfId="3187" xr:uid="{C01FD2B1-35A6-4F91-A87C-C02AC0F87FF0}"/>
    <cellStyle name="20% - Accent2 4 2 4 6" xfId="3188" xr:uid="{311BDEC4-5425-4C4B-B5A9-76CEEFEA31FF}"/>
    <cellStyle name="20% - Accent2 4 2 4 7" xfId="3189" xr:uid="{7092C43A-F0F3-4F54-A7F0-6D1069C8CAE0}"/>
    <cellStyle name="20% - Accent2 4 2 5" xfId="3190" xr:uid="{55384D9D-8714-4F64-871C-6D76D57E4D58}"/>
    <cellStyle name="20% - Accent2 4 2 5 2" xfId="3191" xr:uid="{410FEE6D-11A8-4F7B-ACD2-E370D183D430}"/>
    <cellStyle name="20% - Accent2 4 2 5 2 2" xfId="3192" xr:uid="{2FE091F2-A958-4DF3-BEA6-1ACB72759539}"/>
    <cellStyle name="20% - Accent2 4 2 5 2 3" xfId="3193" xr:uid="{A0FD7572-498F-4AA6-84AD-BEE8FEA6DA3F}"/>
    <cellStyle name="20% - Accent2 4 2 5 3" xfId="3194" xr:uid="{0B60EF97-04BE-4905-B794-CCE01D72EBF1}"/>
    <cellStyle name="20% - Accent2 4 2 5 4" xfId="3195" xr:uid="{83E26739-0690-4173-94A7-FB3327BBFD23}"/>
    <cellStyle name="20% - Accent2 4 2 5 5" xfId="3196" xr:uid="{3873B59E-898D-40E6-8928-498C4BF51524}"/>
    <cellStyle name="20% - Accent2 4 2 6" xfId="3197" xr:uid="{D12860A4-F25B-4B84-87AA-88D53E826B24}"/>
    <cellStyle name="20% - Accent2 4 2 6 2" xfId="3198" xr:uid="{1AB4D3F2-FB7E-4CFE-8971-9A4C6552F82E}"/>
    <cellStyle name="20% - Accent2 4 2 6 3" xfId="3199" xr:uid="{324D6BF3-3A1A-4D2C-8481-90B163D65D0A}"/>
    <cellStyle name="20% - Accent2 4 2 7" xfId="3200" xr:uid="{EF86466D-A2FA-4D3A-97C2-E652D1C0B53E}"/>
    <cellStyle name="20% - Accent2 4 2 8" xfId="3201" xr:uid="{4D25BDEF-7D51-48C9-9905-DC45372B427B}"/>
    <cellStyle name="20% - Accent2 4 2 9" xfId="3202" xr:uid="{E30667C5-45CF-4F58-BF90-43C093CCCB65}"/>
    <cellStyle name="20% - Accent2 4 3" xfId="76" xr:uid="{64D18BD1-190F-4D3F-9F0E-F5C4930C8057}"/>
    <cellStyle name="20% - Accent2 4 3 10" xfId="3204" xr:uid="{1337F107-78AD-4DB5-9428-DBF0E888BF2B}"/>
    <cellStyle name="20% - Accent2 4 3 11" xfId="3203" xr:uid="{A2678111-1057-483A-83A2-2C718645D705}"/>
    <cellStyle name="20% - Accent2 4 3 2" xfId="3205" xr:uid="{9BD188E8-6031-41A0-A307-9726040F2535}"/>
    <cellStyle name="20% - Accent2 4 3 2 2" xfId="3206" xr:uid="{2F28E018-E087-4127-AA63-22328B3F6374}"/>
    <cellStyle name="20% - Accent2 4 3 2 2 2" xfId="3207" xr:uid="{56FDE8B5-BDC7-4720-9645-EB31A0D01E32}"/>
    <cellStyle name="20% - Accent2 4 3 2 2 3" xfId="3208" xr:uid="{858229E3-A7A9-49BB-BE5D-4238D7B8604E}"/>
    <cellStyle name="20% - Accent2 4 3 2 2 4" xfId="3209" xr:uid="{EC102D3B-49EA-459C-86A1-59AD9B8A72BF}"/>
    <cellStyle name="20% - Accent2 4 3 2 2 5" xfId="3210" xr:uid="{AE0B4EF1-7C4B-44A3-9704-E23158F3209B}"/>
    <cellStyle name="20% - Accent2 4 3 2 3" xfId="3211" xr:uid="{6B9808F8-661C-4BC7-AC30-778E51193133}"/>
    <cellStyle name="20% - Accent2 4 3 2 4" xfId="3212" xr:uid="{8A9F7DE0-01DA-4EE0-8766-07704667473C}"/>
    <cellStyle name="20% - Accent2 4 3 2 5" xfId="3213" xr:uid="{EA000894-0066-451F-9A4C-B2C264695560}"/>
    <cellStyle name="20% - Accent2 4 3 2 6" xfId="3214" xr:uid="{8CEE4B38-4825-40B9-A55E-F16A82B2F3B0}"/>
    <cellStyle name="20% - Accent2 4 3 2 7" xfId="3215" xr:uid="{398E63BE-07C8-4D1F-AF4B-8FE267E6C6AE}"/>
    <cellStyle name="20% - Accent2 4 3 2 8" xfId="3216" xr:uid="{17999130-758A-42C4-898F-0145A7CD38A1}"/>
    <cellStyle name="20% - Accent2 4 3 3" xfId="3217" xr:uid="{CCA8FA6A-1835-48DD-84B3-F06DE0D1212D}"/>
    <cellStyle name="20% - Accent2 4 3 3 2" xfId="3218" xr:uid="{0E7B3A94-63D8-40CB-841C-4559B813A0AA}"/>
    <cellStyle name="20% - Accent2 4 3 3 2 2" xfId="3219" xr:uid="{24509470-7AB4-4F59-8016-88DCFE864249}"/>
    <cellStyle name="20% - Accent2 4 3 3 2 3" xfId="3220" xr:uid="{F9BC7657-90D8-4362-8A6F-2A4C683796CD}"/>
    <cellStyle name="20% - Accent2 4 3 3 3" xfId="3221" xr:uid="{ED9CB07E-56BE-402E-A8CD-2DA734EFF6D4}"/>
    <cellStyle name="20% - Accent2 4 3 3 4" xfId="3222" xr:uid="{1CD40AE4-7548-4055-8E1D-A00C38C9FCA3}"/>
    <cellStyle name="20% - Accent2 4 3 3 5" xfId="3223" xr:uid="{7C1769E9-C83C-446A-8D42-1720535E66C6}"/>
    <cellStyle name="20% - Accent2 4 3 3 6" xfId="3224" xr:uid="{45276FB0-11E1-42B5-A998-B765B4CCE290}"/>
    <cellStyle name="20% - Accent2 4 3 3 7" xfId="3225" xr:uid="{B9BA361E-ACAF-40A2-83A7-CB8D0D573E97}"/>
    <cellStyle name="20% - Accent2 4 3 4" xfId="3226" xr:uid="{06850D70-E9FA-4545-BF95-96E1A1EE6952}"/>
    <cellStyle name="20% - Accent2 4 3 4 2" xfId="3227" xr:uid="{6DB8907C-A1C3-41D6-AE88-66BBF9C0A564}"/>
    <cellStyle name="20% - Accent2 4 3 4 3" xfId="3228" xr:uid="{C3C3B639-CE45-44F6-B71A-837DE39D07E3}"/>
    <cellStyle name="20% - Accent2 4 3 4 4" xfId="3229" xr:uid="{E1157C06-BFD2-437A-990B-4ED42AA6EF39}"/>
    <cellStyle name="20% - Accent2 4 3 5" xfId="3230" xr:uid="{9886364B-192D-4D9D-8868-F20E5891DBE0}"/>
    <cellStyle name="20% - Accent2 4 3 6" xfId="3231" xr:uid="{497BBDF0-2E75-4534-94BE-C659D11C104E}"/>
    <cellStyle name="20% - Accent2 4 3 7" xfId="3232" xr:uid="{1EB1CBAF-5541-4EB3-BA3E-E50C4AB29F47}"/>
    <cellStyle name="20% - Accent2 4 3 8" xfId="3233" xr:uid="{EA700CDD-BEA8-4030-B6AA-FB064119E8BF}"/>
    <cellStyle name="20% - Accent2 4 3 9" xfId="3234" xr:uid="{B8263761-4404-4F00-896C-04395E803207}"/>
    <cellStyle name="20% - Accent2 4 4" xfId="3235" xr:uid="{F376A7AA-8BB4-47AD-AA35-DA2AD211374E}"/>
    <cellStyle name="20% - Accent2 4 4 10" xfId="3236" xr:uid="{D342ECBD-704D-4FA2-BA92-1EEB28181ED2}"/>
    <cellStyle name="20% - Accent2 4 4 2" xfId="3237" xr:uid="{D2255BC2-6D8F-41A6-B699-6BEA529A1F1B}"/>
    <cellStyle name="20% - Accent2 4 4 2 2" xfId="3238" xr:uid="{F074708B-3760-411C-A045-3178EEEEF111}"/>
    <cellStyle name="20% - Accent2 4 4 2 2 2" xfId="3239" xr:uid="{2D3DC665-DDFB-4957-A9B2-126B621DAA5E}"/>
    <cellStyle name="20% - Accent2 4 4 2 2 3" xfId="3240" xr:uid="{92E49251-BB0F-40FE-8676-BF7159335181}"/>
    <cellStyle name="20% - Accent2 4 4 2 2 4" xfId="3241" xr:uid="{D38EAA53-780F-47EF-B2EA-81168A98C33E}"/>
    <cellStyle name="20% - Accent2 4 4 2 3" xfId="3242" xr:uid="{AE004160-7C18-4EDA-A0A9-C2BC3B60537C}"/>
    <cellStyle name="20% - Accent2 4 4 2 4" xfId="3243" xr:uid="{F8CCF99F-8820-4F01-80E9-C3112E653349}"/>
    <cellStyle name="20% - Accent2 4 4 2 5" xfId="3244" xr:uid="{8C6717BD-EBA1-48B8-A2DE-1F34EF3D13B0}"/>
    <cellStyle name="20% - Accent2 4 4 2 6" xfId="3245" xr:uid="{5696EA20-5137-4B00-84D1-33ECAAA92DAE}"/>
    <cellStyle name="20% - Accent2 4 4 2 7" xfId="3246" xr:uid="{C02BBBCC-6850-4DED-9ED5-F2C97EBC609C}"/>
    <cellStyle name="20% - Accent2 4 4 3" xfId="3247" xr:uid="{EB6A92B2-E9BF-4256-8BE6-C8362B5AA01C}"/>
    <cellStyle name="20% - Accent2 4 4 3 2" xfId="3248" xr:uid="{E0018FDB-1AC3-4277-B857-759ECA9E4E4A}"/>
    <cellStyle name="20% - Accent2 4 4 3 2 2" xfId="3249" xr:uid="{5118EE27-B18B-4179-A26F-8596A95718AB}"/>
    <cellStyle name="20% - Accent2 4 4 3 2 3" xfId="3250" xr:uid="{674114CE-2970-41BA-A689-9BB5E9B25560}"/>
    <cellStyle name="20% - Accent2 4 4 3 3" xfId="3251" xr:uid="{2D0AEC0C-F322-485D-B061-8CD0DEAD9418}"/>
    <cellStyle name="20% - Accent2 4 4 3 4" xfId="3252" xr:uid="{B5999829-3BDC-434C-BE99-0D0268417255}"/>
    <cellStyle name="20% - Accent2 4 4 3 5" xfId="3253" xr:uid="{DB604543-841F-406B-BF0F-BB7A5A9BDDE8}"/>
    <cellStyle name="20% - Accent2 4 4 3 6" xfId="3254" xr:uid="{8AE21A4B-4E80-4116-9689-848FED50BEBB}"/>
    <cellStyle name="20% - Accent2 4 4 4" xfId="3255" xr:uid="{64612762-6467-431E-BA28-44F8073D9C47}"/>
    <cellStyle name="20% - Accent2 4 4 4 2" xfId="3256" xr:uid="{0C817098-59FA-4556-AB7D-52D01C47F018}"/>
    <cellStyle name="20% - Accent2 4 4 4 3" xfId="3257" xr:uid="{426D853F-52F9-4B6C-8CC7-1BBBFAB41BE0}"/>
    <cellStyle name="20% - Accent2 4 4 4 4" xfId="3258" xr:uid="{6E82BA21-6BAA-4205-BDB5-9CB699152758}"/>
    <cellStyle name="20% - Accent2 4 4 5" xfId="3259" xr:uid="{1377F312-7346-41DC-A746-08FC4EAFBFE4}"/>
    <cellStyle name="20% - Accent2 4 4 6" xfId="3260" xr:uid="{5D0BD13D-E0C3-481A-B1A2-48D16CD35C1A}"/>
    <cellStyle name="20% - Accent2 4 4 7" xfId="3261" xr:uid="{7FA52766-0B68-4043-8E47-8C7F0F52796B}"/>
    <cellStyle name="20% - Accent2 4 4 8" xfId="3262" xr:uid="{98278335-F43B-47E6-A14F-5820EAE666D8}"/>
    <cellStyle name="20% - Accent2 4 4 9" xfId="3263" xr:uid="{23D9BC94-1284-4BAB-BB3C-77EE5C3A5BFB}"/>
    <cellStyle name="20% - Accent2 4 5" xfId="3264" xr:uid="{1C543812-8C9B-40CC-B2B3-88A8F71F363C}"/>
    <cellStyle name="20% - Accent2 4 5 2" xfId="3265" xr:uid="{AE66C3B0-0473-46BC-9B19-9F148F44EE57}"/>
    <cellStyle name="20% - Accent2 4 5 2 2" xfId="3266" xr:uid="{C4F213A8-24B1-4596-9149-889CF0F2A32B}"/>
    <cellStyle name="20% - Accent2 4 5 2 2 2" xfId="3267" xr:uid="{2735ADD7-D078-4797-8CE1-24D3C2089E13}"/>
    <cellStyle name="20% - Accent2 4 5 2 2 3" xfId="3268" xr:uid="{FFA570CA-AEAA-4477-A154-E4E924704C47}"/>
    <cellStyle name="20% - Accent2 4 5 2 2 4" xfId="3269" xr:uid="{9C8CB2C9-CC1D-4497-AFC2-045E0492B489}"/>
    <cellStyle name="20% - Accent2 4 5 2 3" xfId="3270" xr:uid="{4117A177-F921-4172-B743-185C5C6A8350}"/>
    <cellStyle name="20% - Accent2 4 5 2 4" xfId="3271" xr:uid="{7DFD9482-C6F0-4148-B311-BF98A01EA40D}"/>
    <cellStyle name="20% - Accent2 4 5 2 5" xfId="3272" xr:uid="{5690917A-BCE4-44B0-AEC9-3081A16BA342}"/>
    <cellStyle name="20% - Accent2 4 5 2 6" xfId="3273" xr:uid="{171E2045-6D47-45F4-B797-924E39DCD8ED}"/>
    <cellStyle name="20% - Accent2 4 5 3" xfId="3274" xr:uid="{1CF7F217-ACCB-40C8-81A3-D46FCF1526BD}"/>
    <cellStyle name="20% - Accent2 4 5 3 2" xfId="3275" xr:uid="{9A11133F-A04F-4D6B-BA9E-9E1B563D7521}"/>
    <cellStyle name="20% - Accent2 4 5 3 2 2" xfId="3276" xr:uid="{B739D50A-768F-495E-A51C-70A528B3D7DA}"/>
    <cellStyle name="20% - Accent2 4 5 3 2 3" xfId="3277" xr:uid="{4711011B-B53A-4AEA-A0B2-1FCB94CF265D}"/>
    <cellStyle name="20% - Accent2 4 5 3 3" xfId="3278" xr:uid="{8B591390-0CBE-4BCF-A0B2-54ACFD249168}"/>
    <cellStyle name="20% - Accent2 4 5 3 4" xfId="3279" xr:uid="{D9DA17F0-FB16-4F50-9F49-88E1E1D68E02}"/>
    <cellStyle name="20% - Accent2 4 5 3 5" xfId="3280" xr:uid="{395E763E-840B-4E45-B8F0-EA32A36BAD56}"/>
    <cellStyle name="20% - Accent2 4 5 3 6" xfId="3281" xr:uid="{66BFBB64-15B8-4F2A-83AA-B7CBD4D3B965}"/>
    <cellStyle name="20% - Accent2 4 5 4" xfId="3282" xr:uid="{FD8D7168-21B4-487A-857E-26848E44FB36}"/>
    <cellStyle name="20% - Accent2 4 5 4 2" xfId="3283" xr:uid="{7B95EBBF-C979-4DA4-BE50-8703A463D5E2}"/>
    <cellStyle name="20% - Accent2 4 5 4 3" xfId="3284" xr:uid="{6E3D69EE-3906-4480-A121-68A24177BF62}"/>
    <cellStyle name="20% - Accent2 4 5 4 4" xfId="3285" xr:uid="{5B7D4AF4-A2B1-4820-9834-7E41B67C1B09}"/>
    <cellStyle name="20% - Accent2 4 5 5" xfId="3286" xr:uid="{69C5D119-59F9-4D44-95ED-4BE2FAADD90E}"/>
    <cellStyle name="20% - Accent2 4 5 6" xfId="3287" xr:uid="{FF279CF6-1529-4942-BC9E-F294A6A8831A}"/>
    <cellStyle name="20% - Accent2 4 5 7" xfId="3288" xr:uid="{42C17C62-823F-48EB-AB0A-574690898AB9}"/>
    <cellStyle name="20% - Accent2 4 5 8" xfId="3289" xr:uid="{63E3E94C-E52D-42FB-9FAC-60D24FD6A882}"/>
    <cellStyle name="20% - Accent2 4 5 9" xfId="3290" xr:uid="{68399414-2D25-4E5B-9F21-A80DAD83FA74}"/>
    <cellStyle name="20% - Accent2 4 6" xfId="3291" xr:uid="{1E487F93-CE73-45B5-B407-EE0EE8763C79}"/>
    <cellStyle name="20% - Accent2 4 6 2" xfId="3292" xr:uid="{BB22A28E-E600-4A40-BC87-6E72867AE620}"/>
    <cellStyle name="20% - Accent2 4 6 2 2" xfId="3293" xr:uid="{CB75A7EB-ACF9-41D0-8EB8-01E4007EE7F8}"/>
    <cellStyle name="20% - Accent2 4 6 2 3" xfId="3294" xr:uid="{33665894-2C14-4ACD-A0AA-3831AE0BEB42}"/>
    <cellStyle name="20% - Accent2 4 6 2 4" xfId="3295" xr:uid="{40868AB3-34B8-46D5-9C4F-FCB17850F4CC}"/>
    <cellStyle name="20% - Accent2 4 6 3" xfId="3296" xr:uid="{8D09C591-C58F-4997-A984-48D44B8547B5}"/>
    <cellStyle name="20% - Accent2 4 6 4" xfId="3297" xr:uid="{B5E41AF8-CC61-4E9C-92C5-6E4330485637}"/>
    <cellStyle name="20% - Accent2 4 6 5" xfId="3298" xr:uid="{9E610B66-DBED-449C-B522-3407980CECF8}"/>
    <cellStyle name="20% - Accent2 4 6 6" xfId="3299" xr:uid="{EEE85C78-8BCC-45BA-A7A0-2AE0EC83E645}"/>
    <cellStyle name="20% - Accent2 4 7" xfId="3300" xr:uid="{50C606EF-5AA3-40D6-9C27-50BA937DAC6B}"/>
    <cellStyle name="20% - Accent2 4 7 2" xfId="3301" xr:uid="{AA45A7B9-9D89-40ED-8DAD-C10E0D3728BF}"/>
    <cellStyle name="20% - Accent2 4 7 2 2" xfId="3302" xr:uid="{7C5FEA8E-578E-4350-85C4-B43EEAC02153}"/>
    <cellStyle name="20% - Accent2 4 7 2 3" xfId="3303" xr:uid="{55285FEB-65E2-46C9-B738-E1F96396DC92}"/>
    <cellStyle name="20% - Accent2 4 7 3" xfId="3304" xr:uid="{A0039BBF-F16D-43A2-BDD9-EF682688A1AE}"/>
    <cellStyle name="20% - Accent2 4 7 4" xfId="3305" xr:uid="{18745947-718C-4A1E-9886-E8A6F861396B}"/>
    <cellStyle name="20% - Accent2 4 7 5" xfId="3306" xr:uid="{E3761954-036A-4D1D-AC74-64A5688830C2}"/>
    <cellStyle name="20% - Accent2 4 7 6" xfId="3307" xr:uid="{68B4A65C-9A48-4DB4-9A99-E1526B3CF509}"/>
    <cellStyle name="20% - Accent2 4 8" xfId="3308" xr:uid="{39B5B5F6-59D9-4259-A36E-829C0E08CFDF}"/>
    <cellStyle name="20% - Accent2 4 8 2" xfId="3309" xr:uid="{D7DAD755-E419-4EC3-B5DC-551EEA7826A3}"/>
    <cellStyle name="20% - Accent2 4 8 3" xfId="3310" xr:uid="{4E1366FA-7002-461B-8E64-A475150DEB47}"/>
    <cellStyle name="20% - Accent2 4 8 4" xfId="3311" xr:uid="{4B35F962-9431-48D7-BB70-4F76F3114830}"/>
    <cellStyle name="20% - Accent2 4 9" xfId="3312" xr:uid="{05B15B07-FB82-441E-973D-465EE6310B37}"/>
    <cellStyle name="20% - Accent2 40" xfId="3313" xr:uid="{BA84B030-44BD-4CF3-B05A-B8C1FC1AD36C}"/>
    <cellStyle name="20% - Accent2 41" xfId="3314" xr:uid="{864E8C9E-A5D2-485E-B809-33C199AA50A8}"/>
    <cellStyle name="20% - Accent2 42" xfId="2376" xr:uid="{A41EADE3-1D7A-42BD-8EBB-DBB831DEA507}"/>
    <cellStyle name="20% - Accent2 5" xfId="77" xr:uid="{A291C65E-6519-40FC-9067-282789E375B1}"/>
    <cellStyle name="20% - Accent2 5 10" xfId="3316" xr:uid="{835D395C-DC91-4822-9397-1A8347D0E828}"/>
    <cellStyle name="20% - Accent2 5 11" xfId="3317" xr:uid="{5157B2E8-A1DE-4E35-8A60-7A4896092155}"/>
    <cellStyle name="20% - Accent2 5 12" xfId="3318" xr:uid="{25A22194-FEDF-400E-B57C-FBBA10FB4033}"/>
    <cellStyle name="20% - Accent2 5 13" xfId="3319" xr:uid="{FA651FB7-A30D-4C8F-80FE-D82FA7CC5B76}"/>
    <cellStyle name="20% - Accent2 5 14" xfId="3320" xr:uid="{B7FE3702-123A-44E3-A00A-4326E8397E2D}"/>
    <cellStyle name="20% - Accent2 5 15" xfId="3321" xr:uid="{7D17F995-075F-44D2-B154-AFBB90D8F029}"/>
    <cellStyle name="20% - Accent2 5 16" xfId="3315" xr:uid="{4CDE64F1-65DA-445C-97A7-C5F056B4562F}"/>
    <cellStyle name="20% - Accent2 5 2" xfId="78" xr:uid="{7AB2D1D8-EFF0-4445-9778-7002D62EA444}"/>
    <cellStyle name="20% - Accent2 5 2 10" xfId="3323" xr:uid="{F95FF8FD-8401-43AB-9C4F-4CBF109EFE67}"/>
    <cellStyle name="20% - Accent2 5 2 11" xfId="3324" xr:uid="{EDDF6CB9-12BF-4B95-8467-8FBC7DE8DBF5}"/>
    <cellStyle name="20% - Accent2 5 2 12" xfId="3325" xr:uid="{73012D29-4DA7-4A64-9BD0-8B9C945EC278}"/>
    <cellStyle name="20% - Accent2 5 2 13" xfId="3326" xr:uid="{59FF13FE-D772-4044-B016-A437F4C2685A}"/>
    <cellStyle name="20% - Accent2 5 2 14" xfId="3322" xr:uid="{E900BAC9-52F0-443B-9604-847265E94CEE}"/>
    <cellStyle name="20% - Accent2 5 2 2" xfId="79" xr:uid="{2ED1457A-C0DD-4709-8E6F-29B391C8E4D6}"/>
    <cellStyle name="20% - Accent2 5 2 2 10" xfId="3328" xr:uid="{2D2FB2C2-0FAE-420F-A1A0-ED340AA9D145}"/>
    <cellStyle name="20% - Accent2 5 2 2 11" xfId="3327" xr:uid="{20BAB230-2D2C-413C-A2B5-12531E1EE2CA}"/>
    <cellStyle name="20% - Accent2 5 2 2 2" xfId="3329" xr:uid="{EB2735C0-E4D8-4DDB-9923-A4938ACF4EAA}"/>
    <cellStyle name="20% - Accent2 5 2 2 2 2" xfId="3330" xr:uid="{C3A8E7C6-EF40-40E2-9EEF-FDCE859F6147}"/>
    <cellStyle name="20% - Accent2 5 2 2 2 2 2" xfId="3331" xr:uid="{408131A0-7F6F-4E05-92E3-AF68FADA0C8F}"/>
    <cellStyle name="20% - Accent2 5 2 2 2 2 3" xfId="3332" xr:uid="{CA832131-0325-411A-A059-03FCF62E7A2A}"/>
    <cellStyle name="20% - Accent2 5 2 2 2 2 4" xfId="3333" xr:uid="{67983DA4-9072-4F8D-BC4C-0CE52A64FB26}"/>
    <cellStyle name="20% - Accent2 5 2 2 2 3" xfId="3334" xr:uid="{FA75013F-0E02-4DA4-9929-71271808F5A2}"/>
    <cellStyle name="20% - Accent2 5 2 2 2 4" xfId="3335" xr:uid="{CD4E58FF-9D13-429D-B1AB-B8F1EEE3B11A}"/>
    <cellStyle name="20% - Accent2 5 2 2 2 5" xfId="3336" xr:uid="{9DB8EAF5-0185-4E74-8038-21811BC7D975}"/>
    <cellStyle name="20% - Accent2 5 2 2 2 6" xfId="3337" xr:uid="{73F8929A-7B10-44C0-83DF-28C3453CFC3A}"/>
    <cellStyle name="20% - Accent2 5 2 2 2 7" xfId="3338" xr:uid="{34A5B28E-F5DB-45C6-98C4-94D1644166B1}"/>
    <cellStyle name="20% - Accent2 5 2 2 3" xfId="3339" xr:uid="{3405E041-E132-4DEF-957C-35073A210FCB}"/>
    <cellStyle name="20% - Accent2 5 2 2 3 2" xfId="3340" xr:uid="{E4CD426B-9BA2-4B97-B2C0-FA3DD69F6AE2}"/>
    <cellStyle name="20% - Accent2 5 2 2 3 2 2" xfId="3341" xr:uid="{2588AC4E-34DE-48E4-B8DA-DD43F8D33E22}"/>
    <cellStyle name="20% - Accent2 5 2 2 3 2 3" xfId="3342" xr:uid="{88B3895F-D68D-4355-99F4-4333B09F1352}"/>
    <cellStyle name="20% - Accent2 5 2 2 3 3" xfId="3343" xr:uid="{C423AE02-0B71-4A4E-BAA1-3FD6D671DD94}"/>
    <cellStyle name="20% - Accent2 5 2 2 3 4" xfId="3344" xr:uid="{94BBA2AD-EB2D-425D-A97A-45D48C721A20}"/>
    <cellStyle name="20% - Accent2 5 2 2 3 5" xfId="3345" xr:uid="{D88B7A6F-6AD0-4DDA-8297-96E6E60363BB}"/>
    <cellStyle name="20% - Accent2 5 2 2 3 6" xfId="3346" xr:uid="{86229B63-958B-41F6-B0AE-BE217FD5214F}"/>
    <cellStyle name="20% - Accent2 5 2 2 4" xfId="3347" xr:uid="{74AD5D7F-BAAB-4EAA-A94C-8FE4349E5813}"/>
    <cellStyle name="20% - Accent2 5 2 2 4 2" xfId="3348" xr:uid="{7B42421A-AF66-4C63-A449-5E33B7C4E26E}"/>
    <cellStyle name="20% - Accent2 5 2 2 4 3" xfId="3349" xr:uid="{B87017E6-C0E7-404E-BA15-8A57C6288B0D}"/>
    <cellStyle name="20% - Accent2 5 2 2 5" xfId="3350" xr:uid="{27DF7471-4CEC-4DBE-9DFF-44B0518205CD}"/>
    <cellStyle name="20% - Accent2 5 2 2 6" xfId="3351" xr:uid="{66FB9F64-B2F0-436B-AB97-53F428E399C4}"/>
    <cellStyle name="20% - Accent2 5 2 2 7" xfId="3352" xr:uid="{5C49F265-1BB2-45FC-A070-1839DC26C662}"/>
    <cellStyle name="20% - Accent2 5 2 2 8" xfId="3353" xr:uid="{25DA00BC-6523-4BE8-AA29-40EF1E41CF86}"/>
    <cellStyle name="20% - Accent2 5 2 2 9" xfId="3354" xr:uid="{4F0F6D9E-5A06-4A93-888E-84209AC7EDF3}"/>
    <cellStyle name="20% - Accent2 5 2 3" xfId="3355" xr:uid="{E1DBD9C1-680D-4A60-AB80-44BE2E0F0F1B}"/>
    <cellStyle name="20% - Accent2 5 2 3 2" xfId="3356" xr:uid="{F9D0860F-C3BE-441C-B9EA-A5DB4496F97C}"/>
    <cellStyle name="20% - Accent2 5 2 3 2 2" xfId="3357" xr:uid="{B961CFC8-F832-45AA-878A-AB704808FE5B}"/>
    <cellStyle name="20% - Accent2 5 2 3 2 2 2" xfId="3358" xr:uid="{68E521CC-0599-406D-9A41-1369AE551DEA}"/>
    <cellStyle name="20% - Accent2 5 2 3 2 2 3" xfId="3359" xr:uid="{4F6AA942-BB9E-4490-A1CA-57D612B97D7D}"/>
    <cellStyle name="20% - Accent2 5 2 3 2 3" xfId="3360" xr:uid="{6D0E0309-D8B3-4C5E-8782-4EAD84B11910}"/>
    <cellStyle name="20% - Accent2 5 2 3 2 4" xfId="3361" xr:uid="{0BA00972-4759-49E1-A008-190B594590FA}"/>
    <cellStyle name="20% - Accent2 5 2 3 2 5" xfId="3362" xr:uid="{ADC48B5D-7F14-4167-8D67-B34C2D05277E}"/>
    <cellStyle name="20% - Accent2 5 2 3 2 6" xfId="3363" xr:uid="{B97D3BF9-A770-4B05-9199-4CFA3D058B54}"/>
    <cellStyle name="20% - Accent2 5 2 3 3" xfId="3364" xr:uid="{375735BF-40A5-4064-BD76-B4606412029D}"/>
    <cellStyle name="20% - Accent2 5 2 3 3 2" xfId="3365" xr:uid="{D59AD4BC-DB48-4078-8804-67E5222A7D26}"/>
    <cellStyle name="20% - Accent2 5 2 3 3 2 2" xfId="3366" xr:uid="{BD1646C7-8F49-46E2-AC6D-DEE7918C0B4A}"/>
    <cellStyle name="20% - Accent2 5 2 3 3 2 3" xfId="3367" xr:uid="{A4B65C53-6BB5-4802-B3A8-A8E688F7971F}"/>
    <cellStyle name="20% - Accent2 5 2 3 3 3" xfId="3368" xr:uid="{7F057E48-DB6A-4B77-B5A2-D566AEAC7EF7}"/>
    <cellStyle name="20% - Accent2 5 2 3 3 4" xfId="3369" xr:uid="{F43DEC3B-9708-4C01-9B77-0B4A1A80ADF4}"/>
    <cellStyle name="20% - Accent2 5 2 3 3 5" xfId="3370" xr:uid="{09E8F134-F03F-4D1F-8BB0-059B1934AADA}"/>
    <cellStyle name="20% - Accent2 5 2 3 4" xfId="3371" xr:uid="{C009A923-3B53-48D6-A089-61F1DE9C078F}"/>
    <cellStyle name="20% - Accent2 5 2 3 4 2" xfId="3372" xr:uid="{3AB11352-7A7E-4371-9B9C-2BD15E1E06D2}"/>
    <cellStyle name="20% - Accent2 5 2 3 4 3" xfId="3373" xr:uid="{158F2988-99D8-4647-B2F6-FDEB2923915F}"/>
    <cellStyle name="20% - Accent2 5 2 3 5" xfId="3374" xr:uid="{EC7BCDFE-B9C7-4E75-9F77-CAB575D3B12F}"/>
    <cellStyle name="20% - Accent2 5 2 3 6" xfId="3375" xr:uid="{411B77C5-81D2-4024-A510-32E21C29404F}"/>
    <cellStyle name="20% - Accent2 5 2 3 7" xfId="3376" xr:uid="{1C05A27B-FD1E-4B24-9697-142042DC3A87}"/>
    <cellStyle name="20% - Accent2 5 2 3 8" xfId="3377" xr:uid="{DC2123EC-5566-4013-BF92-6D95E2F695FC}"/>
    <cellStyle name="20% - Accent2 5 2 3 9" xfId="3378" xr:uid="{10F71345-48D0-4C2F-BF7D-46AEB62AB0B4}"/>
    <cellStyle name="20% - Accent2 5 2 4" xfId="3379" xr:uid="{7065C236-DFCE-4BFB-B2F4-5D16554169C0}"/>
    <cellStyle name="20% - Accent2 5 2 4 2" xfId="3380" xr:uid="{92E05957-1E98-446C-905C-F3C9DA9098E7}"/>
    <cellStyle name="20% - Accent2 5 2 4 2 2" xfId="3381" xr:uid="{0EB4479F-DB43-41C9-8223-D0FCCABEA478}"/>
    <cellStyle name="20% - Accent2 5 2 4 2 3" xfId="3382" xr:uid="{40A9AFFA-286F-45A4-806C-22A7DA8D874A}"/>
    <cellStyle name="20% - Accent2 5 2 4 3" xfId="3383" xr:uid="{DFE03CCE-EDC6-4529-9DEC-1EEE52865A0F}"/>
    <cellStyle name="20% - Accent2 5 2 4 4" xfId="3384" xr:uid="{883A26A8-5E38-4120-BF00-E897DC4F8A99}"/>
    <cellStyle name="20% - Accent2 5 2 4 5" xfId="3385" xr:uid="{4D37634F-FE8F-48CE-B6B7-6827AF23D158}"/>
    <cellStyle name="20% - Accent2 5 2 4 6" xfId="3386" xr:uid="{803075C5-935B-4EEB-B6E5-891B667026FA}"/>
    <cellStyle name="20% - Accent2 5 2 4 7" xfId="3387" xr:uid="{FD7F8185-DB0E-45F1-857C-1AAEAE9B51E4}"/>
    <cellStyle name="20% - Accent2 5 2 5" xfId="3388" xr:uid="{506F40B3-8944-47BD-A503-18BC7299DD87}"/>
    <cellStyle name="20% - Accent2 5 2 5 2" xfId="3389" xr:uid="{42199B61-F3EC-4AD7-B66A-808844FC7BD0}"/>
    <cellStyle name="20% - Accent2 5 2 5 2 2" xfId="3390" xr:uid="{932D214E-F5DE-4E86-8E9A-803A7820BB16}"/>
    <cellStyle name="20% - Accent2 5 2 5 2 3" xfId="3391" xr:uid="{EBABF00F-F1BB-485C-B6E9-F8EF7933E776}"/>
    <cellStyle name="20% - Accent2 5 2 5 3" xfId="3392" xr:uid="{D0B31C6F-0B85-4EA2-9CD4-63860A9DBBC5}"/>
    <cellStyle name="20% - Accent2 5 2 5 4" xfId="3393" xr:uid="{2DBA356B-FED0-4591-9EEC-9F9B2EC7408F}"/>
    <cellStyle name="20% - Accent2 5 2 5 5" xfId="3394" xr:uid="{7CE8F280-9469-4CFD-B6E3-359A1A2E82D8}"/>
    <cellStyle name="20% - Accent2 5 2 6" xfId="3395" xr:uid="{E182E4E8-9D22-4B4F-9A34-EBF3E15B7E85}"/>
    <cellStyle name="20% - Accent2 5 2 6 2" xfId="3396" xr:uid="{AB8E49C7-7BDF-4A2E-A257-80889F503C87}"/>
    <cellStyle name="20% - Accent2 5 2 6 3" xfId="3397" xr:uid="{587BC120-BB68-455B-AD4B-509366DCF490}"/>
    <cellStyle name="20% - Accent2 5 2 7" xfId="3398" xr:uid="{EAD1B9FB-1464-47C1-B8A6-89D891EF2314}"/>
    <cellStyle name="20% - Accent2 5 2 8" xfId="3399" xr:uid="{1BC2CE3D-E157-4AC8-A560-B803437A356B}"/>
    <cellStyle name="20% - Accent2 5 2 9" xfId="3400" xr:uid="{4B58A98E-5B0A-42C6-A714-C53D6C9A8933}"/>
    <cellStyle name="20% - Accent2 5 3" xfId="80" xr:uid="{7D4E7CFD-BC5D-43BD-A4E3-FB3118B12FD5}"/>
    <cellStyle name="20% - Accent2 5 3 10" xfId="3402" xr:uid="{AD5D6529-BFA2-4E62-BE95-8822895DCD3E}"/>
    <cellStyle name="20% - Accent2 5 3 11" xfId="3401" xr:uid="{A48CD769-6609-45AB-B36E-267DE71CB725}"/>
    <cellStyle name="20% - Accent2 5 3 2" xfId="3403" xr:uid="{53F1FCA1-7150-46B9-ABAE-0FA50C1A093F}"/>
    <cellStyle name="20% - Accent2 5 3 2 2" xfId="3404" xr:uid="{0C30B9F9-5C0B-4C2E-A5DD-58614FCAB75C}"/>
    <cellStyle name="20% - Accent2 5 3 2 2 2" xfId="3405" xr:uid="{08A88007-980C-43CD-9B26-DEBC3B42FD35}"/>
    <cellStyle name="20% - Accent2 5 3 2 2 3" xfId="3406" xr:uid="{5E02DCCA-02A0-45A7-ADBB-89EF242955C2}"/>
    <cellStyle name="20% - Accent2 5 3 2 2 4" xfId="3407" xr:uid="{6626416A-2507-4EC0-A884-4A9FF68F3C1C}"/>
    <cellStyle name="20% - Accent2 5 3 2 2 5" xfId="3408" xr:uid="{53A91A3F-0ED7-4630-ADF4-F369BB65EF3D}"/>
    <cellStyle name="20% - Accent2 5 3 2 3" xfId="3409" xr:uid="{2B0D1A31-3407-437E-96CE-E1E64F43296E}"/>
    <cellStyle name="20% - Accent2 5 3 2 4" xfId="3410" xr:uid="{B3B32E47-0C31-445F-B684-62217E342B29}"/>
    <cellStyle name="20% - Accent2 5 3 2 5" xfId="3411" xr:uid="{DD987418-82B4-4267-9AAD-DC4414EF5A99}"/>
    <cellStyle name="20% - Accent2 5 3 2 6" xfId="3412" xr:uid="{A8D11A68-F2D5-4CA4-96F0-C71D5CB04007}"/>
    <cellStyle name="20% - Accent2 5 3 2 7" xfId="3413" xr:uid="{9253FEEC-A1F2-474C-9E7A-F5E833057E47}"/>
    <cellStyle name="20% - Accent2 5 3 2 8" xfId="3414" xr:uid="{290B28B9-F4D8-45F6-A89C-B73C1819395E}"/>
    <cellStyle name="20% - Accent2 5 3 3" xfId="3415" xr:uid="{D9277588-7965-4C58-BBB1-65A800806CD9}"/>
    <cellStyle name="20% - Accent2 5 3 3 2" xfId="3416" xr:uid="{8DC97D39-0BE0-4FFC-9AB4-CD3F882310A1}"/>
    <cellStyle name="20% - Accent2 5 3 3 2 2" xfId="3417" xr:uid="{C45989E7-91E8-43F2-AC0D-F3C3D1C75483}"/>
    <cellStyle name="20% - Accent2 5 3 3 2 3" xfId="3418" xr:uid="{C285446A-BC30-44B4-ACF2-2E422049A7F5}"/>
    <cellStyle name="20% - Accent2 5 3 3 3" xfId="3419" xr:uid="{6F99E846-686E-470A-9F29-35C774CD5A0F}"/>
    <cellStyle name="20% - Accent2 5 3 3 4" xfId="3420" xr:uid="{093465D5-9DBE-4F73-97BF-0C46E8822BAB}"/>
    <cellStyle name="20% - Accent2 5 3 3 5" xfId="3421" xr:uid="{CC21EBA7-1F89-4C7C-BDC0-2C8E978A2072}"/>
    <cellStyle name="20% - Accent2 5 3 3 6" xfId="3422" xr:uid="{63D993E6-A5DB-4B42-BF21-798D1018B392}"/>
    <cellStyle name="20% - Accent2 5 3 3 7" xfId="3423" xr:uid="{35379308-E903-4D5F-BCD1-FE965D4DFE4D}"/>
    <cellStyle name="20% - Accent2 5 3 4" xfId="3424" xr:uid="{DD84FEB7-D36B-41C1-B7D5-76FA35CF5E82}"/>
    <cellStyle name="20% - Accent2 5 3 4 2" xfId="3425" xr:uid="{5A5B6D39-5C4C-4B0B-BC65-175E02E9B9F7}"/>
    <cellStyle name="20% - Accent2 5 3 4 3" xfId="3426" xr:uid="{30FAFFC1-0A23-4960-A6DF-1F35C72C356B}"/>
    <cellStyle name="20% - Accent2 5 3 4 4" xfId="3427" xr:uid="{DC9F7CAE-4456-4FCB-9410-DB81152D42F6}"/>
    <cellStyle name="20% - Accent2 5 3 5" xfId="3428" xr:uid="{3C0C65A4-7FEA-447A-A3DC-77C28F7FE2D4}"/>
    <cellStyle name="20% - Accent2 5 3 6" xfId="3429" xr:uid="{7FA72366-481F-4097-9317-F1B9F9E2BEAF}"/>
    <cellStyle name="20% - Accent2 5 3 7" xfId="3430" xr:uid="{3D68F407-F524-4B44-AF04-7FB65813AAF7}"/>
    <cellStyle name="20% - Accent2 5 3 8" xfId="3431" xr:uid="{7EB8D4DC-D850-4008-A68E-C629597C7DA5}"/>
    <cellStyle name="20% - Accent2 5 3 9" xfId="3432" xr:uid="{96F652D8-1A53-4984-9AB2-4FAA59252797}"/>
    <cellStyle name="20% - Accent2 5 4" xfId="3433" xr:uid="{4313C1DA-000C-4DB7-80D6-A4C40C955D5F}"/>
    <cellStyle name="20% - Accent2 5 4 10" xfId="3434" xr:uid="{C1601D59-397F-4566-8C92-ABDCB81FF05A}"/>
    <cellStyle name="20% - Accent2 5 4 2" xfId="3435" xr:uid="{0C622ED9-C6A3-4F51-BDCC-7DAD597A2871}"/>
    <cellStyle name="20% - Accent2 5 4 2 2" xfId="3436" xr:uid="{AFB9C68E-06CB-4F7E-943A-CA6DEEFD9548}"/>
    <cellStyle name="20% - Accent2 5 4 2 2 2" xfId="3437" xr:uid="{3B3CDEC3-95D8-43C4-9D5B-E35447688572}"/>
    <cellStyle name="20% - Accent2 5 4 2 2 3" xfId="3438" xr:uid="{2DB1AB8E-088E-4794-8839-5D3D2E082601}"/>
    <cellStyle name="20% - Accent2 5 4 2 2 4" xfId="3439" xr:uid="{6C9D0A44-B5E0-447E-96EF-630A7F5EF1D3}"/>
    <cellStyle name="20% - Accent2 5 4 2 3" xfId="3440" xr:uid="{3C5C0DE8-3AFE-4376-B435-58DF13DCA93E}"/>
    <cellStyle name="20% - Accent2 5 4 2 4" xfId="3441" xr:uid="{4CD9675B-CB84-4468-97A4-6C43720446A9}"/>
    <cellStyle name="20% - Accent2 5 4 2 5" xfId="3442" xr:uid="{6AAFFCDA-C8B1-4BC3-B0AC-9BCDE0945771}"/>
    <cellStyle name="20% - Accent2 5 4 2 6" xfId="3443" xr:uid="{A7E3C8E9-1CEA-49D6-B711-300F89683904}"/>
    <cellStyle name="20% - Accent2 5 4 2 7" xfId="3444" xr:uid="{BC967585-9813-4920-908D-2DD9DCF0885F}"/>
    <cellStyle name="20% - Accent2 5 4 3" xfId="3445" xr:uid="{945223B6-F5CF-46AC-88F3-CE28708242A3}"/>
    <cellStyle name="20% - Accent2 5 4 3 2" xfId="3446" xr:uid="{11002EBE-33E3-409F-A153-75D27798E378}"/>
    <cellStyle name="20% - Accent2 5 4 3 2 2" xfId="3447" xr:uid="{F0E151CF-7241-4831-8140-4DEB5938444D}"/>
    <cellStyle name="20% - Accent2 5 4 3 2 3" xfId="3448" xr:uid="{CA1A54F0-6BD7-4084-A63B-AA4BDCCB1DC0}"/>
    <cellStyle name="20% - Accent2 5 4 3 3" xfId="3449" xr:uid="{47D98AD3-F842-42AA-A1C1-61EB6E9031A5}"/>
    <cellStyle name="20% - Accent2 5 4 3 4" xfId="3450" xr:uid="{49A24F61-D56D-46BD-8A70-41A257A34FC3}"/>
    <cellStyle name="20% - Accent2 5 4 3 5" xfId="3451" xr:uid="{B4B32758-2938-402E-B0A9-C83D308FBA4E}"/>
    <cellStyle name="20% - Accent2 5 4 3 6" xfId="3452" xr:uid="{FB99075C-D7FA-4B1F-B248-57EAD6E4F7B1}"/>
    <cellStyle name="20% - Accent2 5 4 4" xfId="3453" xr:uid="{03043960-42C6-4295-B6DA-0794BFE18CB3}"/>
    <cellStyle name="20% - Accent2 5 4 4 2" xfId="3454" xr:uid="{FE00C1ED-A152-4658-AF84-5E1CB92C1347}"/>
    <cellStyle name="20% - Accent2 5 4 4 3" xfId="3455" xr:uid="{3302441E-98DE-4907-99D2-F81AF2BB1429}"/>
    <cellStyle name="20% - Accent2 5 4 4 4" xfId="3456" xr:uid="{B2596E37-7F80-4701-9891-2A5DE34AEA66}"/>
    <cellStyle name="20% - Accent2 5 4 5" xfId="3457" xr:uid="{8CD2CDFC-1203-4C69-AC82-D3B467037BEC}"/>
    <cellStyle name="20% - Accent2 5 4 6" xfId="3458" xr:uid="{285D57F2-A060-485B-A3E1-C8A34229DAEE}"/>
    <cellStyle name="20% - Accent2 5 4 7" xfId="3459" xr:uid="{561B9FC5-7E51-448D-BA7C-7B510D854DD3}"/>
    <cellStyle name="20% - Accent2 5 4 8" xfId="3460" xr:uid="{F77F1D63-AD34-4D79-AA47-0819BF755030}"/>
    <cellStyle name="20% - Accent2 5 4 9" xfId="3461" xr:uid="{04CC12FF-F1B5-4CE9-8225-06B0EA4C0F17}"/>
    <cellStyle name="20% - Accent2 5 5" xfId="3462" xr:uid="{2EB89D43-5C3A-4BA3-A792-16917A835C35}"/>
    <cellStyle name="20% - Accent2 5 5 2" xfId="3463" xr:uid="{5A1A669E-7AAF-4C74-8FE4-C7C0FF67BE27}"/>
    <cellStyle name="20% - Accent2 5 5 2 2" xfId="3464" xr:uid="{E7234F3E-59D3-492F-B87E-59B82164424C}"/>
    <cellStyle name="20% - Accent2 5 5 2 2 2" xfId="3465" xr:uid="{C226E69E-9C39-42AA-AF88-65B7F78754E4}"/>
    <cellStyle name="20% - Accent2 5 5 2 2 3" xfId="3466" xr:uid="{4148204C-CE24-40C8-A7F6-3F830937B83C}"/>
    <cellStyle name="20% - Accent2 5 5 2 2 4" xfId="3467" xr:uid="{52996A3B-8DA5-482D-A9D1-720060DA53A4}"/>
    <cellStyle name="20% - Accent2 5 5 2 3" xfId="3468" xr:uid="{8F6F7C4A-229A-4BE0-BC83-C99FB46AD5F9}"/>
    <cellStyle name="20% - Accent2 5 5 2 4" xfId="3469" xr:uid="{070BB3D7-EF80-4A62-BCCF-1E24DFBA8854}"/>
    <cellStyle name="20% - Accent2 5 5 2 5" xfId="3470" xr:uid="{1F7E9EFD-4247-4B95-9E1F-1BF02B6878BC}"/>
    <cellStyle name="20% - Accent2 5 5 2 6" xfId="3471" xr:uid="{87E161C0-73EA-4EE4-B0A6-00508095FC5A}"/>
    <cellStyle name="20% - Accent2 5 5 3" xfId="3472" xr:uid="{7BE427B4-02DE-4218-B5B1-665854CFC539}"/>
    <cellStyle name="20% - Accent2 5 5 3 2" xfId="3473" xr:uid="{E5F87C92-1692-430F-A027-61A57370B439}"/>
    <cellStyle name="20% - Accent2 5 5 3 2 2" xfId="3474" xr:uid="{7337870D-004B-457A-B238-5C056C20F644}"/>
    <cellStyle name="20% - Accent2 5 5 3 2 3" xfId="3475" xr:uid="{A56E9CD7-BD83-4D42-A349-F697BFD105B4}"/>
    <cellStyle name="20% - Accent2 5 5 3 3" xfId="3476" xr:uid="{8BB990FF-596C-4FBC-8131-2CFC6DE52A5B}"/>
    <cellStyle name="20% - Accent2 5 5 3 4" xfId="3477" xr:uid="{17325F3E-A313-4A52-BD0D-F66AA2A91A7A}"/>
    <cellStyle name="20% - Accent2 5 5 3 5" xfId="3478" xr:uid="{E666B947-568A-4A09-AA6F-4593F8639653}"/>
    <cellStyle name="20% - Accent2 5 5 3 6" xfId="3479" xr:uid="{A12C3586-2487-410C-AB5C-B621BDDC9CF0}"/>
    <cellStyle name="20% - Accent2 5 5 4" xfId="3480" xr:uid="{CB970BB8-C4FF-4D2E-A175-161F6A7B0F2F}"/>
    <cellStyle name="20% - Accent2 5 5 4 2" xfId="3481" xr:uid="{5A8DFB71-9E73-418C-90A7-04FEB2113685}"/>
    <cellStyle name="20% - Accent2 5 5 4 3" xfId="3482" xr:uid="{AC6F42AD-9CC9-4D1D-B25A-C8D578D32D75}"/>
    <cellStyle name="20% - Accent2 5 5 4 4" xfId="3483" xr:uid="{619F84AD-5F5B-4CE1-A31F-3A77F290D9CA}"/>
    <cellStyle name="20% - Accent2 5 5 5" xfId="3484" xr:uid="{42E5159C-0B93-4B22-A20E-0EC259E95B1B}"/>
    <cellStyle name="20% - Accent2 5 5 6" xfId="3485" xr:uid="{AF14325A-1F51-40E6-9421-DB04A30A36B4}"/>
    <cellStyle name="20% - Accent2 5 5 7" xfId="3486" xr:uid="{20EEA835-FFE7-49BF-8E3C-B01747D9BB75}"/>
    <cellStyle name="20% - Accent2 5 5 8" xfId="3487" xr:uid="{6F74EAE4-4044-402E-8756-2D412EDD4E24}"/>
    <cellStyle name="20% - Accent2 5 5 9" xfId="3488" xr:uid="{72BD7BB5-47DA-4BBF-B3D7-114308C7E2A0}"/>
    <cellStyle name="20% - Accent2 5 6" xfId="3489" xr:uid="{A1CF4C0D-CA41-4B2D-879F-DFBE6714DD0A}"/>
    <cellStyle name="20% - Accent2 5 6 2" xfId="3490" xr:uid="{13E09588-8BC3-4B6B-B05C-69C1CB8BC13E}"/>
    <cellStyle name="20% - Accent2 5 6 2 2" xfId="3491" xr:uid="{9396DF09-6DE3-43B4-A4D8-20D0606505E1}"/>
    <cellStyle name="20% - Accent2 5 6 2 3" xfId="3492" xr:uid="{E53156FD-84A3-4E31-B246-1FC796B432A0}"/>
    <cellStyle name="20% - Accent2 5 6 2 4" xfId="3493" xr:uid="{B236FD78-C47F-49CC-AA96-D5B901B08083}"/>
    <cellStyle name="20% - Accent2 5 6 3" xfId="3494" xr:uid="{7F418805-E9FA-4920-AC3C-12AD49AC7A74}"/>
    <cellStyle name="20% - Accent2 5 6 4" xfId="3495" xr:uid="{DA81AFE0-79D9-4476-96BC-3A0247F2B982}"/>
    <cellStyle name="20% - Accent2 5 6 5" xfId="3496" xr:uid="{B7E98D00-94F4-41A0-A9F9-406D1D7BE1C1}"/>
    <cellStyle name="20% - Accent2 5 6 6" xfId="3497" xr:uid="{6748B72B-1DB1-4423-A579-1937B83ACAE8}"/>
    <cellStyle name="20% - Accent2 5 7" xfId="3498" xr:uid="{B4AFC69D-1911-47BD-A45C-996E1A43B93C}"/>
    <cellStyle name="20% - Accent2 5 7 2" xfId="3499" xr:uid="{0B69D7E8-99CC-4BA4-BA44-3FFFE03ED314}"/>
    <cellStyle name="20% - Accent2 5 7 2 2" xfId="3500" xr:uid="{74924292-EF2F-4053-A9A9-E2DB73DB9ED6}"/>
    <cellStyle name="20% - Accent2 5 7 2 3" xfId="3501" xr:uid="{DB1F9926-8F1D-4463-92BD-6D6BB2E85379}"/>
    <cellStyle name="20% - Accent2 5 7 3" xfId="3502" xr:uid="{22EBD0A1-EA96-4B7A-8001-AE13E0A640D9}"/>
    <cellStyle name="20% - Accent2 5 7 4" xfId="3503" xr:uid="{15C5418B-5191-4B26-9DA7-B07A69860C89}"/>
    <cellStyle name="20% - Accent2 5 7 5" xfId="3504" xr:uid="{FA8A8BF8-C037-4AE0-9C0B-AE53877727CC}"/>
    <cellStyle name="20% - Accent2 5 7 6" xfId="3505" xr:uid="{DBABE73E-45E4-43C0-AA12-F4D926F7D4C6}"/>
    <cellStyle name="20% - Accent2 5 8" xfId="3506" xr:uid="{32B0E454-A161-4559-93D5-96FC7BB5100B}"/>
    <cellStyle name="20% - Accent2 5 8 2" xfId="3507" xr:uid="{5442386E-F73D-4729-945A-79530ACEC408}"/>
    <cellStyle name="20% - Accent2 5 8 3" xfId="3508" xr:uid="{FD73BB63-228B-4925-AE1F-1428B31C26F7}"/>
    <cellStyle name="20% - Accent2 5 8 4" xfId="3509" xr:uid="{16AB0459-7440-4320-9762-512056972802}"/>
    <cellStyle name="20% - Accent2 5 9" xfId="3510" xr:uid="{5908163A-3688-42FB-BF2A-945924AA4C0E}"/>
    <cellStyle name="20% - Accent2 6" xfId="81" xr:uid="{22237C09-BE89-4E4F-8E35-32B2192A6E41}"/>
    <cellStyle name="20% - Accent2 6 10" xfId="3512" xr:uid="{206883F6-DC4D-48FB-B976-E4E9A231FEFD}"/>
    <cellStyle name="20% - Accent2 6 11" xfId="3513" xr:uid="{2B6E03C0-3535-430E-A05F-8595275C6658}"/>
    <cellStyle name="20% - Accent2 6 12" xfId="3514" xr:uid="{C0355ABC-0186-4EA5-96E9-6A6C00BDBFE8}"/>
    <cellStyle name="20% - Accent2 6 13" xfId="3515" xr:uid="{503462BA-FAFA-4CC2-BDC7-F1E2A4F9746A}"/>
    <cellStyle name="20% - Accent2 6 14" xfId="3516" xr:uid="{E866288B-F20B-48C1-98A4-4F250378C2B3}"/>
    <cellStyle name="20% - Accent2 6 15" xfId="3511" xr:uid="{ECC0239C-D655-4EE6-89B1-30D2AFB3A55E}"/>
    <cellStyle name="20% - Accent2 6 2" xfId="82" xr:uid="{43D901A5-C3C5-47F2-80AB-DAAA3E3E7EA2}"/>
    <cellStyle name="20% - Accent2 6 2 10" xfId="3518" xr:uid="{B46C8785-F5DA-437C-8025-CE1831695BF1}"/>
    <cellStyle name="20% - Accent2 6 2 11" xfId="3519" xr:uid="{EFF70E5A-1C0C-4AC8-AF66-211A667A4215}"/>
    <cellStyle name="20% - Accent2 6 2 12" xfId="3517" xr:uid="{DC08999B-114A-4524-9056-141E7256CAA0}"/>
    <cellStyle name="20% - Accent2 6 2 2" xfId="3520" xr:uid="{1692F5F9-8DC8-4E0F-B218-C10CA90CC0FD}"/>
    <cellStyle name="20% - Accent2 6 2 2 2" xfId="3521" xr:uid="{1B15D618-2AEA-486D-8348-538085BE07E5}"/>
    <cellStyle name="20% - Accent2 6 2 2 2 2" xfId="3522" xr:uid="{78CC5A73-AA57-4C3F-A2CC-E73E30447B7D}"/>
    <cellStyle name="20% - Accent2 6 2 2 2 3" xfId="3523" xr:uid="{4364AA42-1F54-4BB8-8C63-9880103A1BDD}"/>
    <cellStyle name="20% - Accent2 6 2 2 2 4" xfId="3524" xr:uid="{BE77DABF-E93E-4389-89E7-C86D5BBAF2DB}"/>
    <cellStyle name="20% - Accent2 6 2 2 3" xfId="3525" xr:uid="{2CCABC43-E915-478C-B417-DDEDB7964A70}"/>
    <cellStyle name="20% - Accent2 6 2 2 4" xfId="3526" xr:uid="{AE608B4C-4E7A-4C00-98DB-45FA04852CC3}"/>
    <cellStyle name="20% - Accent2 6 2 2 5" xfId="3527" xr:uid="{A2CB942D-F3B5-4204-9A0D-BFE302D423CC}"/>
    <cellStyle name="20% - Accent2 6 2 2 6" xfId="3528" xr:uid="{5ACE6B32-63EC-4E0D-9FB2-07538C8E7E48}"/>
    <cellStyle name="20% - Accent2 6 2 2 7" xfId="3529" xr:uid="{6A6A35C2-F90E-4983-BC26-7CF085D1ADA9}"/>
    <cellStyle name="20% - Accent2 6 2 2 8" xfId="3530" xr:uid="{DDC29006-4155-46A3-B13F-20CDC5EFBC55}"/>
    <cellStyle name="20% - Accent2 6 2 3" xfId="3531" xr:uid="{640A9DB8-0079-479A-BB99-93472A30CB24}"/>
    <cellStyle name="20% - Accent2 6 2 3 2" xfId="3532" xr:uid="{14B9C0A9-BEEF-4CBC-989B-2C1D0AC28FC9}"/>
    <cellStyle name="20% - Accent2 6 2 3 2 2" xfId="3533" xr:uid="{A69C6D4B-E538-4970-AA6E-BE6E94FAE33F}"/>
    <cellStyle name="20% - Accent2 6 2 3 2 3" xfId="3534" xr:uid="{90541CEC-6E95-458B-9336-2A0CFFE4379A}"/>
    <cellStyle name="20% - Accent2 6 2 3 3" xfId="3535" xr:uid="{4FD1AA89-A203-482C-80CA-7D9BD94A194C}"/>
    <cellStyle name="20% - Accent2 6 2 3 4" xfId="3536" xr:uid="{019EC6DF-BBCA-4440-96F7-81200C51B55E}"/>
    <cellStyle name="20% - Accent2 6 2 3 5" xfId="3537" xr:uid="{D9E6813A-3A01-4EFD-AB39-4E84A2C9C61E}"/>
    <cellStyle name="20% - Accent2 6 2 3 6" xfId="3538" xr:uid="{F3B3A32D-3977-4CB6-A1EB-9817B4D670AC}"/>
    <cellStyle name="20% - Accent2 6 2 4" xfId="3539" xr:uid="{83924F7D-0960-43ED-AB87-FF88A8FF8033}"/>
    <cellStyle name="20% - Accent2 6 2 4 2" xfId="3540" xr:uid="{41F5871C-2612-46B1-A250-753A8FD8E68F}"/>
    <cellStyle name="20% - Accent2 6 2 4 3" xfId="3541" xr:uid="{3C54D180-0529-414C-B2F4-DC46DEDC32CC}"/>
    <cellStyle name="20% - Accent2 6 2 5" xfId="3542" xr:uid="{939FAB04-E0F7-4120-8EA8-174D229DF219}"/>
    <cellStyle name="20% - Accent2 6 2 6" xfId="3543" xr:uid="{1BCB3C86-B9DB-4049-849D-E6622629C0A7}"/>
    <cellStyle name="20% - Accent2 6 2 7" xfId="3544" xr:uid="{F4BCFB56-99E3-41CD-A115-2F7FC1342A31}"/>
    <cellStyle name="20% - Accent2 6 2 8" xfId="3545" xr:uid="{720D81C8-6A37-4E55-9E85-B644A3568378}"/>
    <cellStyle name="20% - Accent2 6 2 9" xfId="3546" xr:uid="{C8552CBA-CA23-45BC-B8EA-083AD7B3813B}"/>
    <cellStyle name="20% - Accent2 6 3" xfId="3547" xr:uid="{F09BE1C5-64F1-48CF-8231-7ABBC4119150}"/>
    <cellStyle name="20% - Accent2 6 3 10" xfId="3548" xr:uid="{F1D929DA-1324-412C-A128-2C9E2CEAEED4}"/>
    <cellStyle name="20% - Accent2 6 3 2" xfId="3549" xr:uid="{7E231B3E-C1BB-4041-8A5D-B8FF613C3F1B}"/>
    <cellStyle name="20% - Accent2 6 3 2 2" xfId="3550" xr:uid="{68D96073-7900-42B9-95C7-95990BD4B089}"/>
    <cellStyle name="20% - Accent2 6 3 2 2 2" xfId="3551" xr:uid="{B566DE04-B768-43BA-A5CB-C844DC7D66FB}"/>
    <cellStyle name="20% - Accent2 6 3 2 2 3" xfId="3552" xr:uid="{C42B1081-938C-4791-843B-A03E0DB02493}"/>
    <cellStyle name="20% - Accent2 6 3 2 3" xfId="3553" xr:uid="{12D9D17F-9975-4D26-A29C-AC635F0BDE7B}"/>
    <cellStyle name="20% - Accent2 6 3 2 4" xfId="3554" xr:uid="{A463F641-F3B4-439C-A992-3C42D9157289}"/>
    <cellStyle name="20% - Accent2 6 3 2 5" xfId="3555" xr:uid="{921FAF2C-30E0-4468-BCE2-62FA7DFE389E}"/>
    <cellStyle name="20% - Accent2 6 3 2 6" xfId="3556" xr:uid="{3EF96AE1-7683-4E36-9FCA-0F87B6533EA5}"/>
    <cellStyle name="20% - Accent2 6 3 2 7" xfId="3557" xr:uid="{F621C372-ED56-4D79-AD4A-3AA92F1CD6D9}"/>
    <cellStyle name="20% - Accent2 6 3 3" xfId="3558" xr:uid="{31C53B9B-A4E3-4DE2-9662-84F24C6FD505}"/>
    <cellStyle name="20% - Accent2 6 3 3 2" xfId="3559" xr:uid="{773CC0EC-B620-4756-8CFF-7EEC3290BD49}"/>
    <cellStyle name="20% - Accent2 6 3 3 2 2" xfId="3560" xr:uid="{0767CCB1-009A-426F-B29E-5E171BBA86BB}"/>
    <cellStyle name="20% - Accent2 6 3 3 2 3" xfId="3561" xr:uid="{2037C5FE-CDAA-4F2F-96BA-984C759E65BF}"/>
    <cellStyle name="20% - Accent2 6 3 3 3" xfId="3562" xr:uid="{2DF11474-D2C0-49E0-AFED-FE2A12F21678}"/>
    <cellStyle name="20% - Accent2 6 3 3 4" xfId="3563" xr:uid="{DD8D3A77-273B-4E19-BDE0-B856CC6FD7B1}"/>
    <cellStyle name="20% - Accent2 6 3 3 5" xfId="3564" xr:uid="{C87A99E5-40B0-40E0-9D58-23E0BAAC1A55}"/>
    <cellStyle name="20% - Accent2 6 3 4" xfId="3565" xr:uid="{C1DA1283-4528-4310-A453-31F8CB254CDD}"/>
    <cellStyle name="20% - Accent2 6 3 4 2" xfId="3566" xr:uid="{8FC8B378-A54D-4E77-8FE8-B19079541909}"/>
    <cellStyle name="20% - Accent2 6 3 4 3" xfId="3567" xr:uid="{8D71B557-2E87-4614-B483-8AB8AC2C00C7}"/>
    <cellStyle name="20% - Accent2 6 3 5" xfId="3568" xr:uid="{478201F3-7AC1-42B7-AC69-6142AA4F9618}"/>
    <cellStyle name="20% - Accent2 6 3 6" xfId="3569" xr:uid="{7508FA68-C192-4E9E-AA59-84013279BB05}"/>
    <cellStyle name="20% - Accent2 6 3 7" xfId="3570" xr:uid="{B5F243A1-9A46-4F94-A893-0B308A069963}"/>
    <cellStyle name="20% - Accent2 6 3 8" xfId="3571" xr:uid="{1C8F7D65-7AEE-44B2-8F9B-9A2AA92FFA5D}"/>
    <cellStyle name="20% - Accent2 6 3 9" xfId="3572" xr:uid="{9664D73B-DDCA-4F67-9E6E-7E80543E73D0}"/>
    <cellStyle name="20% - Accent2 6 4" xfId="3573" xr:uid="{9E89CA84-1EC7-4D4E-8960-E1F933838A44}"/>
    <cellStyle name="20% - Accent2 6 4 10" xfId="3574" xr:uid="{75054E51-D20D-4654-B58D-9F0A679CB537}"/>
    <cellStyle name="20% - Accent2 6 4 2" xfId="3575" xr:uid="{8174AD07-447F-46CD-9F92-98C5AD11897C}"/>
    <cellStyle name="20% - Accent2 6 4 2 2" xfId="3576" xr:uid="{033EB2AD-94B6-447E-AA89-7CA1C09D7EF6}"/>
    <cellStyle name="20% - Accent2 6 4 2 2 2" xfId="3577" xr:uid="{C1DD785A-CF77-4142-9C8B-24D4F57F4BB0}"/>
    <cellStyle name="20% - Accent2 6 4 2 2 3" xfId="3578" xr:uid="{B452E5D7-69D8-42ED-91A4-BBCB48B5FA3E}"/>
    <cellStyle name="20% - Accent2 6 4 2 3" xfId="3579" xr:uid="{41031518-A99B-4A0B-B5BC-DC61826D0D77}"/>
    <cellStyle name="20% - Accent2 6 4 2 4" xfId="3580" xr:uid="{4DA0EB6D-8BA5-4A55-9D6E-15841983FF7B}"/>
    <cellStyle name="20% - Accent2 6 4 2 5" xfId="3581" xr:uid="{6DCABBEA-27C4-4725-806D-8EBF398D4870}"/>
    <cellStyle name="20% - Accent2 6 4 3" xfId="3582" xr:uid="{ED3C6BE2-D4BA-4148-A9F0-AEA8DB69D89D}"/>
    <cellStyle name="20% - Accent2 6 4 3 2" xfId="3583" xr:uid="{24DDD986-EF1F-4ADA-94C8-65338B44BFAF}"/>
    <cellStyle name="20% - Accent2 6 4 3 2 2" xfId="3584" xr:uid="{3E30DAEC-BBA2-4F79-BC44-85DD8A448855}"/>
    <cellStyle name="20% - Accent2 6 4 3 2 3" xfId="3585" xr:uid="{5C76CA06-2772-44C6-B333-4F24F948378C}"/>
    <cellStyle name="20% - Accent2 6 4 3 3" xfId="3586" xr:uid="{287EAAE4-701B-4DCF-ADB5-0763922645AD}"/>
    <cellStyle name="20% - Accent2 6 4 3 4" xfId="3587" xr:uid="{30E14D46-84CB-4A9D-A71B-937F81E5EDA1}"/>
    <cellStyle name="20% - Accent2 6 4 3 5" xfId="3588" xr:uid="{FFE82869-0F09-4809-B767-3AA6300B656C}"/>
    <cellStyle name="20% - Accent2 6 4 4" xfId="3589" xr:uid="{76AC4AC0-D2D6-4F8D-9661-69F06D5BCCE1}"/>
    <cellStyle name="20% - Accent2 6 4 4 2" xfId="3590" xr:uid="{305AF815-480E-4383-89A1-867A9A1FBD6E}"/>
    <cellStyle name="20% - Accent2 6 4 4 3" xfId="3591" xr:uid="{383A1F18-3590-4DD9-AE43-9598D5E22841}"/>
    <cellStyle name="20% - Accent2 6 4 5" xfId="3592" xr:uid="{6CD83CC0-2576-4097-9FEB-4948E4AFAD9F}"/>
    <cellStyle name="20% - Accent2 6 4 6" xfId="3593" xr:uid="{29D4495D-45CD-4A9B-BF97-0E47B62036C9}"/>
    <cellStyle name="20% - Accent2 6 4 7" xfId="3594" xr:uid="{795DFF8F-9ACE-4FA8-996C-0641F8AAF5B1}"/>
    <cellStyle name="20% - Accent2 6 4 8" xfId="3595" xr:uid="{2C30C5E0-23D5-4173-8544-B33C13CDA277}"/>
    <cellStyle name="20% - Accent2 6 4 9" xfId="3596" xr:uid="{692094B1-42C2-4F9B-8E64-719176E98E94}"/>
    <cellStyle name="20% - Accent2 6 5" xfId="3597" xr:uid="{67BE29DA-E522-4316-AA02-CDA1B513607E}"/>
    <cellStyle name="20% - Accent2 6 5 2" xfId="3598" xr:uid="{7E523F3C-D9CA-4301-B6BF-23AEEF302778}"/>
    <cellStyle name="20% - Accent2 6 5 2 2" xfId="3599" xr:uid="{A6AADB10-867E-44DB-B951-6E9F04574DBA}"/>
    <cellStyle name="20% - Accent2 6 5 2 3" xfId="3600" xr:uid="{2F1D1E39-E044-4650-91CC-50C21D89489F}"/>
    <cellStyle name="20% - Accent2 6 5 3" xfId="3601" xr:uid="{285DA8F4-6403-4748-A506-FB296D8FE6F2}"/>
    <cellStyle name="20% - Accent2 6 5 4" xfId="3602" xr:uid="{A35EA086-1C8D-4804-8D6F-08C54EE37AFB}"/>
    <cellStyle name="20% - Accent2 6 5 5" xfId="3603" xr:uid="{28166CB5-C064-4448-8E77-4475914BD62D}"/>
    <cellStyle name="20% - Accent2 6 6" xfId="3604" xr:uid="{E431FD0D-451F-4D47-BEC9-E04874D26DAB}"/>
    <cellStyle name="20% - Accent2 6 6 2" xfId="3605" xr:uid="{1AEAE163-44F4-4A22-8DFF-EF2BB9210BAD}"/>
    <cellStyle name="20% - Accent2 6 6 2 2" xfId="3606" xr:uid="{F7277F0E-2E6F-4CC3-A276-081869618244}"/>
    <cellStyle name="20% - Accent2 6 6 2 3" xfId="3607" xr:uid="{DD6BC6CB-EDFB-490E-96AE-2E2DE0FA7AED}"/>
    <cellStyle name="20% - Accent2 6 6 3" xfId="3608" xr:uid="{01A1200F-B85C-44B3-8566-F8EE67FDEB2D}"/>
    <cellStyle name="20% - Accent2 6 6 4" xfId="3609" xr:uid="{31794164-7CD9-4067-BF02-87DD991D6B53}"/>
    <cellStyle name="20% - Accent2 6 6 5" xfId="3610" xr:uid="{D29965E0-40C0-4CE5-82AA-DBA083FF108A}"/>
    <cellStyle name="20% - Accent2 6 7" xfId="3611" xr:uid="{254D843B-B635-4A9F-8024-0B031477756F}"/>
    <cellStyle name="20% - Accent2 6 7 2" xfId="3612" xr:uid="{FA674595-FFDD-4499-B2E3-ED535AD02C37}"/>
    <cellStyle name="20% - Accent2 6 7 3" xfId="3613" xr:uid="{19A56B95-0FBD-4172-ADB3-AB979DEC4870}"/>
    <cellStyle name="20% - Accent2 6 8" xfId="3614" xr:uid="{BEF93941-07DF-461B-930E-DFC2487B2BE3}"/>
    <cellStyle name="20% - Accent2 6 9" xfId="3615" xr:uid="{2DD7DDD1-28B3-41E2-B92C-89D837713B3E}"/>
    <cellStyle name="20% - Accent2 7" xfId="83" xr:uid="{E967E575-DDD1-416D-B2C6-DD2EE53D1FD7}"/>
    <cellStyle name="20% - Accent2 7 10" xfId="3617" xr:uid="{7853B67B-9031-4DB8-B4F9-BBB427E38FE1}"/>
    <cellStyle name="20% - Accent2 7 11" xfId="3618" xr:uid="{D1AC4F2A-8066-4874-87D9-2A1E5BD8DE80}"/>
    <cellStyle name="20% - Accent2 7 12" xfId="3619" xr:uid="{C32A7ABB-9316-4FD7-8DF6-0CC5ED30943B}"/>
    <cellStyle name="20% - Accent2 7 13" xfId="3620" xr:uid="{ADA4795C-94A3-4E9E-B6CB-BBA04F7A4F63}"/>
    <cellStyle name="20% - Accent2 7 14" xfId="3616" xr:uid="{FED0A2C7-981C-425C-8013-4459CFAD06A5}"/>
    <cellStyle name="20% - Accent2 7 2" xfId="84" xr:uid="{A2970169-0F62-4ACA-AF43-831E258D563F}"/>
    <cellStyle name="20% - Accent2 7 2 10" xfId="3622" xr:uid="{171DC4DC-B895-4F9D-8CEC-B65F0FC46624}"/>
    <cellStyle name="20% - Accent2 7 2 11" xfId="3621" xr:uid="{4F4129AE-5996-4C83-8A0E-C8F8B8124C06}"/>
    <cellStyle name="20% - Accent2 7 2 2" xfId="3623" xr:uid="{FEC62A2E-C8CD-46AE-8E52-182175643EC6}"/>
    <cellStyle name="20% - Accent2 7 2 2 2" xfId="3624" xr:uid="{9DBA25B3-7C54-47EA-A19C-C3BB606AB8DA}"/>
    <cellStyle name="20% - Accent2 7 2 2 2 2" xfId="3625" xr:uid="{7F55499C-9F27-4677-AED1-0332F34797E8}"/>
    <cellStyle name="20% - Accent2 7 2 2 2 3" xfId="3626" xr:uid="{424D8C7C-6A61-4BD8-BDF8-49F1A20802F3}"/>
    <cellStyle name="20% - Accent2 7 2 2 3" xfId="3627" xr:uid="{5588145A-03D9-434F-8687-E765D902E936}"/>
    <cellStyle name="20% - Accent2 7 2 2 4" xfId="3628" xr:uid="{631BE2C1-7491-45B1-B605-9470CFC9DB65}"/>
    <cellStyle name="20% - Accent2 7 2 2 5" xfId="3629" xr:uid="{F6314E6A-8FB5-4490-A327-D7697A41D35D}"/>
    <cellStyle name="20% - Accent2 7 2 2 6" xfId="3630" xr:uid="{6EBE73DC-7DEB-4988-B4BA-B4EC372FE10C}"/>
    <cellStyle name="20% - Accent2 7 2 2 7" xfId="3631" xr:uid="{99011C6A-A325-41C8-92B3-C8CDEF74F2E6}"/>
    <cellStyle name="20% - Accent2 7 2 2 8" xfId="3632" xr:uid="{B06A1D84-A534-4684-A765-9812B09F7FA3}"/>
    <cellStyle name="20% - Accent2 7 2 3" xfId="3633" xr:uid="{20B251D8-6750-4F67-8B76-01081AEEFFA8}"/>
    <cellStyle name="20% - Accent2 7 2 3 2" xfId="3634" xr:uid="{DF374B38-ACD3-44E2-94B8-F1360D9E36C8}"/>
    <cellStyle name="20% - Accent2 7 2 3 2 2" xfId="3635" xr:uid="{E8FC4399-BAD0-49F6-9088-B82CF59DD034}"/>
    <cellStyle name="20% - Accent2 7 2 3 2 3" xfId="3636" xr:uid="{23078C87-7E77-4819-9748-D24B50D33677}"/>
    <cellStyle name="20% - Accent2 7 2 3 3" xfId="3637" xr:uid="{8A9F3BAB-B642-4E73-8358-E20E1D4C9468}"/>
    <cellStyle name="20% - Accent2 7 2 3 4" xfId="3638" xr:uid="{F471C9F5-3AD7-4748-9250-870462EF6B3B}"/>
    <cellStyle name="20% - Accent2 7 2 3 5" xfId="3639" xr:uid="{081067AA-3C20-4151-9C4C-2519E24B4F69}"/>
    <cellStyle name="20% - Accent2 7 2 4" xfId="3640" xr:uid="{465C79AB-4293-495F-9F42-A1F8F217C736}"/>
    <cellStyle name="20% - Accent2 7 2 4 2" xfId="3641" xr:uid="{A20BECDE-FE56-4AF3-BFC0-9ED0F621AD57}"/>
    <cellStyle name="20% - Accent2 7 2 4 3" xfId="3642" xr:uid="{F69DEBE0-BADE-4446-9B2B-EC41EBCC95D5}"/>
    <cellStyle name="20% - Accent2 7 2 5" xfId="3643" xr:uid="{19284F17-E089-4DCC-8617-BA9EDA34DBD9}"/>
    <cellStyle name="20% - Accent2 7 2 6" xfId="3644" xr:uid="{7B3E2CDA-CC1C-486B-B8F9-3A676AB16D23}"/>
    <cellStyle name="20% - Accent2 7 2 7" xfId="3645" xr:uid="{C07BF598-ACEB-4890-92CA-D9F696900F27}"/>
    <cellStyle name="20% - Accent2 7 2 8" xfId="3646" xr:uid="{93C19EC2-E976-4F0E-B9AB-8FA83C66FAD3}"/>
    <cellStyle name="20% - Accent2 7 2 9" xfId="3647" xr:uid="{EF9174F4-F10B-4311-B451-BB6092C5EFAE}"/>
    <cellStyle name="20% - Accent2 7 3" xfId="3648" xr:uid="{58FF0992-E106-4C67-B69D-3648D34E5A55}"/>
    <cellStyle name="20% - Accent2 7 3 10" xfId="3649" xr:uid="{A2BEF3B1-C87E-449F-870C-91EC760486D6}"/>
    <cellStyle name="20% - Accent2 7 3 2" xfId="3650" xr:uid="{7DD3EE23-FCAD-495A-BE02-7FF3B0D9D191}"/>
    <cellStyle name="20% - Accent2 7 3 2 2" xfId="3651" xr:uid="{8F13E040-A514-4F64-8782-CAC1ED8CE1EB}"/>
    <cellStyle name="20% - Accent2 7 3 2 2 2" xfId="3652" xr:uid="{6E324166-5065-46E3-831A-E40C2F327F67}"/>
    <cellStyle name="20% - Accent2 7 3 2 2 3" xfId="3653" xr:uid="{AF3009FE-DD72-4509-BF20-3EB742E4A38B}"/>
    <cellStyle name="20% - Accent2 7 3 2 3" xfId="3654" xr:uid="{3A926C91-C497-4C09-B6AB-883E5F5B8954}"/>
    <cellStyle name="20% - Accent2 7 3 2 4" xfId="3655" xr:uid="{30D64E95-AF6A-4096-A439-92B56A1FE760}"/>
    <cellStyle name="20% - Accent2 7 3 2 5" xfId="3656" xr:uid="{971AAB83-9689-49C8-84E7-D53C97C54702}"/>
    <cellStyle name="20% - Accent2 7 3 2 6" xfId="3657" xr:uid="{2A5EA175-3371-4F39-9C5A-25B27D7CFCD5}"/>
    <cellStyle name="20% - Accent2 7 3 2 7" xfId="3658" xr:uid="{241B6AF7-8EA5-4637-896F-2D3781B69CE0}"/>
    <cellStyle name="20% - Accent2 7 3 3" xfId="3659" xr:uid="{7B5FEF96-2109-4D22-AA9D-71396539CB43}"/>
    <cellStyle name="20% - Accent2 7 3 3 2" xfId="3660" xr:uid="{47B9B17B-5283-48F3-9828-6D7C6B658E5F}"/>
    <cellStyle name="20% - Accent2 7 3 3 2 2" xfId="3661" xr:uid="{6825B62A-63AF-4B4B-A17E-E55DEA5ED815}"/>
    <cellStyle name="20% - Accent2 7 3 3 2 3" xfId="3662" xr:uid="{235A06DC-A4ED-4F07-A86D-96D0258ECF86}"/>
    <cellStyle name="20% - Accent2 7 3 3 3" xfId="3663" xr:uid="{BAE248B5-2E82-4284-A819-59A3986DEA8A}"/>
    <cellStyle name="20% - Accent2 7 3 3 4" xfId="3664" xr:uid="{F30FB471-EC78-418E-8C4B-C9AF4598B90D}"/>
    <cellStyle name="20% - Accent2 7 3 3 5" xfId="3665" xr:uid="{0F6E2847-C9A2-4DB0-BE00-3D23E068FAFF}"/>
    <cellStyle name="20% - Accent2 7 3 4" xfId="3666" xr:uid="{A62F7977-E2C3-4688-860C-552FD35DFB89}"/>
    <cellStyle name="20% - Accent2 7 3 4 2" xfId="3667" xr:uid="{B3A50A41-A565-4800-97CD-F05ED53DA8CB}"/>
    <cellStyle name="20% - Accent2 7 3 4 3" xfId="3668" xr:uid="{FC9D684D-F84F-42B0-8700-2A3BFA2E3115}"/>
    <cellStyle name="20% - Accent2 7 3 5" xfId="3669" xr:uid="{469B2DAE-5843-4037-8080-EE475F47E8C6}"/>
    <cellStyle name="20% - Accent2 7 3 6" xfId="3670" xr:uid="{FE63AB1E-741D-48A4-B6CB-EDD8C144B6BD}"/>
    <cellStyle name="20% - Accent2 7 3 7" xfId="3671" xr:uid="{FED28FEB-6B10-4591-B6F5-7F3D95642BAB}"/>
    <cellStyle name="20% - Accent2 7 3 8" xfId="3672" xr:uid="{6520F58A-8A82-401D-81E0-5DA5E2C2EFCC}"/>
    <cellStyle name="20% - Accent2 7 3 9" xfId="3673" xr:uid="{294216B0-44B6-41AB-96E2-92B5C1EFD6B8}"/>
    <cellStyle name="20% - Accent2 7 4" xfId="3674" xr:uid="{0208C03C-51BF-4526-8325-12458F729508}"/>
    <cellStyle name="20% - Accent2 7 4 2" xfId="3675" xr:uid="{9596E172-2F91-4BAE-964F-B06C371327E3}"/>
    <cellStyle name="20% - Accent2 7 4 2 2" xfId="3676" xr:uid="{89BCA2D4-8B15-4DAC-9E92-110B176DA9F1}"/>
    <cellStyle name="20% - Accent2 7 4 2 3" xfId="3677" xr:uid="{10B5B713-3EC2-4369-B1A7-D7946E380C2B}"/>
    <cellStyle name="20% - Accent2 7 4 3" xfId="3678" xr:uid="{10C35335-7A32-4118-B9F2-BDE22DDBAE8F}"/>
    <cellStyle name="20% - Accent2 7 4 4" xfId="3679" xr:uid="{4DA954E2-A5F8-4B8A-A024-747620FE3C32}"/>
    <cellStyle name="20% - Accent2 7 4 5" xfId="3680" xr:uid="{354EF989-57CF-480B-B076-EB67D3843AF9}"/>
    <cellStyle name="20% - Accent2 7 4 6" xfId="3681" xr:uid="{07245DD8-8204-4F50-B3D7-54782DB1FDFD}"/>
    <cellStyle name="20% - Accent2 7 4 7" xfId="3682" xr:uid="{5E6253EE-2E65-4173-BFC1-B64C521D4F96}"/>
    <cellStyle name="20% - Accent2 7 4 8" xfId="3683" xr:uid="{855DBEE9-F502-4FCC-B787-FE2000AE975A}"/>
    <cellStyle name="20% - Accent2 7 5" xfId="3684" xr:uid="{27D21B08-185A-4E87-9C7A-E04030E91321}"/>
    <cellStyle name="20% - Accent2 7 5 2" xfId="3685" xr:uid="{C92D58DC-32AF-40CB-8988-B815165FC565}"/>
    <cellStyle name="20% - Accent2 7 5 2 2" xfId="3686" xr:uid="{B52FB7B4-52FE-4BD2-9EC9-6DBBDEF74DAB}"/>
    <cellStyle name="20% - Accent2 7 5 2 3" xfId="3687" xr:uid="{B1262F36-9BD3-4CF7-92CC-1E628B3ED42D}"/>
    <cellStyle name="20% - Accent2 7 5 3" xfId="3688" xr:uid="{FDA1612D-4FE9-42F0-B7E4-936835E7235A}"/>
    <cellStyle name="20% - Accent2 7 5 4" xfId="3689" xr:uid="{D7D6FD54-42EC-419F-AC9C-71DBF12836F9}"/>
    <cellStyle name="20% - Accent2 7 5 5" xfId="3690" xr:uid="{65AEA1F1-34D0-41AD-8C8D-6414114F9E6D}"/>
    <cellStyle name="20% - Accent2 7 6" xfId="3691" xr:uid="{FE6E7174-ACF6-4B56-8AF8-CE2297CA0D68}"/>
    <cellStyle name="20% - Accent2 7 6 2" xfId="3692" xr:uid="{027588FD-37DE-4AE9-9E49-C06994077FA6}"/>
    <cellStyle name="20% - Accent2 7 6 3" xfId="3693" xr:uid="{41237FB4-F472-47DB-B60A-E79BF3616FA6}"/>
    <cellStyle name="20% - Accent2 7 7" xfId="3694" xr:uid="{07075F32-9183-45BC-94DA-6A790425804E}"/>
    <cellStyle name="20% - Accent2 7 8" xfId="3695" xr:uid="{A014FA6F-2A05-4859-8904-BFE87AA1CB16}"/>
    <cellStyle name="20% - Accent2 7 9" xfId="3696" xr:uid="{1BBA1E20-00AE-4250-A8C3-7BD12E1C96BA}"/>
    <cellStyle name="20% - Accent2 8" xfId="3697" xr:uid="{30510FDF-CD38-4DBE-9E11-EAB48AD4024F}"/>
    <cellStyle name="20% - Accent2 8 10" xfId="3698" xr:uid="{D582C334-FA57-4296-9A7D-4C79ED5937F8}"/>
    <cellStyle name="20% - Accent2 8 11" xfId="3699" xr:uid="{10C27D68-8452-4166-995A-76AC68528A23}"/>
    <cellStyle name="20% - Accent2 8 2" xfId="3700" xr:uid="{EC7F9B33-DF43-4FE5-8264-134801A3B687}"/>
    <cellStyle name="20% - Accent2 8 2 2" xfId="3701" xr:uid="{E4902EF9-7A03-4B82-82B1-2E4436479830}"/>
    <cellStyle name="20% - Accent2 8 2 2 2" xfId="3702" xr:uid="{CE410AEC-0BDF-454B-81B0-9AF15B56D146}"/>
    <cellStyle name="20% - Accent2 8 2 2 3" xfId="3703" xr:uid="{59D8ECD2-A282-4F46-938C-6F6DCA8FBB0A}"/>
    <cellStyle name="20% - Accent2 8 2 2 4" xfId="3704" xr:uid="{FE0527DB-2B21-439E-B534-9C5BA71323BE}"/>
    <cellStyle name="20% - Accent2 8 2 2 5" xfId="3705" xr:uid="{5F014094-A230-4399-8ACA-98F07AFA4179}"/>
    <cellStyle name="20% - Accent2 8 2 2 6" xfId="3706" xr:uid="{BD89F9D0-8F45-4200-976B-D0677D9ED917}"/>
    <cellStyle name="20% - Accent2 8 2 3" xfId="3707" xr:uid="{DE7743C0-6713-4334-9063-ADC9C2FB74BA}"/>
    <cellStyle name="20% - Accent2 8 2 4" xfId="3708" xr:uid="{B729FAAD-E414-49DF-AD2C-33CB5BA59671}"/>
    <cellStyle name="20% - Accent2 8 2 5" xfId="3709" xr:uid="{A13E8D47-D74C-4DD6-8ED0-39A9476F4392}"/>
    <cellStyle name="20% - Accent2 8 2 6" xfId="3710" xr:uid="{AEB171FD-D85B-487A-8CCD-D4AD4DBC6698}"/>
    <cellStyle name="20% - Accent2 8 2 7" xfId="3711" xr:uid="{7C4E5F37-44D1-4B74-A7B2-A46CA138A934}"/>
    <cellStyle name="20% - Accent2 8 2 8" xfId="3712" xr:uid="{F158DC6C-320D-465B-82DC-E7063FE3E115}"/>
    <cellStyle name="20% - Accent2 8 3" xfId="3713" xr:uid="{63B3209F-E7D2-4466-A73D-909BC851914C}"/>
    <cellStyle name="20% - Accent2 8 3 2" xfId="3714" xr:uid="{3E56320C-8F61-4D31-AFC0-DA77A424C2B6}"/>
    <cellStyle name="20% - Accent2 8 3 2 2" xfId="3715" xr:uid="{1A9B2745-AB57-4A9D-AFDD-077FDB7EAD98}"/>
    <cellStyle name="20% - Accent2 8 3 2 3" xfId="3716" xr:uid="{1CF3CE80-D0D0-4640-A73E-E5B5916A0267}"/>
    <cellStyle name="20% - Accent2 8 3 2 4" xfId="3717" xr:uid="{FF676B6E-6598-4FAF-8124-ECC1ECA2DE9E}"/>
    <cellStyle name="20% - Accent2 8 3 2 5" xfId="3718" xr:uid="{AB154D5A-A2D5-4636-A580-1ACE75D94CEA}"/>
    <cellStyle name="20% - Accent2 8 3 3" xfId="3719" xr:uid="{7ACD8B0B-6AB5-497C-997F-D7EF57C6656E}"/>
    <cellStyle name="20% - Accent2 8 3 4" xfId="3720" xr:uid="{782C3E25-69F9-4E30-9D8C-BC115CC221AF}"/>
    <cellStyle name="20% - Accent2 8 3 5" xfId="3721" xr:uid="{956C23DD-F186-413A-AF83-3DB1AEBE966F}"/>
    <cellStyle name="20% - Accent2 8 3 6" xfId="3722" xr:uid="{ED2EDAF2-F7EF-4714-B5D0-219C21E04D9F}"/>
    <cellStyle name="20% - Accent2 8 3 7" xfId="3723" xr:uid="{4F4F0244-DC15-4614-A438-C34D205FC13A}"/>
    <cellStyle name="20% - Accent2 8 3 8" xfId="3724" xr:uid="{C6145E04-A95E-4DC6-8D4B-7E77754AEC76}"/>
    <cellStyle name="20% - Accent2 8 4" xfId="3725" xr:uid="{FD347FFB-C81C-45DC-8C6A-9A64F390CC0A}"/>
    <cellStyle name="20% - Accent2 8 4 2" xfId="3726" xr:uid="{E78A2D26-CC68-45BD-8398-4AC224B30EE1}"/>
    <cellStyle name="20% - Accent2 8 4 3" xfId="3727" xr:uid="{3B431D14-FBDB-4DF9-AE8B-3693DA9086EE}"/>
    <cellStyle name="20% - Accent2 8 4 4" xfId="3728" xr:uid="{3651BDC7-9840-4CEF-947E-415EDBEB12FA}"/>
    <cellStyle name="20% - Accent2 8 4 5" xfId="3729" xr:uid="{8188CD3D-D0E4-436F-98DE-0B8EDB026660}"/>
    <cellStyle name="20% - Accent2 8 4 6" xfId="3730" xr:uid="{CCC67551-12EF-4171-A82F-A969B857C149}"/>
    <cellStyle name="20% - Accent2 8 5" xfId="3731" xr:uid="{8B42DB89-DB4C-4181-B026-84B9AF39260D}"/>
    <cellStyle name="20% - Accent2 8 6" xfId="3732" xr:uid="{B3680C24-F9D0-4CB4-AF3A-01DF73FF6920}"/>
    <cellStyle name="20% - Accent2 8 7" xfId="3733" xr:uid="{E5E5B1C4-CBD6-4E11-A931-63F3E454E6E7}"/>
    <cellStyle name="20% - Accent2 8 8" xfId="3734" xr:uid="{27BA24FD-E144-44A8-BAF8-D7A80AE9D5CF}"/>
    <cellStyle name="20% - Accent2 8 9" xfId="3735" xr:uid="{6AABD1FC-529B-44EB-9F2C-840A1E61797C}"/>
    <cellStyle name="20% - Accent2 9" xfId="3736" xr:uid="{A200CDBB-7057-4A09-AFAE-527E84FDB7D1}"/>
    <cellStyle name="20% - Accent2 9 10" xfId="3737" xr:uid="{A28E7670-1371-4A28-84AC-37235E1F27E6}"/>
    <cellStyle name="20% - Accent2 9 11" xfId="3738" xr:uid="{49B86D05-C95A-4FD1-8825-4A8595A63B78}"/>
    <cellStyle name="20% - Accent2 9 2" xfId="3739" xr:uid="{CB7F0B43-A27A-4893-9EF6-6A55477283C6}"/>
    <cellStyle name="20% - Accent2 9 2 2" xfId="3740" xr:uid="{568AC688-CA6E-44DB-B825-90ABBB6470E0}"/>
    <cellStyle name="20% - Accent2 9 2 2 2" xfId="3741" xr:uid="{4D48D40E-D3A4-4ED1-86F4-FF2A2B391DEF}"/>
    <cellStyle name="20% - Accent2 9 2 2 3" xfId="3742" xr:uid="{C8D58FA4-7FDD-42F4-A505-A58F9E2AA6D7}"/>
    <cellStyle name="20% - Accent2 9 2 2 4" xfId="3743" xr:uid="{667AE02E-7462-4720-B65F-C0A80171522E}"/>
    <cellStyle name="20% - Accent2 9 2 2 5" xfId="3744" xr:uid="{31E653A9-097A-41F9-A201-D0A679434809}"/>
    <cellStyle name="20% - Accent2 9 2 2 6" xfId="3745" xr:uid="{CFEAD625-5852-483B-9A35-CE8826597806}"/>
    <cellStyle name="20% - Accent2 9 2 3" xfId="3746" xr:uid="{D52E1AD5-BD2B-48FA-856D-207BD18FC09A}"/>
    <cellStyle name="20% - Accent2 9 2 4" xfId="3747" xr:uid="{48C69A94-4425-49A7-A690-BA5E70BB8C71}"/>
    <cellStyle name="20% - Accent2 9 2 5" xfId="3748" xr:uid="{B6DB2E2F-969A-4178-893A-334C3F69F4A4}"/>
    <cellStyle name="20% - Accent2 9 2 6" xfId="3749" xr:uid="{5DFD8D01-EC67-4F92-999C-84D2B30C1CB2}"/>
    <cellStyle name="20% - Accent2 9 2 7" xfId="3750" xr:uid="{2B32E5DA-BAA1-4297-A639-4650F6ECB8C7}"/>
    <cellStyle name="20% - Accent2 9 2 8" xfId="3751" xr:uid="{3098B1BB-4B4C-4411-BD3C-7528239AFF71}"/>
    <cellStyle name="20% - Accent2 9 3" xfId="3752" xr:uid="{9034AA9E-5F8E-4605-A6B7-34BEB78D965D}"/>
    <cellStyle name="20% - Accent2 9 3 2" xfId="3753" xr:uid="{FD12C2F1-883F-4B97-8111-12497583BADA}"/>
    <cellStyle name="20% - Accent2 9 3 2 2" xfId="3754" xr:uid="{0FF44ACA-4227-4C8A-94C6-C5B5BC509C5B}"/>
    <cellStyle name="20% - Accent2 9 3 2 3" xfId="3755" xr:uid="{ABC1615B-F56C-4342-A070-AAE11B2ADF8F}"/>
    <cellStyle name="20% - Accent2 9 3 2 4" xfId="3756" xr:uid="{4BB9B9DE-65E7-4619-AB2C-648FCF95ECCC}"/>
    <cellStyle name="20% - Accent2 9 3 2 5" xfId="3757" xr:uid="{EE8D24D7-07B5-46F1-AFFC-7E304CF81F36}"/>
    <cellStyle name="20% - Accent2 9 3 3" xfId="3758" xr:uid="{3E100A68-23B8-4F72-A979-F693B57B05DD}"/>
    <cellStyle name="20% - Accent2 9 3 4" xfId="3759" xr:uid="{A89892D5-E040-400C-93E7-3B450D6327C9}"/>
    <cellStyle name="20% - Accent2 9 3 5" xfId="3760" xr:uid="{6026793F-982C-4EF3-B94F-7E26A9241041}"/>
    <cellStyle name="20% - Accent2 9 3 6" xfId="3761" xr:uid="{444E168F-A26C-4B7E-B6B1-02FB2D389A0A}"/>
    <cellStyle name="20% - Accent2 9 3 7" xfId="3762" xr:uid="{DD33D210-5075-41F3-A7C4-E6A980160A7F}"/>
    <cellStyle name="20% - Accent2 9 3 8" xfId="3763" xr:uid="{83B365D5-0D33-4489-BE41-D8D1FB7345DD}"/>
    <cellStyle name="20% - Accent2 9 4" xfId="3764" xr:uid="{B04CDE33-F3EE-4217-9D07-E269787D4BC3}"/>
    <cellStyle name="20% - Accent2 9 4 2" xfId="3765" xr:uid="{94015844-A736-4788-ACBF-EB335972EF0F}"/>
    <cellStyle name="20% - Accent2 9 4 3" xfId="3766" xr:uid="{3255BB65-7E69-43C2-8FAC-FDEE54FE8432}"/>
    <cellStyle name="20% - Accent2 9 4 4" xfId="3767" xr:uid="{4C2B2BB9-3377-4B40-96D3-6C73B3858E22}"/>
    <cellStyle name="20% - Accent2 9 4 5" xfId="3768" xr:uid="{BE515850-B8D6-447C-998B-F8EB351D5FCD}"/>
    <cellStyle name="20% - Accent2 9 4 6" xfId="3769" xr:uid="{AE2E4B42-DAFF-4DDD-B901-B008EA9D02E5}"/>
    <cellStyle name="20% - Accent2 9 5" xfId="3770" xr:uid="{0A06F6A8-A24B-45A8-9047-D5BBD2E40F4C}"/>
    <cellStyle name="20% - Accent2 9 6" xfId="3771" xr:uid="{B0CB240B-34AE-4E42-9D8F-DBDF6AADE8CE}"/>
    <cellStyle name="20% - Accent2 9 7" xfId="3772" xr:uid="{35A8C336-330D-47EF-B453-162DE59EC3C9}"/>
    <cellStyle name="20% - Accent2 9 8" xfId="3773" xr:uid="{6128C117-0EE3-429E-A2B5-770DF9887173}"/>
    <cellStyle name="20% - Accent2 9 9" xfId="3774" xr:uid="{93511C6B-AC1B-4BC8-A8A2-BCFD14AF029E}"/>
    <cellStyle name="20% - Accent3 10" xfId="3776" xr:uid="{65A8526D-C20D-498C-B513-0D9ABA891CC6}"/>
    <cellStyle name="20% - Accent3 10 10" xfId="3777" xr:uid="{870DCF20-7297-4421-B33E-17590C9AF442}"/>
    <cellStyle name="20% - Accent3 10 11" xfId="3778" xr:uid="{8A2A1CBD-AE6A-4652-A9F0-75061CBED080}"/>
    <cellStyle name="20% - Accent3 10 2" xfId="3779" xr:uid="{8477D079-01F3-4A93-8C4A-9F75C5CB3235}"/>
    <cellStyle name="20% - Accent3 10 2 2" xfId="3780" xr:uid="{8A102504-56F2-4469-9616-EC328B2B23AE}"/>
    <cellStyle name="20% - Accent3 10 2 2 2" xfId="3781" xr:uid="{A965832C-DF70-42CD-B123-648B423095ED}"/>
    <cellStyle name="20% - Accent3 10 2 2 3" xfId="3782" xr:uid="{28CBE427-284B-458B-8356-B86121EBFC21}"/>
    <cellStyle name="20% - Accent3 10 2 3" xfId="3783" xr:uid="{ED11ADDB-4BAA-40C1-9BFE-4ACDBC2E7FAB}"/>
    <cellStyle name="20% - Accent3 10 2 4" xfId="3784" xr:uid="{B18CE0A4-DC9F-4441-950E-06864F635E15}"/>
    <cellStyle name="20% - Accent3 10 2 5" xfId="3785" xr:uid="{98E46DAB-18C9-46A2-A21B-4909569EECF5}"/>
    <cellStyle name="20% - Accent3 10 2 6" xfId="3786" xr:uid="{82826F78-EE02-4282-B0ED-3D1E00D21A1D}"/>
    <cellStyle name="20% - Accent3 10 2 7" xfId="3787" xr:uid="{B75C13E2-7511-4CDE-A05B-3E08BE4E8BF7}"/>
    <cellStyle name="20% - Accent3 10 2 8" xfId="3788" xr:uid="{DD224A39-D4D1-491E-903F-84E7E3266453}"/>
    <cellStyle name="20% - Accent3 10 3" xfId="3789" xr:uid="{720ED4F1-4BCB-4FC0-B565-A759E7D64685}"/>
    <cellStyle name="20% - Accent3 10 3 2" xfId="3790" xr:uid="{32975A71-1D14-4941-9273-9E59161EAF3C}"/>
    <cellStyle name="20% - Accent3 10 3 2 2" xfId="3791" xr:uid="{9F1D63A3-60A8-4D8F-98E8-A0A3F3C64A51}"/>
    <cellStyle name="20% - Accent3 10 3 2 3" xfId="3792" xr:uid="{23EC7E95-1460-40A5-874D-67D6FB6BBF49}"/>
    <cellStyle name="20% - Accent3 10 3 3" xfId="3793" xr:uid="{1A16C333-B131-4C00-9EFF-9A1A1D8E2943}"/>
    <cellStyle name="20% - Accent3 10 3 4" xfId="3794" xr:uid="{D1503CBA-F340-453F-B7B0-C4FF676B9001}"/>
    <cellStyle name="20% - Accent3 10 3 5" xfId="3795" xr:uid="{115F4428-B80C-420A-B228-270A88832485}"/>
    <cellStyle name="20% - Accent3 10 4" xfId="3796" xr:uid="{7B66100D-C30E-47CE-8FDD-89B40C48CC53}"/>
    <cellStyle name="20% - Accent3 10 4 2" xfId="3797" xr:uid="{6C83AD7A-D732-4713-B321-04D0B4AF1B3A}"/>
    <cellStyle name="20% - Accent3 10 4 3" xfId="3798" xr:uid="{E9CFAC7E-DA1B-4E50-9141-46E674E226A0}"/>
    <cellStyle name="20% - Accent3 10 5" xfId="3799" xr:uid="{4004714D-EF3D-4017-8BBC-3B34C75A5886}"/>
    <cellStyle name="20% - Accent3 10 6" xfId="3800" xr:uid="{310F3832-121A-4E6D-BF78-2AA6B42826F6}"/>
    <cellStyle name="20% - Accent3 10 7" xfId="3801" xr:uid="{A1395DF0-6AAE-4EC7-939F-01C9A14517DE}"/>
    <cellStyle name="20% - Accent3 10 8" xfId="3802" xr:uid="{F7EE496F-60FF-4C7F-8090-CB76E5A4650C}"/>
    <cellStyle name="20% - Accent3 10 9" xfId="3803" xr:uid="{212FB1EC-2209-4AE3-88F2-0ABA836F5868}"/>
    <cellStyle name="20% - Accent3 11" xfId="3804" xr:uid="{53A0AD7B-88FA-4F48-87CD-86F8E9AD3335}"/>
    <cellStyle name="20% - Accent3 11 10" xfId="3805" xr:uid="{86040AE1-995E-4CEC-A127-11853F55066B}"/>
    <cellStyle name="20% - Accent3 11 11" xfId="3806" xr:uid="{8BB38F62-2F03-4810-A9C9-8C60B7B40365}"/>
    <cellStyle name="20% - Accent3 11 2" xfId="3807" xr:uid="{A5450308-BA8F-46C2-810A-B319FB648919}"/>
    <cellStyle name="20% - Accent3 11 2 2" xfId="3808" xr:uid="{2C7B24A8-F90E-409D-A8F8-D4CBEF267D3B}"/>
    <cellStyle name="20% - Accent3 11 2 2 2" xfId="3809" xr:uid="{DBA88AA2-A49E-4BB0-9EFA-942D89208D5C}"/>
    <cellStyle name="20% - Accent3 11 2 2 3" xfId="3810" xr:uid="{D9B75323-E140-4716-9AC5-C8D8E7FE216B}"/>
    <cellStyle name="20% - Accent3 11 2 3" xfId="3811" xr:uid="{22BB5A40-78A1-4B06-A7FA-D10C37A4CB86}"/>
    <cellStyle name="20% - Accent3 11 2 4" xfId="3812" xr:uid="{1D0A36B2-926D-4BA6-AF6E-973403E73A71}"/>
    <cellStyle name="20% - Accent3 11 2 5" xfId="3813" xr:uid="{41D4CEC8-273C-4AA0-834F-E0086253EFEE}"/>
    <cellStyle name="20% - Accent3 11 2 6" xfId="3814" xr:uid="{EC32F5DC-E14F-49B3-80EE-BC529930C500}"/>
    <cellStyle name="20% - Accent3 11 2 7" xfId="3815" xr:uid="{2CFBC281-63DA-4EA3-B752-94E2E14D6B71}"/>
    <cellStyle name="20% - Accent3 11 2 8" xfId="3816" xr:uid="{87891ABD-E6EE-488C-9BD2-B974D259B480}"/>
    <cellStyle name="20% - Accent3 11 3" xfId="3817" xr:uid="{F43E841F-0E72-4D04-BF71-0108075DB349}"/>
    <cellStyle name="20% - Accent3 11 3 2" xfId="3818" xr:uid="{660E9A19-9016-4084-B30B-03692AD3C477}"/>
    <cellStyle name="20% - Accent3 11 3 2 2" xfId="3819" xr:uid="{0E6E46A2-F8D2-4B27-AF97-07D7E41B5CF5}"/>
    <cellStyle name="20% - Accent3 11 3 2 3" xfId="3820" xr:uid="{85241F0E-8B89-4C00-B7B8-2C8B04998F34}"/>
    <cellStyle name="20% - Accent3 11 3 3" xfId="3821" xr:uid="{E17D1479-D4AB-45D0-9AAD-06E2BC85B690}"/>
    <cellStyle name="20% - Accent3 11 3 4" xfId="3822" xr:uid="{48877DD9-0E85-4530-886F-A210A6DC8CD9}"/>
    <cellStyle name="20% - Accent3 11 3 5" xfId="3823" xr:uid="{4F94A186-CEBF-4F51-AF55-D3CFF5F0DF35}"/>
    <cellStyle name="20% - Accent3 11 4" xfId="3824" xr:uid="{00DB46C3-408B-48E8-A8E7-B3B3012E4933}"/>
    <cellStyle name="20% - Accent3 11 4 2" xfId="3825" xr:uid="{02827862-5A79-4C81-8485-7D4E753E9E7C}"/>
    <cellStyle name="20% - Accent3 11 4 3" xfId="3826" xr:uid="{4CBF9ADD-F720-43A4-B0B5-32CF3288C361}"/>
    <cellStyle name="20% - Accent3 11 5" xfId="3827" xr:uid="{5EC3E507-063A-4A0C-BF3B-D253F8EDB9E4}"/>
    <cellStyle name="20% - Accent3 11 6" xfId="3828" xr:uid="{FF343E73-E519-4236-B09E-695C70407747}"/>
    <cellStyle name="20% - Accent3 11 7" xfId="3829" xr:uid="{7C7E530F-D856-4969-A57B-6D11135866BE}"/>
    <cellStyle name="20% - Accent3 11 8" xfId="3830" xr:uid="{BCF5E94A-4B0B-407E-A1EB-30F4B0CCD7FA}"/>
    <cellStyle name="20% - Accent3 11 9" xfId="3831" xr:uid="{8D53B63E-39DD-48F9-B5C1-B181F6EDF42D}"/>
    <cellStyle name="20% - Accent3 12" xfId="3832" xr:uid="{BB314438-F2A1-4399-9DBD-D18D78BF3FFE}"/>
    <cellStyle name="20% - Accent3 12 10" xfId="3833" xr:uid="{4F660397-CED7-45B8-8B28-913C29B59DD7}"/>
    <cellStyle name="20% - Accent3 12 11" xfId="3834" xr:uid="{C9125D1A-8ED5-4FF6-9565-F2F6C0C19407}"/>
    <cellStyle name="20% - Accent3 12 2" xfId="3835" xr:uid="{FDB3F549-03B7-4FF4-BAA7-EB52781C569D}"/>
    <cellStyle name="20% - Accent3 12 2 2" xfId="3836" xr:uid="{2A261F44-D48A-4224-8FA9-5A5F44EE6E66}"/>
    <cellStyle name="20% - Accent3 12 2 2 2" xfId="3837" xr:uid="{60ED7A58-EB72-4C75-A419-559A90F03496}"/>
    <cellStyle name="20% - Accent3 12 2 2 3" xfId="3838" xr:uid="{C709F3ED-532D-460A-A63D-1F97CF8986F8}"/>
    <cellStyle name="20% - Accent3 12 2 3" xfId="3839" xr:uid="{6ED3AA1E-E88A-493E-91AB-802904113AAD}"/>
    <cellStyle name="20% - Accent3 12 2 4" xfId="3840" xr:uid="{83C03078-ED3E-4071-8E77-1CAA91F2EBDE}"/>
    <cellStyle name="20% - Accent3 12 2 5" xfId="3841" xr:uid="{714F8FCD-BE04-47B8-98B9-67E260C28472}"/>
    <cellStyle name="20% - Accent3 12 2 6" xfId="3842" xr:uid="{73A970C0-6E4C-427F-8748-ED4CDBED8331}"/>
    <cellStyle name="20% - Accent3 12 2 7" xfId="3843" xr:uid="{DFE11E90-7553-47C8-AC1C-8320989A5416}"/>
    <cellStyle name="20% - Accent3 12 3" xfId="3844" xr:uid="{4D6B4F1A-6C93-4B9C-BB5C-18CE234177D9}"/>
    <cellStyle name="20% - Accent3 12 3 2" xfId="3845" xr:uid="{A24BD328-7BE5-4E32-B5D4-418DB6BF65C4}"/>
    <cellStyle name="20% - Accent3 12 3 2 2" xfId="3846" xr:uid="{426B088A-920E-4C2C-9335-2E5ED24AAEBE}"/>
    <cellStyle name="20% - Accent3 12 3 2 3" xfId="3847" xr:uid="{EA8A81C8-AA32-4159-968E-E9BD1118A94C}"/>
    <cellStyle name="20% - Accent3 12 3 3" xfId="3848" xr:uid="{908D48C0-2932-4451-A7C8-2305015670C5}"/>
    <cellStyle name="20% - Accent3 12 3 4" xfId="3849" xr:uid="{95F50035-6663-4979-9503-5F3B29EA21F6}"/>
    <cellStyle name="20% - Accent3 12 3 5" xfId="3850" xr:uid="{94B699B2-507E-4135-82B6-B94A39E34298}"/>
    <cellStyle name="20% - Accent3 12 4" xfId="3851" xr:uid="{C8A8594B-E984-44CC-8FEB-D52B5DE212D4}"/>
    <cellStyle name="20% - Accent3 12 4 2" xfId="3852" xr:uid="{BE6D3FAA-04D6-4A86-8E56-F61FF1B85DBA}"/>
    <cellStyle name="20% - Accent3 12 4 3" xfId="3853" xr:uid="{7614BA0C-BE4C-4886-A6DA-1BA222E66AA7}"/>
    <cellStyle name="20% - Accent3 12 5" xfId="3854" xr:uid="{0C81F098-8C96-438F-8CEB-CA0F5CEA41B6}"/>
    <cellStyle name="20% - Accent3 12 6" xfId="3855" xr:uid="{E25E5F90-B197-4864-94E4-FB8F5EFE9CE1}"/>
    <cellStyle name="20% - Accent3 12 7" xfId="3856" xr:uid="{506E0997-4F1F-4D99-91A8-1E63FBB9EB56}"/>
    <cellStyle name="20% - Accent3 12 8" xfId="3857" xr:uid="{55287168-B70C-4255-A208-992E1DA770B0}"/>
    <cellStyle name="20% - Accent3 12 9" xfId="3858" xr:uid="{E1577AD2-987F-486E-938A-7565A0AE7858}"/>
    <cellStyle name="20% - Accent3 13" xfId="3859" xr:uid="{2AE06147-41C6-451E-8818-E1D216B3F0EA}"/>
    <cellStyle name="20% - Accent3 13 10" xfId="3860" xr:uid="{9F36034C-40B3-45CA-8BF1-4739C309E5D9}"/>
    <cellStyle name="20% - Accent3 13 2" xfId="3861" xr:uid="{B6F6F5F2-E716-4FF1-8DC2-C867B9F712FC}"/>
    <cellStyle name="20% - Accent3 13 2 2" xfId="3862" xr:uid="{CACF15A1-E5D0-4274-9F2F-E10742CAA65E}"/>
    <cellStyle name="20% - Accent3 13 2 2 2" xfId="3863" xr:uid="{6A12C9C9-ED6A-4EA9-9295-CDCE0F21C406}"/>
    <cellStyle name="20% - Accent3 13 2 2 3" xfId="3864" xr:uid="{DAE7A85F-8F88-45CE-A8B0-4120C5741AC7}"/>
    <cellStyle name="20% - Accent3 13 2 3" xfId="3865" xr:uid="{156B1F20-EF24-45DD-902B-280C95AD5E99}"/>
    <cellStyle name="20% - Accent3 13 2 4" xfId="3866" xr:uid="{A32DEF1C-588C-47A3-AB41-F75FAB91585D}"/>
    <cellStyle name="20% - Accent3 13 2 5" xfId="3867" xr:uid="{FB944AE4-3A28-4589-9DA2-CB74EDBCA1D2}"/>
    <cellStyle name="20% - Accent3 13 2 6" xfId="3868" xr:uid="{F26454C8-CE24-4051-A62D-A8E66F689485}"/>
    <cellStyle name="20% - Accent3 13 2 7" xfId="3869" xr:uid="{1A5E29AF-7E04-4888-9144-CE0ED592CB06}"/>
    <cellStyle name="20% - Accent3 13 2 8" xfId="3870" xr:uid="{7A138A13-D57B-4A01-9C90-026E982F9C10}"/>
    <cellStyle name="20% - Accent3 13 3" xfId="3871" xr:uid="{4275F288-3936-49D1-AF3B-19B7A04512FF}"/>
    <cellStyle name="20% - Accent3 13 3 2" xfId="3872" xr:uid="{5B5D4F7F-04A2-43FA-BCC3-3BCE98BE68EE}"/>
    <cellStyle name="20% - Accent3 13 3 2 2" xfId="3873" xr:uid="{B777FBF7-D50A-49BC-81F1-86D4707582D1}"/>
    <cellStyle name="20% - Accent3 13 3 2 3" xfId="3874" xr:uid="{FB866D11-0C61-41D3-83AB-61DD6C8D0F15}"/>
    <cellStyle name="20% - Accent3 13 3 3" xfId="3875" xr:uid="{92919356-FAF9-4F1A-AADC-D6C990D58FD0}"/>
    <cellStyle name="20% - Accent3 13 3 4" xfId="3876" xr:uid="{C6BD41E8-DA04-46CE-856D-E0729841FBB2}"/>
    <cellStyle name="20% - Accent3 13 3 5" xfId="3877" xr:uid="{BB0A7F05-8DF2-411C-A28A-3636E35F7D29}"/>
    <cellStyle name="20% - Accent3 13 4" xfId="3878" xr:uid="{4A837B24-433F-4CC1-9E98-AF267BCE6B1A}"/>
    <cellStyle name="20% - Accent3 13 4 2" xfId="3879" xr:uid="{C5C6EECC-0CBF-4E60-BFEC-3EAC277D9D30}"/>
    <cellStyle name="20% - Accent3 13 4 3" xfId="3880" xr:uid="{D7526136-49F0-45BF-AAB3-360665803553}"/>
    <cellStyle name="20% - Accent3 13 5" xfId="3881" xr:uid="{C4056659-A0CF-4DAD-828F-9851B41E2C94}"/>
    <cellStyle name="20% - Accent3 13 6" xfId="3882" xr:uid="{531E4EAC-1E4F-497F-9B53-2352757330BF}"/>
    <cellStyle name="20% - Accent3 13 7" xfId="3883" xr:uid="{4DE30A5E-2AB8-4E27-9730-5EC88626503A}"/>
    <cellStyle name="20% - Accent3 13 8" xfId="3884" xr:uid="{4E33291D-5B30-4F77-B247-E4D94FE6FE14}"/>
    <cellStyle name="20% - Accent3 13 9" xfId="3885" xr:uid="{846EC93B-ABFD-41FD-B966-3396EBC88600}"/>
    <cellStyle name="20% - Accent3 14" xfId="3886" xr:uid="{A5DDD9DA-26BD-4B96-8D91-D4DE536DB2B0}"/>
    <cellStyle name="20% - Accent3 14 2" xfId="3887" xr:uid="{965809D4-B602-499E-990B-67F15B45AC98}"/>
    <cellStyle name="20% - Accent3 14 2 2" xfId="3888" xr:uid="{9BAEA106-0505-4CDD-B595-E5BF170B876E}"/>
    <cellStyle name="20% - Accent3 14 2 2 2" xfId="3889" xr:uid="{383A1C40-62C5-4F9A-8962-41DA34022B48}"/>
    <cellStyle name="20% - Accent3 14 2 2 3" xfId="3890" xr:uid="{6FA2824C-E90F-45B9-8AE1-3FBB17F655AC}"/>
    <cellStyle name="20% - Accent3 14 2 3" xfId="3891" xr:uid="{C3F197B2-E9D4-44C8-AAD0-DC9CA1085406}"/>
    <cellStyle name="20% - Accent3 14 2 4" xfId="3892" xr:uid="{BA16BEFD-52D5-4ADD-8729-F77DA7947B96}"/>
    <cellStyle name="20% - Accent3 14 2 5" xfId="3893" xr:uid="{5A84B038-8EAF-4263-851E-10E247769BB5}"/>
    <cellStyle name="20% - Accent3 14 2 6" xfId="3894" xr:uid="{D02AB75D-E5AB-40E0-ACE0-30989C5A0E7B}"/>
    <cellStyle name="20% - Accent3 14 2 7" xfId="3895" xr:uid="{9DBA8AA6-B934-4FB5-90DF-000438A187BE}"/>
    <cellStyle name="20% - Accent3 14 3" xfId="3896" xr:uid="{6A2D434A-035F-4D00-9DAB-8D71095722D0}"/>
    <cellStyle name="20% - Accent3 14 3 2" xfId="3897" xr:uid="{1BBB15F4-6A18-424F-BA44-743121DB7047}"/>
    <cellStyle name="20% - Accent3 14 3 2 2" xfId="3898" xr:uid="{65DE230F-B654-4627-836E-C3E514957FF5}"/>
    <cellStyle name="20% - Accent3 14 3 2 3" xfId="3899" xr:uid="{7EC7623E-CB0A-448E-8846-5DDA404F2A4A}"/>
    <cellStyle name="20% - Accent3 14 3 3" xfId="3900" xr:uid="{5288BB4E-AA7C-4AA1-88BF-1FF09308C4B7}"/>
    <cellStyle name="20% - Accent3 14 3 4" xfId="3901" xr:uid="{B3E35750-9EBE-4055-B606-ABAA6B41B0FD}"/>
    <cellStyle name="20% - Accent3 14 3 5" xfId="3902" xr:uid="{CDE17DDF-9E96-443C-8A8B-B41A831799AA}"/>
    <cellStyle name="20% - Accent3 14 4" xfId="3903" xr:uid="{D8D491D4-2F61-4334-9899-778530B58C83}"/>
    <cellStyle name="20% - Accent3 14 4 2" xfId="3904" xr:uid="{A251A8AD-2492-426E-9F68-7DB7B055692D}"/>
    <cellStyle name="20% - Accent3 14 4 3" xfId="3905" xr:uid="{D9711513-DDD9-47A7-8D53-D84A1C3E1F77}"/>
    <cellStyle name="20% - Accent3 14 5" xfId="3906" xr:uid="{FA3363FC-F5CB-40B3-BD50-6A2A16F90112}"/>
    <cellStyle name="20% - Accent3 14 6" xfId="3907" xr:uid="{C0682DC9-415E-4088-9AFD-B2D68F2F5394}"/>
    <cellStyle name="20% - Accent3 14 7" xfId="3908" xr:uid="{298E632E-439A-4D2E-BBA5-77F2915DCC7A}"/>
    <cellStyle name="20% - Accent3 14 8" xfId="3909" xr:uid="{DD7950D8-C88F-42FF-81D9-B7BB1DF795FE}"/>
    <cellStyle name="20% - Accent3 14 9" xfId="3910" xr:uid="{273DDEAF-C56E-43B4-B9D6-2A23AA3637D5}"/>
    <cellStyle name="20% - Accent3 15" xfId="3911" xr:uid="{B051B2D4-F960-4ECE-8FAD-E551A9AFB6BC}"/>
    <cellStyle name="20% - Accent3 15 2" xfId="3912" xr:uid="{CC437164-F0BB-47B0-AB74-442236844BC5}"/>
    <cellStyle name="20% - Accent3 15 2 2" xfId="3913" xr:uid="{2C2E1F3B-E9BC-4EE8-95F7-1B72966E889E}"/>
    <cellStyle name="20% - Accent3 15 2 2 2" xfId="3914" xr:uid="{D4ACA3AE-F322-41DE-B97A-8925A0DF36A1}"/>
    <cellStyle name="20% - Accent3 15 2 2 3" xfId="3915" xr:uid="{1829818B-84A3-439A-A8AB-518EDEE41C07}"/>
    <cellStyle name="20% - Accent3 15 2 3" xfId="3916" xr:uid="{25CDFE24-DBD8-4E4A-A1BB-B5EB2E1C1B6D}"/>
    <cellStyle name="20% - Accent3 15 2 4" xfId="3917" xr:uid="{ED4217BA-116A-4980-8AFB-7DAF0F9E3C98}"/>
    <cellStyle name="20% - Accent3 15 2 5" xfId="3918" xr:uid="{701C8174-608B-403C-ACF0-A356A273F6A1}"/>
    <cellStyle name="20% - Accent3 15 2 6" xfId="3919" xr:uid="{83CBFA33-6B62-4C63-AB9C-E74E2A15E9BC}"/>
    <cellStyle name="20% - Accent3 15 2 7" xfId="3920" xr:uid="{CEA0202B-4B56-48CD-BD0F-70F5A3E66028}"/>
    <cellStyle name="20% - Accent3 15 3" xfId="3921" xr:uid="{D5B50373-972B-4123-8396-0C9B398439FB}"/>
    <cellStyle name="20% - Accent3 15 3 2" xfId="3922" xr:uid="{E8BC7A58-648D-4BAC-816F-CC698A44AB3F}"/>
    <cellStyle name="20% - Accent3 15 3 2 2" xfId="3923" xr:uid="{AA41E1E0-6F04-496C-BEB0-75A99A21C448}"/>
    <cellStyle name="20% - Accent3 15 3 2 3" xfId="3924" xr:uid="{0DBAA72B-8AD9-423D-BAA1-6591F9667CC4}"/>
    <cellStyle name="20% - Accent3 15 3 3" xfId="3925" xr:uid="{0AEE015E-95F2-4482-AAA6-53332790978E}"/>
    <cellStyle name="20% - Accent3 15 3 4" xfId="3926" xr:uid="{A4705112-664D-40F4-85A5-C4B8C200277F}"/>
    <cellStyle name="20% - Accent3 15 3 5" xfId="3927" xr:uid="{6644C4B6-6E0B-4476-BAA0-44BC3B19C339}"/>
    <cellStyle name="20% - Accent3 15 4" xfId="3928" xr:uid="{BC462C3A-3403-45DF-AAB8-54A9333A51BC}"/>
    <cellStyle name="20% - Accent3 15 4 2" xfId="3929" xr:uid="{4E3AC9B8-B364-4FE2-B502-5855B71C4629}"/>
    <cellStyle name="20% - Accent3 15 4 3" xfId="3930" xr:uid="{8F10499A-DA02-4518-9697-F43704C5B4E1}"/>
    <cellStyle name="20% - Accent3 15 5" xfId="3931" xr:uid="{FE95D3EA-831A-4B29-95B8-BB06D9111D98}"/>
    <cellStyle name="20% - Accent3 15 6" xfId="3932" xr:uid="{87FBE99D-DCA9-47AF-B726-4BED9A630DD1}"/>
    <cellStyle name="20% - Accent3 15 7" xfId="3933" xr:uid="{CA149771-E7DB-4AB4-BC7E-590362D3DE7D}"/>
    <cellStyle name="20% - Accent3 15 8" xfId="3934" xr:uid="{232667AD-832B-4D55-B293-9BE7A0FA70D3}"/>
    <cellStyle name="20% - Accent3 15 9" xfId="3935" xr:uid="{6D52D4F2-E461-47C5-82C0-B323A94BEAD0}"/>
    <cellStyle name="20% - Accent3 16" xfId="3936" xr:uid="{DB04BCBF-0B82-45D5-8CDF-ECC45324ACEA}"/>
    <cellStyle name="20% - Accent3 16 2" xfId="3937" xr:uid="{5A98B4FE-D778-4B7B-AFD3-DAB3B71E5622}"/>
    <cellStyle name="20% - Accent3 16 2 2" xfId="3938" xr:uid="{37837295-8459-411E-B272-8C80C2F30C6E}"/>
    <cellStyle name="20% - Accent3 16 2 2 2" xfId="3939" xr:uid="{A5A0A785-0424-440D-939D-51B9DDD551DA}"/>
    <cellStyle name="20% - Accent3 16 2 2 3" xfId="3940" xr:uid="{1FE2C1EE-76C8-4655-82FB-CEE33C02059C}"/>
    <cellStyle name="20% - Accent3 16 2 3" xfId="3941" xr:uid="{C40953BE-91E4-4040-9874-B2B2733B6A41}"/>
    <cellStyle name="20% - Accent3 16 2 4" xfId="3942" xr:uid="{C110AE39-48AD-4B02-BD46-B5562544B05D}"/>
    <cellStyle name="20% - Accent3 16 2 5" xfId="3943" xr:uid="{D1039B74-04EF-4E70-A33E-8403AFEA8A58}"/>
    <cellStyle name="20% - Accent3 16 2 6" xfId="3944" xr:uid="{52FB9B2E-DCCD-48AB-85B8-03B8235942C2}"/>
    <cellStyle name="20% - Accent3 16 2 7" xfId="3945" xr:uid="{E51FDEA4-1D0E-4302-B8AB-69E6BF1143C2}"/>
    <cellStyle name="20% - Accent3 16 3" xfId="3946" xr:uid="{03297676-58A1-4BCE-B4E5-C4F86D701EDC}"/>
    <cellStyle name="20% - Accent3 16 3 2" xfId="3947" xr:uid="{B204DC95-839F-43F9-9BB9-F8E48A2E65C2}"/>
    <cellStyle name="20% - Accent3 16 3 2 2" xfId="3948" xr:uid="{E2CB1D30-3A04-4EF0-84D8-43452364FC02}"/>
    <cellStyle name="20% - Accent3 16 3 2 3" xfId="3949" xr:uid="{227B3D44-4EB9-4F08-BB43-B28F7076EAC8}"/>
    <cellStyle name="20% - Accent3 16 3 3" xfId="3950" xr:uid="{F65199C7-57F0-45A2-B49E-05626326D0C9}"/>
    <cellStyle name="20% - Accent3 16 3 4" xfId="3951" xr:uid="{1F8F53D4-A995-4693-9DE6-840A9B8B196C}"/>
    <cellStyle name="20% - Accent3 16 3 5" xfId="3952" xr:uid="{633258DD-1B51-452D-AC5D-9EC9967C23EC}"/>
    <cellStyle name="20% - Accent3 16 4" xfId="3953" xr:uid="{0FE30FE3-3060-4C5E-803B-41742A1F8D4F}"/>
    <cellStyle name="20% - Accent3 16 4 2" xfId="3954" xr:uid="{72E51929-E504-411A-8096-AC091BC65112}"/>
    <cellStyle name="20% - Accent3 16 4 3" xfId="3955" xr:uid="{7DA23092-5D86-4235-8EA7-D664FFDA9A19}"/>
    <cellStyle name="20% - Accent3 16 5" xfId="3956" xr:uid="{F99AA6F3-126C-4CE2-8F7B-7493B5EA4128}"/>
    <cellStyle name="20% - Accent3 16 6" xfId="3957" xr:uid="{3F20CFDD-B08B-4487-988F-6A427708CDDE}"/>
    <cellStyle name="20% - Accent3 16 7" xfId="3958" xr:uid="{B4AE94FF-E8B9-4979-BA3B-8D40FE363A9D}"/>
    <cellStyle name="20% - Accent3 16 8" xfId="3959" xr:uid="{D27C50D0-E48D-400E-8925-AECDFA7E9F7D}"/>
    <cellStyle name="20% - Accent3 16 9" xfId="3960" xr:uid="{D769F15A-4B3C-4DD8-846E-476D06D7187E}"/>
    <cellStyle name="20% - Accent3 17" xfId="3961" xr:uid="{392DAF48-6AF9-4F8C-B951-DA4884515600}"/>
    <cellStyle name="20% - Accent3 17 2" xfId="3962" xr:uid="{B2D564AE-9B8C-41CE-BB9A-8A37434EDBF2}"/>
    <cellStyle name="20% - Accent3 17 2 2" xfId="3963" xr:uid="{150E73CA-4D84-4A61-926C-9F074E6105E3}"/>
    <cellStyle name="20% - Accent3 17 2 3" xfId="3964" xr:uid="{CDDFB58F-1D0E-40B4-9FBA-F4992760D5B7}"/>
    <cellStyle name="20% - Accent3 17 2 4" xfId="3965" xr:uid="{90A8F458-B2C9-46D3-8531-0E88AEE072E7}"/>
    <cellStyle name="20% - Accent3 17 2 5" xfId="3966" xr:uid="{FA7A14A6-FBA7-4C66-B753-BF1ABDE69CEF}"/>
    <cellStyle name="20% - Accent3 17 3" xfId="3967" xr:uid="{802D6FED-31E1-4D5C-9CB3-6B3787139C57}"/>
    <cellStyle name="20% - Accent3 17 4" xfId="3968" xr:uid="{CEF5FCEB-842F-4379-A053-A65EC32DAB30}"/>
    <cellStyle name="20% - Accent3 17 5" xfId="3969" xr:uid="{1C97FE07-FCD6-4637-B028-5795A27A9365}"/>
    <cellStyle name="20% - Accent3 17 6" xfId="3970" xr:uid="{8E87BAA9-3DB7-4AAC-B9BF-99BAC8AB05BA}"/>
    <cellStyle name="20% - Accent3 17 7" xfId="3971" xr:uid="{3FF7B504-108A-4191-AECB-2552D2986B3D}"/>
    <cellStyle name="20% - Accent3 18" xfId="3972" xr:uid="{C1027422-7692-4782-884D-A8047534E0CE}"/>
    <cellStyle name="20% - Accent3 18 2" xfId="3973" xr:uid="{D8BF3B50-6C20-4843-8CB4-F1ED8E800EF1}"/>
    <cellStyle name="20% - Accent3 18 2 2" xfId="3974" xr:uid="{31E97FD9-3BE7-4718-9550-799CFF037144}"/>
    <cellStyle name="20% - Accent3 18 2 3" xfId="3975" xr:uid="{0B4BF9B4-DD3F-42A9-8647-3EC0C7CD444D}"/>
    <cellStyle name="20% - Accent3 18 3" xfId="3976" xr:uid="{8818842D-1868-4E41-B2AC-DA615D0CC73B}"/>
    <cellStyle name="20% - Accent3 18 4" xfId="3977" xr:uid="{B27D059C-EE4F-49A4-9829-8D74F0C1B02A}"/>
    <cellStyle name="20% - Accent3 18 5" xfId="3978" xr:uid="{75452587-CF53-4F73-B9D2-61B336958636}"/>
    <cellStyle name="20% - Accent3 18 6" xfId="3979" xr:uid="{398AFBCF-7903-41A7-A4F2-44E880041E4C}"/>
    <cellStyle name="20% - Accent3 18 7" xfId="3980" xr:uid="{CA7EA18A-5892-4A5B-BA83-99F9973F7549}"/>
    <cellStyle name="20% - Accent3 19" xfId="3981" xr:uid="{56AEAC02-89D7-46CE-8A1C-87BB6854FFCB}"/>
    <cellStyle name="20% - Accent3 19 2" xfId="3982" xr:uid="{48BC4621-908F-4AD0-885F-4BFDAC3C108D}"/>
    <cellStyle name="20% - Accent3 19 3" xfId="3983" xr:uid="{F25ECB04-9037-46F5-9B97-1534B33B8672}"/>
    <cellStyle name="20% - Accent3 19 4" xfId="3984" xr:uid="{8115CD75-95E6-4F0D-9F00-01D8C6E49039}"/>
    <cellStyle name="20% - Accent3 19 5" xfId="3985" xr:uid="{1BF92E6A-6CD2-44D2-8C93-469C1EE33044}"/>
    <cellStyle name="20% - Accent3 19 6" xfId="3986" xr:uid="{6D86EF3F-6389-4D1C-AAAC-3A079A38684A}"/>
    <cellStyle name="20% - Accent3 2" xfId="85" xr:uid="{C1D89D31-A64A-4931-9BF2-099D9535940F}"/>
    <cellStyle name="20% - Accent3 2 10" xfId="3988" xr:uid="{AC277D59-82C2-4A74-8631-469B4175D7CC}"/>
    <cellStyle name="20% - Accent3 2 11" xfId="3989" xr:uid="{C6F19083-1E80-4259-BA63-F708BEF05982}"/>
    <cellStyle name="20% - Accent3 2 12" xfId="3990" xr:uid="{50553FE5-9B5E-4921-9866-6F3772874BE6}"/>
    <cellStyle name="20% - Accent3 2 13" xfId="3991" xr:uid="{49B35E95-6396-4C82-9A3E-4E1EB159A91F}"/>
    <cellStyle name="20% - Accent3 2 14" xfId="3992" xr:uid="{C2C6D407-2602-450E-917E-871E46598704}"/>
    <cellStyle name="20% - Accent3 2 15" xfId="3993" xr:uid="{614D73E6-D7C0-4154-8F89-AF31AC90185F}"/>
    <cellStyle name="20% - Accent3 2 16" xfId="3994" xr:uid="{5A0F36C5-1B75-44CA-B97B-1BBB5FD3C71A}"/>
    <cellStyle name="20% - Accent3 2 17" xfId="3995" xr:uid="{4CB5E8F2-5A6E-431D-A873-2C21DB25BA9C}"/>
    <cellStyle name="20% - Accent3 2 18" xfId="3996" xr:uid="{3252A82E-089E-460B-BA4D-215DB2B28333}"/>
    <cellStyle name="20% - Accent3 2 19" xfId="3987" xr:uid="{3E9B0E15-77BF-42B2-9406-F537673FF9A6}"/>
    <cellStyle name="20% - Accent3 2 2" xfId="86" xr:uid="{B37DE2E0-00E8-44EC-BE62-738BBE4B468E}"/>
    <cellStyle name="20% - Accent3 2 2 10" xfId="3998" xr:uid="{E6A5278F-96B2-4F45-8DCD-50D16B85607E}"/>
    <cellStyle name="20% - Accent3 2 2 11" xfId="3999" xr:uid="{DEFBB138-3F0F-4DC0-9FB0-1B769B503541}"/>
    <cellStyle name="20% - Accent3 2 2 12" xfId="4000" xr:uid="{2E6D75C6-CDA4-4777-B239-4A6A92DD121A}"/>
    <cellStyle name="20% - Accent3 2 2 13" xfId="4001" xr:uid="{F8EB4F90-50BC-432D-96C5-78B105BB36C4}"/>
    <cellStyle name="20% - Accent3 2 2 14" xfId="3997" xr:uid="{80FD6AC3-F80E-477B-9261-162F1AA542D3}"/>
    <cellStyle name="20% - Accent3 2 2 2" xfId="87" xr:uid="{B90EDA07-EDD1-4759-B520-E651BCA9A671}"/>
    <cellStyle name="20% - Accent3 2 2 2 10" xfId="4003" xr:uid="{6EB7FA66-2336-4880-864C-52E244BFD42E}"/>
    <cellStyle name="20% - Accent3 2 2 2 11" xfId="4004" xr:uid="{8F1FA434-08E4-4A7E-AD42-B1509C3D2D0D}"/>
    <cellStyle name="20% - Accent3 2 2 2 12" xfId="4002" xr:uid="{6E232A73-24C9-4198-A0FA-36D440AD3280}"/>
    <cellStyle name="20% - Accent3 2 2 2 2" xfId="88" xr:uid="{3173C3E0-C503-4067-A33C-5042884D9941}"/>
    <cellStyle name="20% - Accent3 2 2 2 2 2" xfId="89" xr:uid="{3D19705E-3A85-4876-8E55-9BE7D148D18D}"/>
    <cellStyle name="20% - Accent3 2 2 2 2 2 2" xfId="4007" xr:uid="{9F6A6899-E318-4CA7-9123-4ACD318E4C26}"/>
    <cellStyle name="20% - Accent3 2 2 2 2 2 2 2" xfId="4008" xr:uid="{5DF86D83-D613-490F-A97F-9B29396EF8AE}"/>
    <cellStyle name="20% - Accent3 2 2 2 2 2 2 3" xfId="4009" xr:uid="{1ED37B61-0F1D-4DFC-A56E-F004B7A9801B}"/>
    <cellStyle name="20% - Accent3 2 2 2 2 2 3" xfId="4010" xr:uid="{6BCB834C-694B-46FC-A641-6D7E57ED4DEB}"/>
    <cellStyle name="20% - Accent3 2 2 2 2 2 3 2" xfId="4011" xr:uid="{8BD63B1F-6FD0-43EB-8D8C-71F697997227}"/>
    <cellStyle name="20% - Accent3 2 2 2 2 2 4" xfId="4012" xr:uid="{5917F56C-9B23-4F8C-89D4-0D20573C43D9}"/>
    <cellStyle name="20% - Accent3 2 2 2 2 2 5" xfId="4006" xr:uid="{907F1BB3-DF1E-41EA-B473-629246EDD606}"/>
    <cellStyle name="20% - Accent3 2 2 2 2 3" xfId="4013" xr:uid="{5F317C2A-3625-424A-844A-B404CC11E8A7}"/>
    <cellStyle name="20% - Accent3 2 2 2 2 3 2" xfId="4014" xr:uid="{1F993BBA-59EA-4E81-A8F7-BB7EBD0752A8}"/>
    <cellStyle name="20% - Accent3 2 2 2 2 3 3" xfId="4015" xr:uid="{92D0EC5B-0B4B-456B-AFC4-0136ED0DBA67}"/>
    <cellStyle name="20% - Accent3 2 2 2 2 4" xfId="4016" xr:uid="{A1537890-49C5-461E-9281-246E600D76C9}"/>
    <cellStyle name="20% - Accent3 2 2 2 2 4 2" xfId="4017" xr:uid="{934C2625-9D2B-4298-848B-431D013BCCCF}"/>
    <cellStyle name="20% - Accent3 2 2 2 2 5" xfId="4018" xr:uid="{D33ACCAD-5272-4656-9110-45B9C4FAF2F8}"/>
    <cellStyle name="20% - Accent3 2 2 2 2 6" xfId="4019" xr:uid="{B55D31E4-B373-42DB-B71D-B7376BDD31AA}"/>
    <cellStyle name="20% - Accent3 2 2 2 2 7" xfId="4020" xr:uid="{A607CDE2-00F6-4557-9919-321D2794C645}"/>
    <cellStyle name="20% - Accent3 2 2 2 2 8" xfId="4005" xr:uid="{AE31574C-625B-411D-B7EB-F56936D58DED}"/>
    <cellStyle name="20% - Accent3 2 2 2 3" xfId="90" xr:uid="{B7125913-5576-41E4-AC0B-86ABB0911581}"/>
    <cellStyle name="20% - Accent3 2 2 2 3 2" xfId="4022" xr:uid="{D6A0E2EE-4E9A-4948-90C8-90CDBE5430FB}"/>
    <cellStyle name="20% - Accent3 2 2 2 3 2 2" xfId="4023" xr:uid="{328A141B-CC94-453B-9135-3D5DE4F29C2F}"/>
    <cellStyle name="20% - Accent3 2 2 2 3 2 2 2" xfId="4024" xr:uid="{21F70015-308D-4EBC-9E4F-10C6DA8181C5}"/>
    <cellStyle name="20% - Accent3 2 2 2 3 2 3" xfId="4025" xr:uid="{F32B21A2-5BD3-41E1-9DB5-FC3A8FC3AA1B}"/>
    <cellStyle name="20% - Accent3 2 2 2 3 2 4" xfId="4026" xr:uid="{75976C0C-F81B-4135-8D23-F845A95D1572}"/>
    <cellStyle name="20% - Accent3 2 2 2 3 3" xfId="4027" xr:uid="{01E6AA2D-CEF1-49ED-9C33-46786716A3A2}"/>
    <cellStyle name="20% - Accent3 2 2 2 3 3 2" xfId="4028" xr:uid="{A70C042B-782F-495B-BFFE-9D1842E3B856}"/>
    <cellStyle name="20% - Accent3 2 2 2 3 4" xfId="4029" xr:uid="{43AED18C-E5EA-4DAE-BDDB-21630FE1D14A}"/>
    <cellStyle name="20% - Accent3 2 2 2 3 5" xfId="4030" xr:uid="{7ADC7480-2809-4171-8FD7-B3F8BDBDB1AF}"/>
    <cellStyle name="20% - Accent3 2 2 2 3 6" xfId="4031" xr:uid="{0B173B57-254D-4EE2-97DD-A3D15B08A5C9}"/>
    <cellStyle name="20% - Accent3 2 2 2 3 7" xfId="4021" xr:uid="{290790A3-7BA4-4470-B122-897442E4C394}"/>
    <cellStyle name="20% - Accent3 2 2 2 4" xfId="4032" xr:uid="{CF68D352-5EB0-4C90-AF30-D3C675F22446}"/>
    <cellStyle name="20% - Accent3 2 2 2 4 2" xfId="4033" xr:uid="{288D5A26-EE75-41BC-9437-C48EAC2A6D86}"/>
    <cellStyle name="20% - Accent3 2 2 2 4 2 2" xfId="4034" xr:uid="{2EBB0BC3-676E-41E3-8CD7-C9DCB73109FF}"/>
    <cellStyle name="20% - Accent3 2 2 2 4 3" xfId="4035" xr:uid="{2E084619-6C6A-440B-B06D-B7EC2252D492}"/>
    <cellStyle name="20% - Accent3 2 2 2 4 4" xfId="4036" xr:uid="{571CA399-31BE-46E9-B69D-018E9406A05A}"/>
    <cellStyle name="20% - Accent3 2 2 2 5" xfId="4037" xr:uid="{8F7FFA0C-044A-4ED6-AF57-A90E31278DC7}"/>
    <cellStyle name="20% - Accent3 2 2 2 5 2" xfId="4038" xr:uid="{FEDBAC56-7362-4B80-A5BB-15895CA9559D}"/>
    <cellStyle name="20% - Accent3 2 2 2 6" xfId="4039" xr:uid="{9466AFAE-0610-48CA-B84F-89BAF0E4C879}"/>
    <cellStyle name="20% - Accent3 2 2 2 7" xfId="4040" xr:uid="{252F84ED-BBB3-47A5-87BB-EAC2221AB9DA}"/>
    <cellStyle name="20% - Accent3 2 2 2 8" xfId="4041" xr:uid="{5B4F0A33-237C-4004-B111-8FEFB05C5505}"/>
    <cellStyle name="20% - Accent3 2 2 2 9" xfId="4042" xr:uid="{0ABDC97D-FB4E-47F9-9915-E2885BF70095}"/>
    <cellStyle name="20% - Accent3 2 2 3" xfId="91" xr:uid="{10A9E037-A1B2-408E-AFEA-D065DC60D38C}"/>
    <cellStyle name="20% - Accent3 2 2 3 10" xfId="4043" xr:uid="{78870BC6-1EC7-405A-98E7-E36E90D4A9F4}"/>
    <cellStyle name="20% - Accent3 2 2 3 2" xfId="92" xr:uid="{0F0EB2F4-F9C3-42F6-8151-9D1F230EE4B5}"/>
    <cellStyle name="20% - Accent3 2 2 3 2 2" xfId="4045" xr:uid="{A5754DEC-C552-4708-8A34-7A8B35F8A65F}"/>
    <cellStyle name="20% - Accent3 2 2 3 2 2 2" xfId="4046" xr:uid="{8AF6BD50-F3C8-49F7-B4E2-3376399FA73F}"/>
    <cellStyle name="20% - Accent3 2 2 3 2 2 2 2" xfId="4047" xr:uid="{D0572C6B-B472-4BD1-A34B-56753A18AB9F}"/>
    <cellStyle name="20% - Accent3 2 2 3 2 2 3" xfId="4048" xr:uid="{E28C0849-F68E-4F4E-A1AD-44D8E27324D8}"/>
    <cellStyle name="20% - Accent3 2 2 3 2 2 4" xfId="4049" xr:uid="{1C58D774-177F-42BC-8B73-BD49767E9D07}"/>
    <cellStyle name="20% - Accent3 2 2 3 2 3" xfId="4050" xr:uid="{61B25BCA-1DA2-4C57-B667-BDA76BBCD492}"/>
    <cellStyle name="20% - Accent3 2 2 3 2 3 2" xfId="4051" xr:uid="{B86CC05E-B21A-4A75-82CD-7E81CBC593C6}"/>
    <cellStyle name="20% - Accent3 2 2 3 2 4" xfId="4052" xr:uid="{9A99F856-5216-4E6F-AC88-58969A1648D7}"/>
    <cellStyle name="20% - Accent3 2 2 3 2 5" xfId="4053" xr:uid="{F555471B-AF59-41D9-BBD3-2820DC2B0DE1}"/>
    <cellStyle name="20% - Accent3 2 2 3 2 6" xfId="4054" xr:uid="{E80930D9-EEBE-41E7-8C0C-552C90C50902}"/>
    <cellStyle name="20% - Accent3 2 2 3 2 7" xfId="4044" xr:uid="{5B60E3E5-929A-4BC0-B63C-8EE7B80F5833}"/>
    <cellStyle name="20% - Accent3 2 2 3 3" xfId="4055" xr:uid="{1C8202F2-B1F3-4702-996C-8918981DBC1C}"/>
    <cellStyle name="20% - Accent3 2 2 3 3 2" xfId="4056" xr:uid="{B0BB5155-016C-496F-98EF-A87131A46303}"/>
    <cellStyle name="20% - Accent3 2 2 3 3 2 2" xfId="4057" xr:uid="{3599F0D6-DF19-4639-93F2-D7B3E4F3CBCD}"/>
    <cellStyle name="20% - Accent3 2 2 3 3 2 3" xfId="4058" xr:uid="{8D575D80-C43C-45DF-A5C0-7217E86DC2FC}"/>
    <cellStyle name="20% - Accent3 2 2 3 3 2 4" xfId="4059" xr:uid="{C6831541-5475-4583-AC75-192427D8AD88}"/>
    <cellStyle name="20% - Accent3 2 2 3 3 3" xfId="4060" xr:uid="{D494AF35-71DC-439E-B510-932850A24C9A}"/>
    <cellStyle name="20% - Accent3 2 2 3 3 4" xfId="4061" xr:uid="{9E39FA5E-D36C-4412-8B8E-9BA9DA24EAD6}"/>
    <cellStyle name="20% - Accent3 2 2 3 3 5" xfId="4062" xr:uid="{158320F3-9A1F-46E1-99F5-2203C3B3A0E9}"/>
    <cellStyle name="20% - Accent3 2 2 3 3 6" xfId="4063" xr:uid="{D08B3B46-328E-464D-AEAE-81D93D86A27D}"/>
    <cellStyle name="20% - Accent3 2 2 3 4" xfId="4064" xr:uid="{01DE2885-EED7-4CAD-ACB6-D6414C7F0467}"/>
    <cellStyle name="20% - Accent3 2 2 3 4 2" xfId="4065" xr:uid="{2588F5ED-6FE9-43C3-AF77-1EAEEA65AFC4}"/>
    <cellStyle name="20% - Accent3 2 2 3 4 3" xfId="4066" xr:uid="{71947E1D-9C51-469F-90C7-DC5D93BC2576}"/>
    <cellStyle name="20% - Accent3 2 2 3 4 4" xfId="4067" xr:uid="{C928D4D0-2CB2-47EE-AF68-2112E9037804}"/>
    <cellStyle name="20% - Accent3 2 2 3 5" xfId="4068" xr:uid="{CAB92DA8-A74C-43AB-91FF-FDD77A57C4BD}"/>
    <cellStyle name="20% - Accent3 2 2 3 6" xfId="4069" xr:uid="{557AB86B-EE99-49DD-9F96-28388498A464}"/>
    <cellStyle name="20% - Accent3 2 2 3 7" xfId="4070" xr:uid="{8AA7F74D-11BB-434D-8693-33803E3C5A14}"/>
    <cellStyle name="20% - Accent3 2 2 3 8" xfId="4071" xr:uid="{8E1C994D-EFAD-4162-8551-3522185C7D4E}"/>
    <cellStyle name="20% - Accent3 2 2 3 9" xfId="4072" xr:uid="{C3F9EA6F-2B0B-434F-A3B1-E043B1FE302A}"/>
    <cellStyle name="20% - Accent3 2 2 4" xfId="93" xr:uid="{DD2ECE43-93A4-4ADA-A8B0-DA2E2E088019}"/>
    <cellStyle name="20% - Accent3 2 2 4 2" xfId="4074" xr:uid="{C970C85A-CAD4-459A-884F-C7A50B352141}"/>
    <cellStyle name="20% - Accent3 2 2 4 2 2" xfId="4075" xr:uid="{B6AAE703-5407-40FF-9D4C-D87F5D138D92}"/>
    <cellStyle name="20% - Accent3 2 2 4 2 2 2" xfId="4076" xr:uid="{750B3A58-E5D3-4789-AB59-84B058B9F321}"/>
    <cellStyle name="20% - Accent3 2 2 4 2 2 3" xfId="4077" xr:uid="{A76ABB5F-5AA5-4E14-892F-D7DAA607D218}"/>
    <cellStyle name="20% - Accent3 2 2 4 2 3" xfId="4078" xr:uid="{8DB75311-4059-453D-9141-FA8BD7AF9D6A}"/>
    <cellStyle name="20% - Accent3 2 2 4 2 3 2" xfId="4079" xr:uid="{A0AB40DF-0F2C-442A-8FB6-54B670626F6E}"/>
    <cellStyle name="20% - Accent3 2 2 4 2 4" xfId="4080" xr:uid="{9F2A5EE7-CDDA-4464-A866-C727B8C18784}"/>
    <cellStyle name="20% - Accent3 2 2 4 3" xfId="4081" xr:uid="{2DAEA01B-9E02-4013-83CF-0F82DA3F05D6}"/>
    <cellStyle name="20% - Accent3 2 2 4 3 2" xfId="4082" xr:uid="{A8C4A680-3B2E-4589-8B71-630F650263E0}"/>
    <cellStyle name="20% - Accent3 2 2 4 3 3" xfId="4083" xr:uid="{68BA1235-6217-4D42-9BFC-8090739E68B7}"/>
    <cellStyle name="20% - Accent3 2 2 4 4" xfId="4084" xr:uid="{F9EBC494-2365-4968-8DD0-ED52428940B8}"/>
    <cellStyle name="20% - Accent3 2 2 4 4 2" xfId="4085" xr:uid="{E7B9B41A-FB01-46D1-A899-5B97083C403E}"/>
    <cellStyle name="20% - Accent3 2 2 4 5" xfId="4086" xr:uid="{F0A5BF1F-2F22-44E7-8475-4BE982F7B632}"/>
    <cellStyle name="20% - Accent3 2 2 4 6" xfId="4087" xr:uid="{6F45F9E2-A1AE-4895-9039-C2B5CA168B99}"/>
    <cellStyle name="20% - Accent3 2 2 4 7" xfId="4073" xr:uid="{52CB0F31-65C4-43DE-89B9-EFFE29173016}"/>
    <cellStyle name="20% - Accent3 2 2 5" xfId="4088" xr:uid="{6654D86E-85EC-427E-A0FD-EFEFDBE0677D}"/>
    <cellStyle name="20% - Accent3 2 2 5 2" xfId="4089" xr:uid="{4965617C-2195-4F29-A077-825CB4310F6F}"/>
    <cellStyle name="20% - Accent3 2 2 5 2 2" xfId="4090" xr:uid="{4F8BB4D6-A5BC-47DF-9F7E-AC54ECC479F3}"/>
    <cellStyle name="20% - Accent3 2 2 5 2 2 2" xfId="4091" xr:uid="{AC25A077-B5AC-42DF-9DD2-A0319BEC0788}"/>
    <cellStyle name="20% - Accent3 2 2 5 2 3" xfId="4092" xr:uid="{A9788DB9-B869-476F-A6CD-8BCDBC9A4029}"/>
    <cellStyle name="20% - Accent3 2 2 5 2 4" xfId="4093" xr:uid="{AB4FCD09-DA05-4BBE-980A-8B947BB44D3B}"/>
    <cellStyle name="20% - Accent3 2 2 5 3" xfId="4094" xr:uid="{A1D7874B-990A-4264-B670-8825AB3218C7}"/>
    <cellStyle name="20% - Accent3 2 2 5 3 2" xfId="4095" xr:uid="{F014C41F-B5E4-4CB7-9283-52C0E5B3123C}"/>
    <cellStyle name="20% - Accent3 2 2 5 4" xfId="4096" xr:uid="{AC1DD20E-DA26-4E15-BC59-EA34FB017082}"/>
    <cellStyle name="20% - Accent3 2 2 5 5" xfId="4097" xr:uid="{0C7C7797-068D-4286-B138-70EF3051FBC1}"/>
    <cellStyle name="20% - Accent3 2 2 5 6" xfId="4098" xr:uid="{85B93A36-B159-4B67-B0B0-DD67099459CF}"/>
    <cellStyle name="20% - Accent3 2 2 6" xfId="4099" xr:uid="{35307939-D807-45B7-B9AE-156EC0A63596}"/>
    <cellStyle name="20% - Accent3 2 2 6 2" xfId="4100" xr:uid="{C9B69330-C6F4-4080-B81C-F5F83791407B}"/>
    <cellStyle name="20% - Accent3 2 2 6 2 2" xfId="4101" xr:uid="{B3BA8880-EAF6-4C17-B7D1-E67F149E34C8}"/>
    <cellStyle name="20% - Accent3 2 2 6 3" xfId="4102" xr:uid="{4322F079-6CA1-4CC8-8D94-D6C35B016CF2}"/>
    <cellStyle name="20% - Accent3 2 2 6 4" xfId="4103" xr:uid="{33065E60-D976-4B7B-B2B3-C313B5882B74}"/>
    <cellStyle name="20% - Accent3 2 2 7" xfId="4104" xr:uid="{C69E3226-0326-41BD-85BD-7C269F909697}"/>
    <cellStyle name="20% - Accent3 2 2 7 2" xfId="4105" xr:uid="{0291B582-EEA9-4DCB-B837-14620B6FCEC0}"/>
    <cellStyle name="20% - Accent3 2 2 8" xfId="4106" xr:uid="{D190E6B5-C4B1-4082-872F-B26ABAAFA2EE}"/>
    <cellStyle name="20% - Accent3 2 2 8 2" xfId="4107" xr:uid="{C5A35492-F41D-4A14-90C3-C3BDBD4183E5}"/>
    <cellStyle name="20% - Accent3 2 2 9" xfId="4108" xr:uid="{66E0959B-F294-47B9-9B15-DB9422A08B3C}"/>
    <cellStyle name="20% - Accent3 2 2 9 2" xfId="4109" xr:uid="{BD7D071C-16DF-422D-A53B-61CA2396F1DD}"/>
    <cellStyle name="20% - Accent3 2 3" xfId="94" xr:uid="{31E7EAB0-31C4-442F-A3DB-CFF34F902C6A}"/>
    <cellStyle name="20% - Accent3 2 3 10" xfId="4111" xr:uid="{9D541819-E337-4127-98A4-4CA1F47EE5D3}"/>
    <cellStyle name="20% - Accent3 2 3 11" xfId="4112" xr:uid="{F580FC3D-A78B-4048-A38A-64AC65BA5516}"/>
    <cellStyle name="20% - Accent3 2 3 12" xfId="4113" xr:uid="{3697E7C2-0A3B-4F84-BCD3-E07F4C32FD3D}"/>
    <cellStyle name="20% - Accent3 2 3 13" xfId="4110" xr:uid="{0DF459D0-322B-4937-AFC2-0E1B22BFCC5C}"/>
    <cellStyle name="20% - Accent3 2 3 2" xfId="95" xr:uid="{28872C5F-076D-4A0B-B633-0BAB64E4BB67}"/>
    <cellStyle name="20% - Accent3 2 3 2 2" xfId="96" xr:uid="{5AA835E5-7696-4BC1-8A5C-18C7F5160664}"/>
    <cellStyle name="20% - Accent3 2 3 2 2 2" xfId="4116" xr:uid="{4FADBB63-AC0D-4AA0-8F2E-0F6DB031511D}"/>
    <cellStyle name="20% - Accent3 2 3 2 2 2 2" xfId="4117" xr:uid="{C10B3D54-848D-4AC7-8805-957D91A7B89C}"/>
    <cellStyle name="20% - Accent3 2 3 2 2 2 3" xfId="4118" xr:uid="{F0733283-4183-4065-BD45-D88A188B4013}"/>
    <cellStyle name="20% - Accent3 2 3 2 2 3" xfId="4119" xr:uid="{6EB10F12-EA0E-4A74-8365-B60EBDF05F2E}"/>
    <cellStyle name="20% - Accent3 2 3 2 2 3 2" xfId="4120" xr:uid="{476A33FB-AD8E-4A56-994D-D22C0583B963}"/>
    <cellStyle name="20% - Accent3 2 3 2 2 4" xfId="4121" xr:uid="{048AE268-1EF3-4DED-840C-5EB3E0531A33}"/>
    <cellStyle name="20% - Accent3 2 3 2 2 5" xfId="4115" xr:uid="{30E9BFA5-52D1-4FDF-A519-F53D53C9714D}"/>
    <cellStyle name="20% - Accent3 2 3 2 3" xfId="4122" xr:uid="{6530386F-CDF1-4301-8A72-145EE929D563}"/>
    <cellStyle name="20% - Accent3 2 3 2 3 2" xfId="4123" xr:uid="{A24A6820-F760-4B47-9F1B-032A2032E44E}"/>
    <cellStyle name="20% - Accent3 2 3 2 3 3" xfId="4124" xr:uid="{1F37EAF4-0EFB-40FE-957C-90C807942736}"/>
    <cellStyle name="20% - Accent3 2 3 2 4" xfId="4125" xr:uid="{A6E1181D-BA29-44BD-84C1-09006BD63D86}"/>
    <cellStyle name="20% - Accent3 2 3 2 4 2" xfId="4126" xr:uid="{1EE98FDD-7AFF-4C6D-875F-75DFCA2F65D2}"/>
    <cellStyle name="20% - Accent3 2 3 2 5" xfId="4127" xr:uid="{CBFBBC6B-F059-4161-A7F9-2A81A6AE46A8}"/>
    <cellStyle name="20% - Accent3 2 3 2 6" xfId="4128" xr:uid="{801C7D80-4B35-4982-AB9B-2CB2F3C3CD59}"/>
    <cellStyle name="20% - Accent3 2 3 2 7" xfId="4129" xr:uid="{A2A38DD5-09F2-46BA-8EAE-3E50BAC8746B}"/>
    <cellStyle name="20% - Accent3 2 3 2 8" xfId="4130" xr:uid="{DB5B0308-B414-4433-ADA4-F0F8B6250432}"/>
    <cellStyle name="20% - Accent3 2 3 2 9" xfId="4114" xr:uid="{471EA6C4-8E5B-4BC8-91BF-248163637C42}"/>
    <cellStyle name="20% - Accent3 2 3 3" xfId="97" xr:uid="{B4590507-E60C-41FD-B818-3574350D107D}"/>
    <cellStyle name="20% - Accent3 2 3 3 2" xfId="4132" xr:uid="{FEF3A791-2D9E-44E4-B414-F114B08DFECA}"/>
    <cellStyle name="20% - Accent3 2 3 3 2 2" xfId="4133" xr:uid="{D6BE9731-3052-47BD-B0E1-A37D0DEAAEF8}"/>
    <cellStyle name="20% - Accent3 2 3 3 2 2 2" xfId="4134" xr:uid="{DC76F59C-9CBC-44DA-B89C-4F8C5635AD67}"/>
    <cellStyle name="20% - Accent3 2 3 3 2 3" xfId="4135" xr:uid="{B1C71130-9819-4CDC-B50C-72C213507FA7}"/>
    <cellStyle name="20% - Accent3 2 3 3 2 4" xfId="4136" xr:uid="{12093D26-9B3C-418D-A15B-FE1168582A3E}"/>
    <cellStyle name="20% - Accent3 2 3 3 3" xfId="4137" xr:uid="{3D5C5154-B208-4366-BEE9-342E0532D96D}"/>
    <cellStyle name="20% - Accent3 2 3 3 3 2" xfId="4138" xr:uid="{EE2CA7D9-6C7D-4DD0-A384-446E6775B206}"/>
    <cellStyle name="20% - Accent3 2 3 3 4" xfId="4139" xr:uid="{D5FE5E75-F2E8-4473-8847-CC48BEEE56BD}"/>
    <cellStyle name="20% - Accent3 2 3 3 5" xfId="4140" xr:uid="{B1CD7DD6-2DEC-4701-B898-9F5622E5F3FA}"/>
    <cellStyle name="20% - Accent3 2 3 3 6" xfId="4141" xr:uid="{BF346F50-DC32-450A-81DC-778A8CEED8A5}"/>
    <cellStyle name="20% - Accent3 2 3 3 7" xfId="4142" xr:uid="{2B1B3578-10CA-441F-A524-716E116A29BB}"/>
    <cellStyle name="20% - Accent3 2 3 3 8" xfId="4131" xr:uid="{821182ED-6362-4523-AC67-711E1294FF40}"/>
    <cellStyle name="20% - Accent3 2 3 4" xfId="4143" xr:uid="{D01E8DBE-3FC1-4ED7-90F3-FC5E096FE961}"/>
    <cellStyle name="20% - Accent3 2 3 4 2" xfId="4144" xr:uid="{8CE995E1-6C38-4B47-A481-D142BCBBF0A7}"/>
    <cellStyle name="20% - Accent3 2 3 4 2 2" xfId="4145" xr:uid="{9B745743-AF95-4D48-A604-48EED93EB082}"/>
    <cellStyle name="20% - Accent3 2 3 4 3" xfId="4146" xr:uid="{6B99D907-E9F2-4516-A501-4CCCC55495F0}"/>
    <cellStyle name="20% - Accent3 2 3 4 4" xfId="4147" xr:uid="{180B6592-E872-46A7-B81B-84D437EA86AF}"/>
    <cellStyle name="20% - Accent3 2 3 5" xfId="4148" xr:uid="{29F24453-2ECA-4BD4-BD74-29B213498E2C}"/>
    <cellStyle name="20% - Accent3 2 3 5 2" xfId="4149" xr:uid="{2DDD7E12-D358-4C1B-A627-3C13A73AA6F1}"/>
    <cellStyle name="20% - Accent3 2 3 6" xfId="4150" xr:uid="{4F87A4AD-4D95-4283-870C-6F644F8E2488}"/>
    <cellStyle name="20% - Accent3 2 3 7" xfId="4151" xr:uid="{21D31761-705C-48AD-B8DA-D503C062E030}"/>
    <cellStyle name="20% - Accent3 2 3 8" xfId="4152" xr:uid="{50F16FFF-A709-4293-AC53-FDF3AB48F84F}"/>
    <cellStyle name="20% - Accent3 2 3 9" xfId="4153" xr:uid="{16358DD7-635B-41CC-B1A6-B8ABEB781F24}"/>
    <cellStyle name="20% - Accent3 2 4" xfId="98" xr:uid="{68D67F37-D8D3-4816-BEFE-E1E35BB21A39}"/>
    <cellStyle name="20% - Accent3 2 4 10" xfId="4154" xr:uid="{76EE65AF-5203-4F9A-87C8-D1DB24CFED87}"/>
    <cellStyle name="20% - Accent3 2 4 2" xfId="99" xr:uid="{2EF58371-47CA-4923-A7AF-FE30CC545301}"/>
    <cellStyle name="20% - Accent3 2 4 2 2" xfId="100" xr:uid="{8B678F5B-8140-4714-B48D-5E2CEC41B3E8}"/>
    <cellStyle name="20% - Accent3 2 4 2 2 2" xfId="4157" xr:uid="{D2AC8C42-DE16-408D-845A-90E2FAD627D9}"/>
    <cellStyle name="20% - Accent3 2 4 2 2 2 2" xfId="4158" xr:uid="{595B271D-9259-4AF5-A44B-4C79FDA8E370}"/>
    <cellStyle name="20% - Accent3 2 4 2 2 3" xfId="4159" xr:uid="{B8A97857-2D4D-4698-9A07-01BA2FAABA8C}"/>
    <cellStyle name="20% - Accent3 2 4 2 2 4" xfId="4160" xr:uid="{361B6B17-4AF8-44C7-8551-B8F4B3418B3B}"/>
    <cellStyle name="20% - Accent3 2 4 2 2 5" xfId="4156" xr:uid="{77D328C9-10B5-4618-94CB-EB764A873C19}"/>
    <cellStyle name="20% - Accent3 2 4 2 3" xfId="4161" xr:uid="{7430CA0B-ECED-42E7-A614-9ADA2AE2315A}"/>
    <cellStyle name="20% - Accent3 2 4 2 3 2" xfId="4162" xr:uid="{B0F97841-1680-44DE-B722-EC019AFEC746}"/>
    <cellStyle name="20% - Accent3 2 4 2 4" xfId="4163" xr:uid="{F0750837-C5FE-4092-A1EC-447E03DDB556}"/>
    <cellStyle name="20% - Accent3 2 4 2 5" xfId="4164" xr:uid="{2FB8A6B7-D3D5-45C7-9CBF-F4FF3ECDC2D1}"/>
    <cellStyle name="20% - Accent3 2 4 2 6" xfId="4165" xr:uid="{986509F4-7BDD-4C9B-A56A-B6E1A048EABA}"/>
    <cellStyle name="20% - Accent3 2 4 2 7" xfId="4155" xr:uid="{8238760A-3CD8-490B-8AC9-389123FF4645}"/>
    <cellStyle name="20% - Accent3 2 4 3" xfId="101" xr:uid="{826CE6AF-95AD-4615-85DB-C319CD372777}"/>
    <cellStyle name="20% - Accent3 2 4 3 2" xfId="4167" xr:uid="{46B3D06C-1CED-45C4-9B7A-9DCDB9E3E9FD}"/>
    <cellStyle name="20% - Accent3 2 4 3 2 2" xfId="4168" xr:uid="{B318974C-09E5-4BA2-A628-EE533069E9AA}"/>
    <cellStyle name="20% - Accent3 2 4 3 2 3" xfId="4169" xr:uid="{28E7F0AB-71A7-471A-8DA8-DE774199B0D8}"/>
    <cellStyle name="20% - Accent3 2 4 3 2 4" xfId="4170" xr:uid="{BB8DFAA0-9F0D-4604-B4AC-8E7C17E62D5B}"/>
    <cellStyle name="20% - Accent3 2 4 3 3" xfId="4171" xr:uid="{E23F4595-33AF-4BF5-ACAA-F63DEC7B54DE}"/>
    <cellStyle name="20% - Accent3 2 4 3 4" xfId="4172" xr:uid="{4817B5D3-2AEB-4140-B7C7-D823B96FE900}"/>
    <cellStyle name="20% - Accent3 2 4 3 5" xfId="4173" xr:uid="{4E381937-7C54-4872-A13A-1017AC91CEB2}"/>
    <cellStyle name="20% - Accent3 2 4 3 6" xfId="4174" xr:uid="{7FAC904C-1DF2-4305-B61D-BE9A6F0661B4}"/>
    <cellStyle name="20% - Accent3 2 4 3 7" xfId="4166" xr:uid="{7B00B705-8540-48A8-8007-7B73BD99107A}"/>
    <cellStyle name="20% - Accent3 2 4 4" xfId="4175" xr:uid="{E1EA656D-54A1-43B2-BFD0-C9D1B454D752}"/>
    <cellStyle name="20% - Accent3 2 4 4 2" xfId="4176" xr:uid="{558C0E37-8095-4FBC-82F6-650AFA98AFC3}"/>
    <cellStyle name="20% - Accent3 2 4 4 3" xfId="4177" xr:uid="{B310911F-A1A0-4436-BD66-7582E6AAA4FC}"/>
    <cellStyle name="20% - Accent3 2 4 4 4" xfId="4178" xr:uid="{D8AB91C3-E7EB-4BD0-9263-BD893DB4EC3A}"/>
    <cellStyle name="20% - Accent3 2 4 5" xfId="4179" xr:uid="{4BBEB3B3-12D7-4E18-B833-4D425308408F}"/>
    <cellStyle name="20% - Accent3 2 4 6" xfId="4180" xr:uid="{9CA7A730-47CB-496F-A2F4-733C65083CE5}"/>
    <cellStyle name="20% - Accent3 2 4 7" xfId="4181" xr:uid="{AC8C638B-D214-493B-897D-392EE4E191DE}"/>
    <cellStyle name="20% - Accent3 2 4 8" xfId="4182" xr:uid="{C2A4B2A4-1CD4-4857-A764-3710228AAC2E}"/>
    <cellStyle name="20% - Accent3 2 4 9" xfId="4183" xr:uid="{194608DA-7715-4D55-8E78-DB483882CBF2}"/>
    <cellStyle name="20% - Accent3 2 5" xfId="102" xr:uid="{4099871A-0779-4E7E-83E9-B7F9ED2E58CA}"/>
    <cellStyle name="20% - Accent3 2 5 2" xfId="103" xr:uid="{B3BC5D0B-BC38-448D-9423-F584A89AEC4B}"/>
    <cellStyle name="20% - Accent3 2 5 2 2" xfId="4186" xr:uid="{097C6B24-EC8F-4AEA-B5CE-2633E72B35CC}"/>
    <cellStyle name="20% - Accent3 2 5 2 2 2" xfId="4187" xr:uid="{E5C3203D-62DE-42CD-8453-67EC841C78C9}"/>
    <cellStyle name="20% - Accent3 2 5 2 2 2 2" xfId="4188" xr:uid="{A97807DB-44EB-41EE-BCAE-D59F1B84D6F0}"/>
    <cellStyle name="20% - Accent3 2 5 2 2 3" xfId="4189" xr:uid="{7A4034B8-4003-48B4-945E-C11565F17814}"/>
    <cellStyle name="20% - Accent3 2 5 2 2 4" xfId="4190" xr:uid="{86116B5D-D9A3-4249-B60B-92098051028A}"/>
    <cellStyle name="20% - Accent3 2 5 2 3" xfId="4191" xr:uid="{2A1C6316-DBE5-404D-B49B-079B26CA2DBA}"/>
    <cellStyle name="20% - Accent3 2 5 2 3 2" xfId="4192" xr:uid="{091651A8-BA8A-45B9-9ED6-7341ABA74815}"/>
    <cellStyle name="20% - Accent3 2 5 2 4" xfId="4193" xr:uid="{329B3890-D1D5-4D48-AB35-E3DD33D93B1D}"/>
    <cellStyle name="20% - Accent3 2 5 2 5" xfId="4194" xr:uid="{AC407AFB-0A5D-4BF7-8B95-FCF0D8234887}"/>
    <cellStyle name="20% - Accent3 2 5 2 6" xfId="4195" xr:uid="{ECD2D587-FAEF-4C08-BFD8-FF8F5B7943E5}"/>
    <cellStyle name="20% - Accent3 2 5 2 7" xfId="4185" xr:uid="{AB63864A-ADE1-4F0B-8401-131CCCFA6692}"/>
    <cellStyle name="20% - Accent3 2 5 3" xfId="4196" xr:uid="{6DC7C6BE-9925-4CA4-9FB9-39F0F7B89E22}"/>
    <cellStyle name="20% - Accent3 2 5 3 2" xfId="4197" xr:uid="{274ABD53-A6EB-4E04-A3CA-EF2C52D82DAF}"/>
    <cellStyle name="20% - Accent3 2 5 3 2 2" xfId="4198" xr:uid="{E87B64A8-96D6-4C3F-84A1-B8D64017374B}"/>
    <cellStyle name="20% - Accent3 2 5 3 2 3" xfId="4199" xr:uid="{243CB522-5700-4777-9680-BA06CB19AF6C}"/>
    <cellStyle name="20% - Accent3 2 5 3 2 4" xfId="4200" xr:uid="{9FBE5A69-5BE2-4B8B-835B-BD3E04D79C8E}"/>
    <cellStyle name="20% - Accent3 2 5 3 3" xfId="4201" xr:uid="{6976871A-216E-41B7-ACAB-51BCB9568CAC}"/>
    <cellStyle name="20% - Accent3 2 5 3 4" xfId="4202" xr:uid="{35F2CFCF-8199-4EBF-81E7-C4042AD51B45}"/>
    <cellStyle name="20% - Accent3 2 5 3 5" xfId="4203" xr:uid="{064564AD-2000-4D9D-A2C5-1CB4156B6132}"/>
    <cellStyle name="20% - Accent3 2 5 3 6" xfId="4204" xr:uid="{864F5BBC-BC81-43FC-B818-C7705DFD37C5}"/>
    <cellStyle name="20% - Accent3 2 5 4" xfId="4205" xr:uid="{F2246C04-087F-49C5-9D1F-12AE7F0E4C9C}"/>
    <cellStyle name="20% - Accent3 2 5 4 2" xfId="4206" xr:uid="{975776A5-16FD-4311-8346-B4E7EB75DE87}"/>
    <cellStyle name="20% - Accent3 2 5 4 3" xfId="4207" xr:uid="{F7DBBF63-7E27-4AC7-96A1-8CA2AB616D7F}"/>
    <cellStyle name="20% - Accent3 2 5 4 4" xfId="4208" xr:uid="{139EBD72-4081-49FF-84AD-EB91F1C26B91}"/>
    <cellStyle name="20% - Accent3 2 5 5" xfId="4209" xr:uid="{7DE7A73F-B85F-4ABF-9B9E-25B5427E4248}"/>
    <cellStyle name="20% - Accent3 2 5 6" xfId="4210" xr:uid="{22F58DE2-5D82-4317-A750-EE19457EBDE4}"/>
    <cellStyle name="20% - Accent3 2 5 7" xfId="4211" xr:uid="{CF8440CD-8B3C-4C0E-8434-FE73FEA2CFEB}"/>
    <cellStyle name="20% - Accent3 2 5 8" xfId="4212" xr:uid="{754F29BB-DF29-42BE-84C5-6CDF74D6E546}"/>
    <cellStyle name="20% - Accent3 2 5 9" xfId="4184" xr:uid="{CFCFF3DC-6B11-4E1E-A14D-36A2809AF733}"/>
    <cellStyle name="20% - Accent3 2 6" xfId="104" xr:uid="{3DFCD6B4-4223-4D84-BE4D-F61DF549F95B}"/>
    <cellStyle name="20% - Accent3 2 6 2" xfId="105" xr:uid="{243FC673-335E-49CE-B62B-9EB7812BE798}"/>
    <cellStyle name="20% - Accent3 2 6 2 2" xfId="4215" xr:uid="{0849BFAD-E8B5-4A03-9091-C4A1F9CC956E}"/>
    <cellStyle name="20% - Accent3 2 6 2 2 2" xfId="4216" xr:uid="{271DB1D9-71B7-4D73-9C69-B975F9FBEF6B}"/>
    <cellStyle name="20% - Accent3 2 6 2 3" xfId="4217" xr:uid="{F0ABA987-77EA-4FD3-8956-A696F42C4A91}"/>
    <cellStyle name="20% - Accent3 2 6 2 4" xfId="4218" xr:uid="{514E15B5-4B42-4A4D-8735-942A672AD20F}"/>
    <cellStyle name="20% - Accent3 2 6 2 5" xfId="4214" xr:uid="{E0C0EC8B-CA71-4031-AAEE-3072C9E1516D}"/>
    <cellStyle name="20% - Accent3 2 6 3" xfId="4219" xr:uid="{7C30009F-363F-4C0E-A11F-F462C345F79B}"/>
    <cellStyle name="20% - Accent3 2 6 3 2" xfId="4220" xr:uid="{49946644-52AA-4513-BF5D-FB45EF105B47}"/>
    <cellStyle name="20% - Accent3 2 6 4" xfId="4221" xr:uid="{7B7C9853-519B-4A45-BA08-54CF3FF0A8A9}"/>
    <cellStyle name="20% - Accent3 2 6 5" xfId="4222" xr:uid="{C50B3A28-016C-4031-8AD2-3024F1E16D93}"/>
    <cellStyle name="20% - Accent3 2 6 6" xfId="4223" xr:uid="{DC812897-2558-4F69-B044-BC68DC55E072}"/>
    <cellStyle name="20% - Accent3 2 6 7" xfId="4213" xr:uid="{75273F54-36BE-43E8-9318-842C3F283B5C}"/>
    <cellStyle name="20% - Accent3 2 7" xfId="106" xr:uid="{DF7D5641-1181-4297-B5BC-0093C49A119F}"/>
    <cellStyle name="20% - Accent3 2 7 2" xfId="4225" xr:uid="{3E833E27-A371-4EE3-A3DC-617E4DF600E4}"/>
    <cellStyle name="20% - Accent3 2 7 2 2" xfId="4226" xr:uid="{E3A41D77-E245-4851-AB2B-2E0B8C1E4A33}"/>
    <cellStyle name="20% - Accent3 2 7 2 3" xfId="4227" xr:uid="{F3BFE72E-0E89-4B2E-98CF-2808AB31C255}"/>
    <cellStyle name="20% - Accent3 2 7 2 4" xfId="4228" xr:uid="{7D37D647-4419-4D92-9D9B-3832BDD7A94B}"/>
    <cellStyle name="20% - Accent3 2 7 3" xfId="4229" xr:uid="{601FFBF8-D2BE-48E4-9F11-661EDB337EEB}"/>
    <cellStyle name="20% - Accent3 2 7 4" xfId="4230" xr:uid="{5846899A-A647-4A5D-8A7B-C8AB0E717D61}"/>
    <cellStyle name="20% - Accent3 2 7 5" xfId="4231" xr:uid="{5B90F22A-28A5-4AF7-93E3-2F667EBAD100}"/>
    <cellStyle name="20% - Accent3 2 7 6" xfId="4232" xr:uid="{68011D68-661F-4B79-9C17-B14C79FB8CC7}"/>
    <cellStyle name="20% - Accent3 2 7 7" xfId="4224" xr:uid="{6DDEEC4A-797F-46DC-B74C-1E52E327DA9C}"/>
    <cellStyle name="20% - Accent3 2 8" xfId="4233" xr:uid="{72DE6B2F-900F-443B-840E-67CDA2CE2FB5}"/>
    <cellStyle name="20% - Accent3 2 8 2" xfId="4234" xr:uid="{0DEF90F8-0746-4983-9CE5-612A44B380B0}"/>
    <cellStyle name="20% - Accent3 2 8 3" xfId="4235" xr:uid="{3E70F218-535E-4BB2-841C-4570662FA2E5}"/>
    <cellStyle name="20% - Accent3 2 8 4" xfId="4236" xr:uid="{79BE91BE-358D-428F-BB82-AC7CBA321AB7}"/>
    <cellStyle name="20% - Accent3 2 9" xfId="4237" xr:uid="{FC621668-DCB7-481D-B230-EE8B0837A346}"/>
    <cellStyle name="20% - Accent3 20" xfId="4238" xr:uid="{AC7BF3F5-9CD7-4A0C-AF02-1B6C03730D9D}"/>
    <cellStyle name="20% - Accent3 20 2" xfId="4239" xr:uid="{78D6E5C4-9969-42F6-9F8D-1F7D5DB69612}"/>
    <cellStyle name="20% - Accent3 20 3" xfId="4240" xr:uid="{0EE051CB-0BB2-43C6-9475-4BDCF5C03FBC}"/>
    <cellStyle name="20% - Accent3 21" xfId="4241" xr:uid="{E2F67F61-3B4B-4642-A9A6-4BB1445DAB06}"/>
    <cellStyle name="20% - Accent3 21 2" xfId="4242" xr:uid="{A1B9F712-622A-4B6E-86C3-C077EE042F3F}"/>
    <cellStyle name="20% - Accent3 21 3" xfId="4243" xr:uid="{02D0BBE5-65DE-4060-83E0-21ED1A63E8B5}"/>
    <cellStyle name="20% - Accent3 22" xfId="4244" xr:uid="{93210B26-7AA0-4B81-8BFD-463533B9AC92}"/>
    <cellStyle name="20% - Accent3 22 2" xfId="4245" xr:uid="{E4A40A68-33F5-4992-A328-1C182563B056}"/>
    <cellStyle name="20% - Accent3 22 3" xfId="4246" xr:uid="{4AADF274-D1E2-4C08-8BA1-2E9C0B3D90C8}"/>
    <cellStyle name="20% - Accent3 23" xfId="4247" xr:uid="{51A6ED9F-B162-48CB-83A2-864716BECBB1}"/>
    <cellStyle name="20% - Accent3 23 2" xfId="4248" xr:uid="{0B44229F-1B9D-4A7C-BEC2-7EB8320B22BB}"/>
    <cellStyle name="20% - Accent3 24" xfId="4249" xr:uid="{451222A2-D944-4D6D-8C66-BC43DCCC93EA}"/>
    <cellStyle name="20% - Accent3 25" xfId="4250" xr:uid="{88F42DE8-73A1-40C4-9BAA-336069579193}"/>
    <cellStyle name="20% - Accent3 26" xfId="4251" xr:uid="{BE59FA4E-61DF-4F58-A17C-4BAA8BABB584}"/>
    <cellStyle name="20% - Accent3 27" xfId="4252" xr:uid="{DC87CA61-F72E-4522-A470-9349F503A8B4}"/>
    <cellStyle name="20% - Accent3 28" xfId="4253" xr:uid="{646AB568-9CAD-4101-A60D-2C31484D93E0}"/>
    <cellStyle name="20% - Accent3 29" xfId="4254" xr:uid="{DC41BB25-4941-40D3-8477-FE1FB1391B5B}"/>
    <cellStyle name="20% - Accent3 3" xfId="107" xr:uid="{2076BE7B-A8FA-4117-8FDF-50CDC2A20CAA}"/>
    <cellStyle name="20% - Accent3 3 10" xfId="4256" xr:uid="{E11FBDA9-74EA-4769-8766-4A13E97E3015}"/>
    <cellStyle name="20% - Accent3 3 10 2" xfId="4257" xr:uid="{234438FA-ADAE-41E6-AEF5-E2D15FACDE2B}"/>
    <cellStyle name="20% - Accent3 3 11" xfId="4258" xr:uid="{69A182BD-D36B-44F4-AD2B-4CEF7224C90B}"/>
    <cellStyle name="20% - Accent3 3 12" xfId="4259" xr:uid="{D634FFD7-41E7-4799-9769-D8CE7B6BFF5C}"/>
    <cellStyle name="20% - Accent3 3 13" xfId="4260" xr:uid="{8E5F4BF9-DF45-430D-811C-7508C0FB3924}"/>
    <cellStyle name="20% - Accent3 3 14" xfId="4261" xr:uid="{F449298A-74E5-44D2-BBDD-67B977D1486A}"/>
    <cellStyle name="20% - Accent3 3 15" xfId="4262" xr:uid="{694A0EDD-590E-4717-BF8F-D86C1AB513EF}"/>
    <cellStyle name="20% - Accent3 3 16" xfId="4263" xr:uid="{AB6DFBEE-D82F-4D1C-8DEA-CFD7E8C5B115}"/>
    <cellStyle name="20% - Accent3 3 17" xfId="4264" xr:uid="{D8FA429B-965C-4361-8ED4-A2D166BCAB1A}"/>
    <cellStyle name="20% - Accent3 3 18" xfId="4255" xr:uid="{2DC71892-0D5C-4E13-87BD-22FB59218B03}"/>
    <cellStyle name="20% - Accent3 3 2" xfId="108" xr:uid="{75EB9AF4-E800-4037-9589-1F591BEB46FA}"/>
    <cellStyle name="20% - Accent3 3 2 10" xfId="4266" xr:uid="{43B693FE-EB01-426D-B784-683CF461AB8C}"/>
    <cellStyle name="20% - Accent3 3 2 11" xfId="4267" xr:uid="{8B070E1C-F7A1-4A6E-829C-7462F61599E8}"/>
    <cellStyle name="20% - Accent3 3 2 12" xfId="4268" xr:uid="{DEE06FAF-C90B-4757-B183-1AF01747C04C}"/>
    <cellStyle name="20% - Accent3 3 2 13" xfId="4269" xr:uid="{ADD6DDAD-18F6-47FD-A437-A2A1A91B9EC7}"/>
    <cellStyle name="20% - Accent3 3 2 14" xfId="4265" xr:uid="{CAEE369C-724B-419B-ADB1-B33E633DAD20}"/>
    <cellStyle name="20% - Accent3 3 2 2" xfId="109" xr:uid="{577E406B-3D7F-4E5F-B1F2-8D26925BAD53}"/>
    <cellStyle name="20% - Accent3 3 2 2 10" xfId="4271" xr:uid="{DFC16FBE-44BA-4211-A590-BD93226EB740}"/>
    <cellStyle name="20% - Accent3 3 2 2 11" xfId="4270" xr:uid="{CE7417F4-27F5-4194-8818-8E3DDE80A809}"/>
    <cellStyle name="20% - Accent3 3 2 2 2" xfId="110" xr:uid="{B211AD83-0110-40D4-A224-5B019C1A1C3A}"/>
    <cellStyle name="20% - Accent3 3 2 2 2 2" xfId="4273" xr:uid="{C162210B-564F-48C1-8CD0-EC82EBD7264F}"/>
    <cellStyle name="20% - Accent3 3 2 2 2 2 2" xfId="4274" xr:uid="{AF8E3F87-5AFF-4543-88DE-0FF8286B5021}"/>
    <cellStyle name="20% - Accent3 3 2 2 2 2 2 2" xfId="4275" xr:uid="{CABDB854-C6F2-4D3F-A2B7-5D551AFFF250}"/>
    <cellStyle name="20% - Accent3 3 2 2 2 2 3" xfId="4276" xr:uid="{1567AAA4-7608-47CD-BF28-E4590F69BF1C}"/>
    <cellStyle name="20% - Accent3 3 2 2 2 2 4" xfId="4277" xr:uid="{3E486C71-2EC0-4308-A0DF-CBA37EE9B084}"/>
    <cellStyle name="20% - Accent3 3 2 2 2 2 5" xfId="4278" xr:uid="{226B0724-9BC1-411F-BD66-B2CF8AC02E1B}"/>
    <cellStyle name="20% - Accent3 3 2 2 2 3" xfId="4279" xr:uid="{4F5A5573-2079-4D5A-9539-F9EF58D9D273}"/>
    <cellStyle name="20% - Accent3 3 2 2 2 3 2" xfId="4280" xr:uid="{D6E4F288-CE71-458A-87F0-DC3616F6AE41}"/>
    <cellStyle name="20% - Accent3 3 2 2 2 4" xfId="4281" xr:uid="{D9CD60CC-5F05-41A1-85CE-54100E5A5294}"/>
    <cellStyle name="20% - Accent3 3 2 2 2 5" xfId="4282" xr:uid="{FA3988C9-E716-4EC2-ABEE-034200F15F12}"/>
    <cellStyle name="20% - Accent3 3 2 2 2 6" xfId="4283" xr:uid="{D7D57AB9-44D3-44F0-B4B5-D8B4072B7A89}"/>
    <cellStyle name="20% - Accent3 3 2 2 2 7" xfId="4284" xr:uid="{E92A583E-04F5-47F2-A232-09CA8C8CC807}"/>
    <cellStyle name="20% - Accent3 3 2 2 2 8" xfId="4272" xr:uid="{73E3BBF4-AC5B-4397-9001-727EF79FBBFD}"/>
    <cellStyle name="20% - Accent3 3 2 2 3" xfId="4285" xr:uid="{E81BDDD2-5EE9-438A-9DB5-03F9F06E15FD}"/>
    <cellStyle name="20% - Accent3 3 2 2 3 2" xfId="4286" xr:uid="{F9ED5398-DA9E-41F8-B80D-E79411CC4B25}"/>
    <cellStyle name="20% - Accent3 3 2 2 3 2 2" xfId="4287" xr:uid="{DAEB9C52-4759-44F9-ADF3-114A7FB619D7}"/>
    <cellStyle name="20% - Accent3 3 2 2 3 2 3" xfId="4288" xr:uid="{0E7330F6-305A-4F60-ACEA-EB332F22695A}"/>
    <cellStyle name="20% - Accent3 3 2 2 3 2 4" xfId="4289" xr:uid="{F395B792-9E37-487E-9BD8-EE011AB62682}"/>
    <cellStyle name="20% - Accent3 3 2 2 3 3" xfId="4290" xr:uid="{510ED9D2-C098-46B0-8F4A-EB503830EF5D}"/>
    <cellStyle name="20% - Accent3 3 2 2 3 4" xfId="4291" xr:uid="{E18BB17B-CEF1-4DFE-92EA-2703590526E0}"/>
    <cellStyle name="20% - Accent3 3 2 2 3 5" xfId="4292" xr:uid="{7809257A-554B-4570-B227-FE93878EB162}"/>
    <cellStyle name="20% - Accent3 3 2 2 3 6" xfId="4293" xr:uid="{21209D42-A65D-45B4-8B55-942E10F442D4}"/>
    <cellStyle name="20% - Accent3 3 2 2 3 7" xfId="4294" xr:uid="{391F0230-B232-415C-A702-EC56A160B2A8}"/>
    <cellStyle name="20% - Accent3 3 2 2 4" xfId="4295" xr:uid="{4BEB422B-4A58-4B82-99CC-E2F45AC45F97}"/>
    <cellStyle name="20% - Accent3 3 2 2 4 2" xfId="4296" xr:uid="{A64292ED-5F79-40EA-959F-B4062CBF2F7B}"/>
    <cellStyle name="20% - Accent3 3 2 2 4 3" xfId="4297" xr:uid="{DE1D4F9B-CDEA-41B3-85CB-8D60CBDCB76B}"/>
    <cellStyle name="20% - Accent3 3 2 2 4 4" xfId="4298" xr:uid="{3242E422-9E2E-4F38-846D-3D6C96779215}"/>
    <cellStyle name="20% - Accent3 3 2 2 4 5" xfId="4299" xr:uid="{2F74DF60-E3C0-4ED0-BE9B-8C9CA67FEDAB}"/>
    <cellStyle name="20% - Accent3 3 2 2 5" xfId="4300" xr:uid="{E257C6F2-CE3B-4E82-BCA9-D1D4D0585110}"/>
    <cellStyle name="20% - Accent3 3 2 2 6" xfId="4301" xr:uid="{1A65739B-B890-40F6-A553-38DCDDC8D262}"/>
    <cellStyle name="20% - Accent3 3 2 2 7" xfId="4302" xr:uid="{78FA1AE4-D9E1-43BC-80A4-1A4C5D281C33}"/>
    <cellStyle name="20% - Accent3 3 2 2 8" xfId="4303" xr:uid="{B2592D80-F547-4305-A000-19BE00FFC96E}"/>
    <cellStyle name="20% - Accent3 3 2 2 9" xfId="4304" xr:uid="{1EB02209-17A5-4A53-BCC4-5E027E5199B8}"/>
    <cellStyle name="20% - Accent3 3 2 3" xfId="111" xr:uid="{153224D8-4C0E-4CD5-96EF-05BD44E1B201}"/>
    <cellStyle name="20% - Accent3 3 2 3 10" xfId="4305" xr:uid="{884F6546-D5F2-463C-9AE8-2B72FCFB6712}"/>
    <cellStyle name="20% - Accent3 3 2 3 2" xfId="4306" xr:uid="{9C636AA6-C1F6-4AAB-B1C6-FB209DEA0F15}"/>
    <cellStyle name="20% - Accent3 3 2 3 2 2" xfId="4307" xr:uid="{C0686F1D-FDA9-419D-B467-684381D845E4}"/>
    <cellStyle name="20% - Accent3 3 2 3 2 2 2" xfId="4308" xr:uid="{BC72DECE-7618-4ABF-B23E-0815D7773C40}"/>
    <cellStyle name="20% - Accent3 3 2 3 2 2 3" xfId="4309" xr:uid="{8B69CC71-7C5F-4B76-8201-C72727FACDB8}"/>
    <cellStyle name="20% - Accent3 3 2 3 2 2 4" xfId="4310" xr:uid="{29E06504-520F-418A-A308-4181AE1F0F8F}"/>
    <cellStyle name="20% - Accent3 3 2 3 2 2 5" xfId="4311" xr:uid="{D35490DA-893A-433A-8044-1CDCE1B242BF}"/>
    <cellStyle name="20% - Accent3 3 2 3 2 3" xfId="4312" xr:uid="{ADE20ED2-B218-41D1-9E30-9275A45A6AEC}"/>
    <cellStyle name="20% - Accent3 3 2 3 2 4" xfId="4313" xr:uid="{E313BCFD-BF82-4F5E-83DC-E250CC93328F}"/>
    <cellStyle name="20% - Accent3 3 2 3 2 5" xfId="4314" xr:uid="{838E1AD9-147C-44E0-A629-39C41E23D267}"/>
    <cellStyle name="20% - Accent3 3 2 3 2 6" xfId="4315" xr:uid="{F7B416D9-90A7-4D66-87FB-551B2738AABD}"/>
    <cellStyle name="20% - Accent3 3 2 3 2 7" xfId="4316" xr:uid="{676C02E0-6A74-4228-A186-1609BAA82D6D}"/>
    <cellStyle name="20% - Accent3 3 2 3 3" xfId="4317" xr:uid="{851C5785-97B9-4CE7-8500-DB354396F103}"/>
    <cellStyle name="20% - Accent3 3 2 3 3 2" xfId="4318" xr:uid="{7F4DC4C2-539C-4C00-95BC-3148821C32E7}"/>
    <cellStyle name="20% - Accent3 3 2 3 3 2 2" xfId="4319" xr:uid="{9FC23C08-7C2D-42F5-AE8B-FA7E2E91EBDB}"/>
    <cellStyle name="20% - Accent3 3 2 3 3 2 3" xfId="4320" xr:uid="{12706637-29E4-442E-873B-1EFF6C9CA27C}"/>
    <cellStyle name="20% - Accent3 3 2 3 3 3" xfId="4321" xr:uid="{B459AB91-2988-4EEF-8AFD-A158735970AB}"/>
    <cellStyle name="20% - Accent3 3 2 3 3 4" xfId="4322" xr:uid="{BDB4B4CF-BB62-47E9-BACA-2CF5A46013A7}"/>
    <cellStyle name="20% - Accent3 3 2 3 3 5" xfId="4323" xr:uid="{D97D062E-98B1-489E-9ACC-B3BDCC1489C0}"/>
    <cellStyle name="20% - Accent3 3 2 3 3 6" xfId="4324" xr:uid="{A22943BB-77D6-4641-91AE-014A87715093}"/>
    <cellStyle name="20% - Accent3 3 2 3 3 7" xfId="4325" xr:uid="{4FAC974F-29E3-4D23-9301-B6D4E0DD99A2}"/>
    <cellStyle name="20% - Accent3 3 2 3 4" xfId="4326" xr:uid="{2F9AB054-6572-42A5-B7E4-658F552A35F3}"/>
    <cellStyle name="20% - Accent3 3 2 3 4 2" xfId="4327" xr:uid="{9B38D6AE-0334-498E-8166-0D737419B5C6}"/>
    <cellStyle name="20% - Accent3 3 2 3 4 3" xfId="4328" xr:uid="{90C2FE5C-91E6-421A-8C50-DE4120D07469}"/>
    <cellStyle name="20% - Accent3 3 2 3 4 4" xfId="4329" xr:uid="{7B079D43-B485-4F04-826C-B3D454AE6D64}"/>
    <cellStyle name="20% - Accent3 3 2 3 5" xfId="4330" xr:uid="{1CC193E9-1AC4-4567-90FF-8F3D291F709C}"/>
    <cellStyle name="20% - Accent3 3 2 3 6" xfId="4331" xr:uid="{9C68720D-CAAB-4628-84D9-567E6950F61D}"/>
    <cellStyle name="20% - Accent3 3 2 3 7" xfId="4332" xr:uid="{6F8DADF1-14A1-4A86-9512-760FE73B446C}"/>
    <cellStyle name="20% - Accent3 3 2 3 8" xfId="4333" xr:uid="{51B69EB3-AD2F-4244-B9A7-2A4C948D544A}"/>
    <cellStyle name="20% - Accent3 3 2 3 9" xfId="4334" xr:uid="{938A5428-7557-431C-9311-C04206DE2B51}"/>
    <cellStyle name="20% - Accent3 3 2 4" xfId="4335" xr:uid="{EACD4B2A-EDF3-40D9-B428-2A27B9F8072D}"/>
    <cellStyle name="20% - Accent3 3 2 4 2" xfId="4336" xr:uid="{BD6C4448-9012-4AC2-B674-FD6C9DCA7CA0}"/>
    <cellStyle name="20% - Accent3 3 2 4 2 2" xfId="4337" xr:uid="{1A042F53-9483-4D86-AA6B-8AC40B8EB575}"/>
    <cellStyle name="20% - Accent3 3 2 4 2 2 2" xfId="4338" xr:uid="{5121E2DA-0A9C-4E7F-95A2-8F9B99B97A6A}"/>
    <cellStyle name="20% - Accent3 3 2 4 2 3" xfId="4339" xr:uid="{CE6176C3-E21F-4870-9D26-B1DF4A07EC9B}"/>
    <cellStyle name="20% - Accent3 3 2 4 2 4" xfId="4340" xr:uid="{8A02F491-95C4-4E76-B7C3-E29E1AC50247}"/>
    <cellStyle name="20% - Accent3 3 2 4 2 5" xfId="4341" xr:uid="{734CB15A-F045-4463-8245-86FBAB508E19}"/>
    <cellStyle name="20% - Accent3 3 2 4 3" xfId="4342" xr:uid="{F21BFDB4-FF6B-437F-8607-489408A78894}"/>
    <cellStyle name="20% - Accent3 3 2 4 3 2" xfId="4343" xr:uid="{8A4DEED9-97D9-4A54-9D9F-45F689F06C62}"/>
    <cellStyle name="20% - Accent3 3 2 4 4" xfId="4344" xr:uid="{FC930D64-E5A6-42AE-995E-5F8A9ADF7D68}"/>
    <cellStyle name="20% - Accent3 3 2 4 4 2" xfId="4345" xr:uid="{7FE5D051-2ECD-4A38-8F2E-A0B3E971C2A1}"/>
    <cellStyle name="20% - Accent3 3 2 4 5" xfId="4346" xr:uid="{C39FA9CA-E3FD-40BE-A5ED-27E99EBEACE9}"/>
    <cellStyle name="20% - Accent3 3 2 4 6" xfId="4347" xr:uid="{2B36B2D7-208F-4F8C-9CB3-0A2EFE43EB41}"/>
    <cellStyle name="20% - Accent3 3 2 4 7" xfId="4348" xr:uid="{222B8DBC-44BE-43D4-99B2-9A8FB8D346C7}"/>
    <cellStyle name="20% - Accent3 3 2 5" xfId="4349" xr:uid="{426BC757-5E76-44F4-A1D4-F7FAA5D439F9}"/>
    <cellStyle name="20% - Accent3 3 2 5 2" xfId="4350" xr:uid="{C7FA0542-D05B-44D5-979F-73953830458A}"/>
    <cellStyle name="20% - Accent3 3 2 5 2 2" xfId="4351" xr:uid="{6A3007CB-3C3D-4B45-A33A-5B6393EC72BF}"/>
    <cellStyle name="20% - Accent3 3 2 5 2 2 2" xfId="4352" xr:uid="{F876A6AE-70B8-4F75-83F5-D1A14195EB9E}"/>
    <cellStyle name="20% - Accent3 3 2 5 2 3" xfId="4353" xr:uid="{37118225-5FF5-4EBC-85BC-E7ACCE54D088}"/>
    <cellStyle name="20% - Accent3 3 2 5 2 4" xfId="4354" xr:uid="{328795E6-DF5E-423E-A108-241DF648E824}"/>
    <cellStyle name="20% - Accent3 3 2 5 3" xfId="4355" xr:uid="{033E2A08-C1D5-48A4-9855-D57325C8CA0F}"/>
    <cellStyle name="20% - Accent3 3 2 5 3 2" xfId="4356" xr:uid="{2ECE3D67-F605-4C0E-ACF0-52088D1E5842}"/>
    <cellStyle name="20% - Accent3 3 2 5 4" xfId="4357" xr:uid="{1A9171E1-A511-492C-B89C-ED2A9C8CFF08}"/>
    <cellStyle name="20% - Accent3 3 2 5 4 2" xfId="4358" xr:uid="{D17F9276-9024-4951-AB24-01C19BE83A15}"/>
    <cellStyle name="20% - Accent3 3 2 5 5" xfId="4359" xr:uid="{B2414F7A-6267-4741-A39D-566EFB5A8C16}"/>
    <cellStyle name="20% - Accent3 3 2 5 6" xfId="4360" xr:uid="{279BDB57-3AB8-4D87-9EBA-5B00A74D44EA}"/>
    <cellStyle name="20% - Accent3 3 2 5 7" xfId="4361" xr:uid="{622CDDDA-F66C-468E-830A-12A19C0CB3BB}"/>
    <cellStyle name="20% - Accent3 3 2 6" xfId="4362" xr:uid="{461ADCFA-6AD2-4C0D-83EF-9A75EB1BA3A2}"/>
    <cellStyle name="20% - Accent3 3 2 6 2" xfId="4363" xr:uid="{76F3F462-E5C7-48F0-93F5-5B1B1D018D2F}"/>
    <cellStyle name="20% - Accent3 3 2 6 2 2" xfId="4364" xr:uid="{72C849F7-D3E9-4F09-8488-797A02C54CC1}"/>
    <cellStyle name="20% - Accent3 3 2 6 3" xfId="4365" xr:uid="{7D4A9981-48FE-4D4D-BA53-A4D10BF0CD64}"/>
    <cellStyle name="20% - Accent3 3 2 6 4" xfId="4366" xr:uid="{3108B1B8-89A4-4481-BF51-E901B9728285}"/>
    <cellStyle name="20% - Accent3 3 2 7" xfId="4367" xr:uid="{E9869DA1-93FB-42C0-BA42-DF851E8096D4}"/>
    <cellStyle name="20% - Accent3 3 2 7 2" xfId="4368" xr:uid="{53D7322F-2F98-47D2-8188-95B084F0FC27}"/>
    <cellStyle name="20% - Accent3 3 2 8" xfId="4369" xr:uid="{CE103CE2-6341-40EF-BF1F-731B5134CF4C}"/>
    <cellStyle name="20% - Accent3 3 2 8 2" xfId="4370" xr:uid="{C34DC1E3-FA35-4F96-BCB2-F4F48267D9D8}"/>
    <cellStyle name="20% - Accent3 3 2 9" xfId="4371" xr:uid="{0D40554A-EC8F-47B7-9D21-815C91B9EEBF}"/>
    <cellStyle name="20% - Accent3 3 3" xfId="112" xr:uid="{B9CD084E-C0ED-4B83-A0CE-52ABE7B0A06E}"/>
    <cellStyle name="20% - Accent3 3 3 10" xfId="4373" xr:uid="{B1DC85CD-56B8-4968-8535-C98DAB6DA1A9}"/>
    <cellStyle name="20% - Accent3 3 3 11" xfId="4372" xr:uid="{07DD8EA5-B3F1-4912-A664-E48236881DC0}"/>
    <cellStyle name="20% - Accent3 3 3 2" xfId="113" xr:uid="{038D385C-4F44-4FEF-BDF9-831303BAAC81}"/>
    <cellStyle name="20% - Accent3 3 3 2 2" xfId="4375" xr:uid="{BE9E4591-A0E9-4D5B-A201-632D8A3C57A5}"/>
    <cellStyle name="20% - Accent3 3 3 2 2 2" xfId="4376" xr:uid="{B5529252-4CE7-4D77-A06E-741EC8241BF6}"/>
    <cellStyle name="20% - Accent3 3 3 2 2 2 2" xfId="4377" xr:uid="{A69798F1-6573-4C83-8FFC-76C1AECFF6A0}"/>
    <cellStyle name="20% - Accent3 3 3 2 2 3" xfId="4378" xr:uid="{2427C9CD-447D-4233-B2FA-F094F8B70E43}"/>
    <cellStyle name="20% - Accent3 3 3 2 2 4" xfId="4379" xr:uid="{78E9AECE-E699-4D54-B209-98FE42B91EE8}"/>
    <cellStyle name="20% - Accent3 3 3 2 3" xfId="4380" xr:uid="{8EF869F8-1178-41F6-8D2C-FE68850B8AD8}"/>
    <cellStyle name="20% - Accent3 3 3 2 3 2" xfId="4381" xr:uid="{A30AF892-A4E2-478C-8BE4-3F82C69513BF}"/>
    <cellStyle name="20% - Accent3 3 3 2 4" xfId="4382" xr:uid="{71E80BCC-E98B-4D08-B4D7-1C3D6A3C9004}"/>
    <cellStyle name="20% - Accent3 3 3 2 5" xfId="4383" xr:uid="{02A4422D-C4B7-4FDA-AA95-E88A947DF18A}"/>
    <cellStyle name="20% - Accent3 3 3 2 6" xfId="4384" xr:uid="{0E8C5719-B351-464B-8A76-CFF68CFDB40C}"/>
    <cellStyle name="20% - Accent3 3 3 2 7" xfId="4385" xr:uid="{5AAF1025-6A4B-45FF-B4A5-BDCEE6710289}"/>
    <cellStyle name="20% - Accent3 3 3 2 8" xfId="4386" xr:uid="{1793900B-9649-4835-9EFB-DC18D41458D3}"/>
    <cellStyle name="20% - Accent3 3 3 2 9" xfId="4374" xr:uid="{DCEA0D5E-148C-447E-9946-DBDF2F27782C}"/>
    <cellStyle name="20% - Accent3 3 3 3" xfId="4387" xr:uid="{988CC8A1-F480-44A2-B592-E1293B388FFE}"/>
    <cellStyle name="20% - Accent3 3 3 3 2" xfId="4388" xr:uid="{DB888114-AC6E-49DA-A5FC-4BF54E650A47}"/>
    <cellStyle name="20% - Accent3 3 3 3 2 2" xfId="4389" xr:uid="{9BD6D6A6-0542-4683-A5C2-86FFFB38C436}"/>
    <cellStyle name="20% - Accent3 3 3 3 2 3" xfId="4390" xr:uid="{378768E8-DEB7-4453-98F6-71BD0AE1F701}"/>
    <cellStyle name="20% - Accent3 3 3 3 2 4" xfId="4391" xr:uid="{6CCB0DB5-C5C3-4792-B7A5-2677282652AE}"/>
    <cellStyle name="20% - Accent3 3 3 3 3" xfId="4392" xr:uid="{04386175-F224-4367-80CE-CBF0BACC66FF}"/>
    <cellStyle name="20% - Accent3 3 3 3 4" xfId="4393" xr:uid="{FB76DF2B-A98D-4676-82E6-E952E608D15A}"/>
    <cellStyle name="20% - Accent3 3 3 3 5" xfId="4394" xr:uid="{F71E0A80-FEB1-40C8-8BA4-3B170488C1B2}"/>
    <cellStyle name="20% - Accent3 3 3 3 6" xfId="4395" xr:uid="{F2D2EF11-3618-4FBC-B3E2-840DD37F40A5}"/>
    <cellStyle name="20% - Accent3 3 3 3 7" xfId="4396" xr:uid="{DBCD6BB6-81DD-4709-AAF7-BEC2392F17CD}"/>
    <cellStyle name="20% - Accent3 3 3 4" xfId="4397" xr:uid="{8BECC88E-8F25-463D-AD81-FC3CBBC9412F}"/>
    <cellStyle name="20% - Accent3 3 3 4 2" xfId="4398" xr:uid="{24162128-546D-4560-B88F-2CC1F5F97416}"/>
    <cellStyle name="20% - Accent3 3 3 4 3" xfId="4399" xr:uid="{13E443A7-AB33-4F34-9646-0AF406730DD9}"/>
    <cellStyle name="20% - Accent3 3 3 4 4" xfId="4400" xr:uid="{7B07509A-5EE7-4518-949F-100817F79D4E}"/>
    <cellStyle name="20% - Accent3 3 3 5" xfId="4401" xr:uid="{85944C5F-4FD5-48E1-9BF7-6BE2546CC581}"/>
    <cellStyle name="20% - Accent3 3 3 6" xfId="4402" xr:uid="{F1580664-3B1B-4BB8-8D66-7DFBF3D85684}"/>
    <cellStyle name="20% - Accent3 3 3 7" xfId="4403" xr:uid="{575A238A-E267-4AA9-BF4A-C184183EA55F}"/>
    <cellStyle name="20% - Accent3 3 3 8" xfId="4404" xr:uid="{592CE236-7906-482D-B512-40E6984D7590}"/>
    <cellStyle name="20% - Accent3 3 3 9" xfId="4405" xr:uid="{9C6EA9D7-AEF8-4EE0-8F78-0036DD42AFD2}"/>
    <cellStyle name="20% - Accent3 3 4" xfId="114" xr:uid="{A5D50AF0-3C74-4E64-85A8-EED6DB808E5A}"/>
    <cellStyle name="20% - Accent3 3 4 10" xfId="4407" xr:uid="{6118BEB4-7894-4340-91D8-75E858B5D4B2}"/>
    <cellStyle name="20% - Accent3 3 4 11" xfId="4406" xr:uid="{59AFF8EA-8A63-4182-92D3-B244D1E8BE62}"/>
    <cellStyle name="20% - Accent3 3 4 2" xfId="4408" xr:uid="{B422B37A-7AE8-4B18-B4CA-A5E58914EECF}"/>
    <cellStyle name="20% - Accent3 3 4 2 2" xfId="4409" xr:uid="{CADCA791-86A4-4038-B2DC-EDA9C05FB1C3}"/>
    <cellStyle name="20% - Accent3 3 4 2 2 2" xfId="4410" xr:uid="{069A772B-A675-4505-B9EF-BC4D884C59E7}"/>
    <cellStyle name="20% - Accent3 3 4 2 2 2 2" xfId="4411" xr:uid="{0E677EBB-9B72-442C-8504-D3C5B05F4C82}"/>
    <cellStyle name="20% - Accent3 3 4 2 2 3" xfId="4412" xr:uid="{5E8BA82A-4C10-438D-B028-BAE1B61EF58C}"/>
    <cellStyle name="20% - Accent3 3 4 2 2 4" xfId="4413" xr:uid="{F9B9DD02-6E01-41C6-9E62-7649D5E49F1C}"/>
    <cellStyle name="20% - Accent3 3 4 2 2 5" xfId="4414" xr:uid="{224F3757-9446-42CD-9742-2E70B3D971A8}"/>
    <cellStyle name="20% - Accent3 3 4 2 3" xfId="4415" xr:uid="{5B6BCC1B-23BE-4702-9E7E-09E1239DFA60}"/>
    <cellStyle name="20% - Accent3 3 4 2 3 2" xfId="4416" xr:uid="{C19FA929-8F56-4040-A51A-F9EDD12F8D60}"/>
    <cellStyle name="20% - Accent3 3 4 2 4" xfId="4417" xr:uid="{CCD679F0-2778-4714-B3C7-3689BDC25D17}"/>
    <cellStyle name="20% - Accent3 3 4 2 5" xfId="4418" xr:uid="{EF5BEC51-568D-4E43-A6D2-9A76FFBEF821}"/>
    <cellStyle name="20% - Accent3 3 4 2 6" xfId="4419" xr:uid="{A121E7BA-23AB-4D8E-A14B-5F5A322EC5AE}"/>
    <cellStyle name="20% - Accent3 3 4 2 7" xfId="4420" xr:uid="{DA953E3A-E74D-4371-8126-03718C2A1207}"/>
    <cellStyle name="20% - Accent3 3 4 3" xfId="4421" xr:uid="{909A20D5-3D4D-48B3-96FD-2FD050A5E4D1}"/>
    <cellStyle name="20% - Accent3 3 4 3 2" xfId="4422" xr:uid="{B06F6EA0-5D7B-4064-81B9-8243BAD99B65}"/>
    <cellStyle name="20% - Accent3 3 4 3 2 2" xfId="4423" xr:uid="{C5E15366-CCE8-40F4-87C4-4453FBCF0EFE}"/>
    <cellStyle name="20% - Accent3 3 4 3 2 3" xfId="4424" xr:uid="{C9E199CA-B2F6-42B1-917B-AD8F644FA349}"/>
    <cellStyle name="20% - Accent3 3 4 3 2 4" xfId="4425" xr:uid="{8021C243-D6FD-4C66-A5BC-EDB12341C455}"/>
    <cellStyle name="20% - Accent3 3 4 3 3" xfId="4426" xr:uid="{3D9A7144-156B-42F4-A782-9CDD31CAD4FC}"/>
    <cellStyle name="20% - Accent3 3 4 3 4" xfId="4427" xr:uid="{610E7046-7164-4899-B462-122D44EB95F3}"/>
    <cellStyle name="20% - Accent3 3 4 3 5" xfId="4428" xr:uid="{B96E6752-0003-4743-A729-9522965D9C9F}"/>
    <cellStyle name="20% - Accent3 3 4 3 6" xfId="4429" xr:uid="{FB132662-D6C4-4217-A837-51B38B6B5662}"/>
    <cellStyle name="20% - Accent3 3 4 3 7" xfId="4430" xr:uid="{65938AC2-00DF-4471-AEB5-B2CDB0200D88}"/>
    <cellStyle name="20% - Accent3 3 4 4" xfId="4431" xr:uid="{454E9AD2-839B-471E-9883-4F9347100DEE}"/>
    <cellStyle name="20% - Accent3 3 4 4 2" xfId="4432" xr:uid="{D617415A-D1E3-413B-9595-5145EC8D7867}"/>
    <cellStyle name="20% - Accent3 3 4 4 3" xfId="4433" xr:uid="{D6520521-DCBD-4C69-839E-6DE66CC1FE26}"/>
    <cellStyle name="20% - Accent3 3 4 4 4" xfId="4434" xr:uid="{29270D0A-8668-40D0-9892-932DECDDB2E7}"/>
    <cellStyle name="20% - Accent3 3 4 4 5" xfId="4435" xr:uid="{DFAF2021-3C75-455B-A508-511880FD6165}"/>
    <cellStyle name="20% - Accent3 3 4 5" xfId="4436" xr:uid="{0F4D7FBC-1023-4984-A653-3B70935C51F2}"/>
    <cellStyle name="20% - Accent3 3 4 6" xfId="4437" xr:uid="{1CF30DCC-C4D0-4CA8-BB8F-9403353F2BE4}"/>
    <cellStyle name="20% - Accent3 3 4 7" xfId="4438" xr:uid="{50032BE6-CDD6-494C-A836-38A355393981}"/>
    <cellStyle name="20% - Accent3 3 4 8" xfId="4439" xr:uid="{0A728C92-4A56-4699-920E-C7F6DE3853BA}"/>
    <cellStyle name="20% - Accent3 3 4 9" xfId="4440" xr:uid="{82846A99-3A90-4B2C-B165-438DB88CCFAD}"/>
    <cellStyle name="20% - Accent3 3 5" xfId="4441" xr:uid="{FA0E8CF4-5BEF-461E-B760-B338CDA55DFA}"/>
    <cellStyle name="20% - Accent3 3 5 2" xfId="4442" xr:uid="{2B973FEB-6BD0-4AE8-97CB-D74E7CB77D27}"/>
    <cellStyle name="20% - Accent3 3 5 2 2" xfId="4443" xr:uid="{48BE98E2-19D1-4F11-898C-71E4A6160914}"/>
    <cellStyle name="20% - Accent3 3 5 2 2 2" xfId="4444" xr:uid="{7EF1A16C-ACE3-4814-B6C1-240EDFEF9A2B}"/>
    <cellStyle name="20% - Accent3 3 5 2 2 3" xfId="4445" xr:uid="{C62599FE-8555-46C3-9A08-D665478C66E6}"/>
    <cellStyle name="20% - Accent3 3 5 2 2 4" xfId="4446" xr:uid="{9EF77A84-D50F-40A9-95F5-E4F35065C2EA}"/>
    <cellStyle name="20% - Accent3 3 5 2 2 5" xfId="4447" xr:uid="{BB1AAA41-A680-43A9-8CA6-14FB4DC0D16C}"/>
    <cellStyle name="20% - Accent3 3 5 2 3" xfId="4448" xr:uid="{4DD4A2A6-039E-4F18-A437-33926C08E20D}"/>
    <cellStyle name="20% - Accent3 3 5 2 4" xfId="4449" xr:uid="{C4A94E7C-D711-4C68-9677-EEEB933127E5}"/>
    <cellStyle name="20% - Accent3 3 5 2 5" xfId="4450" xr:uid="{45324B45-5B7A-4AF3-97DD-629424B52ADA}"/>
    <cellStyle name="20% - Accent3 3 5 2 6" xfId="4451" xr:uid="{81ED0EF1-A4CD-462A-A6E6-059005B6C5B3}"/>
    <cellStyle name="20% - Accent3 3 5 2 7" xfId="4452" xr:uid="{A2649951-18FE-4A52-B646-F2E37D237447}"/>
    <cellStyle name="20% - Accent3 3 5 3" xfId="4453" xr:uid="{E0BA5FC5-4C25-4450-A86B-12AF144DE916}"/>
    <cellStyle name="20% - Accent3 3 5 3 2" xfId="4454" xr:uid="{0D9B41A2-D08A-48B9-B952-CC6770031612}"/>
    <cellStyle name="20% - Accent3 3 5 3 2 2" xfId="4455" xr:uid="{09247DD5-EEC6-4A2B-9A39-4DA67434B1DC}"/>
    <cellStyle name="20% - Accent3 3 5 3 2 3" xfId="4456" xr:uid="{2E6B6F84-E414-40A4-B81B-B9D24691BCBC}"/>
    <cellStyle name="20% - Accent3 3 5 3 3" xfId="4457" xr:uid="{AF51F494-9CD1-4A37-AB42-1DCD2AEB05FD}"/>
    <cellStyle name="20% - Accent3 3 5 3 4" xfId="4458" xr:uid="{D93CCCF3-36E7-41AA-8C0B-0482B2BA5313}"/>
    <cellStyle name="20% - Accent3 3 5 3 5" xfId="4459" xr:uid="{AF536300-8BE6-4984-8F6B-15FDB1DA3D9D}"/>
    <cellStyle name="20% - Accent3 3 5 3 6" xfId="4460" xr:uid="{D6608290-CBD1-4BC6-90EC-57592E2A5715}"/>
    <cellStyle name="20% - Accent3 3 5 3 7" xfId="4461" xr:uid="{F4E89DED-66C0-42EC-A52E-5E5E9B9F06A1}"/>
    <cellStyle name="20% - Accent3 3 5 4" xfId="4462" xr:uid="{70496D85-FE33-49FC-BF74-38DCD5929879}"/>
    <cellStyle name="20% - Accent3 3 5 4 2" xfId="4463" xr:uid="{1F9890D1-1B2B-4575-8521-1C50BD173438}"/>
    <cellStyle name="20% - Accent3 3 5 4 3" xfId="4464" xr:uid="{3EDDF4F0-C1EF-4DAA-815A-EA855D83C8FD}"/>
    <cellStyle name="20% - Accent3 3 5 4 4" xfId="4465" xr:uid="{84753667-1AC9-44DF-8C1C-9F240B28E24A}"/>
    <cellStyle name="20% - Accent3 3 5 5" xfId="4466" xr:uid="{E07A6B14-5033-4EC9-AF35-7BC43051E095}"/>
    <cellStyle name="20% - Accent3 3 5 6" xfId="4467" xr:uid="{40A55036-DCE4-4E3E-BDA4-7D1790CE69DD}"/>
    <cellStyle name="20% - Accent3 3 5 7" xfId="4468" xr:uid="{6BB23430-C2EE-4243-AF08-A1F9A568430F}"/>
    <cellStyle name="20% - Accent3 3 5 8" xfId="4469" xr:uid="{CB575A8B-1443-4D98-8709-3E59EBBF5E54}"/>
    <cellStyle name="20% - Accent3 3 5 9" xfId="4470" xr:uid="{29B504A6-ACF7-4C78-AE40-8930818F43DE}"/>
    <cellStyle name="20% - Accent3 3 6" xfId="4471" xr:uid="{7F45EC7F-9AB6-420D-BB81-1C6904C2A0BC}"/>
    <cellStyle name="20% - Accent3 3 6 2" xfId="4472" xr:uid="{98EE4ADD-F032-4A21-AE8D-98880290257E}"/>
    <cellStyle name="20% - Accent3 3 6 2 2" xfId="4473" xr:uid="{5E8B00E9-830B-4A4C-A450-4BC8B5B80E1D}"/>
    <cellStyle name="20% - Accent3 3 6 2 2 2" xfId="4474" xr:uid="{E89EACCE-A14F-4EB0-8145-EC1F61FA03DC}"/>
    <cellStyle name="20% - Accent3 3 6 2 3" xfId="4475" xr:uid="{E5C8DDCB-F642-48F8-9029-9A8049214C74}"/>
    <cellStyle name="20% - Accent3 3 6 2 4" xfId="4476" xr:uid="{094D6240-43FE-42E4-924D-037841163DF2}"/>
    <cellStyle name="20% - Accent3 3 6 2 5" xfId="4477" xr:uid="{B1A3D60B-47D4-4B6A-984F-4823B2C03DBC}"/>
    <cellStyle name="20% - Accent3 3 6 3" xfId="4478" xr:uid="{33B0D0D9-B52A-4101-8B23-E04A67419C2F}"/>
    <cellStyle name="20% - Accent3 3 6 3 2" xfId="4479" xr:uid="{D36AAE10-B02A-4ED6-A855-5528D22C9816}"/>
    <cellStyle name="20% - Accent3 3 6 4" xfId="4480" xr:uid="{6645EA52-CB52-4BD9-B16D-D0E69264EECE}"/>
    <cellStyle name="20% - Accent3 3 6 4 2" xfId="4481" xr:uid="{E2EA4D56-5D1F-498C-A263-23B5CE392071}"/>
    <cellStyle name="20% - Accent3 3 6 5" xfId="4482" xr:uid="{0C09DF04-482C-428A-B68A-E0B240CE2F0D}"/>
    <cellStyle name="20% - Accent3 3 6 6" xfId="4483" xr:uid="{E1A6A313-082F-41EE-9917-BFCCD2264FA3}"/>
    <cellStyle name="20% - Accent3 3 6 7" xfId="4484" xr:uid="{3FFEFB24-278B-49A3-98C7-D49ACCDE9425}"/>
    <cellStyle name="20% - Accent3 3 6 8" xfId="4485" xr:uid="{54B5E82D-3938-400D-A634-707E361FC82A}"/>
    <cellStyle name="20% - Accent3 3 7" xfId="4486" xr:uid="{C0ECCE7E-92E1-4755-B035-D4892AA762D5}"/>
    <cellStyle name="20% - Accent3 3 7 2" xfId="4487" xr:uid="{A6E5016C-FFA0-4386-B481-FDEEB906C774}"/>
    <cellStyle name="20% - Accent3 3 7 2 2" xfId="4488" xr:uid="{CD6A0CF9-A72D-4550-9DBF-0F38ECB7D141}"/>
    <cellStyle name="20% - Accent3 3 7 2 2 2" xfId="4489" xr:uid="{F8ABDEBF-B3E0-4DEB-8F19-D9F9813178DE}"/>
    <cellStyle name="20% - Accent3 3 7 2 3" xfId="4490" xr:uid="{757ADF69-CE66-46AE-B1DF-D3FD27E058AB}"/>
    <cellStyle name="20% - Accent3 3 7 2 4" xfId="4491" xr:uid="{2C0A5A3B-0980-4CCF-BA5F-483B97036D4D}"/>
    <cellStyle name="20% - Accent3 3 7 3" xfId="4492" xr:uid="{4C39C79A-8359-4E0B-94F4-F5B1637F657A}"/>
    <cellStyle name="20% - Accent3 3 7 3 2" xfId="4493" xr:uid="{37522FF5-32BA-45D0-835A-44DD465864B8}"/>
    <cellStyle name="20% - Accent3 3 7 4" xfId="4494" xr:uid="{B7209C23-D09D-4D4F-9BFD-FEC76CB2EEF8}"/>
    <cellStyle name="20% - Accent3 3 7 4 2" xfId="4495" xr:uid="{CD248B14-EE77-4C64-B1A9-D1FC85F2E8AD}"/>
    <cellStyle name="20% - Accent3 3 7 5" xfId="4496" xr:uid="{524673E3-35BF-41BF-9915-66957425326E}"/>
    <cellStyle name="20% - Accent3 3 7 6" xfId="4497" xr:uid="{0EC21E9A-4C58-4E70-BCA7-C503D85AD0D2}"/>
    <cellStyle name="20% - Accent3 3 7 7" xfId="4498" xr:uid="{823621FE-8B0C-4297-9A9C-2933190D7466}"/>
    <cellStyle name="20% - Accent3 3 8" xfId="4499" xr:uid="{CBBDE40A-E6C4-41DF-A203-E1E42ADB3EC3}"/>
    <cellStyle name="20% - Accent3 3 8 2" xfId="4500" xr:uid="{DB753424-49F7-4498-8BE4-B96887AD2FE5}"/>
    <cellStyle name="20% - Accent3 3 8 2 2" xfId="4501" xr:uid="{AD88CC78-CC40-4569-BDAE-9A8905001A34}"/>
    <cellStyle name="20% - Accent3 3 8 3" xfId="4502" xr:uid="{E4AD5870-0823-4235-9AD8-B11B50607345}"/>
    <cellStyle name="20% - Accent3 3 8 4" xfId="4503" xr:uid="{E1E3CBF7-7913-4292-A2F2-EC43C6ACD4AF}"/>
    <cellStyle name="20% - Accent3 3 9" xfId="4504" xr:uid="{3A6899F5-C7F4-40E1-9737-0BEB6156E8F6}"/>
    <cellStyle name="20% - Accent3 3 9 2" xfId="4505" xr:uid="{2754DC03-5E19-46ED-91AF-4930C744E1FE}"/>
    <cellStyle name="20% - Accent3 30" xfId="4506" xr:uid="{832CA414-2469-4EC4-ABFB-4820B4BE216A}"/>
    <cellStyle name="20% - Accent3 31" xfId="4507" xr:uid="{57CF68ED-EDEC-4EE6-A9B3-265DB9267A7B}"/>
    <cellStyle name="20% - Accent3 32" xfId="4508" xr:uid="{E0D9114B-BCF4-4F97-90BC-0B2AB7A05A74}"/>
    <cellStyle name="20% - Accent3 33" xfId="4509" xr:uid="{89166337-F3C8-4185-8589-D97B300A6BD1}"/>
    <cellStyle name="20% - Accent3 34" xfId="4510" xr:uid="{BF09B35D-A9BE-4007-A063-0A56BC9C0E83}"/>
    <cellStyle name="20% - Accent3 35" xfId="4511" xr:uid="{8BA927D2-27AC-4623-889D-4AB6A8326202}"/>
    <cellStyle name="20% - Accent3 36" xfId="4512" xr:uid="{4147480A-5D60-48FE-A801-E9A4E0C27206}"/>
    <cellStyle name="20% - Accent3 37" xfId="4513" xr:uid="{82D805F1-4582-4BDE-BC70-3679AF714974}"/>
    <cellStyle name="20% - Accent3 38" xfId="4514" xr:uid="{AC07A582-B789-49A5-9727-1441EC548E26}"/>
    <cellStyle name="20% - Accent3 39" xfId="4515" xr:uid="{5B71C261-4627-4076-88D1-436217A7CE1A}"/>
    <cellStyle name="20% - Accent3 4" xfId="115" xr:uid="{CCEC22A4-5002-47C2-839D-2C072E98BC71}"/>
    <cellStyle name="20% - Accent3 4 10" xfId="4517" xr:uid="{A116ED76-755B-4463-8952-6BE8B7E58AB3}"/>
    <cellStyle name="20% - Accent3 4 11" xfId="4518" xr:uid="{92D780A2-E9B2-4EB8-BF05-C31C5B1B09B8}"/>
    <cellStyle name="20% - Accent3 4 12" xfId="4519" xr:uid="{53AD97E5-AE96-4C44-AAE6-28B8618825AD}"/>
    <cellStyle name="20% - Accent3 4 13" xfId="4520" xr:uid="{967B783A-6562-4040-85B2-E9C0F5B7CFAF}"/>
    <cellStyle name="20% - Accent3 4 14" xfId="4521" xr:uid="{56B7FA9B-03F7-49CB-B30A-F3B6C2FCEEDD}"/>
    <cellStyle name="20% - Accent3 4 15" xfId="4522" xr:uid="{E2E9A6F9-D7A6-4D68-8B52-1621147170BD}"/>
    <cellStyle name="20% - Accent3 4 16" xfId="4516" xr:uid="{60BCA5E6-2625-4465-A756-A658591709B1}"/>
    <cellStyle name="20% - Accent3 4 2" xfId="116" xr:uid="{8D4D40CC-AADF-452C-A043-F90183C356B7}"/>
    <cellStyle name="20% - Accent3 4 2 10" xfId="4524" xr:uid="{D5A4B8A4-BCA5-43E4-B06E-4626BCAA667A}"/>
    <cellStyle name="20% - Accent3 4 2 11" xfId="4525" xr:uid="{B8598837-DFA6-4C41-AD8E-A6542D97DACD}"/>
    <cellStyle name="20% - Accent3 4 2 12" xfId="4526" xr:uid="{1090DBFB-DB65-480A-8385-7C8E5BFFC48F}"/>
    <cellStyle name="20% - Accent3 4 2 13" xfId="4527" xr:uid="{89AF67C4-0470-434D-831E-B2A849936482}"/>
    <cellStyle name="20% - Accent3 4 2 14" xfId="4523" xr:uid="{A430F332-5314-47E8-8817-F0E638E57614}"/>
    <cellStyle name="20% - Accent3 4 2 2" xfId="117" xr:uid="{9293A3E8-B984-4F70-9604-93E395294377}"/>
    <cellStyle name="20% - Accent3 4 2 2 10" xfId="4529" xr:uid="{0DC1EEEF-15A0-4134-989D-C3C0C861C917}"/>
    <cellStyle name="20% - Accent3 4 2 2 11" xfId="4528" xr:uid="{7799E6A0-2B70-4130-BDD0-1931FF9E0782}"/>
    <cellStyle name="20% - Accent3 4 2 2 2" xfId="4530" xr:uid="{EA0EE0DA-548B-48D7-8140-1C7F858B1FA3}"/>
    <cellStyle name="20% - Accent3 4 2 2 2 2" xfId="4531" xr:uid="{1EDB2BC3-0821-44C2-8521-D500407AB122}"/>
    <cellStyle name="20% - Accent3 4 2 2 2 2 2" xfId="4532" xr:uid="{94F7031A-CD91-4CEE-B58F-6028BDA42D3B}"/>
    <cellStyle name="20% - Accent3 4 2 2 2 2 3" xfId="4533" xr:uid="{30663228-1B3C-44DC-840A-72B31436333E}"/>
    <cellStyle name="20% - Accent3 4 2 2 2 2 4" xfId="4534" xr:uid="{9C630CDB-FCCC-4B44-8F6E-6C16A9EBDF56}"/>
    <cellStyle name="20% - Accent3 4 2 2 2 3" xfId="4535" xr:uid="{3FCFC4DF-9335-47FC-AA85-AE418E9B2480}"/>
    <cellStyle name="20% - Accent3 4 2 2 2 4" xfId="4536" xr:uid="{8DC7841A-1A47-4123-AA00-4EBB8EFB03D9}"/>
    <cellStyle name="20% - Accent3 4 2 2 2 5" xfId="4537" xr:uid="{C3463404-6C23-4137-B01C-94DC05E875BC}"/>
    <cellStyle name="20% - Accent3 4 2 2 2 6" xfId="4538" xr:uid="{E08577EC-24B3-4793-98B8-A110E26BD46B}"/>
    <cellStyle name="20% - Accent3 4 2 2 2 7" xfId="4539" xr:uid="{8CF1949B-2010-42B1-9A3C-DA4545F103FD}"/>
    <cellStyle name="20% - Accent3 4 2 2 3" xfId="4540" xr:uid="{10185C29-BA86-4C37-8CE8-5E7F94030696}"/>
    <cellStyle name="20% - Accent3 4 2 2 3 2" xfId="4541" xr:uid="{CAAE0545-69B2-4B0D-86A0-DA031E48D8D2}"/>
    <cellStyle name="20% - Accent3 4 2 2 3 2 2" xfId="4542" xr:uid="{A5951D0A-EC8F-498C-93D7-A6657F8F55E2}"/>
    <cellStyle name="20% - Accent3 4 2 2 3 2 3" xfId="4543" xr:uid="{634573E4-ECC8-4369-A43D-83190366E992}"/>
    <cellStyle name="20% - Accent3 4 2 2 3 3" xfId="4544" xr:uid="{D73190DD-DBDE-4FAE-93E2-6B71283DBA4A}"/>
    <cellStyle name="20% - Accent3 4 2 2 3 4" xfId="4545" xr:uid="{788CF853-EE6A-44F1-A26E-3EF1998C1884}"/>
    <cellStyle name="20% - Accent3 4 2 2 3 5" xfId="4546" xr:uid="{DCC55F6F-F77A-4F22-97DB-53895B57FB6F}"/>
    <cellStyle name="20% - Accent3 4 2 2 3 6" xfId="4547" xr:uid="{0E098C3D-5F18-4120-978E-6A3A00AE3DE9}"/>
    <cellStyle name="20% - Accent3 4 2 2 4" xfId="4548" xr:uid="{41AC9BAA-7A99-4351-9BC5-588A99B63EA2}"/>
    <cellStyle name="20% - Accent3 4 2 2 4 2" xfId="4549" xr:uid="{FB777F81-703B-42B4-BB40-D30F1C29B252}"/>
    <cellStyle name="20% - Accent3 4 2 2 4 3" xfId="4550" xr:uid="{EF3A0D2F-0F49-4D0B-A4BB-288465DE911D}"/>
    <cellStyle name="20% - Accent3 4 2 2 5" xfId="4551" xr:uid="{A178A353-2CC0-402A-B9B8-E081F8CD043F}"/>
    <cellStyle name="20% - Accent3 4 2 2 6" xfId="4552" xr:uid="{C534C4F1-EC8F-4E5A-9CDB-6AAB6175A33E}"/>
    <cellStyle name="20% - Accent3 4 2 2 7" xfId="4553" xr:uid="{43071199-CC8B-4EA6-B0B0-C3302AACEBA6}"/>
    <cellStyle name="20% - Accent3 4 2 2 8" xfId="4554" xr:uid="{2DC8CC81-98D8-4AE5-91A2-91BA4A250CD7}"/>
    <cellStyle name="20% - Accent3 4 2 2 9" xfId="4555" xr:uid="{8209DCC5-EF86-45A5-9A0D-EA9E3AA37628}"/>
    <cellStyle name="20% - Accent3 4 2 3" xfId="4556" xr:uid="{F2C8AE56-2404-4FA0-8B28-454E6FB13CED}"/>
    <cellStyle name="20% - Accent3 4 2 3 2" xfId="4557" xr:uid="{88320353-525E-4EC5-B047-744DE0D90E2E}"/>
    <cellStyle name="20% - Accent3 4 2 3 2 2" xfId="4558" xr:uid="{337B7573-9EDA-4700-A77B-2BE0BC682A7C}"/>
    <cellStyle name="20% - Accent3 4 2 3 2 2 2" xfId="4559" xr:uid="{82B2924E-A7D8-49BC-AA4F-E47EF2533765}"/>
    <cellStyle name="20% - Accent3 4 2 3 2 2 3" xfId="4560" xr:uid="{A0023DC4-526A-40D0-8C6E-787CF1CF4338}"/>
    <cellStyle name="20% - Accent3 4 2 3 2 3" xfId="4561" xr:uid="{6155E09E-553A-415E-842C-040132807059}"/>
    <cellStyle name="20% - Accent3 4 2 3 2 4" xfId="4562" xr:uid="{C6A0770C-BA69-438F-90E8-E876385D05F0}"/>
    <cellStyle name="20% - Accent3 4 2 3 2 5" xfId="4563" xr:uid="{CF7E3ADC-22C3-48CD-A28C-42AB9B56FD82}"/>
    <cellStyle name="20% - Accent3 4 2 3 2 6" xfId="4564" xr:uid="{13903DAF-A3DC-4727-ACB2-66F8D46BB659}"/>
    <cellStyle name="20% - Accent3 4 2 3 3" xfId="4565" xr:uid="{40E6BB82-4B87-4B02-A968-89CD6CFDA577}"/>
    <cellStyle name="20% - Accent3 4 2 3 3 2" xfId="4566" xr:uid="{128A75DC-E363-4C83-BD0E-539A9F043765}"/>
    <cellStyle name="20% - Accent3 4 2 3 3 2 2" xfId="4567" xr:uid="{4F8ABB55-C4DF-4997-BA1C-D25E91415060}"/>
    <cellStyle name="20% - Accent3 4 2 3 3 2 3" xfId="4568" xr:uid="{E59ADB19-C2EF-447A-B4E0-2F5386B85238}"/>
    <cellStyle name="20% - Accent3 4 2 3 3 3" xfId="4569" xr:uid="{D6A69DB3-9375-4A47-9459-E5F9FE04D550}"/>
    <cellStyle name="20% - Accent3 4 2 3 3 4" xfId="4570" xr:uid="{C7E7CAD7-F7F1-4700-84D4-34B7F72F320B}"/>
    <cellStyle name="20% - Accent3 4 2 3 3 5" xfId="4571" xr:uid="{060F9DE2-A48C-4CE6-9D26-2BC4F6DCD4B7}"/>
    <cellStyle name="20% - Accent3 4 2 3 4" xfId="4572" xr:uid="{24605299-83E2-44FA-8EE7-AFC153F50148}"/>
    <cellStyle name="20% - Accent3 4 2 3 4 2" xfId="4573" xr:uid="{90D62A2E-BD1E-4518-91C5-6D2459B9ADE4}"/>
    <cellStyle name="20% - Accent3 4 2 3 4 3" xfId="4574" xr:uid="{195AD00F-9A8D-4F0F-B42E-43B9F7DF1A04}"/>
    <cellStyle name="20% - Accent3 4 2 3 5" xfId="4575" xr:uid="{BD86E56E-598A-4585-848A-9C91B7B1957D}"/>
    <cellStyle name="20% - Accent3 4 2 3 6" xfId="4576" xr:uid="{34E3B4F7-CD83-45A5-9106-D8A8189180CC}"/>
    <cellStyle name="20% - Accent3 4 2 3 7" xfId="4577" xr:uid="{DF99AE47-1F1F-4CBA-B020-4ADEE8C9E46E}"/>
    <cellStyle name="20% - Accent3 4 2 3 8" xfId="4578" xr:uid="{773A65D3-59F1-4D4D-8945-65389F4875A3}"/>
    <cellStyle name="20% - Accent3 4 2 3 9" xfId="4579" xr:uid="{EB8BE82D-A8BB-4CA8-9F22-0724D43C9C13}"/>
    <cellStyle name="20% - Accent3 4 2 4" xfId="4580" xr:uid="{E1DE32BA-4257-4580-A217-D25395327E8F}"/>
    <cellStyle name="20% - Accent3 4 2 4 2" xfId="4581" xr:uid="{3516B87E-1AA1-48B1-A6F9-8516AC1B669B}"/>
    <cellStyle name="20% - Accent3 4 2 4 2 2" xfId="4582" xr:uid="{27EDD6C5-05F6-4B4B-9545-BBA83F92B95A}"/>
    <cellStyle name="20% - Accent3 4 2 4 2 3" xfId="4583" xr:uid="{2F124971-B97C-4387-841B-ECFFC848E1D0}"/>
    <cellStyle name="20% - Accent3 4 2 4 3" xfId="4584" xr:uid="{770C61AE-7263-43EE-9054-C77D37A670FE}"/>
    <cellStyle name="20% - Accent3 4 2 4 4" xfId="4585" xr:uid="{D4FFAF5C-EEAC-4B2A-9093-25D277999C65}"/>
    <cellStyle name="20% - Accent3 4 2 4 5" xfId="4586" xr:uid="{35EAA56C-7C9A-417E-AFC8-F5DDB34E9050}"/>
    <cellStyle name="20% - Accent3 4 2 4 6" xfId="4587" xr:uid="{FE12F991-BBF0-4EF5-8B31-AE890C5702B0}"/>
    <cellStyle name="20% - Accent3 4 2 4 7" xfId="4588" xr:uid="{B5CD5209-A3B4-4A88-9AA5-3EDDEC909425}"/>
    <cellStyle name="20% - Accent3 4 2 5" xfId="4589" xr:uid="{BCF60EDA-0EE5-46C4-BD15-81B7E6A869A5}"/>
    <cellStyle name="20% - Accent3 4 2 5 2" xfId="4590" xr:uid="{629392DB-FAA1-4BBC-B553-979C6A0AA4E6}"/>
    <cellStyle name="20% - Accent3 4 2 5 2 2" xfId="4591" xr:uid="{ACD53A7E-52E0-40B5-8E8D-653F7AA19E63}"/>
    <cellStyle name="20% - Accent3 4 2 5 2 3" xfId="4592" xr:uid="{58CC3223-64E3-440E-92C9-B8004CA3487C}"/>
    <cellStyle name="20% - Accent3 4 2 5 3" xfId="4593" xr:uid="{29D526F8-3DDA-45D3-9212-32EFC00943A3}"/>
    <cellStyle name="20% - Accent3 4 2 5 4" xfId="4594" xr:uid="{D0A140DF-9F02-4D7E-B45D-41BAF2835287}"/>
    <cellStyle name="20% - Accent3 4 2 5 5" xfId="4595" xr:uid="{42A73763-2EF2-4D97-A0B2-7D2B9992645E}"/>
    <cellStyle name="20% - Accent3 4 2 6" xfId="4596" xr:uid="{342FEC15-7E56-45C6-B50F-FA7070313DAE}"/>
    <cellStyle name="20% - Accent3 4 2 6 2" xfId="4597" xr:uid="{C68708E8-0592-43F6-A4CC-9C158A6A6A40}"/>
    <cellStyle name="20% - Accent3 4 2 6 3" xfId="4598" xr:uid="{C9429EC8-4CC3-4F52-B6DC-7155C08BFCF8}"/>
    <cellStyle name="20% - Accent3 4 2 7" xfId="4599" xr:uid="{946E6F34-EAFE-4C78-9EBC-2616CC486B86}"/>
    <cellStyle name="20% - Accent3 4 2 8" xfId="4600" xr:uid="{FD0AE546-5864-44D5-AFBD-05CF16BDC1B9}"/>
    <cellStyle name="20% - Accent3 4 2 9" xfId="4601" xr:uid="{4D51B820-A3BA-4BAF-B8AD-069BFE1385E9}"/>
    <cellStyle name="20% - Accent3 4 3" xfId="118" xr:uid="{5C026BCF-5367-44D4-8FC1-75F6D18E8A62}"/>
    <cellStyle name="20% - Accent3 4 3 10" xfId="4603" xr:uid="{BDB6A623-AD9F-4D47-AB27-105CCA2E34C9}"/>
    <cellStyle name="20% - Accent3 4 3 11" xfId="4602" xr:uid="{6CA1D72E-1C21-40E8-BF46-75C801661D8F}"/>
    <cellStyle name="20% - Accent3 4 3 2" xfId="4604" xr:uid="{7E31F2BD-A531-49BB-98E4-CAC2F534B2CD}"/>
    <cellStyle name="20% - Accent3 4 3 2 2" xfId="4605" xr:uid="{619CF16D-6033-4741-8680-CD83DEA18615}"/>
    <cellStyle name="20% - Accent3 4 3 2 2 2" xfId="4606" xr:uid="{801A99B1-D3B1-4F7A-A794-A2B56B5D6836}"/>
    <cellStyle name="20% - Accent3 4 3 2 2 3" xfId="4607" xr:uid="{DBDD485A-BD19-4174-A08F-2CF037D99E6A}"/>
    <cellStyle name="20% - Accent3 4 3 2 2 4" xfId="4608" xr:uid="{071B797F-46E9-4BD8-9E79-2F7879A7FD28}"/>
    <cellStyle name="20% - Accent3 4 3 2 2 5" xfId="4609" xr:uid="{3DEB1920-47E6-46D1-8602-A67C3E2DCC85}"/>
    <cellStyle name="20% - Accent3 4 3 2 3" xfId="4610" xr:uid="{ACBBB367-8DAD-4520-8266-18270F01D7D1}"/>
    <cellStyle name="20% - Accent3 4 3 2 4" xfId="4611" xr:uid="{0B5A49FD-935F-434E-824F-52CCC8E18988}"/>
    <cellStyle name="20% - Accent3 4 3 2 5" xfId="4612" xr:uid="{B7C97546-0153-4C66-8B8F-304C75324431}"/>
    <cellStyle name="20% - Accent3 4 3 2 6" xfId="4613" xr:uid="{80329049-8957-4546-BDF9-DAA525924F32}"/>
    <cellStyle name="20% - Accent3 4 3 2 7" xfId="4614" xr:uid="{1DE54EA3-9350-41C8-9FF0-CB0D38B9E739}"/>
    <cellStyle name="20% - Accent3 4 3 2 8" xfId="4615" xr:uid="{4B737E7D-EAD8-4A68-8955-9ECED5CE7C25}"/>
    <cellStyle name="20% - Accent3 4 3 3" xfId="4616" xr:uid="{3780D768-3D74-448F-A972-BFB5B4A306B0}"/>
    <cellStyle name="20% - Accent3 4 3 3 2" xfId="4617" xr:uid="{947B6381-7DB3-464D-B4D3-E4965903C7EB}"/>
    <cellStyle name="20% - Accent3 4 3 3 2 2" xfId="4618" xr:uid="{0CEF3F8F-035E-4831-AF8D-9F02BB509600}"/>
    <cellStyle name="20% - Accent3 4 3 3 2 3" xfId="4619" xr:uid="{6DB05C1D-3F9D-41C4-9AC2-905782E9D423}"/>
    <cellStyle name="20% - Accent3 4 3 3 3" xfId="4620" xr:uid="{AAC3621F-3FC4-43AF-9611-12C08F0BE041}"/>
    <cellStyle name="20% - Accent3 4 3 3 4" xfId="4621" xr:uid="{7A57112B-3B7A-4E5A-8AD0-468E8A17B2C6}"/>
    <cellStyle name="20% - Accent3 4 3 3 5" xfId="4622" xr:uid="{ABC8C67F-F33F-4C00-A35D-3D8D0C1746DE}"/>
    <cellStyle name="20% - Accent3 4 3 3 6" xfId="4623" xr:uid="{C6073136-ECB7-4862-B354-CE2B80E2DEC0}"/>
    <cellStyle name="20% - Accent3 4 3 3 7" xfId="4624" xr:uid="{7C9B79B2-0C55-4D85-8ABC-FF2B8C302A47}"/>
    <cellStyle name="20% - Accent3 4 3 4" xfId="4625" xr:uid="{C295F420-3BBB-4A29-A2DF-4D7AF9BD8845}"/>
    <cellStyle name="20% - Accent3 4 3 4 2" xfId="4626" xr:uid="{9348851D-6B02-454A-A2E1-197117FC9293}"/>
    <cellStyle name="20% - Accent3 4 3 4 3" xfId="4627" xr:uid="{F5573998-9A4B-48A7-B24A-6226E70ADE85}"/>
    <cellStyle name="20% - Accent3 4 3 4 4" xfId="4628" xr:uid="{E0649B8E-8480-41F2-8148-E646100EBBC2}"/>
    <cellStyle name="20% - Accent3 4 3 5" xfId="4629" xr:uid="{B761C01D-50B8-4884-94D3-FDEE5F041EE1}"/>
    <cellStyle name="20% - Accent3 4 3 6" xfId="4630" xr:uid="{307F18A0-70CA-4C44-B56D-18F6F0E4EAD1}"/>
    <cellStyle name="20% - Accent3 4 3 7" xfId="4631" xr:uid="{E8663F4F-4168-4712-A53B-7DABF1A168E1}"/>
    <cellStyle name="20% - Accent3 4 3 8" xfId="4632" xr:uid="{08410F97-64B5-4E88-80D0-C9E9D054B215}"/>
    <cellStyle name="20% - Accent3 4 3 9" xfId="4633" xr:uid="{78D05C55-9BF2-40DB-9AD1-BEB11B50BCC4}"/>
    <cellStyle name="20% - Accent3 4 4" xfId="4634" xr:uid="{84F7D48F-F628-4085-9CB5-8C2AE838C0BD}"/>
    <cellStyle name="20% - Accent3 4 4 10" xfId="4635" xr:uid="{42C6CAC7-4D7E-4554-981C-9B67B60A991B}"/>
    <cellStyle name="20% - Accent3 4 4 2" xfId="4636" xr:uid="{0D1429AA-937F-440A-9FA1-E7CB8C177EC9}"/>
    <cellStyle name="20% - Accent3 4 4 2 2" xfId="4637" xr:uid="{16EF573F-7C2A-4153-8462-06BB4159498F}"/>
    <cellStyle name="20% - Accent3 4 4 2 2 2" xfId="4638" xr:uid="{03758ED2-91D6-4AA1-B85E-6645AFC84985}"/>
    <cellStyle name="20% - Accent3 4 4 2 2 3" xfId="4639" xr:uid="{08752443-A324-4C06-BEA2-6AC16F70AFDE}"/>
    <cellStyle name="20% - Accent3 4 4 2 2 4" xfId="4640" xr:uid="{D0579E6D-129A-4B65-B43E-02A44701C2B7}"/>
    <cellStyle name="20% - Accent3 4 4 2 3" xfId="4641" xr:uid="{49180FD6-AD75-4C15-AB4B-DDD63301A09B}"/>
    <cellStyle name="20% - Accent3 4 4 2 4" xfId="4642" xr:uid="{223595B3-8596-4513-AAFC-BABAEF3F8BE5}"/>
    <cellStyle name="20% - Accent3 4 4 2 5" xfId="4643" xr:uid="{4A7EFEE0-497D-47CB-B703-95250FFAEAE6}"/>
    <cellStyle name="20% - Accent3 4 4 2 6" xfId="4644" xr:uid="{EE87F961-D527-45D2-BF84-C40CC3FF2279}"/>
    <cellStyle name="20% - Accent3 4 4 2 7" xfId="4645" xr:uid="{0DD2868E-F7C9-4B28-8C28-0E6D9284953D}"/>
    <cellStyle name="20% - Accent3 4 4 3" xfId="4646" xr:uid="{0308FF9B-5628-4040-A0C1-06773D748B39}"/>
    <cellStyle name="20% - Accent3 4 4 3 2" xfId="4647" xr:uid="{381755E2-DE10-4ABB-9837-CDC3FE613A0D}"/>
    <cellStyle name="20% - Accent3 4 4 3 2 2" xfId="4648" xr:uid="{0A3E086C-FEB7-4CA9-ABA9-D863D9FDD0F0}"/>
    <cellStyle name="20% - Accent3 4 4 3 2 3" xfId="4649" xr:uid="{3D2CBFB9-75C1-4471-A42B-1936B62E2AEE}"/>
    <cellStyle name="20% - Accent3 4 4 3 3" xfId="4650" xr:uid="{CE7FFB3C-0D86-435B-B63B-A160A1FDA445}"/>
    <cellStyle name="20% - Accent3 4 4 3 4" xfId="4651" xr:uid="{9F3AD580-B050-4B3A-BB0E-3467EBEBDA2A}"/>
    <cellStyle name="20% - Accent3 4 4 3 5" xfId="4652" xr:uid="{4DB2C77A-DAF5-4C78-AA91-BC6C6AA4C065}"/>
    <cellStyle name="20% - Accent3 4 4 3 6" xfId="4653" xr:uid="{2BB9593D-B8BF-411E-8C66-F704D716209C}"/>
    <cellStyle name="20% - Accent3 4 4 4" xfId="4654" xr:uid="{09995C52-9C61-489D-9662-69A20F83307D}"/>
    <cellStyle name="20% - Accent3 4 4 4 2" xfId="4655" xr:uid="{78FC660C-990D-49D8-AB09-BF9A0D5BFC87}"/>
    <cellStyle name="20% - Accent3 4 4 4 3" xfId="4656" xr:uid="{9835BD1A-4F3C-44FA-AEF7-1EC32891102E}"/>
    <cellStyle name="20% - Accent3 4 4 4 4" xfId="4657" xr:uid="{6EC4366F-D67E-438F-A040-CC72F2493C45}"/>
    <cellStyle name="20% - Accent3 4 4 5" xfId="4658" xr:uid="{93060434-3781-4B40-9C4B-3DB9FE395672}"/>
    <cellStyle name="20% - Accent3 4 4 6" xfId="4659" xr:uid="{5D0379F2-EE3F-4A48-9F7D-85A9FDD5EE2C}"/>
    <cellStyle name="20% - Accent3 4 4 7" xfId="4660" xr:uid="{FE9095AA-E0DA-4125-A8AC-D5FCEF174C44}"/>
    <cellStyle name="20% - Accent3 4 4 8" xfId="4661" xr:uid="{914600C0-4DFB-4952-805E-AD1AEB6C43DF}"/>
    <cellStyle name="20% - Accent3 4 4 9" xfId="4662" xr:uid="{C0C41169-FD77-4DC5-AA2E-0000D90E0870}"/>
    <cellStyle name="20% - Accent3 4 5" xfId="4663" xr:uid="{91454070-7E5E-4C7C-B43A-824FDD0ED3AB}"/>
    <cellStyle name="20% - Accent3 4 5 2" xfId="4664" xr:uid="{BB26E9C0-12EF-4283-A22F-15127E3BB9F8}"/>
    <cellStyle name="20% - Accent3 4 5 2 2" xfId="4665" xr:uid="{EDD343EA-EC96-48EB-B1C1-48D2EDB1034A}"/>
    <cellStyle name="20% - Accent3 4 5 2 2 2" xfId="4666" xr:uid="{104902D6-9787-40FC-8D2E-2C8D49044718}"/>
    <cellStyle name="20% - Accent3 4 5 2 2 3" xfId="4667" xr:uid="{BC2CAE9C-89F4-4A90-97DF-B1FCE035BFE4}"/>
    <cellStyle name="20% - Accent3 4 5 2 2 4" xfId="4668" xr:uid="{FB76CB8A-5B60-4F50-9683-D0F0F889510C}"/>
    <cellStyle name="20% - Accent3 4 5 2 3" xfId="4669" xr:uid="{4B58AA70-5FE9-4FF9-BB89-90EAA2361415}"/>
    <cellStyle name="20% - Accent3 4 5 2 4" xfId="4670" xr:uid="{22C4D5B8-1F65-44F5-AA7D-E759D3EDF60F}"/>
    <cellStyle name="20% - Accent3 4 5 2 5" xfId="4671" xr:uid="{1BF75718-28E4-4A43-ADA0-0A3619E7E39A}"/>
    <cellStyle name="20% - Accent3 4 5 2 6" xfId="4672" xr:uid="{F21B7FEC-A300-4F06-9730-0C2E70D2E645}"/>
    <cellStyle name="20% - Accent3 4 5 3" xfId="4673" xr:uid="{FCEC3006-3830-43BF-B346-FCF849B84D89}"/>
    <cellStyle name="20% - Accent3 4 5 3 2" xfId="4674" xr:uid="{79AFF3F3-19F7-4EFF-8FD8-E0D3C24015D9}"/>
    <cellStyle name="20% - Accent3 4 5 3 2 2" xfId="4675" xr:uid="{AD3C19F5-D479-4164-A5CD-9626F9568EDA}"/>
    <cellStyle name="20% - Accent3 4 5 3 2 3" xfId="4676" xr:uid="{AB3F563F-CA50-4D32-B430-9359D1A9BA99}"/>
    <cellStyle name="20% - Accent3 4 5 3 3" xfId="4677" xr:uid="{780FED70-E185-4085-871A-97370F24A819}"/>
    <cellStyle name="20% - Accent3 4 5 3 4" xfId="4678" xr:uid="{F92CF3AB-239C-48BA-9299-FC6C22783D53}"/>
    <cellStyle name="20% - Accent3 4 5 3 5" xfId="4679" xr:uid="{CA8341F4-383E-418A-8DB4-CF5A264EDBBB}"/>
    <cellStyle name="20% - Accent3 4 5 3 6" xfId="4680" xr:uid="{DB4A07BC-A66F-4ECF-8098-80E94FA9FDBD}"/>
    <cellStyle name="20% - Accent3 4 5 4" xfId="4681" xr:uid="{9C22D000-BC8D-4706-B11F-CD0F1A7D9532}"/>
    <cellStyle name="20% - Accent3 4 5 4 2" xfId="4682" xr:uid="{F820DB19-95A5-44B1-ACFA-3C03C0F30607}"/>
    <cellStyle name="20% - Accent3 4 5 4 3" xfId="4683" xr:uid="{9BA7710F-2640-4A92-90AD-6AAE17963B91}"/>
    <cellStyle name="20% - Accent3 4 5 4 4" xfId="4684" xr:uid="{CB9FF635-5D07-4822-9C72-3B76CD99D4E8}"/>
    <cellStyle name="20% - Accent3 4 5 5" xfId="4685" xr:uid="{DD7DB370-C8B7-4D4A-9919-A1D09D13E080}"/>
    <cellStyle name="20% - Accent3 4 5 6" xfId="4686" xr:uid="{33A71456-1248-4253-ABA7-8DA18F8288D8}"/>
    <cellStyle name="20% - Accent3 4 5 7" xfId="4687" xr:uid="{22AABA61-5BE0-4202-BE60-0F1A8FAC712F}"/>
    <cellStyle name="20% - Accent3 4 5 8" xfId="4688" xr:uid="{B33F668F-C223-48AD-B65B-E423D4354937}"/>
    <cellStyle name="20% - Accent3 4 5 9" xfId="4689" xr:uid="{77A72A9D-8EDD-4FF2-A503-2EC16E263154}"/>
    <cellStyle name="20% - Accent3 4 6" xfId="4690" xr:uid="{3E49C52C-F276-43FF-BB58-12D329FE7E42}"/>
    <cellStyle name="20% - Accent3 4 6 2" xfId="4691" xr:uid="{81CF5EFB-264C-4911-B5E7-D9EF2DA3DA54}"/>
    <cellStyle name="20% - Accent3 4 6 2 2" xfId="4692" xr:uid="{306FD6AD-7E2E-48A9-92FD-BB026D27B7E3}"/>
    <cellStyle name="20% - Accent3 4 6 2 3" xfId="4693" xr:uid="{C03E8D48-EC70-4A1B-9EE6-6EB4AC8DEDDF}"/>
    <cellStyle name="20% - Accent3 4 6 2 4" xfId="4694" xr:uid="{204C820E-FC1E-4072-91A0-4A2B240BB8EB}"/>
    <cellStyle name="20% - Accent3 4 6 3" xfId="4695" xr:uid="{CABF43A0-7153-47FC-B3F3-473220285927}"/>
    <cellStyle name="20% - Accent3 4 6 4" xfId="4696" xr:uid="{BA43866B-A434-4376-B2F9-7B5C1D6B7251}"/>
    <cellStyle name="20% - Accent3 4 6 5" xfId="4697" xr:uid="{05E3D40E-1126-4CF2-B020-890447EA49FB}"/>
    <cellStyle name="20% - Accent3 4 6 6" xfId="4698" xr:uid="{6E9FCA05-862B-43AA-94FC-5ADF4C4E96A4}"/>
    <cellStyle name="20% - Accent3 4 7" xfId="4699" xr:uid="{295DD78B-09F8-4E98-85C2-33A0E4AB5AAA}"/>
    <cellStyle name="20% - Accent3 4 7 2" xfId="4700" xr:uid="{5B79C9C7-21E8-45C7-8675-17171204B18F}"/>
    <cellStyle name="20% - Accent3 4 7 2 2" xfId="4701" xr:uid="{93F86DD4-16CD-4F94-A20F-9262DB18B70A}"/>
    <cellStyle name="20% - Accent3 4 7 2 3" xfId="4702" xr:uid="{B8117DF6-599D-484A-B629-90A27B5CFC6B}"/>
    <cellStyle name="20% - Accent3 4 7 3" xfId="4703" xr:uid="{85E3BB58-8E1E-4FDA-8427-DC5B81FB0660}"/>
    <cellStyle name="20% - Accent3 4 7 4" xfId="4704" xr:uid="{DB5B96F5-9F65-453A-A084-7A6EBBBF9572}"/>
    <cellStyle name="20% - Accent3 4 7 5" xfId="4705" xr:uid="{3B3D4367-48F6-4DDA-B479-88CA80D97D5D}"/>
    <cellStyle name="20% - Accent3 4 7 6" xfId="4706" xr:uid="{7098C849-5758-443E-AA9B-90A04416DFA4}"/>
    <cellStyle name="20% - Accent3 4 8" xfId="4707" xr:uid="{903674F2-E4C7-4A12-B18A-C83A88B1A480}"/>
    <cellStyle name="20% - Accent3 4 8 2" xfId="4708" xr:uid="{62E2C8FB-9028-47EB-B988-1E9B8C69577F}"/>
    <cellStyle name="20% - Accent3 4 8 3" xfId="4709" xr:uid="{C42976DB-D5DA-4216-B943-FD2EC861A05F}"/>
    <cellStyle name="20% - Accent3 4 8 4" xfId="4710" xr:uid="{352B950B-7C2A-4000-B8E8-33F816622B17}"/>
    <cellStyle name="20% - Accent3 4 9" xfId="4711" xr:uid="{5EF452C2-232F-423A-B184-0F1EBD99853C}"/>
    <cellStyle name="20% - Accent3 40" xfId="4712" xr:uid="{21E2FEEC-5E8D-4F22-908C-3A4E6C9AD934}"/>
    <cellStyle name="20% - Accent3 41" xfId="4713" xr:uid="{382D3AAF-2BAB-49D1-AAEE-D5A759805780}"/>
    <cellStyle name="20% - Accent3 42" xfId="3775" xr:uid="{BA8E52AD-D659-444C-8380-4EB4B9F4F38A}"/>
    <cellStyle name="20% - Accent3 5" xfId="119" xr:uid="{6246CC6D-26A4-44AF-9E14-AB589F7BD0DD}"/>
    <cellStyle name="20% - Accent3 5 10" xfId="4715" xr:uid="{36ED7F9C-3288-4E3C-A67F-D04AB35513FA}"/>
    <cellStyle name="20% - Accent3 5 11" xfId="4716" xr:uid="{A78B52DC-C037-4053-8E86-5C7866E1873B}"/>
    <cellStyle name="20% - Accent3 5 12" xfId="4717" xr:uid="{317D563D-1D20-44E3-B8B9-7DD420E6C7A4}"/>
    <cellStyle name="20% - Accent3 5 13" xfId="4718" xr:uid="{8C89BC7F-9E2E-4D09-BCD7-CAA823FCA7F9}"/>
    <cellStyle name="20% - Accent3 5 14" xfId="4719" xr:uid="{206B7365-6658-4D20-8ED6-58299620A102}"/>
    <cellStyle name="20% - Accent3 5 15" xfId="4720" xr:uid="{F950CFA2-AAD9-4DD2-8333-0B4EF9E4DA25}"/>
    <cellStyle name="20% - Accent3 5 16" xfId="4714" xr:uid="{0ED5D377-C2F8-46F3-AADA-C1147381EF59}"/>
    <cellStyle name="20% - Accent3 5 2" xfId="120" xr:uid="{9574B6C7-B271-4D09-83AB-87970D991C1E}"/>
    <cellStyle name="20% - Accent3 5 2 10" xfId="4722" xr:uid="{F92F495B-FD33-4BA2-A764-04B2BF3FDED6}"/>
    <cellStyle name="20% - Accent3 5 2 11" xfId="4723" xr:uid="{A57D6C34-72A0-4D27-9F2E-CF7D1B89BBB8}"/>
    <cellStyle name="20% - Accent3 5 2 12" xfId="4724" xr:uid="{D410E132-1008-4943-9A40-0E9E110B3B59}"/>
    <cellStyle name="20% - Accent3 5 2 13" xfId="4725" xr:uid="{A9B276E3-6AF5-4AE5-9E2C-2843F70BF022}"/>
    <cellStyle name="20% - Accent3 5 2 14" xfId="4721" xr:uid="{27C3B96D-6181-40D3-8994-70C8EC1A63C7}"/>
    <cellStyle name="20% - Accent3 5 2 2" xfId="121" xr:uid="{E12CB4DF-BC96-42E5-A058-5AD6821C5471}"/>
    <cellStyle name="20% - Accent3 5 2 2 10" xfId="4727" xr:uid="{459E360D-729E-45A1-822E-4C214D5061E0}"/>
    <cellStyle name="20% - Accent3 5 2 2 11" xfId="4726" xr:uid="{B215AAB5-3746-4481-9EFE-4730A2A9835B}"/>
    <cellStyle name="20% - Accent3 5 2 2 2" xfId="4728" xr:uid="{B653B738-197E-4EC4-9E43-FED127EE7A29}"/>
    <cellStyle name="20% - Accent3 5 2 2 2 2" xfId="4729" xr:uid="{6A1526CD-9072-49F2-99DC-2A51B8EECC81}"/>
    <cellStyle name="20% - Accent3 5 2 2 2 2 2" xfId="4730" xr:uid="{402616BE-004A-42DC-B4F7-97B9F51BD656}"/>
    <cellStyle name="20% - Accent3 5 2 2 2 2 3" xfId="4731" xr:uid="{95A86E76-093A-44E8-A884-7B4E3BFC8B84}"/>
    <cellStyle name="20% - Accent3 5 2 2 2 2 4" xfId="4732" xr:uid="{51E20B4C-DECB-4AC0-9780-7ECECFD2954C}"/>
    <cellStyle name="20% - Accent3 5 2 2 2 3" xfId="4733" xr:uid="{388F14C0-B74E-42B7-AB00-1A876AA55A3D}"/>
    <cellStyle name="20% - Accent3 5 2 2 2 4" xfId="4734" xr:uid="{38B229C4-870C-4B89-8829-1C90CBAC63DE}"/>
    <cellStyle name="20% - Accent3 5 2 2 2 5" xfId="4735" xr:uid="{8F8DCC01-10E8-4D06-B980-E17B21479F48}"/>
    <cellStyle name="20% - Accent3 5 2 2 2 6" xfId="4736" xr:uid="{815A71BF-FEF9-47E9-9DD5-78CC15376303}"/>
    <cellStyle name="20% - Accent3 5 2 2 2 7" xfId="4737" xr:uid="{2FF290BB-1638-4D51-AE22-55003C37E507}"/>
    <cellStyle name="20% - Accent3 5 2 2 3" xfId="4738" xr:uid="{EEDD03D5-4229-4C0C-A62A-BED489A70602}"/>
    <cellStyle name="20% - Accent3 5 2 2 3 2" xfId="4739" xr:uid="{3F0C55E5-2C38-4F2D-A7A3-52382569E9ED}"/>
    <cellStyle name="20% - Accent3 5 2 2 3 2 2" xfId="4740" xr:uid="{E52BBE9F-2A96-4240-96FB-AD84EA51378D}"/>
    <cellStyle name="20% - Accent3 5 2 2 3 2 3" xfId="4741" xr:uid="{964B1EE1-139F-4EA6-89A7-C769988B88B1}"/>
    <cellStyle name="20% - Accent3 5 2 2 3 3" xfId="4742" xr:uid="{C1EAF34C-A220-4EDB-8695-FC848F6A82B6}"/>
    <cellStyle name="20% - Accent3 5 2 2 3 4" xfId="4743" xr:uid="{FB195F98-DAF5-43CF-ADFE-205BC9AF8F35}"/>
    <cellStyle name="20% - Accent3 5 2 2 3 5" xfId="4744" xr:uid="{A0058167-1EA7-484E-9BC1-7B3017C5009E}"/>
    <cellStyle name="20% - Accent3 5 2 2 3 6" xfId="4745" xr:uid="{086895C0-CC8D-4BB6-B86E-18BC1908EC58}"/>
    <cellStyle name="20% - Accent3 5 2 2 4" xfId="4746" xr:uid="{01317B91-8C2D-4AB1-8BD7-D967C1E4DCD0}"/>
    <cellStyle name="20% - Accent3 5 2 2 4 2" xfId="4747" xr:uid="{904080A1-3F16-492B-AC31-E39B63FA15EC}"/>
    <cellStyle name="20% - Accent3 5 2 2 4 3" xfId="4748" xr:uid="{D8CEB0C9-580A-4298-9B94-8DED1A8DCC23}"/>
    <cellStyle name="20% - Accent3 5 2 2 5" xfId="4749" xr:uid="{ED98545A-CD36-4A9D-8622-53CA232DA8BF}"/>
    <cellStyle name="20% - Accent3 5 2 2 6" xfId="4750" xr:uid="{30F3722C-5C3C-489E-A80F-13372EE327D5}"/>
    <cellStyle name="20% - Accent3 5 2 2 7" xfId="4751" xr:uid="{0CEB63B4-E4BE-49D1-A879-DE2FD43372D0}"/>
    <cellStyle name="20% - Accent3 5 2 2 8" xfId="4752" xr:uid="{1A47D708-B313-42D7-8362-1075A3E32510}"/>
    <cellStyle name="20% - Accent3 5 2 2 9" xfId="4753" xr:uid="{5E6F5FB1-6BB4-4E34-9143-2A91D03F293D}"/>
    <cellStyle name="20% - Accent3 5 2 3" xfId="4754" xr:uid="{BC3EF572-F937-4DC8-8720-522D7F8DFF45}"/>
    <cellStyle name="20% - Accent3 5 2 3 2" xfId="4755" xr:uid="{0AB59534-AF94-4272-B1C1-8B98EA396E8F}"/>
    <cellStyle name="20% - Accent3 5 2 3 2 2" xfId="4756" xr:uid="{45FDD41C-8CEF-4667-AC95-87F9B6E59E31}"/>
    <cellStyle name="20% - Accent3 5 2 3 2 2 2" xfId="4757" xr:uid="{B6BB1B6A-9024-4791-85D1-982E55830098}"/>
    <cellStyle name="20% - Accent3 5 2 3 2 2 3" xfId="4758" xr:uid="{5E9A2646-5C34-45B4-B657-3CD892955220}"/>
    <cellStyle name="20% - Accent3 5 2 3 2 3" xfId="4759" xr:uid="{08ECC751-A2F6-4398-86F0-B0FAEF9589BB}"/>
    <cellStyle name="20% - Accent3 5 2 3 2 4" xfId="4760" xr:uid="{9B43C963-6075-49FF-97A7-A1DA004EC0FA}"/>
    <cellStyle name="20% - Accent3 5 2 3 2 5" xfId="4761" xr:uid="{04BBA008-9263-4905-AA27-359425F34D3F}"/>
    <cellStyle name="20% - Accent3 5 2 3 2 6" xfId="4762" xr:uid="{2627AB8F-0A5F-4D62-816F-D179D837B014}"/>
    <cellStyle name="20% - Accent3 5 2 3 3" xfId="4763" xr:uid="{88CE57D9-594A-4229-B156-556FDE4A699F}"/>
    <cellStyle name="20% - Accent3 5 2 3 3 2" xfId="4764" xr:uid="{148A4238-AA24-4DBA-8006-D42979A71897}"/>
    <cellStyle name="20% - Accent3 5 2 3 3 2 2" xfId="4765" xr:uid="{E2747300-B426-4383-AD59-0CDE2DAE163A}"/>
    <cellStyle name="20% - Accent3 5 2 3 3 2 3" xfId="4766" xr:uid="{FEA5A42E-7385-43AE-9522-838519CE80E3}"/>
    <cellStyle name="20% - Accent3 5 2 3 3 3" xfId="4767" xr:uid="{B0367B2F-4A2D-41FF-80B9-BACA20B83016}"/>
    <cellStyle name="20% - Accent3 5 2 3 3 4" xfId="4768" xr:uid="{DBA1DD67-99B3-4CF1-8E8E-DBB9288B9E96}"/>
    <cellStyle name="20% - Accent3 5 2 3 3 5" xfId="4769" xr:uid="{C6A2B8E8-EA2B-4D9D-82E9-55C3917DD518}"/>
    <cellStyle name="20% - Accent3 5 2 3 4" xfId="4770" xr:uid="{8F531FBE-7F73-419D-BE55-62314EF80FD9}"/>
    <cellStyle name="20% - Accent3 5 2 3 4 2" xfId="4771" xr:uid="{1AF64E85-8B31-4579-ACF5-4D9B6B8B25BC}"/>
    <cellStyle name="20% - Accent3 5 2 3 4 3" xfId="4772" xr:uid="{81794050-8CF1-46BB-A1AB-1AABE3DD2D8A}"/>
    <cellStyle name="20% - Accent3 5 2 3 5" xfId="4773" xr:uid="{11908A41-EDE3-4BB4-AD14-68D6DF82EA94}"/>
    <cellStyle name="20% - Accent3 5 2 3 6" xfId="4774" xr:uid="{6ECEC9ED-A60E-4E22-A036-46473982C304}"/>
    <cellStyle name="20% - Accent3 5 2 3 7" xfId="4775" xr:uid="{07C364BA-C2DD-4620-8373-CE0E37762D86}"/>
    <cellStyle name="20% - Accent3 5 2 3 8" xfId="4776" xr:uid="{2F179C10-82D3-4EB9-877A-AD6CF6ADA5E9}"/>
    <cellStyle name="20% - Accent3 5 2 3 9" xfId="4777" xr:uid="{CE1C4BFD-8764-4762-B041-1F12BE5088CA}"/>
    <cellStyle name="20% - Accent3 5 2 4" xfId="4778" xr:uid="{330412C6-DC12-4D64-A47D-5D4CFF9856CC}"/>
    <cellStyle name="20% - Accent3 5 2 4 2" xfId="4779" xr:uid="{88CE9E0C-ABDC-426D-8BDE-CE7EAAAE1433}"/>
    <cellStyle name="20% - Accent3 5 2 4 2 2" xfId="4780" xr:uid="{1DDB2CEA-D03E-46B0-891D-AD17767BCDE7}"/>
    <cellStyle name="20% - Accent3 5 2 4 2 3" xfId="4781" xr:uid="{E9E3A1B3-84E0-4136-AA17-16C519601611}"/>
    <cellStyle name="20% - Accent3 5 2 4 3" xfId="4782" xr:uid="{5171174C-CF41-4D02-A42B-1DD023468422}"/>
    <cellStyle name="20% - Accent3 5 2 4 4" xfId="4783" xr:uid="{888E0C3E-F39C-45AA-87C1-DF3AA18593F0}"/>
    <cellStyle name="20% - Accent3 5 2 4 5" xfId="4784" xr:uid="{EFBA8D32-54DC-4A7C-95CF-98663C03F112}"/>
    <cellStyle name="20% - Accent3 5 2 4 6" xfId="4785" xr:uid="{AD4584C8-3F69-45C7-A550-B07B32A61F6A}"/>
    <cellStyle name="20% - Accent3 5 2 4 7" xfId="4786" xr:uid="{39203462-816A-4228-93FB-CE95C235124A}"/>
    <cellStyle name="20% - Accent3 5 2 5" xfId="4787" xr:uid="{C1894F72-B816-4981-BB73-A680BCFC00EF}"/>
    <cellStyle name="20% - Accent3 5 2 5 2" xfId="4788" xr:uid="{1B9CE9F4-F43A-4EAB-9CEB-0E4B18219B22}"/>
    <cellStyle name="20% - Accent3 5 2 5 2 2" xfId="4789" xr:uid="{EEF748EE-AD63-40D3-829B-CE8FF7D50440}"/>
    <cellStyle name="20% - Accent3 5 2 5 2 3" xfId="4790" xr:uid="{AEFA82FD-627C-4584-B40F-0DD484340D23}"/>
    <cellStyle name="20% - Accent3 5 2 5 3" xfId="4791" xr:uid="{85F49CCF-E651-4BC8-B595-C639FB48E9A4}"/>
    <cellStyle name="20% - Accent3 5 2 5 4" xfId="4792" xr:uid="{F4968014-55F1-4074-8D74-08F2A1715B9B}"/>
    <cellStyle name="20% - Accent3 5 2 5 5" xfId="4793" xr:uid="{678C6D56-E60A-43E5-8A7F-EEF7ACC98565}"/>
    <cellStyle name="20% - Accent3 5 2 6" xfId="4794" xr:uid="{57835BAE-380B-4618-8CDA-014910487FF2}"/>
    <cellStyle name="20% - Accent3 5 2 6 2" xfId="4795" xr:uid="{A8612699-6DFA-47AF-9F26-1761BBB0C529}"/>
    <cellStyle name="20% - Accent3 5 2 6 3" xfId="4796" xr:uid="{3947C0C6-BC6F-46EC-8647-6DEB74E8874B}"/>
    <cellStyle name="20% - Accent3 5 2 7" xfId="4797" xr:uid="{44D0B2DC-D0C3-4FFA-B330-B4FFD5C2B275}"/>
    <cellStyle name="20% - Accent3 5 2 8" xfId="4798" xr:uid="{7028742F-8364-4A10-BB85-C58D40EA515B}"/>
    <cellStyle name="20% - Accent3 5 2 9" xfId="4799" xr:uid="{95F07CBD-87A4-4F14-BB1E-3E11D9E7A97C}"/>
    <cellStyle name="20% - Accent3 5 3" xfId="122" xr:uid="{1E91EA4A-E022-44D7-86A9-A79352E38091}"/>
    <cellStyle name="20% - Accent3 5 3 10" xfId="4801" xr:uid="{B0E65FCE-8C0E-4A58-813A-C3DC80D4BC48}"/>
    <cellStyle name="20% - Accent3 5 3 11" xfId="4800" xr:uid="{B9620BD6-24A6-42B7-84E0-C25F0413FD59}"/>
    <cellStyle name="20% - Accent3 5 3 2" xfId="4802" xr:uid="{71676F51-22C9-4D38-AE5B-C8E3A6C34551}"/>
    <cellStyle name="20% - Accent3 5 3 2 2" xfId="4803" xr:uid="{32A321A2-FCA6-4F1E-AF2E-0B02DCDD6A82}"/>
    <cellStyle name="20% - Accent3 5 3 2 2 2" xfId="4804" xr:uid="{581990AD-3C2E-4010-88BE-734B1DEDD4B8}"/>
    <cellStyle name="20% - Accent3 5 3 2 2 3" xfId="4805" xr:uid="{D7819A67-C6AF-4C83-8311-7DEA21D3F4A8}"/>
    <cellStyle name="20% - Accent3 5 3 2 2 4" xfId="4806" xr:uid="{7DB1304C-9462-4730-956F-FCA5BFD06DD9}"/>
    <cellStyle name="20% - Accent3 5 3 2 2 5" xfId="4807" xr:uid="{80F8529A-9743-485C-9F51-A02C3D0871E4}"/>
    <cellStyle name="20% - Accent3 5 3 2 3" xfId="4808" xr:uid="{CF812FFD-D9F5-4716-9298-AA55A2A9AB82}"/>
    <cellStyle name="20% - Accent3 5 3 2 4" xfId="4809" xr:uid="{B879D67C-E277-4DCC-BA3C-69C784239EB3}"/>
    <cellStyle name="20% - Accent3 5 3 2 5" xfId="4810" xr:uid="{EA087B90-56F6-43DD-B7A0-D41CF4639C7C}"/>
    <cellStyle name="20% - Accent3 5 3 2 6" xfId="4811" xr:uid="{DDE7E188-329C-4F82-9777-251A19E67C34}"/>
    <cellStyle name="20% - Accent3 5 3 2 7" xfId="4812" xr:uid="{B394F131-6FEE-437C-8CED-695F050468BC}"/>
    <cellStyle name="20% - Accent3 5 3 2 8" xfId="4813" xr:uid="{DFC195CE-5641-464C-BA60-9218B262BE7E}"/>
    <cellStyle name="20% - Accent3 5 3 3" xfId="4814" xr:uid="{3702363C-6573-44C2-8AF1-202F2F3EBE70}"/>
    <cellStyle name="20% - Accent3 5 3 3 2" xfId="4815" xr:uid="{CCEC1E8A-BFC4-41EF-B9F1-1A50BA1F0A42}"/>
    <cellStyle name="20% - Accent3 5 3 3 2 2" xfId="4816" xr:uid="{A30378D2-7F08-4D24-980A-7054760075AC}"/>
    <cellStyle name="20% - Accent3 5 3 3 2 3" xfId="4817" xr:uid="{00FABABC-DFE9-4B8E-AE59-81594CE59ED0}"/>
    <cellStyle name="20% - Accent3 5 3 3 3" xfId="4818" xr:uid="{9C7D9E73-B096-4A97-8A5F-29CEDDFA7411}"/>
    <cellStyle name="20% - Accent3 5 3 3 4" xfId="4819" xr:uid="{1F7AA4F4-D478-477A-8DAA-E057E12EF079}"/>
    <cellStyle name="20% - Accent3 5 3 3 5" xfId="4820" xr:uid="{3834E7D1-04C0-4CDB-A563-C4082B3451F0}"/>
    <cellStyle name="20% - Accent3 5 3 3 6" xfId="4821" xr:uid="{FE2958C8-32FF-4DD6-B8C2-8C685989A9FA}"/>
    <cellStyle name="20% - Accent3 5 3 3 7" xfId="4822" xr:uid="{4271FB53-579B-4349-8DE0-DF2D69A3CA2B}"/>
    <cellStyle name="20% - Accent3 5 3 4" xfId="4823" xr:uid="{2726531A-D5D9-42DF-ADB8-E8E246D89510}"/>
    <cellStyle name="20% - Accent3 5 3 4 2" xfId="4824" xr:uid="{96C4050E-2A89-4DB2-A8CC-47BB667594AA}"/>
    <cellStyle name="20% - Accent3 5 3 4 3" xfId="4825" xr:uid="{4B8CF38F-DE59-4011-AA22-081BD005F9D1}"/>
    <cellStyle name="20% - Accent3 5 3 4 4" xfId="4826" xr:uid="{C712D8C7-96C0-4456-B1D6-56C73E01B127}"/>
    <cellStyle name="20% - Accent3 5 3 5" xfId="4827" xr:uid="{C8D8A016-7619-42A2-89C8-DCF09ED52A76}"/>
    <cellStyle name="20% - Accent3 5 3 6" xfId="4828" xr:uid="{16A1AA78-8876-497C-B790-7212BF89A2D7}"/>
    <cellStyle name="20% - Accent3 5 3 7" xfId="4829" xr:uid="{B94BD664-CC2F-4A0C-9049-3111DEC3E9C2}"/>
    <cellStyle name="20% - Accent3 5 3 8" xfId="4830" xr:uid="{2CAC0F31-9B5B-4CC0-BFE6-2BAF49F87FA3}"/>
    <cellStyle name="20% - Accent3 5 3 9" xfId="4831" xr:uid="{FF13F73D-65CA-4E0B-9690-F5B4D98C113D}"/>
    <cellStyle name="20% - Accent3 5 4" xfId="4832" xr:uid="{11B513BC-A484-4074-B5AB-69B9DC94F3D6}"/>
    <cellStyle name="20% - Accent3 5 4 10" xfId="4833" xr:uid="{A2258B4F-C6F1-4AF7-A6D3-D7FD7B53BCB0}"/>
    <cellStyle name="20% - Accent3 5 4 2" xfId="4834" xr:uid="{3E026AFD-DFD5-42CE-A23B-39134EFD360D}"/>
    <cellStyle name="20% - Accent3 5 4 2 2" xfId="4835" xr:uid="{E7C85D7A-2CD2-4FAB-8E10-A77587E3AD00}"/>
    <cellStyle name="20% - Accent3 5 4 2 2 2" xfId="4836" xr:uid="{9506BEEB-863E-4030-9DE8-8CED9D7FC4A8}"/>
    <cellStyle name="20% - Accent3 5 4 2 2 3" xfId="4837" xr:uid="{D097A770-1659-4146-9B6E-44D59E1E921B}"/>
    <cellStyle name="20% - Accent3 5 4 2 2 4" xfId="4838" xr:uid="{56B86BBE-C4E1-4FEB-AC15-04EAD0B19C52}"/>
    <cellStyle name="20% - Accent3 5 4 2 3" xfId="4839" xr:uid="{954684E6-EDE0-4AC8-963C-BB53C5730268}"/>
    <cellStyle name="20% - Accent3 5 4 2 4" xfId="4840" xr:uid="{E92554AC-2CFE-492A-82DF-8B4A4B45051C}"/>
    <cellStyle name="20% - Accent3 5 4 2 5" xfId="4841" xr:uid="{4FC540D4-7DE3-4B9E-B98B-1F718605708A}"/>
    <cellStyle name="20% - Accent3 5 4 2 6" xfId="4842" xr:uid="{CE3A87D0-97AC-49A9-9D7C-E2C1DD447216}"/>
    <cellStyle name="20% - Accent3 5 4 2 7" xfId="4843" xr:uid="{AEBB58DF-DD1D-44E4-9053-20EB72767B9F}"/>
    <cellStyle name="20% - Accent3 5 4 3" xfId="4844" xr:uid="{2143712E-33E7-4CE6-AF29-CE4E520E53A4}"/>
    <cellStyle name="20% - Accent3 5 4 3 2" xfId="4845" xr:uid="{76717FA4-4E29-40A3-A487-B8ED16C8774E}"/>
    <cellStyle name="20% - Accent3 5 4 3 2 2" xfId="4846" xr:uid="{F86084EB-B7F7-4296-A9AE-3C4C9A591A3A}"/>
    <cellStyle name="20% - Accent3 5 4 3 2 3" xfId="4847" xr:uid="{168ED4DF-65F3-4F1D-8835-B55E8E8B2426}"/>
    <cellStyle name="20% - Accent3 5 4 3 3" xfId="4848" xr:uid="{EAAAFDB7-7A64-409E-ACF6-0F9242195D1C}"/>
    <cellStyle name="20% - Accent3 5 4 3 4" xfId="4849" xr:uid="{A7E7B5DD-61BB-4D6A-A474-FABF74EB47C4}"/>
    <cellStyle name="20% - Accent3 5 4 3 5" xfId="4850" xr:uid="{1B47B7C3-20BB-46D1-B48F-0DBB981EF623}"/>
    <cellStyle name="20% - Accent3 5 4 3 6" xfId="4851" xr:uid="{E41C4556-50FB-406F-934E-679BC738D88F}"/>
    <cellStyle name="20% - Accent3 5 4 4" xfId="4852" xr:uid="{3D86A473-6109-499A-987C-D0D1A925EEA5}"/>
    <cellStyle name="20% - Accent3 5 4 4 2" xfId="4853" xr:uid="{F198D181-89B6-4600-9F81-5EC5A45C1FC7}"/>
    <cellStyle name="20% - Accent3 5 4 4 3" xfId="4854" xr:uid="{F17DEA8B-8D25-4619-B13C-6318AF6F4B14}"/>
    <cellStyle name="20% - Accent3 5 4 4 4" xfId="4855" xr:uid="{E8470848-156B-4300-A3DA-45DE260A64DF}"/>
    <cellStyle name="20% - Accent3 5 4 5" xfId="4856" xr:uid="{AEF068A6-EF5C-4EDA-8DF2-D8D1D30D30D4}"/>
    <cellStyle name="20% - Accent3 5 4 6" xfId="4857" xr:uid="{E209181D-EB14-45A8-A98E-2C64F45F85F9}"/>
    <cellStyle name="20% - Accent3 5 4 7" xfId="4858" xr:uid="{BE263A3A-3A49-4067-93AE-1C9ED1AE5609}"/>
    <cellStyle name="20% - Accent3 5 4 8" xfId="4859" xr:uid="{B8D64F35-5F4D-44ED-BA95-6993E658EF46}"/>
    <cellStyle name="20% - Accent3 5 4 9" xfId="4860" xr:uid="{545B9171-D59F-4F59-A4CE-708553A3D693}"/>
    <cellStyle name="20% - Accent3 5 5" xfId="4861" xr:uid="{ED9B8431-0D54-4BDD-A075-F75DA0127945}"/>
    <cellStyle name="20% - Accent3 5 5 2" xfId="4862" xr:uid="{26B47BA9-8ACF-4BB6-B7A6-4C495E75D83A}"/>
    <cellStyle name="20% - Accent3 5 5 2 2" xfId="4863" xr:uid="{4FDB74C3-D2D6-4F67-873D-81F3E47921F2}"/>
    <cellStyle name="20% - Accent3 5 5 2 2 2" xfId="4864" xr:uid="{3AF4B522-EB5F-4139-B3B7-F8EDEFBA05CC}"/>
    <cellStyle name="20% - Accent3 5 5 2 2 3" xfId="4865" xr:uid="{9D3F6E24-45A3-4BCA-A44F-8AEDDDC842DE}"/>
    <cellStyle name="20% - Accent3 5 5 2 2 4" xfId="4866" xr:uid="{8B441675-65DE-4B50-8092-67130C759858}"/>
    <cellStyle name="20% - Accent3 5 5 2 3" xfId="4867" xr:uid="{8ACF0204-4746-4984-907A-9D9279978DF7}"/>
    <cellStyle name="20% - Accent3 5 5 2 4" xfId="4868" xr:uid="{796B2D54-5529-4355-87DC-1B7EB0A4C278}"/>
    <cellStyle name="20% - Accent3 5 5 2 5" xfId="4869" xr:uid="{E8F8A05C-0F11-49FB-B697-11316AED6520}"/>
    <cellStyle name="20% - Accent3 5 5 2 6" xfId="4870" xr:uid="{8E21B9EB-B1B1-4F99-99E0-FE6E88C275B8}"/>
    <cellStyle name="20% - Accent3 5 5 3" xfId="4871" xr:uid="{8CA127A1-894E-4EF4-B5FB-4FA310FB6EBE}"/>
    <cellStyle name="20% - Accent3 5 5 3 2" xfId="4872" xr:uid="{D97A0791-8BBD-4604-A74C-BE069380C26C}"/>
    <cellStyle name="20% - Accent3 5 5 3 2 2" xfId="4873" xr:uid="{A9ED7794-7338-433E-93EF-94650E37BAED}"/>
    <cellStyle name="20% - Accent3 5 5 3 2 3" xfId="4874" xr:uid="{4E49D316-4A7C-4926-ADE7-37F10822F444}"/>
    <cellStyle name="20% - Accent3 5 5 3 3" xfId="4875" xr:uid="{AE22CC61-176A-4AE8-9E54-1DF70AEC6F94}"/>
    <cellStyle name="20% - Accent3 5 5 3 4" xfId="4876" xr:uid="{D4210DA2-9282-4B4F-86ED-6E1FCF38B48D}"/>
    <cellStyle name="20% - Accent3 5 5 3 5" xfId="4877" xr:uid="{693F1E83-6E32-4D3E-97EC-70C93C74C301}"/>
    <cellStyle name="20% - Accent3 5 5 3 6" xfId="4878" xr:uid="{0FC2125C-1E42-46B1-9FF9-DA643941ED02}"/>
    <cellStyle name="20% - Accent3 5 5 4" xfId="4879" xr:uid="{B14B908E-C4AC-4110-9977-5599FD0FA2AD}"/>
    <cellStyle name="20% - Accent3 5 5 4 2" xfId="4880" xr:uid="{0E56FEFC-CEB0-4E8D-A8BB-0A1A26E54873}"/>
    <cellStyle name="20% - Accent3 5 5 4 3" xfId="4881" xr:uid="{C4627F34-35D5-472E-B818-843EFAB02F0D}"/>
    <cellStyle name="20% - Accent3 5 5 4 4" xfId="4882" xr:uid="{FB96F5E0-3C25-43E3-A944-F2A236119BEC}"/>
    <cellStyle name="20% - Accent3 5 5 5" xfId="4883" xr:uid="{CC29FC25-08F8-4058-8121-3419AA4F077A}"/>
    <cellStyle name="20% - Accent3 5 5 6" xfId="4884" xr:uid="{79BCFFAE-F9A6-4949-884D-0DCDB9E8B0A4}"/>
    <cellStyle name="20% - Accent3 5 5 7" xfId="4885" xr:uid="{6B28F3EA-A604-4482-B282-881510619F3A}"/>
    <cellStyle name="20% - Accent3 5 5 8" xfId="4886" xr:uid="{F9696CDF-715E-410A-8EA5-EBBB1A436F40}"/>
    <cellStyle name="20% - Accent3 5 5 9" xfId="4887" xr:uid="{61EC8749-032C-46BF-85C1-354B076381EE}"/>
    <cellStyle name="20% - Accent3 5 6" xfId="4888" xr:uid="{715F25AE-5E7C-4D36-8AFA-CF5BB5041F08}"/>
    <cellStyle name="20% - Accent3 5 6 2" xfId="4889" xr:uid="{6066CC88-47CF-40D1-9E28-B33543CBE430}"/>
    <cellStyle name="20% - Accent3 5 6 2 2" xfId="4890" xr:uid="{B651A39A-C8C2-4FDC-861F-4172F6C39B2E}"/>
    <cellStyle name="20% - Accent3 5 6 2 3" xfId="4891" xr:uid="{11848176-5CAA-489C-B8E6-FABA01E04806}"/>
    <cellStyle name="20% - Accent3 5 6 2 4" xfId="4892" xr:uid="{45D9FF5B-76FE-410D-AC9B-02A3059F670B}"/>
    <cellStyle name="20% - Accent3 5 6 3" xfId="4893" xr:uid="{82D8C7F9-F172-4AC2-AE2E-FB032D1FDE9C}"/>
    <cellStyle name="20% - Accent3 5 6 4" xfId="4894" xr:uid="{89182B67-F588-41F2-A4C8-846281CCF46B}"/>
    <cellStyle name="20% - Accent3 5 6 5" xfId="4895" xr:uid="{C47CF9AE-E44C-47BA-9850-444803DF0E0B}"/>
    <cellStyle name="20% - Accent3 5 6 6" xfId="4896" xr:uid="{F06981C0-7C20-4391-8FD0-3E13AAC2D834}"/>
    <cellStyle name="20% - Accent3 5 7" xfId="4897" xr:uid="{316C53CB-5723-4757-9DD4-14B7208869E0}"/>
    <cellStyle name="20% - Accent3 5 7 2" xfId="4898" xr:uid="{90D0573C-EA79-4DF2-A7BB-CB9292654671}"/>
    <cellStyle name="20% - Accent3 5 7 2 2" xfId="4899" xr:uid="{0F27AC5E-4949-4F14-A76D-D4CF7BB2666C}"/>
    <cellStyle name="20% - Accent3 5 7 2 3" xfId="4900" xr:uid="{32762EE0-C64D-4083-87FB-BA29A8729490}"/>
    <cellStyle name="20% - Accent3 5 7 3" xfId="4901" xr:uid="{2B23DCE5-155A-4B44-BE9E-EED467CC42B7}"/>
    <cellStyle name="20% - Accent3 5 7 4" xfId="4902" xr:uid="{F9D7CB23-5C20-464D-AF39-09A8389112CE}"/>
    <cellStyle name="20% - Accent3 5 7 5" xfId="4903" xr:uid="{4CAB1C62-1C4B-48E2-87AB-8B6A7EE91FF6}"/>
    <cellStyle name="20% - Accent3 5 7 6" xfId="4904" xr:uid="{FE3F16BE-B520-4E80-A655-6A548AEB1E8B}"/>
    <cellStyle name="20% - Accent3 5 8" xfId="4905" xr:uid="{783B1F77-1AB8-4525-868B-9253FDEF8DFF}"/>
    <cellStyle name="20% - Accent3 5 8 2" xfId="4906" xr:uid="{C4F48749-DAED-4ECC-A1F6-3A618DECD385}"/>
    <cellStyle name="20% - Accent3 5 8 3" xfId="4907" xr:uid="{6058C69F-4F3D-4A50-9547-BB687D2D5691}"/>
    <cellStyle name="20% - Accent3 5 8 4" xfId="4908" xr:uid="{341332AF-7F2F-4884-B606-B716AB44898D}"/>
    <cellStyle name="20% - Accent3 5 9" xfId="4909" xr:uid="{71A87C40-D583-40F7-8895-38BD99D009B7}"/>
    <cellStyle name="20% - Accent3 6" xfId="123" xr:uid="{9276889E-8E59-4273-A464-A8AE33988C93}"/>
    <cellStyle name="20% - Accent3 6 10" xfId="4911" xr:uid="{6B62EF0D-7136-4A0B-B520-974522314EE6}"/>
    <cellStyle name="20% - Accent3 6 11" xfId="4912" xr:uid="{EA17B121-88CA-4B5B-A4F7-A27F522645F4}"/>
    <cellStyle name="20% - Accent3 6 12" xfId="4913" xr:uid="{D2620492-1FB7-4161-A22F-5C6453E65E1F}"/>
    <cellStyle name="20% - Accent3 6 13" xfId="4914" xr:uid="{309AEB16-DFFB-4EF2-946D-99A657D44975}"/>
    <cellStyle name="20% - Accent3 6 14" xfId="4915" xr:uid="{4D7E5FB7-7FBB-435B-A23F-71C764737D34}"/>
    <cellStyle name="20% - Accent3 6 15" xfId="4910" xr:uid="{89569756-3761-4702-9BD6-0763CF51BB77}"/>
    <cellStyle name="20% - Accent3 6 2" xfId="124" xr:uid="{04EDD7CF-27B9-4D34-B71B-227C5BC5C838}"/>
    <cellStyle name="20% - Accent3 6 2 10" xfId="4917" xr:uid="{768EAD07-AF01-4839-B5B8-7CC24F45CD4F}"/>
    <cellStyle name="20% - Accent3 6 2 11" xfId="4918" xr:uid="{5DD8E3AB-ECDC-4E04-8E04-511B2C1B612C}"/>
    <cellStyle name="20% - Accent3 6 2 12" xfId="4916" xr:uid="{FC831F7A-BE50-4604-95FB-A1A450CC2569}"/>
    <cellStyle name="20% - Accent3 6 2 2" xfId="4919" xr:uid="{F84EAB38-5E80-4949-A2BA-E201C67068C6}"/>
    <cellStyle name="20% - Accent3 6 2 2 2" xfId="4920" xr:uid="{701A65A2-44FD-4A2A-9616-21C2EFFF9DFE}"/>
    <cellStyle name="20% - Accent3 6 2 2 2 2" xfId="4921" xr:uid="{C3269323-146C-4F14-AD09-28BB8585324C}"/>
    <cellStyle name="20% - Accent3 6 2 2 2 3" xfId="4922" xr:uid="{DF3E631D-F910-4BFF-993D-663A7F309958}"/>
    <cellStyle name="20% - Accent3 6 2 2 2 4" xfId="4923" xr:uid="{631019BE-F480-4BA7-B470-B51CBF00521B}"/>
    <cellStyle name="20% - Accent3 6 2 2 3" xfId="4924" xr:uid="{47FD0C0E-C27A-4C5B-AF98-BE2DB2B07EBA}"/>
    <cellStyle name="20% - Accent3 6 2 2 4" xfId="4925" xr:uid="{335F3EBE-88F8-4D01-9753-1FEE75100129}"/>
    <cellStyle name="20% - Accent3 6 2 2 5" xfId="4926" xr:uid="{ABD1F154-1A13-41A5-B8A2-FB28890FAE24}"/>
    <cellStyle name="20% - Accent3 6 2 2 6" xfId="4927" xr:uid="{7AA1D1EA-FD68-4CE7-B0D9-C0D5C724F2B3}"/>
    <cellStyle name="20% - Accent3 6 2 2 7" xfId="4928" xr:uid="{12015432-8895-44A4-9ADB-1020479F2192}"/>
    <cellStyle name="20% - Accent3 6 2 2 8" xfId="4929" xr:uid="{B648CEBA-7413-4BC3-B904-4814B6FA48BC}"/>
    <cellStyle name="20% - Accent3 6 2 3" xfId="4930" xr:uid="{E42EF233-3660-44F2-8036-60B243FAD387}"/>
    <cellStyle name="20% - Accent3 6 2 3 2" xfId="4931" xr:uid="{16E770F4-5A50-4306-8DFD-56A30DB52B1D}"/>
    <cellStyle name="20% - Accent3 6 2 3 2 2" xfId="4932" xr:uid="{D73A8BE7-BF8B-47EA-BC80-948103293CE3}"/>
    <cellStyle name="20% - Accent3 6 2 3 2 3" xfId="4933" xr:uid="{90B85CCE-717B-4889-8E82-44E0BB591FC9}"/>
    <cellStyle name="20% - Accent3 6 2 3 3" xfId="4934" xr:uid="{321578EC-27BB-40E0-A9FE-5397103F7E79}"/>
    <cellStyle name="20% - Accent3 6 2 3 4" xfId="4935" xr:uid="{061A5C52-4736-4547-860B-61C6603E2E2C}"/>
    <cellStyle name="20% - Accent3 6 2 3 5" xfId="4936" xr:uid="{5391904C-0024-4FC4-8DDD-482229F17C97}"/>
    <cellStyle name="20% - Accent3 6 2 3 6" xfId="4937" xr:uid="{61736557-A533-4432-89E4-AFA70BDD6D70}"/>
    <cellStyle name="20% - Accent3 6 2 4" xfId="4938" xr:uid="{08DA59B1-75FF-4DC3-832B-92D846BF14D2}"/>
    <cellStyle name="20% - Accent3 6 2 4 2" xfId="4939" xr:uid="{3C6403A7-F7C1-4854-A7D2-6A14903B7B25}"/>
    <cellStyle name="20% - Accent3 6 2 4 3" xfId="4940" xr:uid="{F1B1C594-B261-4982-A14D-677EFC725FB3}"/>
    <cellStyle name="20% - Accent3 6 2 5" xfId="4941" xr:uid="{588A5963-6FFC-40DE-9548-7C36DA7E165E}"/>
    <cellStyle name="20% - Accent3 6 2 6" xfId="4942" xr:uid="{804C8305-02D5-46BF-B7E8-0F2529417E71}"/>
    <cellStyle name="20% - Accent3 6 2 7" xfId="4943" xr:uid="{2B8BB65F-9797-4167-A566-8DCE170F57FC}"/>
    <cellStyle name="20% - Accent3 6 2 8" xfId="4944" xr:uid="{407BC1C5-FC3E-4444-B4B8-6953A6780DAE}"/>
    <cellStyle name="20% - Accent3 6 2 9" xfId="4945" xr:uid="{6C7064D9-0F02-44BB-91CD-A8C91518BBD6}"/>
    <cellStyle name="20% - Accent3 6 3" xfId="4946" xr:uid="{3D7D8B05-3DD4-4CC4-9A11-A29F810902EB}"/>
    <cellStyle name="20% - Accent3 6 3 10" xfId="4947" xr:uid="{06CA355E-4DBC-4BD6-8765-958C9A7E3BF7}"/>
    <cellStyle name="20% - Accent3 6 3 2" xfId="4948" xr:uid="{4A818999-B3CD-45AB-A55F-E8CEA49714EB}"/>
    <cellStyle name="20% - Accent3 6 3 2 2" xfId="4949" xr:uid="{500E7B50-0441-45C6-8AF4-12864B0AB0CA}"/>
    <cellStyle name="20% - Accent3 6 3 2 2 2" xfId="4950" xr:uid="{249810E6-923B-4247-824F-B933BE33B564}"/>
    <cellStyle name="20% - Accent3 6 3 2 2 3" xfId="4951" xr:uid="{E55FCAEA-2340-4E37-9B5E-FE20E619C342}"/>
    <cellStyle name="20% - Accent3 6 3 2 3" xfId="4952" xr:uid="{824EF694-F9D2-40A7-BF2E-424963D683DF}"/>
    <cellStyle name="20% - Accent3 6 3 2 4" xfId="4953" xr:uid="{5CFCB96A-3F30-4A9A-B6FF-6D0414AB90EA}"/>
    <cellStyle name="20% - Accent3 6 3 2 5" xfId="4954" xr:uid="{31178C9F-2848-4A90-8AED-70EB76D4BD95}"/>
    <cellStyle name="20% - Accent3 6 3 2 6" xfId="4955" xr:uid="{C25B51ED-7D6E-457C-AC61-5BD34D9AD8DD}"/>
    <cellStyle name="20% - Accent3 6 3 2 7" xfId="4956" xr:uid="{4A86D4C7-8318-431B-970D-9465DA4C6ABC}"/>
    <cellStyle name="20% - Accent3 6 3 3" xfId="4957" xr:uid="{C1653208-3FA8-4D0E-A0A9-8A2F254F2E68}"/>
    <cellStyle name="20% - Accent3 6 3 3 2" xfId="4958" xr:uid="{0A269A62-FFAE-40AA-AD88-83FAAE9E1657}"/>
    <cellStyle name="20% - Accent3 6 3 3 2 2" xfId="4959" xr:uid="{B8E5060D-1562-4B1B-BD0A-56972EC30F1C}"/>
    <cellStyle name="20% - Accent3 6 3 3 2 3" xfId="4960" xr:uid="{4A891AA8-9464-419B-9C75-17E8EEFF47D4}"/>
    <cellStyle name="20% - Accent3 6 3 3 3" xfId="4961" xr:uid="{F1C7BB8B-7916-4800-86A9-1AAC238DDD24}"/>
    <cellStyle name="20% - Accent3 6 3 3 4" xfId="4962" xr:uid="{7371FC66-5EE2-447C-B5FF-1BEED7E308BA}"/>
    <cellStyle name="20% - Accent3 6 3 3 5" xfId="4963" xr:uid="{0ACA0750-0C4F-45B7-A8DC-CBCF40908767}"/>
    <cellStyle name="20% - Accent3 6 3 4" xfId="4964" xr:uid="{A01D6BE1-A472-4A18-B22C-0C1C6B335C02}"/>
    <cellStyle name="20% - Accent3 6 3 4 2" xfId="4965" xr:uid="{0422D1BA-3F0C-4B59-ABE0-E440E6598476}"/>
    <cellStyle name="20% - Accent3 6 3 4 3" xfId="4966" xr:uid="{3DC34706-ED62-4E0E-98CF-47091AD2AD27}"/>
    <cellStyle name="20% - Accent3 6 3 5" xfId="4967" xr:uid="{8B215FFE-711B-417B-A379-BA9DDD14A936}"/>
    <cellStyle name="20% - Accent3 6 3 6" xfId="4968" xr:uid="{8D7EC19B-9B1F-4542-BBB3-50215F4EAAE8}"/>
    <cellStyle name="20% - Accent3 6 3 7" xfId="4969" xr:uid="{A215109C-CE7B-4401-87E2-B320AE6C2E28}"/>
    <cellStyle name="20% - Accent3 6 3 8" xfId="4970" xr:uid="{A116EE3D-A539-4D7F-A4C7-59B4098BC1E9}"/>
    <cellStyle name="20% - Accent3 6 3 9" xfId="4971" xr:uid="{87F03D1D-7206-49EE-8D76-9037050CDD52}"/>
    <cellStyle name="20% - Accent3 6 4" xfId="4972" xr:uid="{B782AD38-E01C-4185-9CCF-0A9D6AB27D0B}"/>
    <cellStyle name="20% - Accent3 6 4 10" xfId="4973" xr:uid="{CB452EFE-7F6A-4486-B32C-F79DFFB8DB20}"/>
    <cellStyle name="20% - Accent3 6 4 2" xfId="4974" xr:uid="{F19FFB41-699E-4E9B-8A7A-8A5AB04CDAD8}"/>
    <cellStyle name="20% - Accent3 6 4 2 2" xfId="4975" xr:uid="{52975B37-D860-4783-BC3F-7747A4D80D9C}"/>
    <cellStyle name="20% - Accent3 6 4 2 2 2" xfId="4976" xr:uid="{1BCC1F78-97DA-4C33-B504-E9B089B42F77}"/>
    <cellStyle name="20% - Accent3 6 4 2 2 3" xfId="4977" xr:uid="{485CF35F-7C5F-4402-A2ED-76737AB93EC4}"/>
    <cellStyle name="20% - Accent3 6 4 2 3" xfId="4978" xr:uid="{F3A32D95-BFB1-4E3A-A3C3-149EB8EFEB75}"/>
    <cellStyle name="20% - Accent3 6 4 2 4" xfId="4979" xr:uid="{D21CB6D1-7A8F-48B6-811B-926D035AB0FD}"/>
    <cellStyle name="20% - Accent3 6 4 2 5" xfId="4980" xr:uid="{8CF14021-E113-4B98-A5A6-15400364541B}"/>
    <cellStyle name="20% - Accent3 6 4 3" xfId="4981" xr:uid="{764C0F4C-CF96-4105-8621-A82C184AE397}"/>
    <cellStyle name="20% - Accent3 6 4 3 2" xfId="4982" xr:uid="{BE3A7DA7-7297-4188-A4A6-0B01DFE03B42}"/>
    <cellStyle name="20% - Accent3 6 4 3 2 2" xfId="4983" xr:uid="{67BA8F83-061F-439B-BD17-2136118F5874}"/>
    <cellStyle name="20% - Accent3 6 4 3 2 3" xfId="4984" xr:uid="{F54B6446-3268-4B15-BB92-E53F29E403B4}"/>
    <cellStyle name="20% - Accent3 6 4 3 3" xfId="4985" xr:uid="{A7E90AC5-0C0D-41B2-A7F4-5F3C75156337}"/>
    <cellStyle name="20% - Accent3 6 4 3 4" xfId="4986" xr:uid="{330D3DBE-716E-43AF-8780-3BA8704952B3}"/>
    <cellStyle name="20% - Accent3 6 4 3 5" xfId="4987" xr:uid="{5DA068C8-4D05-4118-A78B-ED498CB239F1}"/>
    <cellStyle name="20% - Accent3 6 4 4" xfId="4988" xr:uid="{588EB75F-7E42-43AF-9298-EDB63E73CDA8}"/>
    <cellStyle name="20% - Accent3 6 4 4 2" xfId="4989" xr:uid="{974FF63E-A7C9-41FA-8640-8DA89463BA66}"/>
    <cellStyle name="20% - Accent3 6 4 4 3" xfId="4990" xr:uid="{C7F6E482-C5DD-4682-B4C3-7B3B716F9A56}"/>
    <cellStyle name="20% - Accent3 6 4 5" xfId="4991" xr:uid="{E72459B9-5CFE-4E60-BEC3-FE28ACA8E06C}"/>
    <cellStyle name="20% - Accent3 6 4 6" xfId="4992" xr:uid="{6F495675-5B98-40AE-A606-0C2CAB8DAFEB}"/>
    <cellStyle name="20% - Accent3 6 4 7" xfId="4993" xr:uid="{202DA411-B3D1-40DB-B13D-3AB76CBE9E4F}"/>
    <cellStyle name="20% - Accent3 6 4 8" xfId="4994" xr:uid="{F41375E9-2260-4C0C-A216-1BD917C52C72}"/>
    <cellStyle name="20% - Accent3 6 4 9" xfId="4995" xr:uid="{BBE71207-9433-47B0-9B35-82C0A2ECBF18}"/>
    <cellStyle name="20% - Accent3 6 5" xfId="4996" xr:uid="{9E1972BA-F4CA-4CC0-9416-906E9EE76A93}"/>
    <cellStyle name="20% - Accent3 6 5 2" xfId="4997" xr:uid="{9D033BEF-A2CA-40ED-A748-75FB99D2AA11}"/>
    <cellStyle name="20% - Accent3 6 5 2 2" xfId="4998" xr:uid="{73E058CA-832F-4275-81CF-786489A92E10}"/>
    <cellStyle name="20% - Accent3 6 5 2 3" xfId="4999" xr:uid="{FA1C80E5-2101-4E81-A3EC-0D52BB5A4C1D}"/>
    <cellStyle name="20% - Accent3 6 5 3" xfId="5000" xr:uid="{D8CCE3A5-9C8A-4A95-8BF4-7AAFDEDA39E0}"/>
    <cellStyle name="20% - Accent3 6 5 4" xfId="5001" xr:uid="{6D0C7C08-D3EA-4A1B-97CC-49AB36408D07}"/>
    <cellStyle name="20% - Accent3 6 5 5" xfId="5002" xr:uid="{EE4ED158-2EA9-4931-B4D2-B4BAB64E9412}"/>
    <cellStyle name="20% - Accent3 6 6" xfId="5003" xr:uid="{3AC8508E-AEB1-4A74-818F-61B8A3665094}"/>
    <cellStyle name="20% - Accent3 6 6 2" xfId="5004" xr:uid="{BE152FE0-477E-4076-89EC-36EE2A244D3B}"/>
    <cellStyle name="20% - Accent3 6 6 2 2" xfId="5005" xr:uid="{21FBBC3A-2155-4CB6-8BD0-081042D3C716}"/>
    <cellStyle name="20% - Accent3 6 6 2 3" xfId="5006" xr:uid="{1CC22C98-C671-403D-91FF-4B1427D96924}"/>
    <cellStyle name="20% - Accent3 6 6 3" xfId="5007" xr:uid="{8715F052-4612-4E67-932B-61CB39903907}"/>
    <cellStyle name="20% - Accent3 6 6 4" xfId="5008" xr:uid="{882E7B12-6CA7-4CFA-8DD7-B86A4DEDB6F1}"/>
    <cellStyle name="20% - Accent3 6 6 5" xfId="5009" xr:uid="{33BCE2A9-9BE1-421F-B9F4-9E045044495B}"/>
    <cellStyle name="20% - Accent3 6 7" xfId="5010" xr:uid="{9165A588-4FAC-4D1F-808C-7D38B4ED0B0D}"/>
    <cellStyle name="20% - Accent3 6 7 2" xfId="5011" xr:uid="{3EEF99D2-60FE-4EF5-B0ED-EBDE186C857C}"/>
    <cellStyle name="20% - Accent3 6 7 3" xfId="5012" xr:uid="{C742FA69-A0C0-4A86-9F0A-0398068226BB}"/>
    <cellStyle name="20% - Accent3 6 8" xfId="5013" xr:uid="{3859AF2E-6230-4C8B-90F5-F842B16DF03D}"/>
    <cellStyle name="20% - Accent3 6 9" xfId="5014" xr:uid="{13BB588F-EFD5-4DF4-9C30-7F5C8B2199E4}"/>
    <cellStyle name="20% - Accent3 7" xfId="125" xr:uid="{3AECE89B-3D1C-4B37-9CB3-5E13CAC0B49C}"/>
    <cellStyle name="20% - Accent3 7 10" xfId="5016" xr:uid="{2653E9A9-D55F-4C4B-85FD-CFE23719A557}"/>
    <cellStyle name="20% - Accent3 7 11" xfId="5017" xr:uid="{973C4E45-08EA-4D65-A6F2-2AD0F4A03730}"/>
    <cellStyle name="20% - Accent3 7 12" xfId="5018" xr:uid="{E30E125B-6B8D-4C1B-B71E-349A6017F224}"/>
    <cellStyle name="20% - Accent3 7 13" xfId="5019" xr:uid="{3AAAA17C-A122-4560-BFA9-1DC1E1B02B0C}"/>
    <cellStyle name="20% - Accent3 7 14" xfId="5015" xr:uid="{0D5AF4B9-5046-4407-86DE-C45653DB8D38}"/>
    <cellStyle name="20% - Accent3 7 2" xfId="126" xr:uid="{D34F51AF-A0AE-4C9D-90A6-BEC693580D29}"/>
    <cellStyle name="20% - Accent3 7 2 10" xfId="5021" xr:uid="{68DA29B2-D914-4DF2-B6B6-FF60D1BEFF14}"/>
    <cellStyle name="20% - Accent3 7 2 11" xfId="5020" xr:uid="{03C18C72-E589-41C6-AAE8-DC96DCCA1F20}"/>
    <cellStyle name="20% - Accent3 7 2 2" xfId="5022" xr:uid="{DA535C9B-2753-4034-BA5E-FDB20F316859}"/>
    <cellStyle name="20% - Accent3 7 2 2 2" xfId="5023" xr:uid="{75509892-3769-4DD6-8DAF-D38C560C4837}"/>
    <cellStyle name="20% - Accent3 7 2 2 2 2" xfId="5024" xr:uid="{9BD48BC2-84B4-4110-8C24-FFFB824B79FB}"/>
    <cellStyle name="20% - Accent3 7 2 2 2 3" xfId="5025" xr:uid="{BD09342D-5754-44D1-B937-225FC4081206}"/>
    <cellStyle name="20% - Accent3 7 2 2 3" xfId="5026" xr:uid="{5EF70784-7241-4FA2-A1DC-8369C39B778F}"/>
    <cellStyle name="20% - Accent3 7 2 2 4" xfId="5027" xr:uid="{ACDAE881-3543-45BF-99F0-2C9490ADAF7B}"/>
    <cellStyle name="20% - Accent3 7 2 2 5" xfId="5028" xr:uid="{B9E0903C-1EFB-4BE3-BE17-BCEA67549061}"/>
    <cellStyle name="20% - Accent3 7 2 2 6" xfId="5029" xr:uid="{05C57DFC-C81D-44AF-AA0B-7E62ADE65F9A}"/>
    <cellStyle name="20% - Accent3 7 2 2 7" xfId="5030" xr:uid="{BD7C5F5D-41FE-46B0-A7FB-7EB6733F018F}"/>
    <cellStyle name="20% - Accent3 7 2 2 8" xfId="5031" xr:uid="{DC70B897-54B6-4CD3-9E96-AF3BE6055FAE}"/>
    <cellStyle name="20% - Accent3 7 2 3" xfId="5032" xr:uid="{3FB024B3-F1B2-4D93-A80C-BFF12B6C9330}"/>
    <cellStyle name="20% - Accent3 7 2 3 2" xfId="5033" xr:uid="{081262F1-A809-4E74-96AD-656849001ED9}"/>
    <cellStyle name="20% - Accent3 7 2 3 2 2" xfId="5034" xr:uid="{1D609152-E3E5-4875-B851-A38D21202BB8}"/>
    <cellStyle name="20% - Accent3 7 2 3 2 3" xfId="5035" xr:uid="{F4764526-0E23-4AC5-9ED1-6C8431170D64}"/>
    <cellStyle name="20% - Accent3 7 2 3 3" xfId="5036" xr:uid="{A80CB973-EEA1-41DF-9033-735D2B4D934E}"/>
    <cellStyle name="20% - Accent3 7 2 3 4" xfId="5037" xr:uid="{F92265B2-1D15-4CB8-92F8-B88AA93F315E}"/>
    <cellStyle name="20% - Accent3 7 2 3 5" xfId="5038" xr:uid="{B1ED144F-CAB9-43BE-89E4-88DFFDB58E58}"/>
    <cellStyle name="20% - Accent3 7 2 4" xfId="5039" xr:uid="{D9EF109B-F8AC-41F0-9728-6D9B2700DE8A}"/>
    <cellStyle name="20% - Accent3 7 2 4 2" xfId="5040" xr:uid="{3376E816-2588-4F02-9C9B-DD4F34A36F3E}"/>
    <cellStyle name="20% - Accent3 7 2 4 3" xfId="5041" xr:uid="{2931866F-7C5C-44C5-A97F-E921F9A311CA}"/>
    <cellStyle name="20% - Accent3 7 2 5" xfId="5042" xr:uid="{B8F23FE0-66AB-40C8-B99E-6845628322E0}"/>
    <cellStyle name="20% - Accent3 7 2 6" xfId="5043" xr:uid="{15EE3B18-B7F3-441A-A685-A46B1BD32624}"/>
    <cellStyle name="20% - Accent3 7 2 7" xfId="5044" xr:uid="{00A0F6F8-07EE-4B00-A726-A9846038614E}"/>
    <cellStyle name="20% - Accent3 7 2 8" xfId="5045" xr:uid="{F5B30F0D-8632-4C65-9A31-590460F8B20F}"/>
    <cellStyle name="20% - Accent3 7 2 9" xfId="5046" xr:uid="{48EB7D50-DB37-46A0-A8AB-8C5039335846}"/>
    <cellStyle name="20% - Accent3 7 3" xfId="5047" xr:uid="{3B524F5C-76E0-4FBD-BB9A-10092879FF5E}"/>
    <cellStyle name="20% - Accent3 7 3 10" xfId="5048" xr:uid="{8FB01635-6868-43F1-8E12-352E11CE8954}"/>
    <cellStyle name="20% - Accent3 7 3 2" xfId="5049" xr:uid="{C0653345-47C1-4E1E-892A-E8C445B039BD}"/>
    <cellStyle name="20% - Accent3 7 3 2 2" xfId="5050" xr:uid="{7C4AEB0C-DC3D-449C-A3BE-6BF96BF61D14}"/>
    <cellStyle name="20% - Accent3 7 3 2 2 2" xfId="5051" xr:uid="{DE3B6D20-1BCA-4B83-B9E0-73549D3DA2FB}"/>
    <cellStyle name="20% - Accent3 7 3 2 2 3" xfId="5052" xr:uid="{9C99F9BF-DF46-403C-99CD-004053B048F9}"/>
    <cellStyle name="20% - Accent3 7 3 2 3" xfId="5053" xr:uid="{2FD7F7AA-A2FB-4C1A-9AD9-318E1145B014}"/>
    <cellStyle name="20% - Accent3 7 3 2 4" xfId="5054" xr:uid="{0104D8ED-05FC-47A4-9CA9-030530479124}"/>
    <cellStyle name="20% - Accent3 7 3 2 5" xfId="5055" xr:uid="{9E45C857-97A9-453D-91D9-17BAF2F14662}"/>
    <cellStyle name="20% - Accent3 7 3 2 6" xfId="5056" xr:uid="{70C9230B-08D5-4F19-AD68-D95DEEE07326}"/>
    <cellStyle name="20% - Accent3 7 3 2 7" xfId="5057" xr:uid="{5675D723-8E4A-4124-9D27-69D8BE69747C}"/>
    <cellStyle name="20% - Accent3 7 3 3" xfId="5058" xr:uid="{FDF72911-0A65-4CB2-A264-DDC4B95DBCDC}"/>
    <cellStyle name="20% - Accent3 7 3 3 2" xfId="5059" xr:uid="{68F82A98-595A-497C-94F8-49CB63A7DFDC}"/>
    <cellStyle name="20% - Accent3 7 3 3 2 2" xfId="5060" xr:uid="{8BB8FEF4-9899-4B95-9E4F-D37212481A30}"/>
    <cellStyle name="20% - Accent3 7 3 3 2 3" xfId="5061" xr:uid="{FBEFADCE-AFCC-40D2-B6FF-0E0F591FE64B}"/>
    <cellStyle name="20% - Accent3 7 3 3 3" xfId="5062" xr:uid="{A8939E38-04A1-47BD-9B44-EE9A08E8F027}"/>
    <cellStyle name="20% - Accent3 7 3 3 4" xfId="5063" xr:uid="{06C54D6B-60EA-4123-A8F8-F783F47DD376}"/>
    <cellStyle name="20% - Accent3 7 3 3 5" xfId="5064" xr:uid="{8B83EFA0-5BC8-409F-A2E4-865CFB1C6135}"/>
    <cellStyle name="20% - Accent3 7 3 4" xfId="5065" xr:uid="{7A72FC54-610E-4A91-ABE6-02FA2C9E6168}"/>
    <cellStyle name="20% - Accent3 7 3 4 2" xfId="5066" xr:uid="{99867E0F-44F4-4338-BFD3-946D4C07A57E}"/>
    <cellStyle name="20% - Accent3 7 3 4 3" xfId="5067" xr:uid="{FCE54694-4002-4700-A093-D7D37AD0FEE8}"/>
    <cellStyle name="20% - Accent3 7 3 5" xfId="5068" xr:uid="{62F4B73B-521A-49C2-AE64-11016D26968F}"/>
    <cellStyle name="20% - Accent3 7 3 6" xfId="5069" xr:uid="{D2991BA4-6CA6-4432-B6D5-24F010ACAB5F}"/>
    <cellStyle name="20% - Accent3 7 3 7" xfId="5070" xr:uid="{B091C4D3-895D-49F2-805F-26E7DE69AD66}"/>
    <cellStyle name="20% - Accent3 7 3 8" xfId="5071" xr:uid="{A168A33C-3D5C-445C-AC06-D6DDFB10FD77}"/>
    <cellStyle name="20% - Accent3 7 3 9" xfId="5072" xr:uid="{917F87E9-093A-4F50-91ED-BEE1F95E12FF}"/>
    <cellStyle name="20% - Accent3 7 4" xfId="5073" xr:uid="{9F86AF6D-EF1C-47EE-9699-1B4C00C8381D}"/>
    <cellStyle name="20% - Accent3 7 4 2" xfId="5074" xr:uid="{197329CA-B0AA-484E-839A-4FB19DB1795E}"/>
    <cellStyle name="20% - Accent3 7 4 2 2" xfId="5075" xr:uid="{8E3580C2-9479-4B5A-B109-F18D8BBD4453}"/>
    <cellStyle name="20% - Accent3 7 4 2 3" xfId="5076" xr:uid="{27339FA8-413F-4FBF-BC74-8382B45B5609}"/>
    <cellStyle name="20% - Accent3 7 4 3" xfId="5077" xr:uid="{296DA6B3-CC2F-474B-91C2-B828F20251FA}"/>
    <cellStyle name="20% - Accent3 7 4 4" xfId="5078" xr:uid="{D064FBE7-B48A-4475-A108-80F14753A6CE}"/>
    <cellStyle name="20% - Accent3 7 4 5" xfId="5079" xr:uid="{AA3B5149-57FB-4944-845E-D108EE416B0C}"/>
    <cellStyle name="20% - Accent3 7 4 6" xfId="5080" xr:uid="{B4789C0D-F994-4150-825B-8100EBE1F496}"/>
    <cellStyle name="20% - Accent3 7 4 7" xfId="5081" xr:uid="{1610239B-3EB4-40CA-A19F-92024A274C96}"/>
    <cellStyle name="20% - Accent3 7 4 8" xfId="5082" xr:uid="{83F6032D-0FE6-40C5-963B-33B9F83D2883}"/>
    <cellStyle name="20% - Accent3 7 5" xfId="5083" xr:uid="{DFFD2191-E948-4784-933B-FA12A183801F}"/>
    <cellStyle name="20% - Accent3 7 5 2" xfId="5084" xr:uid="{0922A0A3-71A1-40EF-AF56-DB7762578B60}"/>
    <cellStyle name="20% - Accent3 7 5 2 2" xfId="5085" xr:uid="{F7B601CB-6DCC-4C7D-BD3B-8111338D43F3}"/>
    <cellStyle name="20% - Accent3 7 5 2 3" xfId="5086" xr:uid="{5CAAD151-A206-495C-AC25-4820BB7AEFFE}"/>
    <cellStyle name="20% - Accent3 7 5 3" xfId="5087" xr:uid="{CDD67B2C-25DB-4049-AA92-773937A556DF}"/>
    <cellStyle name="20% - Accent3 7 5 4" xfId="5088" xr:uid="{C8F89EBD-812D-4F91-B63F-86FC2E0A68AF}"/>
    <cellStyle name="20% - Accent3 7 5 5" xfId="5089" xr:uid="{9206CF5D-BB41-42F6-8226-0736EF57222B}"/>
    <cellStyle name="20% - Accent3 7 6" xfId="5090" xr:uid="{2D55F0EC-A84A-437B-9F77-415E788E82DF}"/>
    <cellStyle name="20% - Accent3 7 6 2" xfId="5091" xr:uid="{E41168A5-44DE-4443-A36A-6093FDA8E649}"/>
    <cellStyle name="20% - Accent3 7 6 3" xfId="5092" xr:uid="{B6C14EF4-8B9C-4662-8375-1F3492FD2B04}"/>
    <cellStyle name="20% - Accent3 7 7" xfId="5093" xr:uid="{6019521A-D7EE-4501-A539-6A80BC7A4939}"/>
    <cellStyle name="20% - Accent3 7 8" xfId="5094" xr:uid="{79BED87A-3010-4B10-B0AA-1BA177244569}"/>
    <cellStyle name="20% - Accent3 7 9" xfId="5095" xr:uid="{41EBBCB6-3BFE-4693-9D10-DB47E7A7698C}"/>
    <cellStyle name="20% - Accent3 8" xfId="5096" xr:uid="{BD156EEE-1A73-4329-8052-E3892A886098}"/>
    <cellStyle name="20% - Accent3 8 10" xfId="5097" xr:uid="{9EC9798F-C8A0-447D-B91B-37F0458E976E}"/>
    <cellStyle name="20% - Accent3 8 11" xfId="5098" xr:uid="{B27E99AB-CF1B-4CCF-9FD8-40B0875CE4FB}"/>
    <cellStyle name="20% - Accent3 8 2" xfId="5099" xr:uid="{C4D67790-D54F-48FA-889E-02E7103C715E}"/>
    <cellStyle name="20% - Accent3 8 2 2" xfId="5100" xr:uid="{9261C919-BFA5-449D-933F-F4801A81E74D}"/>
    <cellStyle name="20% - Accent3 8 2 2 2" xfId="5101" xr:uid="{83AC2346-A762-4272-A104-4C26462B9195}"/>
    <cellStyle name="20% - Accent3 8 2 2 3" xfId="5102" xr:uid="{E8D062E2-DA1A-452C-9C93-FF9772DECB24}"/>
    <cellStyle name="20% - Accent3 8 2 2 4" xfId="5103" xr:uid="{C652FF73-B2E3-42AB-9637-B50A6AFCA963}"/>
    <cellStyle name="20% - Accent3 8 2 2 5" xfId="5104" xr:uid="{8A9B852C-CF16-47E2-884F-E17FE0B367DB}"/>
    <cellStyle name="20% - Accent3 8 2 2 6" xfId="5105" xr:uid="{1C35A0B1-F7AC-4305-8147-C146AF23CCD7}"/>
    <cellStyle name="20% - Accent3 8 2 3" xfId="5106" xr:uid="{CEF7B9A5-A057-4C06-B2CF-00BEF39BA964}"/>
    <cellStyle name="20% - Accent3 8 2 4" xfId="5107" xr:uid="{80DE18A1-3C42-43DB-BB59-32D0A426281F}"/>
    <cellStyle name="20% - Accent3 8 2 5" xfId="5108" xr:uid="{0092B56B-A017-4A09-BF16-CC1FC6CEABB9}"/>
    <cellStyle name="20% - Accent3 8 2 6" xfId="5109" xr:uid="{F98E0887-1579-403E-BC9B-F70B7CAEF137}"/>
    <cellStyle name="20% - Accent3 8 2 7" xfId="5110" xr:uid="{E16E0FA9-4D87-46BF-8BE6-258A82431668}"/>
    <cellStyle name="20% - Accent3 8 2 8" xfId="5111" xr:uid="{219684FB-E5F5-40EE-8D60-3D8FC84D52C6}"/>
    <cellStyle name="20% - Accent3 8 3" xfId="5112" xr:uid="{FC31860C-C570-47A2-B885-0F3B841BE15C}"/>
    <cellStyle name="20% - Accent3 8 3 2" xfId="5113" xr:uid="{9ECECD8D-CCDE-4C84-AB40-77F5630EB3FD}"/>
    <cellStyle name="20% - Accent3 8 3 2 2" xfId="5114" xr:uid="{EA8E156A-14A3-4D3A-8E31-A2BFE6E655D8}"/>
    <cellStyle name="20% - Accent3 8 3 2 3" xfId="5115" xr:uid="{B61517F8-306D-4C20-AA6D-9C6822E01EC4}"/>
    <cellStyle name="20% - Accent3 8 3 2 4" xfId="5116" xr:uid="{536D283A-A3CC-4DC8-B41D-1C76B6C9A6B4}"/>
    <cellStyle name="20% - Accent3 8 3 2 5" xfId="5117" xr:uid="{4D5D183D-29AC-43B4-9F16-B0A61E8314E0}"/>
    <cellStyle name="20% - Accent3 8 3 3" xfId="5118" xr:uid="{7F119E17-4BC4-4CEE-9E8E-BAAFE07DB2F6}"/>
    <cellStyle name="20% - Accent3 8 3 4" xfId="5119" xr:uid="{4B47A196-EEC4-4FE8-8EC9-47DACA04301D}"/>
    <cellStyle name="20% - Accent3 8 3 5" xfId="5120" xr:uid="{414E5051-8CCD-46E2-8D4E-041B8A02AC37}"/>
    <cellStyle name="20% - Accent3 8 3 6" xfId="5121" xr:uid="{3856B12C-1E7D-4FA8-A870-071565BDC99B}"/>
    <cellStyle name="20% - Accent3 8 3 7" xfId="5122" xr:uid="{A78B8E19-6EE7-4A4E-B382-48086E1194C6}"/>
    <cellStyle name="20% - Accent3 8 3 8" xfId="5123" xr:uid="{A1C5118A-8E60-473E-A98C-C3F6DB082AF9}"/>
    <cellStyle name="20% - Accent3 8 4" xfId="5124" xr:uid="{07BB6F42-3434-4555-B9EF-5AD466045A6A}"/>
    <cellStyle name="20% - Accent3 8 4 2" xfId="5125" xr:uid="{11611017-F66F-4526-9ABF-24FA661098B5}"/>
    <cellStyle name="20% - Accent3 8 4 3" xfId="5126" xr:uid="{0C0B6C0D-9EFA-4AAA-8E63-B237442F2377}"/>
    <cellStyle name="20% - Accent3 8 4 4" xfId="5127" xr:uid="{9FF8AC6A-B87B-4C7F-97E1-25832FD26E8B}"/>
    <cellStyle name="20% - Accent3 8 4 5" xfId="5128" xr:uid="{54D9116E-5100-4EB1-B5EB-FBA97CFF0D43}"/>
    <cellStyle name="20% - Accent3 8 4 6" xfId="5129" xr:uid="{D079DCB2-0110-4802-A6E7-252875099ECD}"/>
    <cellStyle name="20% - Accent3 8 5" xfId="5130" xr:uid="{9F6B1B59-F293-4342-B844-7F9CCE3BE39D}"/>
    <cellStyle name="20% - Accent3 8 6" xfId="5131" xr:uid="{2CB88DA6-E6D1-4B16-867E-B23CF4BA3526}"/>
    <cellStyle name="20% - Accent3 8 7" xfId="5132" xr:uid="{3F206838-D970-4A91-B4DA-A59424C1E972}"/>
    <cellStyle name="20% - Accent3 8 8" xfId="5133" xr:uid="{85975F75-82FD-4C05-BD67-B8ADC953458D}"/>
    <cellStyle name="20% - Accent3 8 9" xfId="5134" xr:uid="{37481482-FE34-44BB-8852-BD7398998B8E}"/>
    <cellStyle name="20% - Accent3 9" xfId="5135" xr:uid="{8150D012-3559-4104-8C32-0531775CC645}"/>
    <cellStyle name="20% - Accent3 9 10" xfId="5136" xr:uid="{11BBE448-F05C-448D-8B71-E069563807DB}"/>
    <cellStyle name="20% - Accent3 9 11" xfId="5137" xr:uid="{04729DB1-73CB-4429-9678-EA5C1ABC9E85}"/>
    <cellStyle name="20% - Accent3 9 2" xfId="5138" xr:uid="{2216FF53-CAF8-4C17-B4E9-DAEDE481862B}"/>
    <cellStyle name="20% - Accent3 9 2 2" xfId="5139" xr:uid="{44D42A83-59C0-4942-9DB3-4E246061AB0B}"/>
    <cellStyle name="20% - Accent3 9 2 2 2" xfId="5140" xr:uid="{B2698123-8B7F-40AF-9564-E0E024B6DDCA}"/>
    <cellStyle name="20% - Accent3 9 2 2 3" xfId="5141" xr:uid="{308693FF-D7FE-4B36-AD06-A4277F7ECAD8}"/>
    <cellStyle name="20% - Accent3 9 2 2 4" xfId="5142" xr:uid="{D19B853A-0BD5-44C7-A4BC-B88F1DDFCA89}"/>
    <cellStyle name="20% - Accent3 9 2 2 5" xfId="5143" xr:uid="{EDEF8926-8ED2-40D3-991D-6A088ACA80D0}"/>
    <cellStyle name="20% - Accent3 9 2 2 6" xfId="5144" xr:uid="{540E63D4-A5B5-4753-AAA3-D310E552593F}"/>
    <cellStyle name="20% - Accent3 9 2 3" xfId="5145" xr:uid="{5DD2D940-5651-446F-B8AB-41603C015EB7}"/>
    <cellStyle name="20% - Accent3 9 2 4" xfId="5146" xr:uid="{617BD299-2D44-4E86-B690-776408B1823B}"/>
    <cellStyle name="20% - Accent3 9 2 5" xfId="5147" xr:uid="{1187B568-59DE-4C54-A0DE-018A26EB6488}"/>
    <cellStyle name="20% - Accent3 9 2 6" xfId="5148" xr:uid="{627E3E05-4CAF-4D63-A9A2-BC8117CE1DC1}"/>
    <cellStyle name="20% - Accent3 9 2 7" xfId="5149" xr:uid="{E85369B3-E8BE-403A-B4E9-2EFAB6AE0B67}"/>
    <cellStyle name="20% - Accent3 9 2 8" xfId="5150" xr:uid="{939BD9AA-914C-4CF2-A41A-6F6FBF53E489}"/>
    <cellStyle name="20% - Accent3 9 3" xfId="5151" xr:uid="{7725691D-1BD5-43B4-8F0C-735C81EF73E7}"/>
    <cellStyle name="20% - Accent3 9 3 2" xfId="5152" xr:uid="{10E07065-EAD4-40D5-88C0-82A1F6A97E3E}"/>
    <cellStyle name="20% - Accent3 9 3 2 2" xfId="5153" xr:uid="{3499B3D4-2A3E-4BE2-A90D-A83A524FEAA0}"/>
    <cellStyle name="20% - Accent3 9 3 2 3" xfId="5154" xr:uid="{C91DDC6E-8A29-466E-A74E-956DC43A88CA}"/>
    <cellStyle name="20% - Accent3 9 3 2 4" xfId="5155" xr:uid="{0264FA0E-277D-418B-8886-9A64D3B774BC}"/>
    <cellStyle name="20% - Accent3 9 3 2 5" xfId="5156" xr:uid="{50156783-F39E-487D-BC44-D0B9CD42CDF4}"/>
    <cellStyle name="20% - Accent3 9 3 3" xfId="5157" xr:uid="{164265A2-447D-472B-9B97-084429A921A8}"/>
    <cellStyle name="20% - Accent3 9 3 4" xfId="5158" xr:uid="{DDD4A8B5-3511-46D7-9B5B-509A338F658F}"/>
    <cellStyle name="20% - Accent3 9 3 5" xfId="5159" xr:uid="{7917A464-E94C-499E-B6DC-2C89801BF247}"/>
    <cellStyle name="20% - Accent3 9 3 6" xfId="5160" xr:uid="{B9E83AD6-4E89-4006-996D-3CEE47EAE3D4}"/>
    <cellStyle name="20% - Accent3 9 3 7" xfId="5161" xr:uid="{5361210A-CDA7-41E6-95FF-6F47F2AF6BD7}"/>
    <cellStyle name="20% - Accent3 9 3 8" xfId="5162" xr:uid="{99C7F50A-0B2E-4462-9884-CF4F5F7AB18D}"/>
    <cellStyle name="20% - Accent3 9 4" xfId="5163" xr:uid="{962D8F5B-1BA4-4711-ABA2-84D6115FF791}"/>
    <cellStyle name="20% - Accent3 9 4 2" xfId="5164" xr:uid="{E76B36BE-D76A-487E-A9F4-D6F2E67A1DA1}"/>
    <cellStyle name="20% - Accent3 9 4 3" xfId="5165" xr:uid="{37740772-3B23-4D31-BE77-C818D2F7CD43}"/>
    <cellStyle name="20% - Accent3 9 4 4" xfId="5166" xr:uid="{07A5D38D-1B50-440B-BA09-6B221E48B780}"/>
    <cellStyle name="20% - Accent3 9 4 5" xfId="5167" xr:uid="{38D21E8B-9FA5-4997-92D5-F34FC9CA3A7B}"/>
    <cellStyle name="20% - Accent3 9 4 6" xfId="5168" xr:uid="{A0AF6EE7-CD4F-4749-9D2F-F87674EE28BE}"/>
    <cellStyle name="20% - Accent3 9 5" xfId="5169" xr:uid="{502A7A83-CF9F-431C-88F0-D4C5F04FB3D3}"/>
    <cellStyle name="20% - Accent3 9 6" xfId="5170" xr:uid="{23EFC565-6C8D-4015-9C63-3EEA5C689FD1}"/>
    <cellStyle name="20% - Accent3 9 7" xfId="5171" xr:uid="{83659C16-687A-4ADD-AD9C-736A54B008CC}"/>
    <cellStyle name="20% - Accent3 9 8" xfId="5172" xr:uid="{D0EB2E86-2C8D-41C8-A1AB-A6686CF9F000}"/>
    <cellStyle name="20% - Accent3 9 9" xfId="5173" xr:uid="{D7DC2CEA-3F71-41A2-AA73-E970532F4BC1}"/>
    <cellStyle name="20% - Accent4 10" xfId="5175" xr:uid="{A1B20A99-EA1E-4ADC-A278-D18DEC9E0725}"/>
    <cellStyle name="20% - Accent4 10 10" xfId="5176" xr:uid="{EB2FEBD9-D3F6-49EB-A0A3-814BF5ACD9CD}"/>
    <cellStyle name="20% - Accent4 10 11" xfId="5177" xr:uid="{8CCDB059-F6BC-4884-8B08-1C64D4689A27}"/>
    <cellStyle name="20% - Accent4 10 2" xfId="5178" xr:uid="{B9DC003D-1877-4E2A-9362-D27718277F01}"/>
    <cellStyle name="20% - Accent4 10 2 2" xfId="5179" xr:uid="{0C2630AF-3A54-481D-9852-823B1ABB6A9C}"/>
    <cellStyle name="20% - Accent4 10 2 2 2" xfId="5180" xr:uid="{DA52F8B5-260C-4CE8-BD2F-1C651F64025F}"/>
    <cellStyle name="20% - Accent4 10 2 2 3" xfId="5181" xr:uid="{9D49CE3D-105E-4996-8754-B6DA34267B7C}"/>
    <cellStyle name="20% - Accent4 10 2 3" xfId="5182" xr:uid="{E70D7507-8BF2-42AE-AFD4-0EEE8670489F}"/>
    <cellStyle name="20% - Accent4 10 2 4" xfId="5183" xr:uid="{E3110C40-1538-4C2A-BCB0-EE656B87B24E}"/>
    <cellStyle name="20% - Accent4 10 2 5" xfId="5184" xr:uid="{614B8E39-5218-4D07-8B50-4881736BDE09}"/>
    <cellStyle name="20% - Accent4 10 2 6" xfId="5185" xr:uid="{2364BBBF-DA68-402A-9102-AD3EA58FF5DA}"/>
    <cellStyle name="20% - Accent4 10 2 7" xfId="5186" xr:uid="{B74C288F-CAB6-45E7-9179-81F0B7496B3B}"/>
    <cellStyle name="20% - Accent4 10 2 8" xfId="5187" xr:uid="{EEA5F038-3C28-45CC-9ED0-84E6554766C4}"/>
    <cellStyle name="20% - Accent4 10 3" xfId="5188" xr:uid="{94D9DBA2-8586-4972-B0D7-A6B0379F8567}"/>
    <cellStyle name="20% - Accent4 10 3 2" xfId="5189" xr:uid="{E2A5D280-3212-43FA-92E7-0FE704E69CD0}"/>
    <cellStyle name="20% - Accent4 10 3 2 2" xfId="5190" xr:uid="{5E9C3A49-CC96-46B4-8ADC-4DC62E6F4BCE}"/>
    <cellStyle name="20% - Accent4 10 3 2 3" xfId="5191" xr:uid="{0C6FFAD1-1410-4AF7-94D0-EF4C94C396FA}"/>
    <cellStyle name="20% - Accent4 10 3 3" xfId="5192" xr:uid="{F77A9CC2-7FDA-40C7-AC66-D52FC8E71A96}"/>
    <cellStyle name="20% - Accent4 10 3 4" xfId="5193" xr:uid="{83B11861-EEBE-4AAC-8C41-56180EB3F26A}"/>
    <cellStyle name="20% - Accent4 10 3 5" xfId="5194" xr:uid="{00548189-C7BE-4176-B001-A5BE5FA0ED72}"/>
    <cellStyle name="20% - Accent4 10 4" xfId="5195" xr:uid="{EE79288B-DB14-4884-90FA-6BDFAD4107E1}"/>
    <cellStyle name="20% - Accent4 10 4 2" xfId="5196" xr:uid="{4995AE5C-2EE2-4EF8-B795-3A65A1EED2D8}"/>
    <cellStyle name="20% - Accent4 10 4 3" xfId="5197" xr:uid="{2BB86251-ABF8-4972-81F4-DC69C0165CD9}"/>
    <cellStyle name="20% - Accent4 10 5" xfId="5198" xr:uid="{1BDF4CC3-4E67-4D86-A9E0-28328EFB8C21}"/>
    <cellStyle name="20% - Accent4 10 6" xfId="5199" xr:uid="{072C90B3-C7AB-4BA0-BE07-79836FD5D10F}"/>
    <cellStyle name="20% - Accent4 10 7" xfId="5200" xr:uid="{676213FF-F5EE-462D-8054-B5C2AB9A5824}"/>
    <cellStyle name="20% - Accent4 10 8" xfId="5201" xr:uid="{B606BBC8-21A4-4543-A05A-13879E323CF8}"/>
    <cellStyle name="20% - Accent4 10 9" xfId="5202" xr:uid="{07EE58D0-81B3-4D11-A641-D70FB9CC5CE9}"/>
    <cellStyle name="20% - Accent4 11" xfId="5203" xr:uid="{1F72AB5C-93FA-42D8-AEEE-B4D474716C5B}"/>
    <cellStyle name="20% - Accent4 11 10" xfId="5204" xr:uid="{3DB93955-5092-4005-8EAA-D752BD342754}"/>
    <cellStyle name="20% - Accent4 11 11" xfId="5205" xr:uid="{49BE37E1-3B8B-49D0-97BC-F9373E5B06AE}"/>
    <cellStyle name="20% - Accent4 11 2" xfId="5206" xr:uid="{F5472969-9481-45AF-9906-980FD1C82F08}"/>
    <cellStyle name="20% - Accent4 11 2 2" xfId="5207" xr:uid="{832DE3AC-5A25-45A5-AB7E-BCF089DF9987}"/>
    <cellStyle name="20% - Accent4 11 2 2 2" xfId="5208" xr:uid="{D44E8FE4-0798-4A88-B719-1CF3072B03D1}"/>
    <cellStyle name="20% - Accent4 11 2 2 3" xfId="5209" xr:uid="{875A3CED-6E88-4FE7-B968-B8421733BADB}"/>
    <cellStyle name="20% - Accent4 11 2 3" xfId="5210" xr:uid="{023572E5-D1E0-489A-9757-51197832170B}"/>
    <cellStyle name="20% - Accent4 11 2 4" xfId="5211" xr:uid="{C64C76F5-4567-4351-9AB2-C523F04CF4F9}"/>
    <cellStyle name="20% - Accent4 11 2 5" xfId="5212" xr:uid="{15801E68-C4D7-4905-BCDB-993468074B36}"/>
    <cellStyle name="20% - Accent4 11 2 6" xfId="5213" xr:uid="{EAAB9F2C-A43B-43FC-BC0A-7D767439948F}"/>
    <cellStyle name="20% - Accent4 11 2 7" xfId="5214" xr:uid="{9D789999-2FA4-4EA4-9507-AA9A74807A14}"/>
    <cellStyle name="20% - Accent4 11 2 8" xfId="5215" xr:uid="{5943E46C-1F97-447C-9E3D-39EC98CAF8C5}"/>
    <cellStyle name="20% - Accent4 11 3" xfId="5216" xr:uid="{F04F9160-4B73-4BD1-A323-96D94FAC787F}"/>
    <cellStyle name="20% - Accent4 11 3 2" xfId="5217" xr:uid="{1D75CAC8-ED79-498A-8F2F-8856C04DF2AB}"/>
    <cellStyle name="20% - Accent4 11 3 2 2" xfId="5218" xr:uid="{193C6C18-E311-43DC-9226-BC2FCED32C98}"/>
    <cellStyle name="20% - Accent4 11 3 2 3" xfId="5219" xr:uid="{9260B363-9430-4DC7-8AE6-B85B76083C32}"/>
    <cellStyle name="20% - Accent4 11 3 3" xfId="5220" xr:uid="{F149009E-C4B5-4892-BBC9-6FD083FFF3F3}"/>
    <cellStyle name="20% - Accent4 11 3 4" xfId="5221" xr:uid="{39BE90E4-89E5-4572-A7CE-9B805B17146D}"/>
    <cellStyle name="20% - Accent4 11 3 5" xfId="5222" xr:uid="{FF3A8E6F-BBAC-431E-8A3D-A011FC1E7CE4}"/>
    <cellStyle name="20% - Accent4 11 4" xfId="5223" xr:uid="{D491AA5E-0963-485B-8565-D8450F63E7FC}"/>
    <cellStyle name="20% - Accent4 11 4 2" xfId="5224" xr:uid="{D284A4E7-8AC3-47F7-83E4-D55ED85D98EC}"/>
    <cellStyle name="20% - Accent4 11 4 3" xfId="5225" xr:uid="{DF6A1186-2032-4C26-B833-DF4FB040A02F}"/>
    <cellStyle name="20% - Accent4 11 5" xfId="5226" xr:uid="{B5D79E3D-C7A7-4961-BC8A-716C71AB56F1}"/>
    <cellStyle name="20% - Accent4 11 6" xfId="5227" xr:uid="{11368620-E6F4-4695-B7E3-993D8D5D12B6}"/>
    <cellStyle name="20% - Accent4 11 7" xfId="5228" xr:uid="{B10BAA9E-945B-4DA1-8C92-F59331341A90}"/>
    <cellStyle name="20% - Accent4 11 8" xfId="5229" xr:uid="{6315FBFE-65FA-4669-9F52-17B878BB955B}"/>
    <cellStyle name="20% - Accent4 11 9" xfId="5230" xr:uid="{99D84ABA-37FB-4DA6-AC4E-69386ED730CA}"/>
    <cellStyle name="20% - Accent4 12" xfId="5231" xr:uid="{347C399A-DE4E-45BD-BD46-2436C605FF29}"/>
    <cellStyle name="20% - Accent4 12 10" xfId="5232" xr:uid="{A6102CCC-7ACE-4CB1-93F5-DFA1B2ED640A}"/>
    <cellStyle name="20% - Accent4 12 11" xfId="5233" xr:uid="{9A53BDDA-AF6C-4594-A8CC-EEDCA06B79D3}"/>
    <cellStyle name="20% - Accent4 12 2" xfId="5234" xr:uid="{FF9F75E6-E3EA-426B-AD82-3AE3038659FD}"/>
    <cellStyle name="20% - Accent4 12 2 2" xfId="5235" xr:uid="{46591C7B-5C5F-47C0-B254-6EA41F4F38E4}"/>
    <cellStyle name="20% - Accent4 12 2 2 2" xfId="5236" xr:uid="{2233B7C0-F878-487A-BD15-F5F0EF9DE645}"/>
    <cellStyle name="20% - Accent4 12 2 2 3" xfId="5237" xr:uid="{82B158FB-7CDE-41C7-892D-FAB955E2B897}"/>
    <cellStyle name="20% - Accent4 12 2 3" xfId="5238" xr:uid="{13322D2A-CD55-4228-AB13-AD8CC9DBAAF9}"/>
    <cellStyle name="20% - Accent4 12 2 4" xfId="5239" xr:uid="{0839568E-444F-4670-B1A7-83B7A3E3D55A}"/>
    <cellStyle name="20% - Accent4 12 2 5" xfId="5240" xr:uid="{B04D88AC-CE6B-41BA-8DF5-563ABD55762D}"/>
    <cellStyle name="20% - Accent4 12 2 6" xfId="5241" xr:uid="{F5BF61BD-74AF-44FB-82ED-820D78634CFF}"/>
    <cellStyle name="20% - Accent4 12 2 7" xfId="5242" xr:uid="{73D7D957-E239-4E5D-8848-DEEFFC56677E}"/>
    <cellStyle name="20% - Accent4 12 3" xfId="5243" xr:uid="{7322E0AB-D152-416C-A39A-88A712FF696F}"/>
    <cellStyle name="20% - Accent4 12 3 2" xfId="5244" xr:uid="{30FF2469-5F47-4A0D-94E3-6F8A8BBD52BA}"/>
    <cellStyle name="20% - Accent4 12 3 2 2" xfId="5245" xr:uid="{126DB908-FCDA-4AC3-86E5-73E4990ECF07}"/>
    <cellStyle name="20% - Accent4 12 3 2 3" xfId="5246" xr:uid="{2591C8C4-017F-44A7-83AD-FFE4408DBAA4}"/>
    <cellStyle name="20% - Accent4 12 3 3" xfId="5247" xr:uid="{031DCB04-3B00-432D-A914-D141148654E4}"/>
    <cellStyle name="20% - Accent4 12 3 4" xfId="5248" xr:uid="{7C7D5BDE-0A37-47A5-A7F4-FF703C09B0CC}"/>
    <cellStyle name="20% - Accent4 12 3 5" xfId="5249" xr:uid="{455F524F-5533-4D41-95BE-781BE2A32757}"/>
    <cellStyle name="20% - Accent4 12 4" xfId="5250" xr:uid="{D9D391CA-33FB-4ADE-955B-57A67249038D}"/>
    <cellStyle name="20% - Accent4 12 4 2" xfId="5251" xr:uid="{34D8973C-F9EC-46C0-8B09-8EEF8CC74903}"/>
    <cellStyle name="20% - Accent4 12 4 3" xfId="5252" xr:uid="{C61F9C8B-AA4D-4994-88CE-6A6FB4F8FC59}"/>
    <cellStyle name="20% - Accent4 12 5" xfId="5253" xr:uid="{8D70C87F-68D1-4527-B981-BCE889ECDECB}"/>
    <cellStyle name="20% - Accent4 12 6" xfId="5254" xr:uid="{DEDC1921-7E5B-46BE-9C6C-E21F23857D4F}"/>
    <cellStyle name="20% - Accent4 12 7" xfId="5255" xr:uid="{CFD14BCD-AF71-4803-8DCE-74DCF23CA7A4}"/>
    <cellStyle name="20% - Accent4 12 8" xfId="5256" xr:uid="{C07DDBB0-211D-43D5-9694-E040BC114AC3}"/>
    <cellStyle name="20% - Accent4 12 9" xfId="5257" xr:uid="{ECA4FC8A-5848-4C7C-8646-75499A895258}"/>
    <cellStyle name="20% - Accent4 13" xfId="5258" xr:uid="{17EB0504-BD6C-4FC2-AD0B-8090B0142FE3}"/>
    <cellStyle name="20% - Accent4 13 10" xfId="5259" xr:uid="{A86A499A-09DF-49B8-9C92-6D3CF51E22D8}"/>
    <cellStyle name="20% - Accent4 13 2" xfId="5260" xr:uid="{D035CFB8-8EDE-4959-861E-5CBC3BEFC3E8}"/>
    <cellStyle name="20% - Accent4 13 2 2" xfId="5261" xr:uid="{9C00F5BB-DA8D-445B-832F-D1A9A59FFA22}"/>
    <cellStyle name="20% - Accent4 13 2 2 2" xfId="5262" xr:uid="{9F781A6E-B76E-476B-BBC9-F03B4CCB1D04}"/>
    <cellStyle name="20% - Accent4 13 2 2 3" xfId="5263" xr:uid="{90FC5085-1E0B-44D2-9030-599E24776A60}"/>
    <cellStyle name="20% - Accent4 13 2 3" xfId="5264" xr:uid="{DBD3A12E-FA1E-47E1-9A36-A8B9DA89A702}"/>
    <cellStyle name="20% - Accent4 13 2 4" xfId="5265" xr:uid="{14E71363-7FB1-46A3-A6BB-E69CDE1EAF63}"/>
    <cellStyle name="20% - Accent4 13 2 5" xfId="5266" xr:uid="{953400F3-A196-429D-8F19-F9E0B9509260}"/>
    <cellStyle name="20% - Accent4 13 2 6" xfId="5267" xr:uid="{8AA3E0A8-6127-4C00-AAB3-DBB359371F1C}"/>
    <cellStyle name="20% - Accent4 13 2 7" xfId="5268" xr:uid="{495D44F5-3398-4146-BFB5-E0B46A914615}"/>
    <cellStyle name="20% - Accent4 13 2 8" xfId="5269" xr:uid="{482D593E-FCEB-4422-BC5C-C5963F3F7C08}"/>
    <cellStyle name="20% - Accent4 13 3" xfId="5270" xr:uid="{16DA42EA-D6F5-4DB7-9B44-F25C00923E2F}"/>
    <cellStyle name="20% - Accent4 13 3 2" xfId="5271" xr:uid="{002F04B8-5E80-4A6A-BE2D-48D4AB694E41}"/>
    <cellStyle name="20% - Accent4 13 3 2 2" xfId="5272" xr:uid="{99FF06F5-5EA5-4C31-8AE2-C8CD906643C0}"/>
    <cellStyle name="20% - Accent4 13 3 2 3" xfId="5273" xr:uid="{679CC6FF-7248-421D-9806-2AAF66976DE8}"/>
    <cellStyle name="20% - Accent4 13 3 3" xfId="5274" xr:uid="{BC4E6A61-801A-4E56-AC49-1FB23CFE9FAD}"/>
    <cellStyle name="20% - Accent4 13 3 4" xfId="5275" xr:uid="{0AD282C1-C137-4ECA-8F46-EA80F64DCEA6}"/>
    <cellStyle name="20% - Accent4 13 3 5" xfId="5276" xr:uid="{19B2E7E0-9EBB-4AF5-ADE2-4AD242DDB1EC}"/>
    <cellStyle name="20% - Accent4 13 4" xfId="5277" xr:uid="{928B61A2-09B2-43F5-8364-C8CD5BB41078}"/>
    <cellStyle name="20% - Accent4 13 4 2" xfId="5278" xr:uid="{01ECD7A7-C483-4860-98F0-3D51B803C36A}"/>
    <cellStyle name="20% - Accent4 13 4 3" xfId="5279" xr:uid="{E0151387-F16F-402C-A962-644D822D2F0F}"/>
    <cellStyle name="20% - Accent4 13 5" xfId="5280" xr:uid="{58EFE040-ED4E-415F-8809-F7C9511F6179}"/>
    <cellStyle name="20% - Accent4 13 6" xfId="5281" xr:uid="{5E214E1A-08BD-4EE6-9185-829F1EA4CC45}"/>
    <cellStyle name="20% - Accent4 13 7" xfId="5282" xr:uid="{91A071C3-829D-455E-84A6-607344B61859}"/>
    <cellStyle name="20% - Accent4 13 8" xfId="5283" xr:uid="{7B053C48-192C-4595-9270-F944E20F358F}"/>
    <cellStyle name="20% - Accent4 13 9" xfId="5284" xr:uid="{26F82339-DE77-4A4B-A1C7-8B6087875B87}"/>
    <cellStyle name="20% - Accent4 14" xfId="5285" xr:uid="{DBA55F81-81A7-4656-8F9A-6823D10C59CE}"/>
    <cellStyle name="20% - Accent4 14 2" xfId="5286" xr:uid="{4D34CFA2-F8D7-451F-A82B-E10AF6D52208}"/>
    <cellStyle name="20% - Accent4 14 2 2" xfId="5287" xr:uid="{9D9D94FB-DC6B-4C44-A4A3-6F436884D8DA}"/>
    <cellStyle name="20% - Accent4 14 2 2 2" xfId="5288" xr:uid="{49DB5096-4034-4728-9203-0808B3465875}"/>
    <cellStyle name="20% - Accent4 14 2 2 3" xfId="5289" xr:uid="{2D9AD973-D53B-443B-ADED-668F5DCDD766}"/>
    <cellStyle name="20% - Accent4 14 2 3" xfId="5290" xr:uid="{4D34442D-47CF-4BDF-9D79-9E1996B45352}"/>
    <cellStyle name="20% - Accent4 14 2 4" xfId="5291" xr:uid="{34A9878B-B03F-4FD7-9414-52A854FDDD79}"/>
    <cellStyle name="20% - Accent4 14 2 5" xfId="5292" xr:uid="{A95135DC-80B3-41B3-901F-996F7478099D}"/>
    <cellStyle name="20% - Accent4 14 2 6" xfId="5293" xr:uid="{C37F585F-5136-4B9C-BC0E-6FE50808D93F}"/>
    <cellStyle name="20% - Accent4 14 2 7" xfId="5294" xr:uid="{60EB02EF-7504-4A3C-8B99-3EC8376CC117}"/>
    <cellStyle name="20% - Accent4 14 3" xfId="5295" xr:uid="{1F257E07-C709-43BE-AF56-DF2F9CC19811}"/>
    <cellStyle name="20% - Accent4 14 3 2" xfId="5296" xr:uid="{D4A33CA0-7D7D-4CEF-B168-BC65D7952813}"/>
    <cellStyle name="20% - Accent4 14 3 2 2" xfId="5297" xr:uid="{56BE636F-5FF5-4AF0-8953-5A7E2A7D96F2}"/>
    <cellStyle name="20% - Accent4 14 3 2 3" xfId="5298" xr:uid="{479FC407-760D-4CD4-A08E-BBF91CCF7DB4}"/>
    <cellStyle name="20% - Accent4 14 3 3" xfId="5299" xr:uid="{156E3908-27EE-4110-BEB7-198C6763CBBD}"/>
    <cellStyle name="20% - Accent4 14 3 4" xfId="5300" xr:uid="{B935AB40-A527-400B-A77D-0F2253989BA4}"/>
    <cellStyle name="20% - Accent4 14 3 5" xfId="5301" xr:uid="{EA93930B-6A59-4C8F-8885-FECA2A1F0F77}"/>
    <cellStyle name="20% - Accent4 14 4" xfId="5302" xr:uid="{BF0E90AB-1DE3-4E49-AB92-D482C453F7E7}"/>
    <cellStyle name="20% - Accent4 14 4 2" xfId="5303" xr:uid="{7249D9FE-016D-4A61-A270-3815FB8EFFDD}"/>
    <cellStyle name="20% - Accent4 14 4 3" xfId="5304" xr:uid="{1703323E-EB67-4104-B692-D4AC1505C336}"/>
    <cellStyle name="20% - Accent4 14 5" xfId="5305" xr:uid="{939B5BEB-7C32-47E5-A244-6CC8FD31AE50}"/>
    <cellStyle name="20% - Accent4 14 6" xfId="5306" xr:uid="{A0347EEA-A5E9-4D4B-BB8F-F50DEC13AA43}"/>
    <cellStyle name="20% - Accent4 14 7" xfId="5307" xr:uid="{48FA3F74-5055-41F2-A438-8F1B816B0FA7}"/>
    <cellStyle name="20% - Accent4 14 8" xfId="5308" xr:uid="{CE7E6359-4A80-4F41-8CC2-70393AAD7227}"/>
    <cellStyle name="20% - Accent4 14 9" xfId="5309" xr:uid="{AD86FA34-E916-4322-9BE1-1B17B1EA6136}"/>
    <cellStyle name="20% - Accent4 15" xfId="5310" xr:uid="{B089BE8F-2BAA-4B5A-BC20-4C0A997D7242}"/>
    <cellStyle name="20% - Accent4 15 2" xfId="5311" xr:uid="{C8C09BFF-2261-4D66-B196-57522885D7BF}"/>
    <cellStyle name="20% - Accent4 15 2 2" xfId="5312" xr:uid="{7DA0B2EA-C98C-4D12-8266-24752D206690}"/>
    <cellStyle name="20% - Accent4 15 2 2 2" xfId="5313" xr:uid="{E012838D-D856-4BCE-BC78-2EC4A0B96099}"/>
    <cellStyle name="20% - Accent4 15 2 2 3" xfId="5314" xr:uid="{971E3F3E-0707-4483-9BC7-FABB261F9856}"/>
    <cellStyle name="20% - Accent4 15 2 3" xfId="5315" xr:uid="{1256FDD0-A854-413D-A71F-6A4F697D5B30}"/>
    <cellStyle name="20% - Accent4 15 2 4" xfId="5316" xr:uid="{3F9AC95A-89CD-4619-9964-686647D24C11}"/>
    <cellStyle name="20% - Accent4 15 2 5" xfId="5317" xr:uid="{E7771964-0D6F-4B78-8ADA-6CB5EA43A385}"/>
    <cellStyle name="20% - Accent4 15 2 6" xfId="5318" xr:uid="{43EF9B1E-6EAC-471E-A6D5-D319B7821699}"/>
    <cellStyle name="20% - Accent4 15 2 7" xfId="5319" xr:uid="{64353DD6-C092-4578-B0ED-FBC9CB8D2DAD}"/>
    <cellStyle name="20% - Accent4 15 3" xfId="5320" xr:uid="{9ADAE89F-1142-4ACF-89E7-9587E1F8975D}"/>
    <cellStyle name="20% - Accent4 15 3 2" xfId="5321" xr:uid="{CB4872F9-2723-41FB-85DE-D109648D5501}"/>
    <cellStyle name="20% - Accent4 15 3 2 2" xfId="5322" xr:uid="{D2BAE2D8-7C09-47DC-8B85-471584C6C681}"/>
    <cellStyle name="20% - Accent4 15 3 2 3" xfId="5323" xr:uid="{79B4DE7F-5283-4C9C-8486-9738A07B9388}"/>
    <cellStyle name="20% - Accent4 15 3 3" xfId="5324" xr:uid="{E06BD887-15A7-4BAB-8026-72773FD6B14E}"/>
    <cellStyle name="20% - Accent4 15 3 4" xfId="5325" xr:uid="{BBA3F6CA-6DDC-4B60-8E34-C672ACEB247A}"/>
    <cellStyle name="20% - Accent4 15 3 5" xfId="5326" xr:uid="{71F06E78-1816-492F-A57E-FB25B9CD3C50}"/>
    <cellStyle name="20% - Accent4 15 4" xfId="5327" xr:uid="{5B5BF604-AA68-4B62-A25F-C5EFB910FF8F}"/>
    <cellStyle name="20% - Accent4 15 4 2" xfId="5328" xr:uid="{3D03D761-E759-4742-9F5E-CE9BAA6D66D5}"/>
    <cellStyle name="20% - Accent4 15 4 3" xfId="5329" xr:uid="{B0D17E87-BE58-4E05-BB3F-33AB0574C321}"/>
    <cellStyle name="20% - Accent4 15 5" xfId="5330" xr:uid="{2DE22320-C220-41D8-8213-D58F14093E3D}"/>
    <cellStyle name="20% - Accent4 15 6" xfId="5331" xr:uid="{A71A1D19-2859-4FFE-A08E-04A136139977}"/>
    <cellStyle name="20% - Accent4 15 7" xfId="5332" xr:uid="{271E37F2-9FF6-4E5A-A9A0-B89991CDB65E}"/>
    <cellStyle name="20% - Accent4 15 8" xfId="5333" xr:uid="{EF848B34-38DB-4873-A1CC-F9A7AE02EEB5}"/>
    <cellStyle name="20% - Accent4 15 9" xfId="5334" xr:uid="{B02ACD6A-E5B0-4373-A4A8-8A7DA82D01A3}"/>
    <cellStyle name="20% - Accent4 16" xfId="5335" xr:uid="{69AEB494-794B-48FB-91B3-8011E44DC067}"/>
    <cellStyle name="20% - Accent4 16 2" xfId="5336" xr:uid="{984FA0A9-6E8F-47B8-BEE7-BA33174CF5CD}"/>
    <cellStyle name="20% - Accent4 16 2 2" xfId="5337" xr:uid="{DB29BD82-F437-4E17-B30A-26FE1127392D}"/>
    <cellStyle name="20% - Accent4 16 2 2 2" xfId="5338" xr:uid="{10A1F716-1EED-4A4F-BDCE-341F3316E2FD}"/>
    <cellStyle name="20% - Accent4 16 2 2 3" xfId="5339" xr:uid="{F7ED34E6-9AD8-47A6-B1A0-CFA7BECF3488}"/>
    <cellStyle name="20% - Accent4 16 2 3" xfId="5340" xr:uid="{79D08867-5D12-4EA3-B783-0048846A6AA9}"/>
    <cellStyle name="20% - Accent4 16 2 4" xfId="5341" xr:uid="{A467846B-36E5-4AF7-A1D0-CA29E9A35E2E}"/>
    <cellStyle name="20% - Accent4 16 2 5" xfId="5342" xr:uid="{FB116501-CE4D-4279-B64C-1C2F9EC7BE3B}"/>
    <cellStyle name="20% - Accent4 16 2 6" xfId="5343" xr:uid="{8E39179B-2A21-4AF4-B6E4-6517E9C74712}"/>
    <cellStyle name="20% - Accent4 16 2 7" xfId="5344" xr:uid="{33258A8F-62EC-4316-897D-77F725E50F94}"/>
    <cellStyle name="20% - Accent4 16 3" xfId="5345" xr:uid="{A3898A53-8638-4E64-A125-002726C0C74C}"/>
    <cellStyle name="20% - Accent4 16 3 2" xfId="5346" xr:uid="{8FAB7D99-2E97-4AF4-B1A0-9044AEE8DFC6}"/>
    <cellStyle name="20% - Accent4 16 3 2 2" xfId="5347" xr:uid="{FCED6AFD-55EA-4EB1-92BE-480F9CFD55BD}"/>
    <cellStyle name="20% - Accent4 16 3 2 3" xfId="5348" xr:uid="{4F3B3448-AF6D-4023-ACB9-10B7E2FBB1CA}"/>
    <cellStyle name="20% - Accent4 16 3 3" xfId="5349" xr:uid="{02694A9C-08AB-411F-8426-FA50306BF274}"/>
    <cellStyle name="20% - Accent4 16 3 4" xfId="5350" xr:uid="{3FA21A51-44BA-4B80-8554-DD7A99323B35}"/>
    <cellStyle name="20% - Accent4 16 3 5" xfId="5351" xr:uid="{320563BD-6374-4D96-86D1-1700B84C22AD}"/>
    <cellStyle name="20% - Accent4 16 4" xfId="5352" xr:uid="{CB034209-761A-4241-93B8-16CDB6D25F38}"/>
    <cellStyle name="20% - Accent4 16 4 2" xfId="5353" xr:uid="{EBEEEC04-F8F7-4948-BA1A-A4E7FF1344DE}"/>
    <cellStyle name="20% - Accent4 16 4 3" xfId="5354" xr:uid="{1AFB2224-4DC8-4477-8710-0B358159B96C}"/>
    <cellStyle name="20% - Accent4 16 5" xfId="5355" xr:uid="{4A6BFFBA-F3AC-4EF1-A1B8-EEF794F33785}"/>
    <cellStyle name="20% - Accent4 16 6" xfId="5356" xr:uid="{0339D0B4-CBE8-4AEC-94B4-151BAC09185D}"/>
    <cellStyle name="20% - Accent4 16 7" xfId="5357" xr:uid="{B130CA88-8E28-4B18-A5C8-F7F323F2179F}"/>
    <cellStyle name="20% - Accent4 16 8" xfId="5358" xr:uid="{1A40F7FA-2B58-4887-B83A-E513BAABF1C2}"/>
    <cellStyle name="20% - Accent4 16 9" xfId="5359" xr:uid="{B41D7416-8594-40B7-8B7A-7807D950CDCD}"/>
    <cellStyle name="20% - Accent4 17" xfId="5360" xr:uid="{51D6A5D2-699A-434F-AB23-125BF5A3EEB7}"/>
    <cellStyle name="20% - Accent4 17 2" xfId="5361" xr:uid="{C3A06AC6-8DA0-48DD-A3CA-89013CD1F265}"/>
    <cellStyle name="20% - Accent4 17 2 2" xfId="5362" xr:uid="{33C32F74-80C5-4C5C-A1BE-1726AFB63253}"/>
    <cellStyle name="20% - Accent4 17 2 3" xfId="5363" xr:uid="{C921509D-F3EE-4801-BD54-F42BAEB037E2}"/>
    <cellStyle name="20% - Accent4 17 2 4" xfId="5364" xr:uid="{0BE3BFCC-22A5-4852-B494-91EB8EF6599E}"/>
    <cellStyle name="20% - Accent4 17 2 5" xfId="5365" xr:uid="{A749B4C6-57E8-45EA-A5AA-3630BFEB5065}"/>
    <cellStyle name="20% - Accent4 17 3" xfId="5366" xr:uid="{DFE1DD26-A459-40AB-84D8-11C19770616B}"/>
    <cellStyle name="20% - Accent4 17 4" xfId="5367" xr:uid="{AC655349-959C-4EC2-BE01-F31B67A42616}"/>
    <cellStyle name="20% - Accent4 17 5" xfId="5368" xr:uid="{1D95A301-1D45-4B63-9518-26FB989E686C}"/>
    <cellStyle name="20% - Accent4 17 6" xfId="5369" xr:uid="{A341895F-A0D6-4ACD-9128-E0C8ADDDD709}"/>
    <cellStyle name="20% - Accent4 17 7" xfId="5370" xr:uid="{DB8CE7E3-63F3-404E-B031-23B039DCE5E4}"/>
    <cellStyle name="20% - Accent4 18" xfId="5371" xr:uid="{55A9FC2C-E8FE-461D-B748-8F77D46555F4}"/>
    <cellStyle name="20% - Accent4 18 2" xfId="5372" xr:uid="{6D6BA8F2-9BFB-40D5-995D-8F60027E9B94}"/>
    <cellStyle name="20% - Accent4 18 2 2" xfId="5373" xr:uid="{2881D09C-EC28-4CE6-AA6E-890721D90D7F}"/>
    <cellStyle name="20% - Accent4 18 2 3" xfId="5374" xr:uid="{80BEAC33-1AD1-4AEF-9C2F-ED35AB95B1E9}"/>
    <cellStyle name="20% - Accent4 18 3" xfId="5375" xr:uid="{C7249899-06CB-4A42-B276-3009F004A387}"/>
    <cellStyle name="20% - Accent4 18 4" xfId="5376" xr:uid="{45D60415-8ACC-44D0-8242-180B3A242A78}"/>
    <cellStyle name="20% - Accent4 18 5" xfId="5377" xr:uid="{E2DC1E94-FEB4-4590-AF38-7C248ACA821F}"/>
    <cellStyle name="20% - Accent4 18 6" xfId="5378" xr:uid="{BF91B44F-5B67-4568-8577-153BB0277286}"/>
    <cellStyle name="20% - Accent4 18 7" xfId="5379" xr:uid="{613B1E26-7931-402D-88ED-7BBB08F37A6B}"/>
    <cellStyle name="20% - Accent4 19" xfId="5380" xr:uid="{27AF38B2-1310-44B5-9E8A-EA3C46FFFB50}"/>
    <cellStyle name="20% - Accent4 19 2" xfId="5381" xr:uid="{463D8E6F-C63F-42F6-9D9E-1D2233283F83}"/>
    <cellStyle name="20% - Accent4 19 3" xfId="5382" xr:uid="{490889D0-EF1C-4C38-A371-587572FD24B5}"/>
    <cellStyle name="20% - Accent4 19 4" xfId="5383" xr:uid="{6E235C12-142D-41E6-BD83-4FFD8B8FFDEE}"/>
    <cellStyle name="20% - Accent4 19 5" xfId="5384" xr:uid="{DB1F607B-00F3-4615-BDD5-5F8F45A23504}"/>
    <cellStyle name="20% - Accent4 19 6" xfId="5385" xr:uid="{9ED680AC-2EA5-4AAC-9341-846CE45D8C0D}"/>
    <cellStyle name="20% - Accent4 2" xfId="127" xr:uid="{6F252E6B-C1D5-4146-A7DF-AEE3465B354E}"/>
    <cellStyle name="20% - Accent4 2 10" xfId="5387" xr:uid="{DFCB958A-CDF9-46C3-A769-0268AA6B2DE8}"/>
    <cellStyle name="20% - Accent4 2 11" xfId="5388" xr:uid="{527F76E3-5F93-4797-92FB-BFF23464F457}"/>
    <cellStyle name="20% - Accent4 2 12" xfId="5389" xr:uid="{A0DBF108-B1AF-40A3-8457-02F2E7FE3481}"/>
    <cellStyle name="20% - Accent4 2 13" xfId="5390" xr:uid="{8B625792-1EF2-4109-8C02-E0BD7E31D654}"/>
    <cellStyle name="20% - Accent4 2 14" xfId="5391" xr:uid="{56ADFA59-ADE8-494B-8CC6-EFEAF09B8729}"/>
    <cellStyle name="20% - Accent4 2 15" xfId="5392" xr:uid="{E9AACCEE-2238-48A0-8095-6BA39DACDD6D}"/>
    <cellStyle name="20% - Accent4 2 16" xfId="5393" xr:uid="{309512C9-FF54-42D5-9FFA-C42BCB0CF931}"/>
    <cellStyle name="20% - Accent4 2 17" xfId="5394" xr:uid="{FEDDB64F-D2D8-495B-B42B-4E2A21FFB880}"/>
    <cellStyle name="20% - Accent4 2 18" xfId="5395" xr:uid="{4BCC6426-FF63-4B80-A64C-CB52F958B012}"/>
    <cellStyle name="20% - Accent4 2 19" xfId="5386" xr:uid="{28878837-F7CD-48E0-9C77-09B095E226F3}"/>
    <cellStyle name="20% - Accent4 2 2" xfId="128" xr:uid="{88293C1F-DE39-4CDF-A764-F3203BB18AB7}"/>
    <cellStyle name="20% - Accent4 2 2 10" xfId="5397" xr:uid="{2C0A0B3A-7876-436D-B6FB-A052FD297254}"/>
    <cellStyle name="20% - Accent4 2 2 11" xfId="5398" xr:uid="{2F9C5267-243D-483A-B32D-02B79B275FCC}"/>
    <cellStyle name="20% - Accent4 2 2 12" xfId="5399" xr:uid="{FB817C1B-E9C7-4E34-979B-577003976D9E}"/>
    <cellStyle name="20% - Accent4 2 2 13" xfId="5400" xr:uid="{2248B281-1BCD-45E4-8A5F-40DF2534F169}"/>
    <cellStyle name="20% - Accent4 2 2 14" xfId="5396" xr:uid="{E29EAB4E-AAA5-4DFF-8A3D-24B1A7EFDF79}"/>
    <cellStyle name="20% - Accent4 2 2 2" xfId="129" xr:uid="{A0E9EC23-3067-4AB4-87CD-3EBCB3D46CB4}"/>
    <cellStyle name="20% - Accent4 2 2 2 10" xfId="5402" xr:uid="{260D7BF4-DDCD-4480-82CC-79D46FACA08A}"/>
    <cellStyle name="20% - Accent4 2 2 2 11" xfId="5403" xr:uid="{B2D9873B-9944-47E1-BFA0-4E689220FEFA}"/>
    <cellStyle name="20% - Accent4 2 2 2 12" xfId="5401" xr:uid="{20F790E7-10C7-4783-95C6-5A19B4D65FED}"/>
    <cellStyle name="20% - Accent4 2 2 2 2" xfId="130" xr:uid="{8917E649-E3CF-432D-BA6E-C5AD4E0A5286}"/>
    <cellStyle name="20% - Accent4 2 2 2 2 2" xfId="131" xr:uid="{D03D68B8-F53E-48EE-A29E-4913D09A8A50}"/>
    <cellStyle name="20% - Accent4 2 2 2 2 2 2" xfId="5406" xr:uid="{F819FD3B-E382-4F69-AC0E-681EE5A19AAC}"/>
    <cellStyle name="20% - Accent4 2 2 2 2 2 2 2" xfId="5407" xr:uid="{6A7C241D-D681-4DF2-87B5-14ACD09B6225}"/>
    <cellStyle name="20% - Accent4 2 2 2 2 2 2 3" xfId="5408" xr:uid="{73F3A9C2-8C09-4539-896B-B34131D99993}"/>
    <cellStyle name="20% - Accent4 2 2 2 2 2 3" xfId="5409" xr:uid="{E183AE5B-44B7-403E-9997-AF5CD830C1FC}"/>
    <cellStyle name="20% - Accent4 2 2 2 2 2 3 2" xfId="5410" xr:uid="{9DEE62E5-621E-4BE2-9847-6D9007B445E9}"/>
    <cellStyle name="20% - Accent4 2 2 2 2 2 4" xfId="5411" xr:uid="{7415CBC5-E3E2-4608-B2FB-2DCC0C301069}"/>
    <cellStyle name="20% - Accent4 2 2 2 2 2 5" xfId="5405" xr:uid="{FE5639CD-BA51-456C-AD39-8EEEA8C447F3}"/>
    <cellStyle name="20% - Accent4 2 2 2 2 3" xfId="5412" xr:uid="{4BE11D40-B5AD-426A-A49D-D34F51A10398}"/>
    <cellStyle name="20% - Accent4 2 2 2 2 3 2" xfId="5413" xr:uid="{D0BC4822-052A-42BB-8CB0-09B37786A2B9}"/>
    <cellStyle name="20% - Accent4 2 2 2 2 3 3" xfId="5414" xr:uid="{7E207A5B-AABA-4B9C-98E2-5A1F9C0EAEF3}"/>
    <cellStyle name="20% - Accent4 2 2 2 2 4" xfId="5415" xr:uid="{C0A37CE9-203C-40F8-B225-28A3008CF91B}"/>
    <cellStyle name="20% - Accent4 2 2 2 2 4 2" xfId="5416" xr:uid="{77D8CEBE-E100-48E4-A0B2-DA6B65F9F67C}"/>
    <cellStyle name="20% - Accent4 2 2 2 2 5" xfId="5417" xr:uid="{88C9203C-C10A-4B8D-BAD4-FB88FB786B59}"/>
    <cellStyle name="20% - Accent4 2 2 2 2 6" xfId="5418" xr:uid="{A39DDC83-24F2-461D-BB78-7F2A417A4E3A}"/>
    <cellStyle name="20% - Accent4 2 2 2 2 7" xfId="5419" xr:uid="{D4BFF1DC-3A21-4D2B-AB6F-869BF9959A50}"/>
    <cellStyle name="20% - Accent4 2 2 2 2 8" xfId="5404" xr:uid="{81062D09-198E-4422-A40A-52C234556E31}"/>
    <cellStyle name="20% - Accent4 2 2 2 3" xfId="132" xr:uid="{6BF44937-4509-40C1-B364-2E1132A4C706}"/>
    <cellStyle name="20% - Accent4 2 2 2 3 2" xfId="5421" xr:uid="{67DDF7A9-6F11-48AB-86A6-E470F72C92F3}"/>
    <cellStyle name="20% - Accent4 2 2 2 3 2 2" xfId="5422" xr:uid="{EB6980F6-878F-4260-BE3A-4D57A256C6E3}"/>
    <cellStyle name="20% - Accent4 2 2 2 3 2 2 2" xfId="5423" xr:uid="{E9AA11ED-93CD-48D2-9C2D-0BCB81C076F4}"/>
    <cellStyle name="20% - Accent4 2 2 2 3 2 3" xfId="5424" xr:uid="{3C0F2EBC-2414-475D-94A5-EA0F8AB04D94}"/>
    <cellStyle name="20% - Accent4 2 2 2 3 2 4" xfId="5425" xr:uid="{FDBFDB38-6E83-42A2-9F9D-B8968082003C}"/>
    <cellStyle name="20% - Accent4 2 2 2 3 3" xfId="5426" xr:uid="{B17E181B-C158-4172-83D1-EA483FC595E5}"/>
    <cellStyle name="20% - Accent4 2 2 2 3 3 2" xfId="5427" xr:uid="{AA0A0E87-3744-42BE-BBA8-51160AD7F508}"/>
    <cellStyle name="20% - Accent4 2 2 2 3 4" xfId="5428" xr:uid="{B55638BC-F3B2-42B8-BDFA-A2D68759BAA8}"/>
    <cellStyle name="20% - Accent4 2 2 2 3 5" xfId="5429" xr:uid="{6DCF7D85-D9C9-4A08-92EC-01D2ECC6AF03}"/>
    <cellStyle name="20% - Accent4 2 2 2 3 6" xfId="5430" xr:uid="{65DDAE11-9A10-457A-ABAA-AF544F690DE5}"/>
    <cellStyle name="20% - Accent4 2 2 2 3 7" xfId="5420" xr:uid="{D9A6751A-608A-4C14-8148-2DC6F2869B42}"/>
    <cellStyle name="20% - Accent4 2 2 2 4" xfId="5431" xr:uid="{3470FFEE-4F26-4C67-9AD5-A59B4E7B3FEA}"/>
    <cellStyle name="20% - Accent4 2 2 2 4 2" xfId="5432" xr:uid="{A86F2B84-7541-4703-874B-9D17AD831BDB}"/>
    <cellStyle name="20% - Accent4 2 2 2 4 2 2" xfId="5433" xr:uid="{9D62431E-6C71-4ED8-9CB8-6DFA90518CAD}"/>
    <cellStyle name="20% - Accent4 2 2 2 4 3" xfId="5434" xr:uid="{83021369-1F2F-4C7A-89D1-2D5D0239FE78}"/>
    <cellStyle name="20% - Accent4 2 2 2 4 4" xfId="5435" xr:uid="{8422083D-F962-417A-8F43-2D13064795BB}"/>
    <cellStyle name="20% - Accent4 2 2 2 5" xfId="5436" xr:uid="{7D75EBA1-9F01-45EA-9A58-E4642F08E3FF}"/>
    <cellStyle name="20% - Accent4 2 2 2 5 2" xfId="5437" xr:uid="{1FA2AF03-6AC5-4A5E-A463-6E0B29B86F21}"/>
    <cellStyle name="20% - Accent4 2 2 2 6" xfId="5438" xr:uid="{70D2298B-2D3A-468D-89C3-1496346400D9}"/>
    <cellStyle name="20% - Accent4 2 2 2 7" xfId="5439" xr:uid="{D0EA077E-1101-418C-A48D-098494A78167}"/>
    <cellStyle name="20% - Accent4 2 2 2 8" xfId="5440" xr:uid="{9C6AEB69-5B28-4E34-8A91-DE9D7FE82EB2}"/>
    <cellStyle name="20% - Accent4 2 2 2 9" xfId="5441" xr:uid="{9E03B197-8C8C-4584-B55C-41E462E6FF91}"/>
    <cellStyle name="20% - Accent4 2 2 3" xfId="133" xr:uid="{3BBC5F0E-CADD-444A-8D75-ED294FCF82A9}"/>
    <cellStyle name="20% - Accent4 2 2 3 10" xfId="5442" xr:uid="{3AA85087-CA48-4449-A028-233760E6990A}"/>
    <cellStyle name="20% - Accent4 2 2 3 2" xfId="134" xr:uid="{B805CBE9-9F10-4E7A-9595-90643D01085C}"/>
    <cellStyle name="20% - Accent4 2 2 3 2 2" xfId="5444" xr:uid="{0C461F02-63EC-4EC1-8917-A70FA76E12E4}"/>
    <cellStyle name="20% - Accent4 2 2 3 2 2 2" xfId="5445" xr:uid="{993688E6-28FA-4066-A25E-B090D3149A20}"/>
    <cellStyle name="20% - Accent4 2 2 3 2 2 2 2" xfId="5446" xr:uid="{D4E2C03A-2EDA-40A7-B6CB-29862EFFA70C}"/>
    <cellStyle name="20% - Accent4 2 2 3 2 2 3" xfId="5447" xr:uid="{5023AE96-3150-4A03-93A8-D8F7125EA4E7}"/>
    <cellStyle name="20% - Accent4 2 2 3 2 2 4" xfId="5448" xr:uid="{661453B4-C659-4178-8CD7-D94D0A95A0CB}"/>
    <cellStyle name="20% - Accent4 2 2 3 2 3" xfId="5449" xr:uid="{B850144A-7F14-4379-9609-4BBE0B1C3099}"/>
    <cellStyle name="20% - Accent4 2 2 3 2 3 2" xfId="5450" xr:uid="{4B8DA094-52C4-4C1A-8FAE-F10DC8E34AA6}"/>
    <cellStyle name="20% - Accent4 2 2 3 2 4" xfId="5451" xr:uid="{A54EF6B8-1E2E-41ED-B274-FDC681FD934B}"/>
    <cellStyle name="20% - Accent4 2 2 3 2 5" xfId="5452" xr:uid="{86685111-AE60-421C-9536-18608A28BF0E}"/>
    <cellStyle name="20% - Accent4 2 2 3 2 6" xfId="5453" xr:uid="{9ACED1AC-46D9-4235-929C-BD2AC115FA4F}"/>
    <cellStyle name="20% - Accent4 2 2 3 2 7" xfId="5443" xr:uid="{9777D5E1-6E74-409B-8698-485117AE7DD5}"/>
    <cellStyle name="20% - Accent4 2 2 3 3" xfId="5454" xr:uid="{C00BE041-3FFC-4A42-8639-7C86A76764D8}"/>
    <cellStyle name="20% - Accent4 2 2 3 3 2" xfId="5455" xr:uid="{B1EDB1C5-FD69-4A46-AEB0-7C35A2836379}"/>
    <cellStyle name="20% - Accent4 2 2 3 3 2 2" xfId="5456" xr:uid="{51B51087-1436-4734-B60E-4E5FB4E0B425}"/>
    <cellStyle name="20% - Accent4 2 2 3 3 2 3" xfId="5457" xr:uid="{8623F9BD-F54E-4029-8837-42108A644993}"/>
    <cellStyle name="20% - Accent4 2 2 3 3 2 4" xfId="5458" xr:uid="{5F1BD410-A010-480E-BE91-ADE57EF8873E}"/>
    <cellStyle name="20% - Accent4 2 2 3 3 3" xfId="5459" xr:uid="{1B1303D6-454E-4E3F-B8A2-A2A49BBBC32E}"/>
    <cellStyle name="20% - Accent4 2 2 3 3 4" xfId="5460" xr:uid="{DF75FA2B-EDF9-487F-AB5C-26F0D460BE0F}"/>
    <cellStyle name="20% - Accent4 2 2 3 3 5" xfId="5461" xr:uid="{4BA021D0-FBF5-4CC6-BEB8-93E26C2E1AB2}"/>
    <cellStyle name="20% - Accent4 2 2 3 3 6" xfId="5462" xr:uid="{F9F186BF-BC4C-4336-B4E9-B71CB9CBCF8C}"/>
    <cellStyle name="20% - Accent4 2 2 3 4" xfId="5463" xr:uid="{298AF965-A634-4C17-9BE9-198A963184A9}"/>
    <cellStyle name="20% - Accent4 2 2 3 4 2" xfId="5464" xr:uid="{9B39056B-B4A3-422C-896B-35FDCC5EEDD8}"/>
    <cellStyle name="20% - Accent4 2 2 3 4 3" xfId="5465" xr:uid="{7AF56DFA-8681-433F-AD00-C9B446CAA0FF}"/>
    <cellStyle name="20% - Accent4 2 2 3 4 4" xfId="5466" xr:uid="{1E5D9981-2374-49C6-9442-4E0FF31ADC55}"/>
    <cellStyle name="20% - Accent4 2 2 3 5" xfId="5467" xr:uid="{A9893F43-4FB7-4BF8-BD0D-A096D4F10C8E}"/>
    <cellStyle name="20% - Accent4 2 2 3 6" xfId="5468" xr:uid="{ED302563-25DD-4BE3-9B50-857353775788}"/>
    <cellStyle name="20% - Accent4 2 2 3 7" xfId="5469" xr:uid="{D351FBC6-C766-4C84-ABB9-2D9A03EE212E}"/>
    <cellStyle name="20% - Accent4 2 2 3 8" xfId="5470" xr:uid="{1B28823F-2058-4ACB-8EF5-80B29530E20F}"/>
    <cellStyle name="20% - Accent4 2 2 3 9" xfId="5471" xr:uid="{061C2E20-682E-449C-B507-5143E21392FA}"/>
    <cellStyle name="20% - Accent4 2 2 4" xfId="135" xr:uid="{EAEECCD9-D7BC-4127-B19B-536027F0B459}"/>
    <cellStyle name="20% - Accent4 2 2 4 2" xfId="5473" xr:uid="{220DB91C-D38D-4F4E-A6AF-FF690F8AEB3C}"/>
    <cellStyle name="20% - Accent4 2 2 4 2 2" xfId="5474" xr:uid="{B35D685D-FE76-47D5-AB30-96924A25FAFD}"/>
    <cellStyle name="20% - Accent4 2 2 4 2 2 2" xfId="5475" xr:uid="{46E2D5DC-773C-4681-893C-B57D9257364B}"/>
    <cellStyle name="20% - Accent4 2 2 4 2 2 3" xfId="5476" xr:uid="{FCEA5B08-72D9-4EA3-BC3F-7FA6F5A9BABD}"/>
    <cellStyle name="20% - Accent4 2 2 4 2 3" xfId="5477" xr:uid="{4438585E-2F0C-41A5-9BA9-8BADA3031A27}"/>
    <cellStyle name="20% - Accent4 2 2 4 2 3 2" xfId="5478" xr:uid="{AE09A7D3-85C2-4584-8CFA-22EDBE28A004}"/>
    <cellStyle name="20% - Accent4 2 2 4 2 4" xfId="5479" xr:uid="{A69357EB-C3B5-4BB5-9BF0-8BA8ED087FAB}"/>
    <cellStyle name="20% - Accent4 2 2 4 3" xfId="5480" xr:uid="{9E8023E2-EE1B-4475-9FE4-2A52AEB83289}"/>
    <cellStyle name="20% - Accent4 2 2 4 3 2" xfId="5481" xr:uid="{12120592-24E0-4BCE-BDF5-57872CCF0EA1}"/>
    <cellStyle name="20% - Accent4 2 2 4 3 3" xfId="5482" xr:uid="{09207D0B-70E9-498C-A446-375EC603DA83}"/>
    <cellStyle name="20% - Accent4 2 2 4 4" xfId="5483" xr:uid="{A0FA582D-7C6D-483E-93EB-ED689476B069}"/>
    <cellStyle name="20% - Accent4 2 2 4 4 2" xfId="5484" xr:uid="{5EC82905-B994-4179-BAFB-B38E3A2F939F}"/>
    <cellStyle name="20% - Accent4 2 2 4 5" xfId="5485" xr:uid="{7A02475E-6557-41B5-84B5-34A290F0E3A1}"/>
    <cellStyle name="20% - Accent4 2 2 4 6" xfId="5486" xr:uid="{1139E7EF-AD94-49AB-9659-CF139D1E355F}"/>
    <cellStyle name="20% - Accent4 2 2 4 7" xfId="5472" xr:uid="{575E2899-5F0A-4636-B84D-5156B0063CF6}"/>
    <cellStyle name="20% - Accent4 2 2 5" xfId="5487" xr:uid="{F98A5D65-9EEF-464F-8EBE-B613EBFF3EEE}"/>
    <cellStyle name="20% - Accent4 2 2 5 2" xfId="5488" xr:uid="{3A0D5F94-440C-40AD-841F-EA9EB001037D}"/>
    <cellStyle name="20% - Accent4 2 2 5 2 2" xfId="5489" xr:uid="{3ED6F57E-DE0E-4440-B99C-AD2E90FC046B}"/>
    <cellStyle name="20% - Accent4 2 2 5 2 2 2" xfId="5490" xr:uid="{07B0FCC2-4AB7-4B1B-B557-858F1334478C}"/>
    <cellStyle name="20% - Accent4 2 2 5 2 3" xfId="5491" xr:uid="{A189BC67-BE0B-413A-83B7-1D82003E9E91}"/>
    <cellStyle name="20% - Accent4 2 2 5 2 4" xfId="5492" xr:uid="{8F4C063D-C033-4839-B281-5F15EA83BCBC}"/>
    <cellStyle name="20% - Accent4 2 2 5 3" xfId="5493" xr:uid="{724B88F7-5863-4E23-9DD2-39E562C703B4}"/>
    <cellStyle name="20% - Accent4 2 2 5 3 2" xfId="5494" xr:uid="{419BB93D-D215-4950-B5E3-3FD3D1A834BA}"/>
    <cellStyle name="20% - Accent4 2 2 5 4" xfId="5495" xr:uid="{444DEE60-D4E8-4930-BC73-58FAC9B706E5}"/>
    <cellStyle name="20% - Accent4 2 2 5 5" xfId="5496" xr:uid="{46E068FD-F5F9-43A1-9DC3-E7961AD1A062}"/>
    <cellStyle name="20% - Accent4 2 2 5 6" xfId="5497" xr:uid="{AD3A52EC-5B87-4BBB-92E0-AD08CE9112CB}"/>
    <cellStyle name="20% - Accent4 2 2 6" xfId="5498" xr:uid="{5CDC97EB-B68D-4E0F-AAE8-DB0EB84E021B}"/>
    <cellStyle name="20% - Accent4 2 2 6 2" xfId="5499" xr:uid="{A98C2A8C-6EE3-4774-9BF9-3CBA4C9F54CD}"/>
    <cellStyle name="20% - Accent4 2 2 6 2 2" xfId="5500" xr:uid="{0E8F7A06-FAA2-4E2A-B270-E2A7870F1340}"/>
    <cellStyle name="20% - Accent4 2 2 6 3" xfId="5501" xr:uid="{20BEC0A7-F5B2-4507-A966-CE2A18855C45}"/>
    <cellStyle name="20% - Accent4 2 2 6 4" xfId="5502" xr:uid="{FD1F8B8A-5555-4138-8E31-3E9EFFC718B4}"/>
    <cellStyle name="20% - Accent4 2 2 7" xfId="5503" xr:uid="{83695D58-DFED-45F2-A944-4B3340549BD0}"/>
    <cellStyle name="20% - Accent4 2 2 7 2" xfId="5504" xr:uid="{BAED83DA-669F-42EB-B214-AEA71CB804B9}"/>
    <cellStyle name="20% - Accent4 2 2 8" xfId="5505" xr:uid="{81F60903-C2AD-457E-8ED8-8B01227CBD15}"/>
    <cellStyle name="20% - Accent4 2 2 8 2" xfId="5506" xr:uid="{95ED75C8-A724-4264-8C9A-A1A422C509A7}"/>
    <cellStyle name="20% - Accent4 2 2 9" xfId="5507" xr:uid="{1B71E25B-A16C-444B-B3EF-9510E89AB035}"/>
    <cellStyle name="20% - Accent4 2 2 9 2" xfId="5508" xr:uid="{8C0CD075-1097-43AC-8149-852ED510AD2C}"/>
    <cellStyle name="20% - Accent4 2 3" xfId="136" xr:uid="{0B27BFC2-E333-4E13-B640-C6190B6EA53B}"/>
    <cellStyle name="20% - Accent4 2 3 10" xfId="5510" xr:uid="{FEFE3CB7-88F1-4DC6-A91E-C06F791A4733}"/>
    <cellStyle name="20% - Accent4 2 3 11" xfId="5511" xr:uid="{E8DE5634-186F-4B77-907F-8505C9FE21C9}"/>
    <cellStyle name="20% - Accent4 2 3 12" xfId="5512" xr:uid="{A1D687D0-54AD-4D23-B930-4E649AFEF93A}"/>
    <cellStyle name="20% - Accent4 2 3 13" xfId="5509" xr:uid="{BA1D7647-B9E0-45E2-804C-5B91AE316072}"/>
    <cellStyle name="20% - Accent4 2 3 2" xfId="137" xr:uid="{E675302B-D920-4A01-A5ED-9626CE508C4E}"/>
    <cellStyle name="20% - Accent4 2 3 2 2" xfId="138" xr:uid="{02761067-9873-4EA1-9F33-A2C2C3A9FBFC}"/>
    <cellStyle name="20% - Accent4 2 3 2 2 2" xfId="5515" xr:uid="{5E57A0A8-70A1-4FF1-B755-23F8F5032681}"/>
    <cellStyle name="20% - Accent4 2 3 2 2 2 2" xfId="5516" xr:uid="{773D8CC5-3CF1-4538-9718-8926D5F1FC93}"/>
    <cellStyle name="20% - Accent4 2 3 2 2 2 3" xfId="5517" xr:uid="{EA8AE04A-B636-4BB8-993F-0B430930F114}"/>
    <cellStyle name="20% - Accent4 2 3 2 2 3" xfId="5518" xr:uid="{DC815888-6CD4-44DA-8C28-6EA63136315E}"/>
    <cellStyle name="20% - Accent4 2 3 2 2 3 2" xfId="5519" xr:uid="{3138250A-60CF-45B5-B023-B639221B7A5C}"/>
    <cellStyle name="20% - Accent4 2 3 2 2 4" xfId="5520" xr:uid="{881E8E53-7514-4ABD-8C71-5563EC87B105}"/>
    <cellStyle name="20% - Accent4 2 3 2 2 5" xfId="5514" xr:uid="{2F6818BF-2F78-4F10-92EB-38F3E0954BDC}"/>
    <cellStyle name="20% - Accent4 2 3 2 3" xfId="5521" xr:uid="{1C31D641-57BD-4A95-AA64-9F19DD333B80}"/>
    <cellStyle name="20% - Accent4 2 3 2 3 2" xfId="5522" xr:uid="{5687612E-3B9A-45A4-85DF-8CFEEDF8794A}"/>
    <cellStyle name="20% - Accent4 2 3 2 3 3" xfId="5523" xr:uid="{98246803-AECA-4C30-90C3-E83FC25EA673}"/>
    <cellStyle name="20% - Accent4 2 3 2 4" xfId="5524" xr:uid="{431876CE-661B-4B79-AC91-A500BA749487}"/>
    <cellStyle name="20% - Accent4 2 3 2 4 2" xfId="5525" xr:uid="{7C9E63A3-0C2C-42BA-9BA0-36719E794B92}"/>
    <cellStyle name="20% - Accent4 2 3 2 5" xfId="5526" xr:uid="{BD6013F2-AE3C-4BFB-9DD1-36E783DB8B42}"/>
    <cellStyle name="20% - Accent4 2 3 2 6" xfId="5527" xr:uid="{5FBD618A-5019-4EC5-8ABF-EED6EBF9A101}"/>
    <cellStyle name="20% - Accent4 2 3 2 7" xfId="5528" xr:uid="{4354A014-0C10-45B3-8672-5C06D2DAE783}"/>
    <cellStyle name="20% - Accent4 2 3 2 8" xfId="5529" xr:uid="{7A08BF31-E296-4C87-BC2C-43E1B6E714F2}"/>
    <cellStyle name="20% - Accent4 2 3 2 9" xfId="5513" xr:uid="{643E2225-6F59-441A-BDC0-8E97351DC48E}"/>
    <cellStyle name="20% - Accent4 2 3 3" xfId="139" xr:uid="{65479BCD-170C-429D-B21C-9343CE2D0078}"/>
    <cellStyle name="20% - Accent4 2 3 3 2" xfId="5531" xr:uid="{5DD48878-1F7B-42A6-A29F-20D157CED7CA}"/>
    <cellStyle name="20% - Accent4 2 3 3 2 2" xfId="5532" xr:uid="{DC9DDAA3-F55E-4A2D-822A-ED7AB590F764}"/>
    <cellStyle name="20% - Accent4 2 3 3 2 2 2" xfId="5533" xr:uid="{4081C04F-82F9-4861-9142-70423BAABBFD}"/>
    <cellStyle name="20% - Accent4 2 3 3 2 3" xfId="5534" xr:uid="{0D1832A7-BD26-4D0B-ADD3-42B0C40F983E}"/>
    <cellStyle name="20% - Accent4 2 3 3 2 4" xfId="5535" xr:uid="{82E1C447-19DD-4E25-8AF2-C25458042FFA}"/>
    <cellStyle name="20% - Accent4 2 3 3 3" xfId="5536" xr:uid="{96C89007-1AFB-43F1-BCCA-741107D511C5}"/>
    <cellStyle name="20% - Accent4 2 3 3 3 2" xfId="5537" xr:uid="{DDCF77EC-897F-4385-82FD-25B0FE443B60}"/>
    <cellStyle name="20% - Accent4 2 3 3 4" xfId="5538" xr:uid="{41F50818-FA85-49E7-B9B8-FA1DC95B515E}"/>
    <cellStyle name="20% - Accent4 2 3 3 5" xfId="5539" xr:uid="{32E22131-D36C-4EFD-B081-41D0FC2995B3}"/>
    <cellStyle name="20% - Accent4 2 3 3 6" xfId="5540" xr:uid="{E884A3AC-FE0F-4241-A000-979A211E317D}"/>
    <cellStyle name="20% - Accent4 2 3 3 7" xfId="5541" xr:uid="{F6E7A885-030B-4886-8CC7-DE9101E27878}"/>
    <cellStyle name="20% - Accent4 2 3 3 8" xfId="5530" xr:uid="{6D640B90-9DC5-4500-91BE-212347517880}"/>
    <cellStyle name="20% - Accent4 2 3 4" xfId="5542" xr:uid="{F6DB7331-25B1-406A-9666-AFC0C081CD8A}"/>
    <cellStyle name="20% - Accent4 2 3 4 2" xfId="5543" xr:uid="{A7432B20-0115-44B4-9EF0-254AA9298D0B}"/>
    <cellStyle name="20% - Accent4 2 3 4 2 2" xfId="5544" xr:uid="{06EF7AB8-0EA3-4992-8C5E-857D1327AD95}"/>
    <cellStyle name="20% - Accent4 2 3 4 3" xfId="5545" xr:uid="{B21BD41C-B16F-4E61-8328-393D5F41EE87}"/>
    <cellStyle name="20% - Accent4 2 3 4 4" xfId="5546" xr:uid="{1C27BFDA-F481-4A74-9168-CBFD9877DA72}"/>
    <cellStyle name="20% - Accent4 2 3 5" xfId="5547" xr:uid="{437B38A0-804B-4882-980E-E4EA6E24C038}"/>
    <cellStyle name="20% - Accent4 2 3 5 2" xfId="5548" xr:uid="{82FF714E-928F-48D3-9A9A-0A96D62D8F72}"/>
    <cellStyle name="20% - Accent4 2 3 6" xfId="5549" xr:uid="{DF0ACFE4-21F6-4954-B33C-09C064AAECD1}"/>
    <cellStyle name="20% - Accent4 2 3 7" xfId="5550" xr:uid="{E23E918A-FB61-4E7E-A614-0DF39050A642}"/>
    <cellStyle name="20% - Accent4 2 3 8" xfId="5551" xr:uid="{6CF13007-037E-4FE8-B6C1-BFD498F5780B}"/>
    <cellStyle name="20% - Accent4 2 3 9" xfId="5552" xr:uid="{573F1D96-9AFA-4096-BE5F-CB5DCA30C440}"/>
    <cellStyle name="20% - Accent4 2 4" xfId="140" xr:uid="{C6792A2B-1918-4B2C-ADC5-F642BBFD791F}"/>
    <cellStyle name="20% - Accent4 2 4 10" xfId="5553" xr:uid="{321002D3-D7BC-48AC-A878-DF5CAD8CF3C5}"/>
    <cellStyle name="20% - Accent4 2 4 2" xfId="141" xr:uid="{0159A883-58EF-477F-AB9C-69F426E75E2C}"/>
    <cellStyle name="20% - Accent4 2 4 2 2" xfId="142" xr:uid="{C92CB41D-8B29-4B5A-B490-89488483A9CF}"/>
    <cellStyle name="20% - Accent4 2 4 2 2 2" xfId="5556" xr:uid="{7ECE3419-1AD4-4E3E-9FE7-F97903AB6E0D}"/>
    <cellStyle name="20% - Accent4 2 4 2 2 2 2" xfId="5557" xr:uid="{DB60EA58-BFEF-4287-921C-C488E202AA89}"/>
    <cellStyle name="20% - Accent4 2 4 2 2 3" xfId="5558" xr:uid="{501F066E-444C-45CF-A9F1-EDCD887CCEBF}"/>
    <cellStyle name="20% - Accent4 2 4 2 2 4" xfId="5559" xr:uid="{2C7AA76E-75E1-48AF-BE39-8B688D7C91CF}"/>
    <cellStyle name="20% - Accent4 2 4 2 2 5" xfId="5555" xr:uid="{E20888B7-B0C2-495D-BECA-F8465B810CF7}"/>
    <cellStyle name="20% - Accent4 2 4 2 3" xfId="5560" xr:uid="{A734B65A-B6D4-48EB-AA02-83E65BA898E1}"/>
    <cellStyle name="20% - Accent4 2 4 2 3 2" xfId="5561" xr:uid="{3DD26830-82D4-4E07-A783-4D51BB1C379D}"/>
    <cellStyle name="20% - Accent4 2 4 2 4" xfId="5562" xr:uid="{C5E72E6E-83CD-4283-9D85-2478B2D95FF3}"/>
    <cellStyle name="20% - Accent4 2 4 2 5" xfId="5563" xr:uid="{E9B234F0-EB13-4ACC-878A-C56B1B94393A}"/>
    <cellStyle name="20% - Accent4 2 4 2 6" xfId="5564" xr:uid="{BB9BD4C8-26D5-41C8-BB4E-4FB545CA652C}"/>
    <cellStyle name="20% - Accent4 2 4 2 7" xfId="5554" xr:uid="{A064F04A-8E07-4FBB-A2AD-A1E54808E771}"/>
    <cellStyle name="20% - Accent4 2 4 3" xfId="143" xr:uid="{96F15470-D07F-447B-A7AE-C39A098825C5}"/>
    <cellStyle name="20% - Accent4 2 4 3 2" xfId="5566" xr:uid="{54CE08E3-42B7-4793-94F1-1319818BE010}"/>
    <cellStyle name="20% - Accent4 2 4 3 2 2" xfId="5567" xr:uid="{9257F6D6-CAEC-48C4-8AB0-B7B18697E80E}"/>
    <cellStyle name="20% - Accent4 2 4 3 2 3" xfId="5568" xr:uid="{8596DEFA-0D7F-433F-85D3-57D5619CD019}"/>
    <cellStyle name="20% - Accent4 2 4 3 2 4" xfId="5569" xr:uid="{ABD04406-F355-421D-9E6A-96C6545A2A21}"/>
    <cellStyle name="20% - Accent4 2 4 3 3" xfId="5570" xr:uid="{1AE5E1F9-364C-47EB-9D20-F0C160E20C9E}"/>
    <cellStyle name="20% - Accent4 2 4 3 4" xfId="5571" xr:uid="{EA2053F6-B63A-42B8-85A0-DAAB0D0634B6}"/>
    <cellStyle name="20% - Accent4 2 4 3 5" xfId="5572" xr:uid="{E5481435-767C-47BA-A166-3FD3F8AD78F9}"/>
    <cellStyle name="20% - Accent4 2 4 3 6" xfId="5573" xr:uid="{9155E302-1ADB-4DC3-BE26-D33DB9B55C2A}"/>
    <cellStyle name="20% - Accent4 2 4 3 7" xfId="5565" xr:uid="{807A8E5F-9CF3-47DE-98F7-0CC91C403558}"/>
    <cellStyle name="20% - Accent4 2 4 4" xfId="5574" xr:uid="{CAA426F4-91E8-49E5-A9E7-5333E8754D3A}"/>
    <cellStyle name="20% - Accent4 2 4 4 2" xfId="5575" xr:uid="{74E8E552-90B1-4C24-A17E-08A61F4C3F89}"/>
    <cellStyle name="20% - Accent4 2 4 4 3" xfId="5576" xr:uid="{108B58DD-3705-4ED7-9A27-D7D7F35BA072}"/>
    <cellStyle name="20% - Accent4 2 4 4 4" xfId="5577" xr:uid="{70ADAC30-DD0D-413C-BE73-CC9B6A328FBA}"/>
    <cellStyle name="20% - Accent4 2 4 5" xfId="5578" xr:uid="{6172BA7F-217E-482C-9120-1B214605FBC8}"/>
    <cellStyle name="20% - Accent4 2 4 6" xfId="5579" xr:uid="{34E17564-A586-4282-9454-46BB52F4E0F5}"/>
    <cellStyle name="20% - Accent4 2 4 7" xfId="5580" xr:uid="{06BE27DD-729F-4397-9DCD-B56DAFAF2EB6}"/>
    <cellStyle name="20% - Accent4 2 4 8" xfId="5581" xr:uid="{FBFF9E5C-E258-4DDA-935C-1944E810620B}"/>
    <cellStyle name="20% - Accent4 2 4 9" xfId="5582" xr:uid="{900FA53D-5DF7-426D-B238-97C6B1902818}"/>
    <cellStyle name="20% - Accent4 2 5" xfId="144" xr:uid="{2361583A-9289-4407-8AE8-2A4DF52DD5A4}"/>
    <cellStyle name="20% - Accent4 2 5 2" xfId="145" xr:uid="{7C5F27C5-55BE-4CCD-9A42-8BA5FE41A663}"/>
    <cellStyle name="20% - Accent4 2 5 2 2" xfId="5585" xr:uid="{A507FA5E-2435-4B50-8FE5-43B59CD09076}"/>
    <cellStyle name="20% - Accent4 2 5 2 2 2" xfId="5586" xr:uid="{6FD3B20A-706E-4437-8960-5C3B862650ED}"/>
    <cellStyle name="20% - Accent4 2 5 2 2 2 2" xfId="5587" xr:uid="{FEA170B7-D69F-484C-B908-B8DC8F0C1057}"/>
    <cellStyle name="20% - Accent4 2 5 2 2 3" xfId="5588" xr:uid="{4CDB1E87-44DB-42B6-92E8-786B429E5D45}"/>
    <cellStyle name="20% - Accent4 2 5 2 2 4" xfId="5589" xr:uid="{B9F8BB01-EAC0-4D0A-AE1C-9FBD1605FA88}"/>
    <cellStyle name="20% - Accent4 2 5 2 3" xfId="5590" xr:uid="{C9D744FC-5071-40DC-ABFB-6D10382FBE06}"/>
    <cellStyle name="20% - Accent4 2 5 2 3 2" xfId="5591" xr:uid="{2018CAF5-9076-4E79-8081-C497D85D644B}"/>
    <cellStyle name="20% - Accent4 2 5 2 4" xfId="5592" xr:uid="{3425E728-A7CB-498C-9CF2-F5E644CB01C9}"/>
    <cellStyle name="20% - Accent4 2 5 2 5" xfId="5593" xr:uid="{661A807B-B6F0-4C82-BCE8-E147A5F34F1B}"/>
    <cellStyle name="20% - Accent4 2 5 2 6" xfId="5594" xr:uid="{5FFE8B3B-15BF-45FE-94AF-5BF5BE2B8A65}"/>
    <cellStyle name="20% - Accent4 2 5 2 7" xfId="5584" xr:uid="{1E60415D-2394-43D3-90E1-B96084DDA79C}"/>
    <cellStyle name="20% - Accent4 2 5 3" xfId="5595" xr:uid="{2A8C76D2-FFB8-4A3F-B006-B38D6B3DE277}"/>
    <cellStyle name="20% - Accent4 2 5 3 2" xfId="5596" xr:uid="{C5E8128C-36F1-4F45-9754-B7357CE3EEF6}"/>
    <cellStyle name="20% - Accent4 2 5 3 2 2" xfId="5597" xr:uid="{FD0A421A-13C6-43FA-87AD-62649AE22A7A}"/>
    <cellStyle name="20% - Accent4 2 5 3 2 3" xfId="5598" xr:uid="{BC00CF22-EB14-46C1-9189-FD8F93926CA4}"/>
    <cellStyle name="20% - Accent4 2 5 3 2 4" xfId="5599" xr:uid="{0E164862-674F-4644-8F9B-1DD9A35527ED}"/>
    <cellStyle name="20% - Accent4 2 5 3 3" xfId="5600" xr:uid="{B481290A-1837-4DD0-A877-52287A04F6F7}"/>
    <cellStyle name="20% - Accent4 2 5 3 4" xfId="5601" xr:uid="{FF2D0274-47FE-480C-A0F1-E7DF2F49E00C}"/>
    <cellStyle name="20% - Accent4 2 5 3 5" xfId="5602" xr:uid="{F593F6B8-9B83-493A-93DE-9215A19CCA16}"/>
    <cellStyle name="20% - Accent4 2 5 3 6" xfId="5603" xr:uid="{5182AB70-7A47-4E58-B026-660A1F8BB083}"/>
    <cellStyle name="20% - Accent4 2 5 4" xfId="5604" xr:uid="{4959D376-887F-4CBB-A2DD-F956F4968EFE}"/>
    <cellStyle name="20% - Accent4 2 5 4 2" xfId="5605" xr:uid="{BEA8FBED-CE2C-451A-B9EC-C27807A84B9F}"/>
    <cellStyle name="20% - Accent4 2 5 4 3" xfId="5606" xr:uid="{299F3D5C-ED73-4610-8597-4EF92E38723F}"/>
    <cellStyle name="20% - Accent4 2 5 4 4" xfId="5607" xr:uid="{6C7F57D7-AAC2-4F4A-A263-FF8F0BCC827D}"/>
    <cellStyle name="20% - Accent4 2 5 5" xfId="5608" xr:uid="{E06E483C-1566-44E2-B43D-30C8D0EC7FF2}"/>
    <cellStyle name="20% - Accent4 2 5 6" xfId="5609" xr:uid="{A46014EC-8A0B-4260-8F52-0180A6189C9C}"/>
    <cellStyle name="20% - Accent4 2 5 7" xfId="5610" xr:uid="{F3E6EB78-B3C6-4A25-8CB5-881C1BAAA536}"/>
    <cellStyle name="20% - Accent4 2 5 8" xfId="5611" xr:uid="{C9907DD3-7E90-4DAF-BB95-D37F05BC2972}"/>
    <cellStyle name="20% - Accent4 2 5 9" xfId="5583" xr:uid="{F2262B9A-15D5-4D1D-8E59-7C7EAAF6EC3B}"/>
    <cellStyle name="20% - Accent4 2 6" xfId="146" xr:uid="{B7D85DAD-B7BE-4963-BF99-C08500D024D1}"/>
    <cellStyle name="20% - Accent4 2 6 2" xfId="147" xr:uid="{CD9F1B37-5784-4AC4-8F0D-9FC258AF452E}"/>
    <cellStyle name="20% - Accent4 2 6 2 2" xfId="5614" xr:uid="{D3B0B8C9-BE47-4D49-8ADA-C6CA38FF670F}"/>
    <cellStyle name="20% - Accent4 2 6 2 2 2" xfId="5615" xr:uid="{AF8AE789-FCEC-4C82-8321-29374837024B}"/>
    <cellStyle name="20% - Accent4 2 6 2 3" xfId="5616" xr:uid="{E39A0B17-AD99-4922-9A73-EF4A3B2CE563}"/>
    <cellStyle name="20% - Accent4 2 6 2 4" xfId="5617" xr:uid="{CB0A5FAE-1903-4AB7-B04C-1798A76CF819}"/>
    <cellStyle name="20% - Accent4 2 6 2 5" xfId="5613" xr:uid="{A6FC851E-A1CA-4438-B685-35F08CA2F4E6}"/>
    <cellStyle name="20% - Accent4 2 6 3" xfId="5618" xr:uid="{52CD326B-C693-451F-AB14-42FCE64F2650}"/>
    <cellStyle name="20% - Accent4 2 6 3 2" xfId="5619" xr:uid="{DB52E89A-79A2-4920-B068-D97E27DD3A99}"/>
    <cellStyle name="20% - Accent4 2 6 4" xfId="5620" xr:uid="{CC558892-1D34-41A5-8A3B-04A64A6B8F70}"/>
    <cellStyle name="20% - Accent4 2 6 5" xfId="5621" xr:uid="{15FDC0A9-33C4-4DFB-8843-38E1294FE125}"/>
    <cellStyle name="20% - Accent4 2 6 6" xfId="5622" xr:uid="{214DD4AC-AAF5-433D-A536-E72DD539A074}"/>
    <cellStyle name="20% - Accent4 2 6 7" xfId="5612" xr:uid="{46312C82-D49B-45CE-97F0-A08042392308}"/>
    <cellStyle name="20% - Accent4 2 7" xfId="148" xr:uid="{13D27386-34CB-424C-BA0C-3D688808ED93}"/>
    <cellStyle name="20% - Accent4 2 7 2" xfId="5624" xr:uid="{A8732CDE-F79E-4F03-8AF8-100C570BBAA5}"/>
    <cellStyle name="20% - Accent4 2 7 2 2" xfId="5625" xr:uid="{6A116BC7-ABC0-4735-A9E6-14381BC1C173}"/>
    <cellStyle name="20% - Accent4 2 7 2 3" xfId="5626" xr:uid="{3FF5865D-5F65-48E5-9496-6F7DB9899AA3}"/>
    <cellStyle name="20% - Accent4 2 7 2 4" xfId="5627" xr:uid="{A7669990-2A87-425A-A277-E056226759C1}"/>
    <cellStyle name="20% - Accent4 2 7 3" xfId="5628" xr:uid="{65ED7E26-3588-4711-80B6-D033940630D6}"/>
    <cellStyle name="20% - Accent4 2 7 4" xfId="5629" xr:uid="{A2663209-B901-4986-84A6-E22D8B92292C}"/>
    <cellStyle name="20% - Accent4 2 7 5" xfId="5630" xr:uid="{E005E260-F501-4071-A699-4E1DEEA8A8AC}"/>
    <cellStyle name="20% - Accent4 2 7 6" xfId="5631" xr:uid="{1EF8BEE0-6706-4124-B33D-7421703C2BA5}"/>
    <cellStyle name="20% - Accent4 2 7 7" xfId="5623" xr:uid="{C25D7B4B-835F-47BA-BCD2-179250EE6F22}"/>
    <cellStyle name="20% - Accent4 2 8" xfId="5632" xr:uid="{2B17AB7B-997F-40AB-9DB9-F12378A47679}"/>
    <cellStyle name="20% - Accent4 2 8 2" xfId="5633" xr:uid="{CBAA3F81-9E16-4ADC-9DF8-B76E1FFE9E85}"/>
    <cellStyle name="20% - Accent4 2 8 3" xfId="5634" xr:uid="{7CD29485-09EB-47E9-B846-94E249F0AD06}"/>
    <cellStyle name="20% - Accent4 2 8 4" xfId="5635" xr:uid="{456BF894-D2C5-4809-9147-1C9E5BB9F344}"/>
    <cellStyle name="20% - Accent4 2 9" xfId="5636" xr:uid="{BD289D8F-80AB-40AC-AAE9-F801266A3878}"/>
    <cellStyle name="20% - Accent4 20" xfId="5637" xr:uid="{6E8A6720-3E8D-472A-BEC1-393108926F88}"/>
    <cellStyle name="20% - Accent4 20 2" xfId="5638" xr:uid="{DF9BE6C8-72D1-410B-8904-C058B9FB8BE5}"/>
    <cellStyle name="20% - Accent4 20 3" xfId="5639" xr:uid="{A708F63C-6610-4AEE-BBAB-5183D333002B}"/>
    <cellStyle name="20% - Accent4 21" xfId="5640" xr:uid="{375125B5-4148-44F4-8DCA-FB8A217B2C26}"/>
    <cellStyle name="20% - Accent4 21 2" xfId="5641" xr:uid="{090CB88D-7C90-4319-88B6-FFD7BEF35DFE}"/>
    <cellStyle name="20% - Accent4 21 3" xfId="5642" xr:uid="{B13D1FE1-CE83-46E9-9621-FCB54C1BF528}"/>
    <cellStyle name="20% - Accent4 22" xfId="5643" xr:uid="{164B4076-6C4B-4DD6-9A70-2F1781A909B5}"/>
    <cellStyle name="20% - Accent4 22 2" xfId="5644" xr:uid="{6259D4F4-EC18-4775-AF81-5C580A2A3A42}"/>
    <cellStyle name="20% - Accent4 22 3" xfId="5645" xr:uid="{6CAC0F24-CB3B-4EA7-91F5-DCE74A7CAE5F}"/>
    <cellStyle name="20% - Accent4 23" xfId="5646" xr:uid="{02E9F3ED-2155-4D99-B084-4D24ADBEA9CC}"/>
    <cellStyle name="20% - Accent4 23 2" xfId="5647" xr:uid="{0C29041D-BAA4-4083-B83F-B86F01B278AB}"/>
    <cellStyle name="20% - Accent4 24" xfId="5648" xr:uid="{5B7DB704-7F95-4EEA-B504-7F0D8AE82C6E}"/>
    <cellStyle name="20% - Accent4 25" xfId="5649" xr:uid="{42584970-A87C-4E53-AE64-A5AA1E9C5C91}"/>
    <cellStyle name="20% - Accent4 26" xfId="5650" xr:uid="{733C11BB-1A10-4A23-AD08-8B61AD47F5DA}"/>
    <cellStyle name="20% - Accent4 27" xfId="5651" xr:uid="{DA5A95B0-2A90-4554-B78A-807C9CEF2800}"/>
    <cellStyle name="20% - Accent4 28" xfId="5652" xr:uid="{D7227821-1890-471A-B2C5-9A62EEA305CD}"/>
    <cellStyle name="20% - Accent4 29" xfId="5653" xr:uid="{15447156-15ED-4BE4-8181-DC28E6AF7729}"/>
    <cellStyle name="20% - Accent4 3" xfId="149" xr:uid="{EB1E9B12-B1D5-4FC5-A09E-FF55A4171E23}"/>
    <cellStyle name="20% - Accent4 3 10" xfId="5655" xr:uid="{9D76DFF7-50D7-4D44-8F1C-10C070EB8D54}"/>
    <cellStyle name="20% - Accent4 3 10 2" xfId="5656" xr:uid="{B1EC2B36-B929-4E92-AF1D-8DFBADEB82AF}"/>
    <cellStyle name="20% - Accent4 3 11" xfId="5657" xr:uid="{D41FA1B3-44A6-494F-90AD-54EAD8DB5497}"/>
    <cellStyle name="20% - Accent4 3 12" xfId="5658" xr:uid="{208BA3E3-8130-447A-9A20-36D202931228}"/>
    <cellStyle name="20% - Accent4 3 13" xfId="5659" xr:uid="{2B1D2BC3-01A0-47DC-93CB-F9C40CD9C02A}"/>
    <cellStyle name="20% - Accent4 3 14" xfId="5660" xr:uid="{2B12BB78-E900-4608-A56A-5C41741FFAAA}"/>
    <cellStyle name="20% - Accent4 3 15" xfId="5661" xr:uid="{4742B80E-3EE2-4225-A1D4-2F092D851598}"/>
    <cellStyle name="20% - Accent4 3 16" xfId="5662" xr:uid="{26B658A6-B839-4ADB-9E46-890E76B6DFEA}"/>
    <cellStyle name="20% - Accent4 3 17" xfId="5663" xr:uid="{38B11B04-B5DD-4526-84E3-3D72E73E6E54}"/>
    <cellStyle name="20% - Accent4 3 18" xfId="5654" xr:uid="{480B6E72-9473-454A-8713-76E03828AAB9}"/>
    <cellStyle name="20% - Accent4 3 2" xfId="150" xr:uid="{38CF7E5D-E3BC-48D0-95EA-38C11C3F895F}"/>
    <cellStyle name="20% - Accent4 3 2 10" xfId="5665" xr:uid="{2C8C2FE6-46DC-40AD-828C-CEF30AC0AC50}"/>
    <cellStyle name="20% - Accent4 3 2 11" xfId="5666" xr:uid="{7AF9F47C-957A-4419-9FF0-6352A4717F61}"/>
    <cellStyle name="20% - Accent4 3 2 12" xfId="5667" xr:uid="{B60371E4-4D61-41E7-9172-15641129ADCC}"/>
    <cellStyle name="20% - Accent4 3 2 13" xfId="5668" xr:uid="{285780DA-D426-4050-9166-D701EB126EDB}"/>
    <cellStyle name="20% - Accent4 3 2 14" xfId="5664" xr:uid="{1A5A3FE6-3B99-4E3C-9610-27FF6348E079}"/>
    <cellStyle name="20% - Accent4 3 2 2" xfId="151" xr:uid="{09B139EC-6A77-4F1B-8E29-1C66216265D6}"/>
    <cellStyle name="20% - Accent4 3 2 2 10" xfId="5670" xr:uid="{24B54CAC-CA64-46AA-8310-D859B1C387E6}"/>
    <cellStyle name="20% - Accent4 3 2 2 11" xfId="5669" xr:uid="{52B2C2C6-9D08-49B0-87A8-E13743CA3BB9}"/>
    <cellStyle name="20% - Accent4 3 2 2 2" xfId="152" xr:uid="{50376CC9-4476-4A12-93CD-7A4A09CB9314}"/>
    <cellStyle name="20% - Accent4 3 2 2 2 2" xfId="5672" xr:uid="{275FF54E-8BD6-47C8-84C2-80E6D03E3B5C}"/>
    <cellStyle name="20% - Accent4 3 2 2 2 2 2" xfId="5673" xr:uid="{65B68C8D-EE64-49F8-BF3E-33DFBA83A073}"/>
    <cellStyle name="20% - Accent4 3 2 2 2 2 2 2" xfId="5674" xr:uid="{AA201CF0-A657-4206-976C-F0FD554B9BDE}"/>
    <cellStyle name="20% - Accent4 3 2 2 2 2 3" xfId="5675" xr:uid="{01B7D410-CFBB-4175-B32F-97BD601AA452}"/>
    <cellStyle name="20% - Accent4 3 2 2 2 2 4" xfId="5676" xr:uid="{FE6A7B96-2752-404D-9E41-2307C11AECDF}"/>
    <cellStyle name="20% - Accent4 3 2 2 2 2 5" xfId="5677" xr:uid="{53C6BA1D-D4C6-4251-AA7C-A796FABB5D23}"/>
    <cellStyle name="20% - Accent4 3 2 2 2 3" xfId="5678" xr:uid="{10518417-CCE3-4C4F-94D9-7810B70CC0FA}"/>
    <cellStyle name="20% - Accent4 3 2 2 2 3 2" xfId="5679" xr:uid="{C1D9509E-1935-487C-9659-D316CD36A388}"/>
    <cellStyle name="20% - Accent4 3 2 2 2 4" xfId="5680" xr:uid="{887236C6-B964-400A-B131-EA9AF97576BE}"/>
    <cellStyle name="20% - Accent4 3 2 2 2 5" xfId="5681" xr:uid="{82EA069F-D773-4975-A4EA-50D478DCF15E}"/>
    <cellStyle name="20% - Accent4 3 2 2 2 6" xfId="5682" xr:uid="{9FA657FE-9178-4AD8-982B-CD447BD7629F}"/>
    <cellStyle name="20% - Accent4 3 2 2 2 7" xfId="5683" xr:uid="{2F1EB64C-0E30-4189-88FA-F370FA8CDFBC}"/>
    <cellStyle name="20% - Accent4 3 2 2 2 8" xfId="5671" xr:uid="{DC0A9CE8-A60E-47C4-8BAB-F60DD945BC6A}"/>
    <cellStyle name="20% - Accent4 3 2 2 3" xfId="5684" xr:uid="{D0181AA3-0BC0-4AFF-8B28-F62FDD1E9328}"/>
    <cellStyle name="20% - Accent4 3 2 2 3 2" xfId="5685" xr:uid="{BB21F892-960E-41D3-B00C-C178F169B2F5}"/>
    <cellStyle name="20% - Accent4 3 2 2 3 2 2" xfId="5686" xr:uid="{617551B1-A354-4423-A8A5-99545F5E4748}"/>
    <cellStyle name="20% - Accent4 3 2 2 3 2 3" xfId="5687" xr:uid="{8F6FA0CA-3123-4CD9-93AA-C8415A7C388D}"/>
    <cellStyle name="20% - Accent4 3 2 2 3 2 4" xfId="5688" xr:uid="{385CA429-B9B3-44F3-9FA1-95C8867EF757}"/>
    <cellStyle name="20% - Accent4 3 2 2 3 3" xfId="5689" xr:uid="{C5ACC70D-4C4A-4ED9-9533-728D7D7648AD}"/>
    <cellStyle name="20% - Accent4 3 2 2 3 4" xfId="5690" xr:uid="{A6EB1AEF-522D-4E1C-9DDE-71C15569B8E4}"/>
    <cellStyle name="20% - Accent4 3 2 2 3 5" xfId="5691" xr:uid="{476F1B71-AB3A-47C4-9F3B-684A369AD52A}"/>
    <cellStyle name="20% - Accent4 3 2 2 3 6" xfId="5692" xr:uid="{F378BAE5-217A-43FE-B033-13E933840639}"/>
    <cellStyle name="20% - Accent4 3 2 2 3 7" xfId="5693" xr:uid="{1EAEAA72-D2EA-4049-ADD7-9D9B641679CD}"/>
    <cellStyle name="20% - Accent4 3 2 2 4" xfId="5694" xr:uid="{7E3EB51A-8FCA-467A-BE4F-7CB82CFC29D5}"/>
    <cellStyle name="20% - Accent4 3 2 2 4 2" xfId="5695" xr:uid="{1CDFEC99-A0C6-436D-8D86-63EBCBCB82D5}"/>
    <cellStyle name="20% - Accent4 3 2 2 4 3" xfId="5696" xr:uid="{73E19926-91AA-47A0-AFDD-E0B13DF156AB}"/>
    <cellStyle name="20% - Accent4 3 2 2 4 4" xfId="5697" xr:uid="{0D37E57B-B4E1-44B7-838E-478AA523AB80}"/>
    <cellStyle name="20% - Accent4 3 2 2 4 5" xfId="5698" xr:uid="{99081737-4151-4468-9D0E-BEFB83C4CF6B}"/>
    <cellStyle name="20% - Accent4 3 2 2 5" xfId="5699" xr:uid="{37A651E9-F520-4A22-87C3-91A44A7AA712}"/>
    <cellStyle name="20% - Accent4 3 2 2 6" xfId="5700" xr:uid="{A407FD99-FB42-4C39-BB7F-8B77D8021FEB}"/>
    <cellStyle name="20% - Accent4 3 2 2 7" xfId="5701" xr:uid="{131D48E9-DC15-4C2A-BE25-4DD01EB06D40}"/>
    <cellStyle name="20% - Accent4 3 2 2 8" xfId="5702" xr:uid="{4D5B7A8B-7209-41BA-9D02-955FE7C4EACB}"/>
    <cellStyle name="20% - Accent4 3 2 2 9" xfId="5703" xr:uid="{3C13BE24-6B5E-4F12-BB2F-0819135E3377}"/>
    <cellStyle name="20% - Accent4 3 2 3" xfId="153" xr:uid="{D1EC1766-09BC-4965-BC68-547AF19AC6E3}"/>
    <cellStyle name="20% - Accent4 3 2 3 10" xfId="5704" xr:uid="{84BB694B-8ABB-4699-99F5-B80C10D32787}"/>
    <cellStyle name="20% - Accent4 3 2 3 2" xfId="5705" xr:uid="{DACFDE97-8A17-4C3C-BE2B-80DC519D10A9}"/>
    <cellStyle name="20% - Accent4 3 2 3 2 2" xfId="5706" xr:uid="{DB2F66E9-96CC-40C1-89F5-1C58AA647C9D}"/>
    <cellStyle name="20% - Accent4 3 2 3 2 2 2" xfId="5707" xr:uid="{E223D31B-68EF-4983-A43C-8D62EDDC6D25}"/>
    <cellStyle name="20% - Accent4 3 2 3 2 2 3" xfId="5708" xr:uid="{CD235DCE-3ECD-4471-B640-B49B93F49137}"/>
    <cellStyle name="20% - Accent4 3 2 3 2 2 4" xfId="5709" xr:uid="{DBE1AE31-AA99-40C6-9F05-12E1F2DB4654}"/>
    <cellStyle name="20% - Accent4 3 2 3 2 2 5" xfId="5710" xr:uid="{765CC307-A18A-49B3-B481-10CAA0448D5C}"/>
    <cellStyle name="20% - Accent4 3 2 3 2 3" xfId="5711" xr:uid="{2B17D006-7F5F-482C-B6A3-5193AF4DD1BE}"/>
    <cellStyle name="20% - Accent4 3 2 3 2 4" xfId="5712" xr:uid="{BF308C9D-E236-49E9-943B-C7BF5DD21EC8}"/>
    <cellStyle name="20% - Accent4 3 2 3 2 5" xfId="5713" xr:uid="{D661B6E3-578D-476D-BCB2-815A42A06C62}"/>
    <cellStyle name="20% - Accent4 3 2 3 2 6" xfId="5714" xr:uid="{3EC65072-AEE4-44AA-B223-65B448734437}"/>
    <cellStyle name="20% - Accent4 3 2 3 2 7" xfId="5715" xr:uid="{F372FDB4-E8AA-48E1-B00F-EFCABB6D4628}"/>
    <cellStyle name="20% - Accent4 3 2 3 3" xfId="5716" xr:uid="{77BCE66B-4512-4CC8-998C-AE66F26A21E3}"/>
    <cellStyle name="20% - Accent4 3 2 3 3 2" xfId="5717" xr:uid="{6FB24DF9-9A43-486F-9557-881EC8C9C648}"/>
    <cellStyle name="20% - Accent4 3 2 3 3 2 2" xfId="5718" xr:uid="{D6140ABC-4148-4D2D-A958-EEFA085C84A3}"/>
    <cellStyle name="20% - Accent4 3 2 3 3 2 3" xfId="5719" xr:uid="{2CAA4E06-4D9F-4AA2-9987-0227DBE22FE0}"/>
    <cellStyle name="20% - Accent4 3 2 3 3 3" xfId="5720" xr:uid="{3ADB106E-EFB3-47F3-BE09-448D4DB1044A}"/>
    <cellStyle name="20% - Accent4 3 2 3 3 4" xfId="5721" xr:uid="{BEA17DAD-6A7B-4BBA-AB11-84AD97F957EF}"/>
    <cellStyle name="20% - Accent4 3 2 3 3 5" xfId="5722" xr:uid="{52B43138-1783-4825-AB9D-FAF04F465AD2}"/>
    <cellStyle name="20% - Accent4 3 2 3 3 6" xfId="5723" xr:uid="{9155EAD0-46F9-4C0E-B57B-B0E2F420C792}"/>
    <cellStyle name="20% - Accent4 3 2 3 3 7" xfId="5724" xr:uid="{AC357849-78D4-497A-8DE7-270D80F2AA77}"/>
    <cellStyle name="20% - Accent4 3 2 3 4" xfId="5725" xr:uid="{51C0F32C-4E55-499C-879F-535B6ED50ED4}"/>
    <cellStyle name="20% - Accent4 3 2 3 4 2" xfId="5726" xr:uid="{6E8AC945-EE8A-4031-B403-2E2C24C5955E}"/>
    <cellStyle name="20% - Accent4 3 2 3 4 3" xfId="5727" xr:uid="{4FBD47EA-E8BB-4DD8-887B-E9D1EA55ED99}"/>
    <cellStyle name="20% - Accent4 3 2 3 4 4" xfId="5728" xr:uid="{074D4F5B-EC9D-4DDF-ACAB-2257B0AA401B}"/>
    <cellStyle name="20% - Accent4 3 2 3 5" xfId="5729" xr:uid="{35265F73-283C-4CC8-984B-8325F09BC874}"/>
    <cellStyle name="20% - Accent4 3 2 3 6" xfId="5730" xr:uid="{F4B3B30F-B863-4AA0-99BE-871A20C43AC8}"/>
    <cellStyle name="20% - Accent4 3 2 3 7" xfId="5731" xr:uid="{CD326D22-D616-4082-9667-C9804771C1DD}"/>
    <cellStyle name="20% - Accent4 3 2 3 8" xfId="5732" xr:uid="{D2C5A00F-4954-4D96-8375-B523E3BF5582}"/>
    <cellStyle name="20% - Accent4 3 2 3 9" xfId="5733" xr:uid="{0CAE8FFD-BB52-4531-8905-27ABC39C6E7A}"/>
    <cellStyle name="20% - Accent4 3 2 4" xfId="5734" xr:uid="{1501FE36-1DBD-4BB2-BBE6-78CA7B5916C9}"/>
    <cellStyle name="20% - Accent4 3 2 4 2" xfId="5735" xr:uid="{091EECF4-63F7-47C4-89D6-C7AFF8C4C054}"/>
    <cellStyle name="20% - Accent4 3 2 4 2 2" xfId="5736" xr:uid="{061C7D36-525C-43CF-848B-9560248BF638}"/>
    <cellStyle name="20% - Accent4 3 2 4 2 2 2" xfId="5737" xr:uid="{CA6CDEE2-3E5B-4026-A82B-4EF1579A0E4D}"/>
    <cellStyle name="20% - Accent4 3 2 4 2 3" xfId="5738" xr:uid="{71308DB6-E7EF-4DD0-8BD4-59CF010FBB73}"/>
    <cellStyle name="20% - Accent4 3 2 4 2 4" xfId="5739" xr:uid="{75C47DC8-FA36-43BC-82C2-7F7CDA0925B9}"/>
    <cellStyle name="20% - Accent4 3 2 4 2 5" xfId="5740" xr:uid="{EE5B5298-A00C-4BD1-BB2C-D484AF6B36AE}"/>
    <cellStyle name="20% - Accent4 3 2 4 3" xfId="5741" xr:uid="{056DF88A-A24F-433D-AC18-25E8F3E059EE}"/>
    <cellStyle name="20% - Accent4 3 2 4 3 2" xfId="5742" xr:uid="{90339B4B-E4BD-49CA-8BBA-6D6CDB96A201}"/>
    <cellStyle name="20% - Accent4 3 2 4 4" xfId="5743" xr:uid="{A1A3513B-724B-4E0E-84AC-8AE064F4B112}"/>
    <cellStyle name="20% - Accent4 3 2 4 4 2" xfId="5744" xr:uid="{10C16134-F997-4124-87E9-87D2EA1D479F}"/>
    <cellStyle name="20% - Accent4 3 2 4 5" xfId="5745" xr:uid="{26CB5EA1-BD3A-49C1-9832-35EA814888C2}"/>
    <cellStyle name="20% - Accent4 3 2 4 6" xfId="5746" xr:uid="{D2AE1B2F-6A1D-4D05-AD5A-9D90EF3C4F42}"/>
    <cellStyle name="20% - Accent4 3 2 4 7" xfId="5747" xr:uid="{B24BEA1E-0DFA-47F6-8B6C-AF6E957864A8}"/>
    <cellStyle name="20% - Accent4 3 2 5" xfId="5748" xr:uid="{18DFFCDE-C4D4-4700-BD28-F5FF08F14CB0}"/>
    <cellStyle name="20% - Accent4 3 2 5 2" xfId="5749" xr:uid="{15FEFF8D-3B0F-4944-89CE-2865682DAFBD}"/>
    <cellStyle name="20% - Accent4 3 2 5 2 2" xfId="5750" xr:uid="{711F464C-E038-4D4F-B7F8-F39D524D8650}"/>
    <cellStyle name="20% - Accent4 3 2 5 2 2 2" xfId="5751" xr:uid="{4167D0AF-A053-4CC1-82CA-C4FDCF4018A9}"/>
    <cellStyle name="20% - Accent4 3 2 5 2 3" xfId="5752" xr:uid="{6EEF8195-B1D7-4F81-8267-5EFFAFF5356A}"/>
    <cellStyle name="20% - Accent4 3 2 5 2 4" xfId="5753" xr:uid="{228944FE-490C-48D3-80C7-D6352EA3713B}"/>
    <cellStyle name="20% - Accent4 3 2 5 3" xfId="5754" xr:uid="{6575C1A0-251E-4368-AF4D-3777FAB09497}"/>
    <cellStyle name="20% - Accent4 3 2 5 3 2" xfId="5755" xr:uid="{3ADB0CD9-0775-46EE-817C-58A84534D266}"/>
    <cellStyle name="20% - Accent4 3 2 5 4" xfId="5756" xr:uid="{24BAB411-1C4D-426B-9F4A-AAC27EC8937A}"/>
    <cellStyle name="20% - Accent4 3 2 5 4 2" xfId="5757" xr:uid="{21B55370-0820-4BEA-881F-F86129654DFA}"/>
    <cellStyle name="20% - Accent4 3 2 5 5" xfId="5758" xr:uid="{6173BF2D-2113-4967-B368-D707EE0E25BE}"/>
    <cellStyle name="20% - Accent4 3 2 5 6" xfId="5759" xr:uid="{AA4066BA-04B4-4C60-AF29-D358C3E2BC0E}"/>
    <cellStyle name="20% - Accent4 3 2 5 7" xfId="5760" xr:uid="{3D57E4A0-AA0C-476A-A0C1-6790052E9DD8}"/>
    <cellStyle name="20% - Accent4 3 2 6" xfId="5761" xr:uid="{6BD45F8C-5383-4A90-BA96-9E84A4C83245}"/>
    <cellStyle name="20% - Accent4 3 2 6 2" xfId="5762" xr:uid="{DB605588-2C1B-46A3-9A0F-DB8D4CB18250}"/>
    <cellStyle name="20% - Accent4 3 2 6 2 2" xfId="5763" xr:uid="{681324D3-ECB6-42B7-A107-1BEE053DD8C2}"/>
    <cellStyle name="20% - Accent4 3 2 6 3" xfId="5764" xr:uid="{D5C4A1FE-B0A0-4950-B6DE-BA9D007B7B3A}"/>
    <cellStyle name="20% - Accent4 3 2 6 4" xfId="5765" xr:uid="{8A909663-D102-4966-A32E-6E8444488BF4}"/>
    <cellStyle name="20% - Accent4 3 2 7" xfId="5766" xr:uid="{8512A141-7D11-4C55-921E-97DD94BFB427}"/>
    <cellStyle name="20% - Accent4 3 2 7 2" xfId="5767" xr:uid="{57CFA0DE-7186-4A9E-A48D-E8112BADA4BD}"/>
    <cellStyle name="20% - Accent4 3 2 8" xfId="5768" xr:uid="{A57799F0-E788-41DF-A890-E3E1E6595160}"/>
    <cellStyle name="20% - Accent4 3 2 8 2" xfId="5769" xr:uid="{F256D214-CABE-4840-B9FD-8224D4B416FF}"/>
    <cellStyle name="20% - Accent4 3 2 9" xfId="5770" xr:uid="{EB6ABECF-A2C1-4BDD-B3C7-D82D357D1351}"/>
    <cellStyle name="20% - Accent4 3 3" xfId="154" xr:uid="{BD53A6F4-6246-4A40-8E09-3116F6D7607E}"/>
    <cellStyle name="20% - Accent4 3 3 10" xfId="5772" xr:uid="{7DCE229C-CACA-4BB1-A1FB-12C2B05EE0C7}"/>
    <cellStyle name="20% - Accent4 3 3 11" xfId="5771" xr:uid="{F21A602E-9AE3-4F0D-AF57-12054A217369}"/>
    <cellStyle name="20% - Accent4 3 3 2" xfId="155" xr:uid="{04B5C08A-9BF6-4A73-B132-630C4CF3A406}"/>
    <cellStyle name="20% - Accent4 3 3 2 2" xfId="5774" xr:uid="{09DA6B59-A2CF-41E0-BF5D-4793CAB2590F}"/>
    <cellStyle name="20% - Accent4 3 3 2 2 2" xfId="5775" xr:uid="{0F458A91-304C-4993-A170-22B90D40D0C9}"/>
    <cellStyle name="20% - Accent4 3 3 2 2 2 2" xfId="5776" xr:uid="{15D79421-A470-44B6-9E6E-D1027A77F217}"/>
    <cellStyle name="20% - Accent4 3 3 2 2 3" xfId="5777" xr:uid="{E66FC1BE-BF8A-4237-B889-11DA16E79240}"/>
    <cellStyle name="20% - Accent4 3 3 2 2 4" xfId="5778" xr:uid="{1B49791A-75F0-4B2A-8ABC-394AFC040405}"/>
    <cellStyle name="20% - Accent4 3 3 2 3" xfId="5779" xr:uid="{E663FAB6-6362-4B6B-A9F1-A86904BE898E}"/>
    <cellStyle name="20% - Accent4 3 3 2 3 2" xfId="5780" xr:uid="{32CC4D88-9AF2-42FB-9410-8B02847EB060}"/>
    <cellStyle name="20% - Accent4 3 3 2 4" xfId="5781" xr:uid="{E46CF095-7CF2-4FFF-A526-2D1A52DA403E}"/>
    <cellStyle name="20% - Accent4 3 3 2 5" xfId="5782" xr:uid="{2E91F33C-3996-4E51-9618-D8F30D74E97D}"/>
    <cellStyle name="20% - Accent4 3 3 2 6" xfId="5783" xr:uid="{FBA47CA9-00A2-4F00-92F0-0279A0A54819}"/>
    <cellStyle name="20% - Accent4 3 3 2 7" xfId="5784" xr:uid="{36FD264F-7E24-4EC1-898B-6880159B99BD}"/>
    <cellStyle name="20% - Accent4 3 3 2 8" xfId="5785" xr:uid="{3F86D443-8CB5-455D-9D0C-6D83E84A4F74}"/>
    <cellStyle name="20% - Accent4 3 3 2 9" xfId="5773" xr:uid="{02E6AAA7-289A-4614-A217-D649BF3F4351}"/>
    <cellStyle name="20% - Accent4 3 3 3" xfId="5786" xr:uid="{D44A0D3E-486F-4A47-9902-90C7935F3850}"/>
    <cellStyle name="20% - Accent4 3 3 3 2" xfId="5787" xr:uid="{627EE934-A29E-42B7-8B5E-DCD68BB21D16}"/>
    <cellStyle name="20% - Accent4 3 3 3 2 2" xfId="5788" xr:uid="{FB967DA7-D3FF-4D20-9D88-8D3CD0CE5030}"/>
    <cellStyle name="20% - Accent4 3 3 3 2 3" xfId="5789" xr:uid="{6556D519-84A5-4057-B17B-3FE2528ABB3C}"/>
    <cellStyle name="20% - Accent4 3 3 3 2 4" xfId="5790" xr:uid="{EDFD71DA-689C-4EFE-9D86-49CBC7371A0C}"/>
    <cellStyle name="20% - Accent4 3 3 3 3" xfId="5791" xr:uid="{E1846A39-D24F-49CF-B51F-4B03A41E0D29}"/>
    <cellStyle name="20% - Accent4 3 3 3 4" xfId="5792" xr:uid="{A6DDDC2D-E8BF-47B1-940A-13A3925388FA}"/>
    <cellStyle name="20% - Accent4 3 3 3 5" xfId="5793" xr:uid="{1B37A4B6-8599-4852-A659-8E5D88B24F0A}"/>
    <cellStyle name="20% - Accent4 3 3 3 6" xfId="5794" xr:uid="{966CE422-3AA5-4A42-B2E3-D69BC92981CA}"/>
    <cellStyle name="20% - Accent4 3 3 3 7" xfId="5795" xr:uid="{679FC5E3-EA98-4C2C-A989-7CEC02E652E5}"/>
    <cellStyle name="20% - Accent4 3 3 4" xfId="5796" xr:uid="{C58EE8F7-CBB6-4251-8E01-23933B5BB39F}"/>
    <cellStyle name="20% - Accent4 3 3 4 2" xfId="5797" xr:uid="{CCAAEA79-BBC3-4D45-9464-A193A4ED454D}"/>
    <cellStyle name="20% - Accent4 3 3 4 3" xfId="5798" xr:uid="{38F7874B-AE51-42E7-8516-AB53F73DC3C5}"/>
    <cellStyle name="20% - Accent4 3 3 4 4" xfId="5799" xr:uid="{B01CE5DE-5D44-4DF9-91B6-80CFC7F07521}"/>
    <cellStyle name="20% - Accent4 3 3 5" xfId="5800" xr:uid="{0ACEFF7D-757D-437A-A2ED-1C2433678736}"/>
    <cellStyle name="20% - Accent4 3 3 6" xfId="5801" xr:uid="{276A898A-9E3D-4C18-8587-822D1815B022}"/>
    <cellStyle name="20% - Accent4 3 3 7" xfId="5802" xr:uid="{CC8AC079-B69A-4955-92C5-9FD1C56352DF}"/>
    <cellStyle name="20% - Accent4 3 3 8" xfId="5803" xr:uid="{C3FB0ED9-4F9D-4CD2-BAAD-118EC4F35780}"/>
    <cellStyle name="20% - Accent4 3 3 9" xfId="5804" xr:uid="{B60865BD-03AE-4034-A71F-57A8582B9124}"/>
    <cellStyle name="20% - Accent4 3 4" xfId="156" xr:uid="{6AD688DC-1241-44F8-88F5-FB0F738D0BB4}"/>
    <cellStyle name="20% - Accent4 3 4 10" xfId="5806" xr:uid="{EA4F181A-6E63-4C32-B2AD-67784F9C3C62}"/>
    <cellStyle name="20% - Accent4 3 4 11" xfId="5805" xr:uid="{56321D09-940E-44B0-987A-1FBB0FA509C1}"/>
    <cellStyle name="20% - Accent4 3 4 2" xfId="5807" xr:uid="{E9337A6D-55C6-4EAD-9DB1-1E24E896645F}"/>
    <cellStyle name="20% - Accent4 3 4 2 2" xfId="5808" xr:uid="{5661BA88-88C4-45DC-8C17-CE17230C64C0}"/>
    <cellStyle name="20% - Accent4 3 4 2 2 2" xfId="5809" xr:uid="{70B72F10-9F3B-470A-A4B5-EA6A57EB6F39}"/>
    <cellStyle name="20% - Accent4 3 4 2 2 2 2" xfId="5810" xr:uid="{7C7B487D-18CA-4FDF-AA0F-896160CB6E8C}"/>
    <cellStyle name="20% - Accent4 3 4 2 2 3" xfId="5811" xr:uid="{9EDEAA05-E4C5-4304-8C12-B2E015177A89}"/>
    <cellStyle name="20% - Accent4 3 4 2 2 4" xfId="5812" xr:uid="{15E4AB26-22A9-4464-ABCC-9762E4E0545D}"/>
    <cellStyle name="20% - Accent4 3 4 2 2 5" xfId="5813" xr:uid="{D1C0EF45-429B-4A15-AF36-16D59DE9C5EC}"/>
    <cellStyle name="20% - Accent4 3 4 2 3" xfId="5814" xr:uid="{03B604E3-7DB8-42C6-A1DB-D5A3BEF53A10}"/>
    <cellStyle name="20% - Accent4 3 4 2 3 2" xfId="5815" xr:uid="{C3A8CB6E-79A3-404E-9A56-D525A897EE9D}"/>
    <cellStyle name="20% - Accent4 3 4 2 4" xfId="5816" xr:uid="{7C9F3BE2-A158-4066-AABA-DDDBB712187F}"/>
    <cellStyle name="20% - Accent4 3 4 2 5" xfId="5817" xr:uid="{7B3314CB-202E-4D34-A45E-2A2DC940B805}"/>
    <cellStyle name="20% - Accent4 3 4 2 6" xfId="5818" xr:uid="{3F800757-89AC-44CB-B91C-DA9F376C9E8E}"/>
    <cellStyle name="20% - Accent4 3 4 2 7" xfId="5819" xr:uid="{D619E498-E880-4FDF-AAB1-C06471FCE669}"/>
    <cellStyle name="20% - Accent4 3 4 3" xfId="5820" xr:uid="{963B80C1-81EF-4F5E-A4CA-0B622BA58002}"/>
    <cellStyle name="20% - Accent4 3 4 3 2" xfId="5821" xr:uid="{BCAA5CFA-34B1-4D93-9FFE-21AC190F3EAA}"/>
    <cellStyle name="20% - Accent4 3 4 3 2 2" xfId="5822" xr:uid="{B52172FC-E450-4A1C-944D-A733546FBC6E}"/>
    <cellStyle name="20% - Accent4 3 4 3 2 3" xfId="5823" xr:uid="{C5219AAA-BEDF-41BA-A993-6EE8A5E70B39}"/>
    <cellStyle name="20% - Accent4 3 4 3 2 4" xfId="5824" xr:uid="{8C5F1942-C735-4C49-85E4-FF1845408FD8}"/>
    <cellStyle name="20% - Accent4 3 4 3 3" xfId="5825" xr:uid="{866A7971-0FA8-4C88-8B40-D8DFD4B6CE58}"/>
    <cellStyle name="20% - Accent4 3 4 3 4" xfId="5826" xr:uid="{FA105C77-8D57-4718-8A7E-B03DC5ED9EAE}"/>
    <cellStyle name="20% - Accent4 3 4 3 5" xfId="5827" xr:uid="{B74D5680-C93B-4BA1-BF1F-81B39D8E7C34}"/>
    <cellStyle name="20% - Accent4 3 4 3 6" xfId="5828" xr:uid="{BF5BE9A7-56E8-490C-BDC4-F08D807FE1FC}"/>
    <cellStyle name="20% - Accent4 3 4 3 7" xfId="5829" xr:uid="{88D4C7D5-03AC-4765-B3E6-CA16B6D6AB60}"/>
    <cellStyle name="20% - Accent4 3 4 4" xfId="5830" xr:uid="{4FFE0B38-0C85-45FB-BDC3-639894808DE0}"/>
    <cellStyle name="20% - Accent4 3 4 4 2" xfId="5831" xr:uid="{47401578-9EB9-4288-BF55-027E8B056564}"/>
    <cellStyle name="20% - Accent4 3 4 4 3" xfId="5832" xr:uid="{1B93946B-B4C1-4B98-86CC-5EECC29C8F50}"/>
    <cellStyle name="20% - Accent4 3 4 4 4" xfId="5833" xr:uid="{B79C2BF3-1750-4998-B88E-5F6A83F848C3}"/>
    <cellStyle name="20% - Accent4 3 4 4 5" xfId="5834" xr:uid="{0DF8916C-5AAD-4DBD-A606-1FC6909982B0}"/>
    <cellStyle name="20% - Accent4 3 4 5" xfId="5835" xr:uid="{C87C4966-1350-49BF-B285-F9119BB077D7}"/>
    <cellStyle name="20% - Accent4 3 4 6" xfId="5836" xr:uid="{B2DAC11C-038D-4259-90AA-2D5C5451C382}"/>
    <cellStyle name="20% - Accent4 3 4 7" xfId="5837" xr:uid="{02D7E625-CCBD-4912-9FBD-BDA72257C677}"/>
    <cellStyle name="20% - Accent4 3 4 8" xfId="5838" xr:uid="{36816ACD-0C69-447A-BC4C-CAC266DB89FE}"/>
    <cellStyle name="20% - Accent4 3 4 9" xfId="5839" xr:uid="{8781F057-27D2-4FB0-8F2E-E02EB71A831F}"/>
    <cellStyle name="20% - Accent4 3 5" xfId="5840" xr:uid="{58887AAB-662F-4DD0-AA85-A5B11A0B1600}"/>
    <cellStyle name="20% - Accent4 3 5 2" xfId="5841" xr:uid="{5B92CCB8-DE77-4263-B753-443EF7244732}"/>
    <cellStyle name="20% - Accent4 3 5 2 2" xfId="5842" xr:uid="{A87A4094-CE2A-4019-9CD7-A7D126E24223}"/>
    <cellStyle name="20% - Accent4 3 5 2 2 2" xfId="5843" xr:uid="{BB57F56B-E1C9-4C54-AE9A-D60725722219}"/>
    <cellStyle name="20% - Accent4 3 5 2 2 3" xfId="5844" xr:uid="{29D2B008-911B-49A0-8A23-24BD894CBDCE}"/>
    <cellStyle name="20% - Accent4 3 5 2 2 4" xfId="5845" xr:uid="{3BEF7441-E5F8-4249-BF04-9B00C83BC2A8}"/>
    <cellStyle name="20% - Accent4 3 5 2 2 5" xfId="5846" xr:uid="{2E4EE8A7-BAFA-4775-BB44-12B1346A6B51}"/>
    <cellStyle name="20% - Accent4 3 5 2 3" xfId="5847" xr:uid="{2CDE454E-1DE2-4A28-B76F-27DBC396B3FA}"/>
    <cellStyle name="20% - Accent4 3 5 2 4" xfId="5848" xr:uid="{2E7F15B8-4AF8-429A-B13F-BB063713C8E1}"/>
    <cellStyle name="20% - Accent4 3 5 2 5" xfId="5849" xr:uid="{E8AF5DDC-9347-44F5-A699-883599A124C8}"/>
    <cellStyle name="20% - Accent4 3 5 2 6" xfId="5850" xr:uid="{C82FE97E-EC58-4A3D-B5E7-24CD5733C37E}"/>
    <cellStyle name="20% - Accent4 3 5 2 7" xfId="5851" xr:uid="{6186EF15-816A-4ECC-A4DE-DD8F8330B3D9}"/>
    <cellStyle name="20% - Accent4 3 5 3" xfId="5852" xr:uid="{C8BC2DDE-6AD6-43D1-AFBC-2E522EA556A8}"/>
    <cellStyle name="20% - Accent4 3 5 3 2" xfId="5853" xr:uid="{0397580B-DC9C-41EE-ACE6-C3433D821FDA}"/>
    <cellStyle name="20% - Accent4 3 5 3 2 2" xfId="5854" xr:uid="{A2857553-61BF-4AD0-BA25-5358A8781458}"/>
    <cellStyle name="20% - Accent4 3 5 3 2 3" xfId="5855" xr:uid="{CEB2870C-3EB3-4B36-B4BD-89C7E153E502}"/>
    <cellStyle name="20% - Accent4 3 5 3 3" xfId="5856" xr:uid="{230322D4-0368-494B-93A1-48B12F56C0C5}"/>
    <cellStyle name="20% - Accent4 3 5 3 4" xfId="5857" xr:uid="{57A35571-7BFC-410D-8087-D6AE116C92AE}"/>
    <cellStyle name="20% - Accent4 3 5 3 5" xfId="5858" xr:uid="{9D9F10C6-83FD-43C4-873C-2C5C532493A0}"/>
    <cellStyle name="20% - Accent4 3 5 3 6" xfId="5859" xr:uid="{5DA1B3F0-6657-471C-9DCD-FB17051BF972}"/>
    <cellStyle name="20% - Accent4 3 5 3 7" xfId="5860" xr:uid="{F8BF7BC1-4D10-436B-A50A-41376BB58A43}"/>
    <cellStyle name="20% - Accent4 3 5 4" xfId="5861" xr:uid="{F295802A-CBA9-4861-BFD3-B6EB3F5C7E32}"/>
    <cellStyle name="20% - Accent4 3 5 4 2" xfId="5862" xr:uid="{7C98BCEE-055E-40BE-A1B7-955C072D59A3}"/>
    <cellStyle name="20% - Accent4 3 5 4 3" xfId="5863" xr:uid="{B50E3148-04E1-445F-9A94-981C0DB26417}"/>
    <cellStyle name="20% - Accent4 3 5 4 4" xfId="5864" xr:uid="{09748546-046F-4ADE-AA25-0F1B82F61177}"/>
    <cellStyle name="20% - Accent4 3 5 5" xfId="5865" xr:uid="{52A14525-7DC1-4EAB-A580-8B9098B02A42}"/>
    <cellStyle name="20% - Accent4 3 5 6" xfId="5866" xr:uid="{3FEA3DAE-77D9-460F-B3FD-CBBB69FAAD72}"/>
    <cellStyle name="20% - Accent4 3 5 7" xfId="5867" xr:uid="{BCC84502-7103-4B16-A161-0DA57A7116C8}"/>
    <cellStyle name="20% - Accent4 3 5 8" xfId="5868" xr:uid="{132113FC-C89F-4499-937C-498018CCAB60}"/>
    <cellStyle name="20% - Accent4 3 5 9" xfId="5869" xr:uid="{48558048-412C-4E98-95BE-99A37CB717A3}"/>
    <cellStyle name="20% - Accent4 3 6" xfId="5870" xr:uid="{7BFC8DEB-1926-496F-8DAB-14D14253D4F1}"/>
    <cellStyle name="20% - Accent4 3 6 2" xfId="5871" xr:uid="{0D3C5B3A-8D98-45C7-A714-4FC1FD4A5863}"/>
    <cellStyle name="20% - Accent4 3 6 2 2" xfId="5872" xr:uid="{7C690CE5-2F0C-4041-851A-DCE68E4E4F87}"/>
    <cellStyle name="20% - Accent4 3 6 2 2 2" xfId="5873" xr:uid="{1F0FBCAC-65AB-47DA-A18D-090E15DF3800}"/>
    <cellStyle name="20% - Accent4 3 6 2 3" xfId="5874" xr:uid="{883AE582-393E-4E7A-87BA-DD0FA822B3B2}"/>
    <cellStyle name="20% - Accent4 3 6 2 4" xfId="5875" xr:uid="{20E0665C-3DF3-4E44-AC11-50ABBB365F30}"/>
    <cellStyle name="20% - Accent4 3 6 2 5" xfId="5876" xr:uid="{785D3F50-F45C-4E7F-99E5-B5A0BD68EA82}"/>
    <cellStyle name="20% - Accent4 3 6 3" xfId="5877" xr:uid="{AC6DFC90-8DB6-49F3-8EF7-2E45A2D29CF8}"/>
    <cellStyle name="20% - Accent4 3 6 3 2" xfId="5878" xr:uid="{394DA30B-3376-4060-9482-EE7233656881}"/>
    <cellStyle name="20% - Accent4 3 6 4" xfId="5879" xr:uid="{DECF7BF3-C428-4213-9C19-83582F9B10F6}"/>
    <cellStyle name="20% - Accent4 3 6 4 2" xfId="5880" xr:uid="{69B55819-3EFB-4742-926D-4CD7709E856C}"/>
    <cellStyle name="20% - Accent4 3 6 5" xfId="5881" xr:uid="{8C63BF70-8154-47D9-B6C5-CAD295A7959D}"/>
    <cellStyle name="20% - Accent4 3 6 6" xfId="5882" xr:uid="{F8E4CD5E-9ECF-4FC0-A913-FAE792B1C4E9}"/>
    <cellStyle name="20% - Accent4 3 6 7" xfId="5883" xr:uid="{1C8E1C21-7D6D-44BF-8DA2-BC371A8A0DC4}"/>
    <cellStyle name="20% - Accent4 3 6 8" xfId="5884" xr:uid="{9C899EF9-6312-4344-9FA5-74CBEDE8A6D9}"/>
    <cellStyle name="20% - Accent4 3 7" xfId="5885" xr:uid="{3DC0170F-45B6-4623-B47D-27012D160FA4}"/>
    <cellStyle name="20% - Accent4 3 7 2" xfId="5886" xr:uid="{61F64543-C7FE-49CC-AE8F-8CA424CF1DDF}"/>
    <cellStyle name="20% - Accent4 3 7 2 2" xfId="5887" xr:uid="{A9E1D4D9-C6E2-487E-B769-6A4FB10B463A}"/>
    <cellStyle name="20% - Accent4 3 7 2 2 2" xfId="5888" xr:uid="{AFFD39AA-0F43-4361-BD31-957B639D9B5F}"/>
    <cellStyle name="20% - Accent4 3 7 2 3" xfId="5889" xr:uid="{AE2C4C9E-6C98-4AE7-9B74-CD3B64DBB7D9}"/>
    <cellStyle name="20% - Accent4 3 7 2 4" xfId="5890" xr:uid="{5FDFCE2C-8096-4790-A235-F117894299CE}"/>
    <cellStyle name="20% - Accent4 3 7 3" xfId="5891" xr:uid="{485995F0-F82E-43A8-A0BE-5ABB837610EC}"/>
    <cellStyle name="20% - Accent4 3 7 3 2" xfId="5892" xr:uid="{7F2C1652-B450-48E1-9570-C0287398F8FE}"/>
    <cellStyle name="20% - Accent4 3 7 4" xfId="5893" xr:uid="{2B785C06-7E57-483D-BAB0-FDAC21D8F527}"/>
    <cellStyle name="20% - Accent4 3 7 4 2" xfId="5894" xr:uid="{7DE1A265-F6B5-4360-A6DB-87BB4C7314E6}"/>
    <cellStyle name="20% - Accent4 3 7 5" xfId="5895" xr:uid="{7528EB15-60FA-45B2-B5D5-6AB696393413}"/>
    <cellStyle name="20% - Accent4 3 7 6" xfId="5896" xr:uid="{BD6AA7F2-0DDC-4789-9F41-D6BFE2F0A6D6}"/>
    <cellStyle name="20% - Accent4 3 7 7" xfId="5897" xr:uid="{711E10BC-FEF7-4880-9C10-63711894267D}"/>
    <cellStyle name="20% - Accent4 3 8" xfId="5898" xr:uid="{9D9FC660-9B6A-49BF-B72C-DE5A8A02DD2E}"/>
    <cellStyle name="20% - Accent4 3 8 2" xfId="5899" xr:uid="{395CCB91-558B-4ADE-9EC9-AD169E4C9566}"/>
    <cellStyle name="20% - Accent4 3 8 2 2" xfId="5900" xr:uid="{4E55B998-1772-4C6F-A9D2-A6245294E347}"/>
    <cellStyle name="20% - Accent4 3 8 3" xfId="5901" xr:uid="{E7338FC4-EE4B-468A-89B2-21E54F030280}"/>
    <cellStyle name="20% - Accent4 3 8 4" xfId="5902" xr:uid="{3A2506B0-7408-4EC7-A413-87C3C9543FCA}"/>
    <cellStyle name="20% - Accent4 3 9" xfId="5903" xr:uid="{0B0EA2DC-9BE8-41A1-A900-26EECF1A53AB}"/>
    <cellStyle name="20% - Accent4 3 9 2" xfId="5904" xr:uid="{8C0A2F22-5B18-4D4C-9730-7AFC6408D1E6}"/>
    <cellStyle name="20% - Accent4 30" xfId="5905" xr:uid="{DD809D7A-5700-48BF-9414-2B44345731A3}"/>
    <cellStyle name="20% - Accent4 31" xfId="5906" xr:uid="{810C7F2F-372C-437F-BC00-3AC1F0863E87}"/>
    <cellStyle name="20% - Accent4 32" xfId="5907" xr:uid="{EC2ECD19-0726-4CAD-8AD6-98767055586E}"/>
    <cellStyle name="20% - Accent4 33" xfId="5908" xr:uid="{D3C2F7BF-E771-43FF-A8EA-4FB36EA600C7}"/>
    <cellStyle name="20% - Accent4 34" xfId="5909" xr:uid="{225F38B4-CAE4-4C7F-9081-B8673805F484}"/>
    <cellStyle name="20% - Accent4 35" xfId="5910" xr:uid="{AD464704-2DF9-41B5-9C88-F6748145FABE}"/>
    <cellStyle name="20% - Accent4 36" xfId="5911" xr:uid="{522CF324-427F-4A7A-A24A-83231E89AAAD}"/>
    <cellStyle name="20% - Accent4 37" xfId="5912" xr:uid="{647F8ED4-0B22-411B-8E95-AB2A875B165F}"/>
    <cellStyle name="20% - Accent4 38" xfId="5913" xr:uid="{408F5F33-3289-4763-A323-4DD2B8F30248}"/>
    <cellStyle name="20% - Accent4 39" xfId="5914" xr:uid="{013246A7-E99F-47D8-B4FB-1D18D36411C3}"/>
    <cellStyle name="20% - Accent4 4" xfId="157" xr:uid="{2D5E0A58-409B-47AD-AC7C-BB5B381FCEF1}"/>
    <cellStyle name="20% - Accent4 4 10" xfId="5916" xr:uid="{E442ECDC-B16F-4D1E-B38D-140631227B85}"/>
    <cellStyle name="20% - Accent4 4 11" xfId="5917" xr:uid="{81980411-AF07-49B3-902E-3C5EC38C889C}"/>
    <cellStyle name="20% - Accent4 4 12" xfId="5918" xr:uid="{02347887-E9AC-431D-8D0F-AE526935AB71}"/>
    <cellStyle name="20% - Accent4 4 13" xfId="5919" xr:uid="{43C8E535-479F-4671-A3CE-52241E12DA22}"/>
    <cellStyle name="20% - Accent4 4 14" xfId="5920" xr:uid="{B1D5FBAB-6303-43AF-B83E-4607F4A17085}"/>
    <cellStyle name="20% - Accent4 4 15" xfId="5921" xr:uid="{A9E6AD68-7C59-482C-83DA-5BCE7C118137}"/>
    <cellStyle name="20% - Accent4 4 16" xfId="5915" xr:uid="{47E3B531-CF9D-4176-BE33-565A7BF33921}"/>
    <cellStyle name="20% - Accent4 4 2" xfId="158" xr:uid="{D1F6FDA0-1947-405E-98A9-537650429209}"/>
    <cellStyle name="20% - Accent4 4 2 10" xfId="5923" xr:uid="{B855873C-88E5-41F1-994D-BC90F8907EBB}"/>
    <cellStyle name="20% - Accent4 4 2 11" xfId="5924" xr:uid="{3FBDBF27-D1F8-4C69-BCB0-0F85510254E0}"/>
    <cellStyle name="20% - Accent4 4 2 12" xfId="5925" xr:uid="{131710AA-DD34-4DE3-8AF3-664151593B68}"/>
    <cellStyle name="20% - Accent4 4 2 13" xfId="5926" xr:uid="{FC6EC36A-8558-46DE-A251-3647A2CA408E}"/>
    <cellStyle name="20% - Accent4 4 2 14" xfId="5922" xr:uid="{810565FA-7DE8-4C64-A525-9A25EF5D71BB}"/>
    <cellStyle name="20% - Accent4 4 2 2" xfId="159" xr:uid="{BFBD9B19-E3AD-47AA-A372-17A31E6560A4}"/>
    <cellStyle name="20% - Accent4 4 2 2 10" xfId="5928" xr:uid="{2FAB9045-B157-45BA-95A1-5D8B383014A2}"/>
    <cellStyle name="20% - Accent4 4 2 2 11" xfId="5927" xr:uid="{BCD047D5-B6B1-4CF6-8421-C3C4BCCE7963}"/>
    <cellStyle name="20% - Accent4 4 2 2 2" xfId="5929" xr:uid="{B2102FF1-F9AF-4F72-BE85-A585CA7154CE}"/>
    <cellStyle name="20% - Accent4 4 2 2 2 2" xfId="5930" xr:uid="{2D29FD8E-DFA1-4DE5-AF61-C371DE40DDF9}"/>
    <cellStyle name="20% - Accent4 4 2 2 2 2 2" xfId="5931" xr:uid="{846C8383-076D-414D-8D06-09A286190EA6}"/>
    <cellStyle name="20% - Accent4 4 2 2 2 2 3" xfId="5932" xr:uid="{B3AE4B3C-4E4B-4246-A48D-C68429570B95}"/>
    <cellStyle name="20% - Accent4 4 2 2 2 2 4" xfId="5933" xr:uid="{E3D3B09C-8C39-4832-A57B-A047432F3AE1}"/>
    <cellStyle name="20% - Accent4 4 2 2 2 3" xfId="5934" xr:uid="{CC8BF7D4-EECF-4536-8A5A-42A5FEE62BF8}"/>
    <cellStyle name="20% - Accent4 4 2 2 2 4" xfId="5935" xr:uid="{3BBA1677-F574-485E-A7EF-BA95208FB517}"/>
    <cellStyle name="20% - Accent4 4 2 2 2 5" xfId="5936" xr:uid="{8BEF562D-1C98-455C-9E28-2A032B550CEF}"/>
    <cellStyle name="20% - Accent4 4 2 2 2 6" xfId="5937" xr:uid="{582AE7CF-399E-44DF-BEE9-F9F356E9683E}"/>
    <cellStyle name="20% - Accent4 4 2 2 2 7" xfId="5938" xr:uid="{FB5839EB-ABCB-4040-9FAA-85228AEE0ECC}"/>
    <cellStyle name="20% - Accent4 4 2 2 3" xfId="5939" xr:uid="{8084BCF8-8226-4E14-A1F6-736697A99300}"/>
    <cellStyle name="20% - Accent4 4 2 2 3 2" xfId="5940" xr:uid="{AE36625E-1691-4002-8186-33F6FAC7BB56}"/>
    <cellStyle name="20% - Accent4 4 2 2 3 2 2" xfId="5941" xr:uid="{78C0CFB8-E37B-4885-8BA1-9E49EFD5B2C4}"/>
    <cellStyle name="20% - Accent4 4 2 2 3 2 3" xfId="5942" xr:uid="{5EB9BA76-A65A-48E8-A570-E4E33DF74DB6}"/>
    <cellStyle name="20% - Accent4 4 2 2 3 3" xfId="5943" xr:uid="{B27EB237-A158-4F3A-815E-964F29BE2A02}"/>
    <cellStyle name="20% - Accent4 4 2 2 3 4" xfId="5944" xr:uid="{13B8484B-BB97-406E-9176-D1253C2B7A6F}"/>
    <cellStyle name="20% - Accent4 4 2 2 3 5" xfId="5945" xr:uid="{BFAC7711-350F-49BD-ACE9-67C419AAA301}"/>
    <cellStyle name="20% - Accent4 4 2 2 3 6" xfId="5946" xr:uid="{A687D6DB-33D0-4231-AD31-031D74C910DD}"/>
    <cellStyle name="20% - Accent4 4 2 2 4" xfId="5947" xr:uid="{8ACDC531-66C1-45C4-8107-02E392B029A6}"/>
    <cellStyle name="20% - Accent4 4 2 2 4 2" xfId="5948" xr:uid="{0182388F-7019-40D1-B4EC-A66D325D7706}"/>
    <cellStyle name="20% - Accent4 4 2 2 4 3" xfId="5949" xr:uid="{A1803296-AB85-4212-B36D-BF27C75F02CF}"/>
    <cellStyle name="20% - Accent4 4 2 2 5" xfId="5950" xr:uid="{0DDDA742-E648-4948-A541-1D3307B797D2}"/>
    <cellStyle name="20% - Accent4 4 2 2 6" xfId="5951" xr:uid="{3E036383-AE81-4794-83B8-AAFDED9434B6}"/>
    <cellStyle name="20% - Accent4 4 2 2 7" xfId="5952" xr:uid="{1764947C-800F-4498-BA72-B2ECA881DC90}"/>
    <cellStyle name="20% - Accent4 4 2 2 8" xfId="5953" xr:uid="{67114B48-AF4C-4B6E-A1C6-8010E0391EFA}"/>
    <cellStyle name="20% - Accent4 4 2 2 9" xfId="5954" xr:uid="{FA6B35D0-58B4-4E2B-ABD6-A8253B3DA4B3}"/>
    <cellStyle name="20% - Accent4 4 2 3" xfId="5955" xr:uid="{EF58C009-ECCD-4594-8750-CC6A052AAB42}"/>
    <cellStyle name="20% - Accent4 4 2 3 2" xfId="5956" xr:uid="{B0E2523D-4244-4399-8DE7-C83CFFD73272}"/>
    <cellStyle name="20% - Accent4 4 2 3 2 2" xfId="5957" xr:uid="{9ED9F00C-C513-4C04-A4D7-F7393902F8C9}"/>
    <cellStyle name="20% - Accent4 4 2 3 2 2 2" xfId="5958" xr:uid="{7F50CEE8-B8CA-4872-BDAB-DF85E0856BF4}"/>
    <cellStyle name="20% - Accent4 4 2 3 2 2 3" xfId="5959" xr:uid="{E4DFEE86-1961-48D9-B7C3-491F7E9582C9}"/>
    <cellStyle name="20% - Accent4 4 2 3 2 3" xfId="5960" xr:uid="{8786A1C4-520F-46E9-BD98-07D3B429813F}"/>
    <cellStyle name="20% - Accent4 4 2 3 2 4" xfId="5961" xr:uid="{E8971617-6C25-4EBA-A9D7-CE5DF54FA633}"/>
    <cellStyle name="20% - Accent4 4 2 3 2 5" xfId="5962" xr:uid="{402FABCE-7888-47E0-A61D-2B175E80C338}"/>
    <cellStyle name="20% - Accent4 4 2 3 2 6" xfId="5963" xr:uid="{0194A1D0-E9B2-4233-A735-829222170DA3}"/>
    <cellStyle name="20% - Accent4 4 2 3 3" xfId="5964" xr:uid="{A39AADC2-B72C-4E6F-B25A-F3A68BD775B9}"/>
    <cellStyle name="20% - Accent4 4 2 3 3 2" xfId="5965" xr:uid="{A7F386C9-E5DA-432D-859A-778EE643799B}"/>
    <cellStyle name="20% - Accent4 4 2 3 3 2 2" xfId="5966" xr:uid="{A0612FD1-1F30-4BF6-B3B0-1B52F45F65A1}"/>
    <cellStyle name="20% - Accent4 4 2 3 3 2 3" xfId="5967" xr:uid="{7AE98E19-AE13-4898-859B-973604FD1E0F}"/>
    <cellStyle name="20% - Accent4 4 2 3 3 3" xfId="5968" xr:uid="{235DD669-B088-4394-94FD-5573FE353AA8}"/>
    <cellStyle name="20% - Accent4 4 2 3 3 4" xfId="5969" xr:uid="{23DB2BA3-A1EF-48BC-B00A-71AF3CDC3D0F}"/>
    <cellStyle name="20% - Accent4 4 2 3 3 5" xfId="5970" xr:uid="{CD52A2FA-DC81-4A06-9FD6-2F9B3150CB84}"/>
    <cellStyle name="20% - Accent4 4 2 3 4" xfId="5971" xr:uid="{5F067ACE-B4B7-44DF-A74E-A07BE66B9063}"/>
    <cellStyle name="20% - Accent4 4 2 3 4 2" xfId="5972" xr:uid="{89A762AA-3BD2-4D9D-85CC-C9E80B3F00A2}"/>
    <cellStyle name="20% - Accent4 4 2 3 4 3" xfId="5973" xr:uid="{3727706A-88DD-4E87-97FC-BBEF531EAE14}"/>
    <cellStyle name="20% - Accent4 4 2 3 5" xfId="5974" xr:uid="{5896AFDA-E62B-4D01-8B39-9DBB8BE8C46D}"/>
    <cellStyle name="20% - Accent4 4 2 3 6" xfId="5975" xr:uid="{F9317CCE-BB03-4746-A515-16F103FEE5C2}"/>
    <cellStyle name="20% - Accent4 4 2 3 7" xfId="5976" xr:uid="{27E3660D-87C9-4D7D-A894-30CDEF6B9084}"/>
    <cellStyle name="20% - Accent4 4 2 3 8" xfId="5977" xr:uid="{EFF3A8FD-701A-48EA-B250-C123F022CFD0}"/>
    <cellStyle name="20% - Accent4 4 2 3 9" xfId="5978" xr:uid="{38C46762-A201-4B12-A1A6-62023194B7CB}"/>
    <cellStyle name="20% - Accent4 4 2 4" xfId="5979" xr:uid="{8EAAEFA9-FD58-48AC-B46A-B24DDF96E0A0}"/>
    <cellStyle name="20% - Accent4 4 2 4 2" xfId="5980" xr:uid="{C6300228-0170-4184-B288-E56205E39B40}"/>
    <cellStyle name="20% - Accent4 4 2 4 2 2" xfId="5981" xr:uid="{2B4E92FE-DE10-477E-84E3-507FF3D8C5BD}"/>
    <cellStyle name="20% - Accent4 4 2 4 2 3" xfId="5982" xr:uid="{B4D9BA30-32A5-41ED-BBA0-EF85DD4D243D}"/>
    <cellStyle name="20% - Accent4 4 2 4 3" xfId="5983" xr:uid="{BCAA8D56-0972-4B08-8C09-2232E0666777}"/>
    <cellStyle name="20% - Accent4 4 2 4 4" xfId="5984" xr:uid="{3BF5E865-2A65-416A-BC42-7769A271DC74}"/>
    <cellStyle name="20% - Accent4 4 2 4 5" xfId="5985" xr:uid="{F27E92B2-704B-459B-9E28-9650FE56EB0C}"/>
    <cellStyle name="20% - Accent4 4 2 4 6" xfId="5986" xr:uid="{F2D77A0B-7E4C-4130-A275-D6CED827E477}"/>
    <cellStyle name="20% - Accent4 4 2 4 7" xfId="5987" xr:uid="{FA971ADC-3E44-4CD0-B3C8-700FC265FBF6}"/>
    <cellStyle name="20% - Accent4 4 2 5" xfId="5988" xr:uid="{B5AD2600-94D3-4C24-BC70-979183B36DCF}"/>
    <cellStyle name="20% - Accent4 4 2 5 2" xfId="5989" xr:uid="{9D8D0BA6-BF2C-46D8-B816-2F5F173D2947}"/>
    <cellStyle name="20% - Accent4 4 2 5 2 2" xfId="5990" xr:uid="{A969072E-821F-4EC7-9DE4-19F2605FFE40}"/>
    <cellStyle name="20% - Accent4 4 2 5 2 3" xfId="5991" xr:uid="{F4E68287-F45F-474C-BA03-6BFB16EB3D6C}"/>
    <cellStyle name="20% - Accent4 4 2 5 3" xfId="5992" xr:uid="{3A26B7A1-882E-4587-AF7F-FEFF629DF4BE}"/>
    <cellStyle name="20% - Accent4 4 2 5 4" xfId="5993" xr:uid="{905D8CF4-09CC-4ED5-B0F1-211089811834}"/>
    <cellStyle name="20% - Accent4 4 2 5 5" xfId="5994" xr:uid="{C16A19FF-BBBD-4C1C-86AE-24F7C737B0BB}"/>
    <cellStyle name="20% - Accent4 4 2 6" xfId="5995" xr:uid="{2EAC43D7-1490-4A42-909C-15CEDA53BE21}"/>
    <cellStyle name="20% - Accent4 4 2 6 2" xfId="5996" xr:uid="{5A92048F-F154-4095-BF39-96E626D5EC44}"/>
    <cellStyle name="20% - Accent4 4 2 6 3" xfId="5997" xr:uid="{05CAAA55-AED3-4D2E-8C39-6CED46B9C8C3}"/>
    <cellStyle name="20% - Accent4 4 2 7" xfId="5998" xr:uid="{36064C9E-6EF7-462B-A3E7-3E4DC7352225}"/>
    <cellStyle name="20% - Accent4 4 2 8" xfId="5999" xr:uid="{1B7D1449-1BB0-43A3-98EC-3548EC0A7E27}"/>
    <cellStyle name="20% - Accent4 4 2 9" xfId="6000" xr:uid="{4AEDF024-8391-4373-9ACE-E4A51F2BE30D}"/>
    <cellStyle name="20% - Accent4 4 3" xfId="160" xr:uid="{8468E94A-49EF-4D76-B755-9667CA20DFD4}"/>
    <cellStyle name="20% - Accent4 4 3 10" xfId="6002" xr:uid="{E797E11A-3C4F-41D1-B32D-B84E58571241}"/>
    <cellStyle name="20% - Accent4 4 3 11" xfId="6001" xr:uid="{2A9604BD-6F33-4A9F-A382-300190BEB90D}"/>
    <cellStyle name="20% - Accent4 4 3 2" xfId="6003" xr:uid="{98C8E910-F1A1-410C-BF00-AA81B6B6B90E}"/>
    <cellStyle name="20% - Accent4 4 3 2 2" xfId="6004" xr:uid="{DF14E0F6-C9FD-4C22-95E8-4DC859C66401}"/>
    <cellStyle name="20% - Accent4 4 3 2 2 2" xfId="6005" xr:uid="{9BB73607-0D96-4097-9023-538574695E0A}"/>
    <cellStyle name="20% - Accent4 4 3 2 2 3" xfId="6006" xr:uid="{940BC904-E12C-4AC9-8F55-01B0D2167F0F}"/>
    <cellStyle name="20% - Accent4 4 3 2 2 4" xfId="6007" xr:uid="{B310B769-6109-4608-9F6B-5DDDCD72C492}"/>
    <cellStyle name="20% - Accent4 4 3 2 2 5" xfId="6008" xr:uid="{1FCE2D0F-D2C0-4DD4-A877-EB4966506283}"/>
    <cellStyle name="20% - Accent4 4 3 2 3" xfId="6009" xr:uid="{38D96A65-017C-4379-8187-CC4CD4AF19E9}"/>
    <cellStyle name="20% - Accent4 4 3 2 4" xfId="6010" xr:uid="{A105D572-62E3-46FB-BC31-9DECDC2D978B}"/>
    <cellStyle name="20% - Accent4 4 3 2 5" xfId="6011" xr:uid="{637EFF0B-6582-495D-950E-7BC92A1B390F}"/>
    <cellStyle name="20% - Accent4 4 3 2 6" xfId="6012" xr:uid="{9C8F3E10-E902-469B-8F1C-8D10A00E12D8}"/>
    <cellStyle name="20% - Accent4 4 3 2 7" xfId="6013" xr:uid="{05C409A6-4C55-49B3-86AB-33891B366FB6}"/>
    <cellStyle name="20% - Accent4 4 3 2 8" xfId="6014" xr:uid="{ADFEC8D4-58BF-40F6-84E2-7FA8885B3601}"/>
    <cellStyle name="20% - Accent4 4 3 3" xfId="6015" xr:uid="{F5FCCE13-A654-442B-85A2-13DF17C61AD9}"/>
    <cellStyle name="20% - Accent4 4 3 3 2" xfId="6016" xr:uid="{8D983F37-C998-4BE0-9CF1-AB046E9899C4}"/>
    <cellStyle name="20% - Accent4 4 3 3 2 2" xfId="6017" xr:uid="{3287DDB1-BC3B-41A8-A746-1B69CE3BF3AB}"/>
    <cellStyle name="20% - Accent4 4 3 3 2 3" xfId="6018" xr:uid="{E19BF78C-59E7-4F14-8F3D-47898F2FD952}"/>
    <cellStyle name="20% - Accent4 4 3 3 3" xfId="6019" xr:uid="{6FACD0B6-C726-4A48-80C0-E3E879FD9346}"/>
    <cellStyle name="20% - Accent4 4 3 3 4" xfId="6020" xr:uid="{AB571733-A82B-41F8-AEA3-6A6771B01071}"/>
    <cellStyle name="20% - Accent4 4 3 3 5" xfId="6021" xr:uid="{5D97C501-2887-4490-84A2-D8CDCA9A2754}"/>
    <cellStyle name="20% - Accent4 4 3 3 6" xfId="6022" xr:uid="{5CB43BB2-0FC6-4302-9C0A-D741591ED375}"/>
    <cellStyle name="20% - Accent4 4 3 3 7" xfId="6023" xr:uid="{FF1AA684-CE1A-402A-9383-872C038C2E69}"/>
    <cellStyle name="20% - Accent4 4 3 4" xfId="6024" xr:uid="{04FAB915-3F3E-42C3-94E0-AB6B03C3F7BD}"/>
    <cellStyle name="20% - Accent4 4 3 4 2" xfId="6025" xr:uid="{068E90AE-E8F1-42B4-824F-9D59CE1F5D5D}"/>
    <cellStyle name="20% - Accent4 4 3 4 3" xfId="6026" xr:uid="{11D759A7-BF3B-4C60-BAC0-BB15F540947B}"/>
    <cellStyle name="20% - Accent4 4 3 4 4" xfId="6027" xr:uid="{45E08FDF-ACCE-41B3-9891-3F3D9EF93DDC}"/>
    <cellStyle name="20% - Accent4 4 3 5" xfId="6028" xr:uid="{15EE5734-014B-4A8A-9139-ED236455E0ED}"/>
    <cellStyle name="20% - Accent4 4 3 6" xfId="6029" xr:uid="{C4CDA761-F826-489C-B9A1-F5828BA28D2A}"/>
    <cellStyle name="20% - Accent4 4 3 7" xfId="6030" xr:uid="{8781CD93-8E5E-40C7-9B92-CB57CD78235C}"/>
    <cellStyle name="20% - Accent4 4 3 8" xfId="6031" xr:uid="{02441146-9029-422E-A721-7C552DFDF009}"/>
    <cellStyle name="20% - Accent4 4 3 9" xfId="6032" xr:uid="{F113623D-0A20-4AC5-8723-2A8C10728BF0}"/>
    <cellStyle name="20% - Accent4 4 4" xfId="6033" xr:uid="{25CE9F2E-0B61-48CF-8DE7-88C6919F085D}"/>
    <cellStyle name="20% - Accent4 4 4 10" xfId="6034" xr:uid="{A8977B4D-347B-445E-9B09-737927F2DA22}"/>
    <cellStyle name="20% - Accent4 4 4 2" xfId="6035" xr:uid="{AED4AEC3-E357-45C9-BC0B-4F718CC6A878}"/>
    <cellStyle name="20% - Accent4 4 4 2 2" xfId="6036" xr:uid="{C033041D-2A99-405B-986C-3AF77953AED6}"/>
    <cellStyle name="20% - Accent4 4 4 2 2 2" xfId="6037" xr:uid="{CE31E494-BC68-4405-80B3-79F028258D79}"/>
    <cellStyle name="20% - Accent4 4 4 2 2 3" xfId="6038" xr:uid="{AAC0D665-8746-4830-87EE-BE292517A66D}"/>
    <cellStyle name="20% - Accent4 4 4 2 2 4" xfId="6039" xr:uid="{1A815269-9A4A-4A6C-9C8D-3028DEEEB308}"/>
    <cellStyle name="20% - Accent4 4 4 2 3" xfId="6040" xr:uid="{0E94AB46-998D-453B-A489-0B7FE67E226A}"/>
    <cellStyle name="20% - Accent4 4 4 2 4" xfId="6041" xr:uid="{59AE47F4-568E-49D2-9134-36A0FCFD8276}"/>
    <cellStyle name="20% - Accent4 4 4 2 5" xfId="6042" xr:uid="{F7934194-6F35-4BDA-BBB7-49015E6A8F9B}"/>
    <cellStyle name="20% - Accent4 4 4 2 6" xfId="6043" xr:uid="{53D7D528-825B-47E8-99AB-9BDA6BEE06AC}"/>
    <cellStyle name="20% - Accent4 4 4 2 7" xfId="6044" xr:uid="{BB80AF42-C33E-4DD3-9EC1-88882C515F80}"/>
    <cellStyle name="20% - Accent4 4 4 3" xfId="6045" xr:uid="{B85CE0AA-B5A0-4570-9AEE-3439E3F93DBF}"/>
    <cellStyle name="20% - Accent4 4 4 3 2" xfId="6046" xr:uid="{23C58D07-788B-4279-89E2-8E7639EED58B}"/>
    <cellStyle name="20% - Accent4 4 4 3 2 2" xfId="6047" xr:uid="{F028682D-C223-4408-9E06-6D9FBC66E7CD}"/>
    <cellStyle name="20% - Accent4 4 4 3 2 3" xfId="6048" xr:uid="{293893D9-2CE8-416A-8D30-582472C253F6}"/>
    <cellStyle name="20% - Accent4 4 4 3 3" xfId="6049" xr:uid="{ADB8DE55-A7B4-49ED-991A-C54DE218B23F}"/>
    <cellStyle name="20% - Accent4 4 4 3 4" xfId="6050" xr:uid="{52189FEA-F8D3-4440-A6E6-DD9A4560B7B1}"/>
    <cellStyle name="20% - Accent4 4 4 3 5" xfId="6051" xr:uid="{D4019F2E-86AA-4CBB-99A9-F961F22B842D}"/>
    <cellStyle name="20% - Accent4 4 4 3 6" xfId="6052" xr:uid="{A79F77BE-7A98-4D11-974D-8F9ADF3B9FC9}"/>
    <cellStyle name="20% - Accent4 4 4 4" xfId="6053" xr:uid="{7FC8B101-6B88-4BA0-B99F-EE13C41A09D4}"/>
    <cellStyle name="20% - Accent4 4 4 4 2" xfId="6054" xr:uid="{B33D05C9-B39A-406E-9695-2A683E84899C}"/>
    <cellStyle name="20% - Accent4 4 4 4 3" xfId="6055" xr:uid="{15D44B50-CF6D-4D43-9C4F-AC574FC5DFA0}"/>
    <cellStyle name="20% - Accent4 4 4 4 4" xfId="6056" xr:uid="{357C8D66-CB39-45D9-80E4-A8D3742F1CA4}"/>
    <cellStyle name="20% - Accent4 4 4 5" xfId="6057" xr:uid="{1E9A1A03-971F-4357-9666-EE46380B770E}"/>
    <cellStyle name="20% - Accent4 4 4 6" xfId="6058" xr:uid="{F2093254-3F42-4256-9E68-9F66C7E4830D}"/>
    <cellStyle name="20% - Accent4 4 4 7" xfId="6059" xr:uid="{EE150ECA-BBA3-4784-B8B2-66F5F1F019D9}"/>
    <cellStyle name="20% - Accent4 4 4 8" xfId="6060" xr:uid="{4E3F52F0-07E5-4178-8AF6-AAB83B3EA61A}"/>
    <cellStyle name="20% - Accent4 4 4 9" xfId="6061" xr:uid="{8CC9E84A-F48E-433D-A0EA-C1343090A24D}"/>
    <cellStyle name="20% - Accent4 4 5" xfId="6062" xr:uid="{3A9DBDC3-7DE9-4CEE-834A-A5AF83505499}"/>
    <cellStyle name="20% - Accent4 4 5 2" xfId="6063" xr:uid="{8A1B6033-9C3A-4FDD-8097-7BE1A8AB0704}"/>
    <cellStyle name="20% - Accent4 4 5 2 2" xfId="6064" xr:uid="{4D131FBF-D896-4972-ADF2-3DABD8AF0F4B}"/>
    <cellStyle name="20% - Accent4 4 5 2 2 2" xfId="6065" xr:uid="{214EA9CE-520A-4638-8D87-8FF095F62D99}"/>
    <cellStyle name="20% - Accent4 4 5 2 2 3" xfId="6066" xr:uid="{EAB999C8-14E5-4C04-801D-52E6F7C91CFA}"/>
    <cellStyle name="20% - Accent4 4 5 2 2 4" xfId="6067" xr:uid="{D6517C0B-AB1F-4A6C-8897-C4CCD7F13A5F}"/>
    <cellStyle name="20% - Accent4 4 5 2 3" xfId="6068" xr:uid="{FECF4430-4146-4F51-8BBA-4CE326ECEF73}"/>
    <cellStyle name="20% - Accent4 4 5 2 4" xfId="6069" xr:uid="{AF160380-809C-4124-8DD4-F22631FBCAAB}"/>
    <cellStyle name="20% - Accent4 4 5 2 5" xfId="6070" xr:uid="{B731A58E-699C-4CAA-8593-4A73A682AAA7}"/>
    <cellStyle name="20% - Accent4 4 5 2 6" xfId="6071" xr:uid="{97EB914A-2115-43C7-A27D-D777EB96967D}"/>
    <cellStyle name="20% - Accent4 4 5 3" xfId="6072" xr:uid="{057DB01F-8AE1-40AF-A6B5-EE266D0A8B1C}"/>
    <cellStyle name="20% - Accent4 4 5 3 2" xfId="6073" xr:uid="{A93B1FC2-E622-4E18-B8A4-76A87F324CDC}"/>
    <cellStyle name="20% - Accent4 4 5 3 2 2" xfId="6074" xr:uid="{7080ED7C-9CD2-48EA-9CDF-156873C681FC}"/>
    <cellStyle name="20% - Accent4 4 5 3 2 3" xfId="6075" xr:uid="{23D31EF7-8088-4014-A5E7-365C9EBC74B5}"/>
    <cellStyle name="20% - Accent4 4 5 3 3" xfId="6076" xr:uid="{045F346B-16F3-4097-A5A0-B25E162E4597}"/>
    <cellStyle name="20% - Accent4 4 5 3 4" xfId="6077" xr:uid="{22BFB81C-325E-424A-A676-8A196EF8F783}"/>
    <cellStyle name="20% - Accent4 4 5 3 5" xfId="6078" xr:uid="{D018A16E-C813-407B-B156-E7A82FA72C48}"/>
    <cellStyle name="20% - Accent4 4 5 3 6" xfId="6079" xr:uid="{C204868C-E5EB-46C0-8B8A-9326844AFE1D}"/>
    <cellStyle name="20% - Accent4 4 5 4" xfId="6080" xr:uid="{D62F1066-C6DA-479C-B1EA-017BB180A9E5}"/>
    <cellStyle name="20% - Accent4 4 5 4 2" xfId="6081" xr:uid="{91996B5F-44CC-4643-A1DC-B598051F7899}"/>
    <cellStyle name="20% - Accent4 4 5 4 3" xfId="6082" xr:uid="{1311B04D-BF3E-4A65-91AB-4AF7F4915BA4}"/>
    <cellStyle name="20% - Accent4 4 5 4 4" xfId="6083" xr:uid="{0C4030EB-D6FB-4014-9D97-82BFF1EC46BF}"/>
    <cellStyle name="20% - Accent4 4 5 5" xfId="6084" xr:uid="{7904DF1E-C549-4419-8DA7-EC5D107BBDA6}"/>
    <cellStyle name="20% - Accent4 4 5 6" xfId="6085" xr:uid="{B919055F-3A71-4A1A-915A-56EC19323215}"/>
    <cellStyle name="20% - Accent4 4 5 7" xfId="6086" xr:uid="{700BA267-183A-448B-91CA-94AC4B980A5E}"/>
    <cellStyle name="20% - Accent4 4 5 8" xfId="6087" xr:uid="{4106CD14-47F1-4076-9E07-6E653931ED20}"/>
    <cellStyle name="20% - Accent4 4 5 9" xfId="6088" xr:uid="{EEFE3F4D-47F9-4337-812D-26D625A14563}"/>
    <cellStyle name="20% - Accent4 4 6" xfId="6089" xr:uid="{E7C0B7A3-0925-4C8B-B3E5-0CDD92FFEB76}"/>
    <cellStyle name="20% - Accent4 4 6 2" xfId="6090" xr:uid="{0093C03B-29F9-41F1-A3EA-32B1015CFF1B}"/>
    <cellStyle name="20% - Accent4 4 6 2 2" xfId="6091" xr:uid="{0572F246-D4A9-412D-93F5-358FE00C9CFB}"/>
    <cellStyle name="20% - Accent4 4 6 2 3" xfId="6092" xr:uid="{996998EC-84AA-45C5-9F98-A7EA4AE3F7AF}"/>
    <cellStyle name="20% - Accent4 4 6 2 4" xfId="6093" xr:uid="{8F2E2F24-E517-410D-B8F3-8A2D4D6E849E}"/>
    <cellStyle name="20% - Accent4 4 6 3" xfId="6094" xr:uid="{76FA2E2D-291B-42F9-A55A-7E3A2E56C480}"/>
    <cellStyle name="20% - Accent4 4 6 4" xfId="6095" xr:uid="{FFB6ADB0-D470-4DDE-A82F-4FF5196213DA}"/>
    <cellStyle name="20% - Accent4 4 6 5" xfId="6096" xr:uid="{CEAB0776-6961-452F-A87F-C3BB0437F45E}"/>
    <cellStyle name="20% - Accent4 4 6 6" xfId="6097" xr:uid="{7EFE7FA0-19E8-4B89-8EF5-E5A8A31D2EAC}"/>
    <cellStyle name="20% - Accent4 4 7" xfId="6098" xr:uid="{8E186243-64DC-46AC-A068-5734F300E041}"/>
    <cellStyle name="20% - Accent4 4 7 2" xfId="6099" xr:uid="{AD41ABD0-4A13-4550-98E2-9060C260EEDF}"/>
    <cellStyle name="20% - Accent4 4 7 2 2" xfId="6100" xr:uid="{D3F5F844-1693-4B41-9782-75F5D879E648}"/>
    <cellStyle name="20% - Accent4 4 7 2 3" xfId="6101" xr:uid="{ADFB5332-41ED-43F0-ACBD-2C396245D98D}"/>
    <cellStyle name="20% - Accent4 4 7 3" xfId="6102" xr:uid="{B229977B-AD89-4860-ADBB-EBF08F270F37}"/>
    <cellStyle name="20% - Accent4 4 7 4" xfId="6103" xr:uid="{B829A094-1C2E-4413-8A54-C43EFDEE8EB8}"/>
    <cellStyle name="20% - Accent4 4 7 5" xfId="6104" xr:uid="{1D6DFDF8-7EEA-4073-98FC-F6ECCA2B47F1}"/>
    <cellStyle name="20% - Accent4 4 7 6" xfId="6105" xr:uid="{C7A489F9-2B7A-42D8-B05D-892DA8B261B0}"/>
    <cellStyle name="20% - Accent4 4 8" xfId="6106" xr:uid="{E239A53D-8160-49B4-9ED1-DF1875D6246E}"/>
    <cellStyle name="20% - Accent4 4 8 2" xfId="6107" xr:uid="{0745E310-AB30-42BB-BB57-40E65227F2DB}"/>
    <cellStyle name="20% - Accent4 4 8 3" xfId="6108" xr:uid="{E8B5E7BB-5E2D-446A-9F61-6C148D5CF81C}"/>
    <cellStyle name="20% - Accent4 4 8 4" xfId="6109" xr:uid="{886D9E63-71EB-4A1A-9DE6-EE37AA91F1AA}"/>
    <cellStyle name="20% - Accent4 4 9" xfId="6110" xr:uid="{92C13792-5278-4A17-9817-D4B79291654B}"/>
    <cellStyle name="20% - Accent4 40" xfId="6111" xr:uid="{11CC5755-3889-4D2B-B16E-5A1ACE35656B}"/>
    <cellStyle name="20% - Accent4 41" xfId="6112" xr:uid="{F744D4D7-E6C5-468F-A128-4365B5B1C0FB}"/>
    <cellStyle name="20% - Accent4 42" xfId="5174" xr:uid="{FBAC6F48-DDD0-4A7C-83F0-773775C2DDE7}"/>
    <cellStyle name="20% - Accent4 5" xfId="161" xr:uid="{7DA221F3-38BC-48D5-A22B-155CB06FA8C7}"/>
    <cellStyle name="20% - Accent4 5 10" xfId="6114" xr:uid="{8616C379-B7D1-48D3-916F-9EE0ED2D4ACC}"/>
    <cellStyle name="20% - Accent4 5 11" xfId="6115" xr:uid="{366C7290-5CDE-4714-95C3-163C95B813BF}"/>
    <cellStyle name="20% - Accent4 5 12" xfId="6116" xr:uid="{A0D7951A-3C8D-40CB-A979-6F179DD43CEF}"/>
    <cellStyle name="20% - Accent4 5 13" xfId="6117" xr:uid="{67391540-BA69-48F3-AED8-BA4B64DCBBD8}"/>
    <cellStyle name="20% - Accent4 5 14" xfId="6118" xr:uid="{590D6107-81C5-40A0-BB96-608A8C298FF9}"/>
    <cellStyle name="20% - Accent4 5 15" xfId="6119" xr:uid="{BBAEB177-EF97-49AE-905B-502BCA91B065}"/>
    <cellStyle name="20% - Accent4 5 16" xfId="6113" xr:uid="{47CD4D78-02AF-4113-9D06-B6FB639D69E8}"/>
    <cellStyle name="20% - Accent4 5 2" xfId="162" xr:uid="{587C705C-983F-4269-945B-2EED7CA19A3A}"/>
    <cellStyle name="20% - Accent4 5 2 10" xfId="6121" xr:uid="{24B783D0-A013-417F-8F3C-695131C38194}"/>
    <cellStyle name="20% - Accent4 5 2 11" xfId="6122" xr:uid="{F43E05CD-37C1-4AE8-B938-47E0D2C14836}"/>
    <cellStyle name="20% - Accent4 5 2 12" xfId="6123" xr:uid="{B206E965-3F1D-471A-8F3A-61595B85571F}"/>
    <cellStyle name="20% - Accent4 5 2 13" xfId="6124" xr:uid="{F991C848-2244-4AF8-B8AD-AF61C0B8EA8F}"/>
    <cellStyle name="20% - Accent4 5 2 14" xfId="6120" xr:uid="{42B17F1A-582D-4747-8453-FF39783C451A}"/>
    <cellStyle name="20% - Accent4 5 2 2" xfId="163" xr:uid="{5CED2DEC-28BC-4854-974D-B38D42E20FD5}"/>
    <cellStyle name="20% - Accent4 5 2 2 10" xfId="6126" xr:uid="{4CB4BD38-AB69-43B5-9B76-B414CF3F7D36}"/>
    <cellStyle name="20% - Accent4 5 2 2 11" xfId="6125" xr:uid="{4E25A098-FD17-4285-8D0B-27B400BBD809}"/>
    <cellStyle name="20% - Accent4 5 2 2 2" xfId="6127" xr:uid="{089547F1-0594-42FF-9BD5-B068753E8AE4}"/>
    <cellStyle name="20% - Accent4 5 2 2 2 2" xfId="6128" xr:uid="{D4586F4D-C6A0-431F-8A63-E5B85AC4C41F}"/>
    <cellStyle name="20% - Accent4 5 2 2 2 2 2" xfId="6129" xr:uid="{D7B829E0-872C-4792-95B7-F343E36B0AE7}"/>
    <cellStyle name="20% - Accent4 5 2 2 2 2 3" xfId="6130" xr:uid="{1EE74F93-9448-489B-87B4-C45983651ED5}"/>
    <cellStyle name="20% - Accent4 5 2 2 2 2 4" xfId="6131" xr:uid="{4E693148-9730-467F-8EDB-860C022EFB9C}"/>
    <cellStyle name="20% - Accent4 5 2 2 2 3" xfId="6132" xr:uid="{3822B305-4E48-461F-8789-FCE7EE6B4324}"/>
    <cellStyle name="20% - Accent4 5 2 2 2 4" xfId="6133" xr:uid="{A70CFF5F-8FD6-4967-9278-E35E158F4DE5}"/>
    <cellStyle name="20% - Accent4 5 2 2 2 5" xfId="6134" xr:uid="{0584C799-1F38-42DD-BDA4-8EDF5D054674}"/>
    <cellStyle name="20% - Accent4 5 2 2 2 6" xfId="6135" xr:uid="{A8E0FF0B-795C-4F5A-B5D0-487176613A88}"/>
    <cellStyle name="20% - Accent4 5 2 2 2 7" xfId="6136" xr:uid="{1295206A-8F13-4ED8-9D68-E15C22C9241B}"/>
    <cellStyle name="20% - Accent4 5 2 2 3" xfId="6137" xr:uid="{CF55A619-8EEC-40F0-8717-7F0877945C34}"/>
    <cellStyle name="20% - Accent4 5 2 2 3 2" xfId="6138" xr:uid="{05BF1500-0740-49D8-B81C-B264D9A2A5B4}"/>
    <cellStyle name="20% - Accent4 5 2 2 3 2 2" xfId="6139" xr:uid="{1BEA733A-5D8D-4655-B108-8D66F6F0C4E8}"/>
    <cellStyle name="20% - Accent4 5 2 2 3 2 3" xfId="6140" xr:uid="{0FDC9C26-8BE7-4C40-B988-F8E9F90A19CD}"/>
    <cellStyle name="20% - Accent4 5 2 2 3 3" xfId="6141" xr:uid="{0D32E2F4-0F38-4A4D-8F7C-F788597E8947}"/>
    <cellStyle name="20% - Accent4 5 2 2 3 4" xfId="6142" xr:uid="{7640F9FD-BA39-4E8B-B03F-1BAA03B38D83}"/>
    <cellStyle name="20% - Accent4 5 2 2 3 5" xfId="6143" xr:uid="{FE454B15-ED52-4D69-B256-CF33FC1686FB}"/>
    <cellStyle name="20% - Accent4 5 2 2 3 6" xfId="6144" xr:uid="{6E060AAA-E4E6-4FF6-8E03-B8ADCA9104D3}"/>
    <cellStyle name="20% - Accent4 5 2 2 4" xfId="6145" xr:uid="{E1879061-3132-4641-9005-A830415FDFC2}"/>
    <cellStyle name="20% - Accent4 5 2 2 4 2" xfId="6146" xr:uid="{199ADEE4-4473-4A90-8FB4-DF9DD074AFDA}"/>
    <cellStyle name="20% - Accent4 5 2 2 4 3" xfId="6147" xr:uid="{34EC9F33-54DD-4603-A94B-1D8792F90E29}"/>
    <cellStyle name="20% - Accent4 5 2 2 5" xfId="6148" xr:uid="{0A578FF6-FC7D-4BFA-8BF5-763AA85BD811}"/>
    <cellStyle name="20% - Accent4 5 2 2 6" xfId="6149" xr:uid="{F8E0A76E-3275-4DF4-981C-7AA990155243}"/>
    <cellStyle name="20% - Accent4 5 2 2 7" xfId="6150" xr:uid="{C4C56282-8156-4C7A-B017-C767806310E3}"/>
    <cellStyle name="20% - Accent4 5 2 2 8" xfId="6151" xr:uid="{ABE72797-5616-4B62-B910-7F61DF662AF2}"/>
    <cellStyle name="20% - Accent4 5 2 2 9" xfId="6152" xr:uid="{22800457-A6AC-46C1-AF09-942C3FB89EC0}"/>
    <cellStyle name="20% - Accent4 5 2 3" xfId="6153" xr:uid="{9A882E1C-8BEB-4693-9B48-5D3D5282E439}"/>
    <cellStyle name="20% - Accent4 5 2 3 2" xfId="6154" xr:uid="{F960E9FA-C7F6-4D9D-80D4-105AD0467673}"/>
    <cellStyle name="20% - Accent4 5 2 3 2 2" xfId="6155" xr:uid="{9FE3612F-1985-4FD7-B93F-6C0ADD3EE33F}"/>
    <cellStyle name="20% - Accent4 5 2 3 2 2 2" xfId="6156" xr:uid="{C4FED1DA-85EB-4C97-A4E1-CC2710ADE5DB}"/>
    <cellStyle name="20% - Accent4 5 2 3 2 2 3" xfId="6157" xr:uid="{27CFF831-06EF-41C2-BE47-C02C056AB28C}"/>
    <cellStyle name="20% - Accent4 5 2 3 2 3" xfId="6158" xr:uid="{DA09FE25-940E-4F41-B357-074EA347B17D}"/>
    <cellStyle name="20% - Accent4 5 2 3 2 4" xfId="6159" xr:uid="{D34B4C99-EDF5-4BBE-85F0-0DC82A64783B}"/>
    <cellStyle name="20% - Accent4 5 2 3 2 5" xfId="6160" xr:uid="{94C38A57-E3AC-4918-A275-55CF4472A2EC}"/>
    <cellStyle name="20% - Accent4 5 2 3 2 6" xfId="6161" xr:uid="{AB743AB6-FC97-4F84-B18D-60CF65240B0F}"/>
    <cellStyle name="20% - Accent4 5 2 3 3" xfId="6162" xr:uid="{3FF355F9-3BFD-4128-AC26-2F6F9C801256}"/>
    <cellStyle name="20% - Accent4 5 2 3 3 2" xfId="6163" xr:uid="{C5297FF2-D727-4513-B7E8-69546EC5C15D}"/>
    <cellStyle name="20% - Accent4 5 2 3 3 2 2" xfId="6164" xr:uid="{42888562-E279-4100-BB0B-F5E90989589F}"/>
    <cellStyle name="20% - Accent4 5 2 3 3 2 3" xfId="6165" xr:uid="{7ABCD8CE-7D7B-4EA6-8782-C1D83FBE9B2D}"/>
    <cellStyle name="20% - Accent4 5 2 3 3 3" xfId="6166" xr:uid="{1A23E2D0-F373-47C8-9DBB-D7BDBAF68B60}"/>
    <cellStyle name="20% - Accent4 5 2 3 3 4" xfId="6167" xr:uid="{B727B76C-3DAF-4DDC-87CB-E8775D5544D0}"/>
    <cellStyle name="20% - Accent4 5 2 3 3 5" xfId="6168" xr:uid="{238F31ED-859A-4564-AF9C-A45CE40F0868}"/>
    <cellStyle name="20% - Accent4 5 2 3 4" xfId="6169" xr:uid="{4C092381-A524-42A5-A75F-691910942765}"/>
    <cellStyle name="20% - Accent4 5 2 3 4 2" xfId="6170" xr:uid="{572C1F2C-F6EC-48B8-88E0-5B2828DD780E}"/>
    <cellStyle name="20% - Accent4 5 2 3 4 3" xfId="6171" xr:uid="{00DA7140-BEC5-43E6-8394-9A422A002F86}"/>
    <cellStyle name="20% - Accent4 5 2 3 5" xfId="6172" xr:uid="{CF50F490-40C3-43E4-82FD-DA9D66C6B93B}"/>
    <cellStyle name="20% - Accent4 5 2 3 6" xfId="6173" xr:uid="{AFE78139-6F56-4276-BEDB-637AFBFC95C3}"/>
    <cellStyle name="20% - Accent4 5 2 3 7" xfId="6174" xr:uid="{1E044F59-F53F-4BA3-B642-5A59FB3DD24D}"/>
    <cellStyle name="20% - Accent4 5 2 3 8" xfId="6175" xr:uid="{83DA0773-2716-4CA1-8AE2-9C56739E4F51}"/>
    <cellStyle name="20% - Accent4 5 2 3 9" xfId="6176" xr:uid="{36C104A9-DC68-4D76-A856-9113E22604E5}"/>
    <cellStyle name="20% - Accent4 5 2 4" xfId="6177" xr:uid="{AF3AEB30-C722-4AA3-B086-C699A46C967C}"/>
    <cellStyle name="20% - Accent4 5 2 4 2" xfId="6178" xr:uid="{1B737FFF-D8FE-48ED-86B7-EAF23AEF1249}"/>
    <cellStyle name="20% - Accent4 5 2 4 2 2" xfId="6179" xr:uid="{95345866-99B8-4082-8C3B-F7C6A95C6F83}"/>
    <cellStyle name="20% - Accent4 5 2 4 2 3" xfId="6180" xr:uid="{BFA2FA2B-D022-47F3-B18A-9D6558F35776}"/>
    <cellStyle name="20% - Accent4 5 2 4 3" xfId="6181" xr:uid="{226106BE-2E5E-4DEC-B20E-DC35A5CB7272}"/>
    <cellStyle name="20% - Accent4 5 2 4 4" xfId="6182" xr:uid="{71372A8F-4EBA-4E59-BADD-1FD71FCE9050}"/>
    <cellStyle name="20% - Accent4 5 2 4 5" xfId="6183" xr:uid="{0FF84186-3523-492A-A8D9-0E2D39B7F22E}"/>
    <cellStyle name="20% - Accent4 5 2 4 6" xfId="6184" xr:uid="{36C382D5-E47B-4FA6-A9AC-3052263DF31B}"/>
    <cellStyle name="20% - Accent4 5 2 4 7" xfId="6185" xr:uid="{8CE0332D-C178-4D81-8C8C-399B9245727D}"/>
    <cellStyle name="20% - Accent4 5 2 5" xfId="6186" xr:uid="{8129004C-6CE4-4593-8EAA-6E40E08D42EE}"/>
    <cellStyle name="20% - Accent4 5 2 5 2" xfId="6187" xr:uid="{06CC1912-D7DD-4FF5-9F9C-4EC7B6F5F17F}"/>
    <cellStyle name="20% - Accent4 5 2 5 2 2" xfId="6188" xr:uid="{BEBF7AF8-085A-452D-B8DC-A1003D73D634}"/>
    <cellStyle name="20% - Accent4 5 2 5 2 3" xfId="6189" xr:uid="{6A24A9EF-A719-4612-96FF-E75987389E55}"/>
    <cellStyle name="20% - Accent4 5 2 5 3" xfId="6190" xr:uid="{CD2138EA-E171-4383-BDB1-497FC7ABD7A7}"/>
    <cellStyle name="20% - Accent4 5 2 5 4" xfId="6191" xr:uid="{104C6C46-7203-45E1-AB4E-68BF76EBCAF3}"/>
    <cellStyle name="20% - Accent4 5 2 5 5" xfId="6192" xr:uid="{4B1BB7A6-B4CF-45E9-8DD4-AC42F70DD730}"/>
    <cellStyle name="20% - Accent4 5 2 6" xfId="6193" xr:uid="{69D0272B-273B-4C09-84E9-91594C06D6B3}"/>
    <cellStyle name="20% - Accent4 5 2 6 2" xfId="6194" xr:uid="{E22194C8-ECB2-40D7-9ED7-743382FAA771}"/>
    <cellStyle name="20% - Accent4 5 2 6 3" xfId="6195" xr:uid="{B96024BC-2D23-4343-BD2B-F3EC7C871240}"/>
    <cellStyle name="20% - Accent4 5 2 7" xfId="6196" xr:uid="{C376AEA5-2F4B-4943-A594-E653E98B7ADD}"/>
    <cellStyle name="20% - Accent4 5 2 8" xfId="6197" xr:uid="{C054F0E0-6F94-4ACA-B0C5-7BE4AE6B25FC}"/>
    <cellStyle name="20% - Accent4 5 2 9" xfId="6198" xr:uid="{C0B3C08C-2A0A-4F13-B071-AD518A919608}"/>
    <cellStyle name="20% - Accent4 5 3" xfId="164" xr:uid="{36A8BD4A-1F35-40FD-9630-854D3A3E164E}"/>
    <cellStyle name="20% - Accent4 5 3 10" xfId="6200" xr:uid="{B294D0B3-EECF-4A0B-B70B-202427494339}"/>
    <cellStyle name="20% - Accent4 5 3 11" xfId="6199" xr:uid="{7350304F-2578-4E34-B1C9-BF8C11314BDA}"/>
    <cellStyle name="20% - Accent4 5 3 2" xfId="6201" xr:uid="{881AE300-9514-4D46-BC68-CAEDADCBFFF3}"/>
    <cellStyle name="20% - Accent4 5 3 2 2" xfId="6202" xr:uid="{C7B20140-5864-4153-82EE-509DC0307402}"/>
    <cellStyle name="20% - Accent4 5 3 2 2 2" xfId="6203" xr:uid="{9ADF5B26-DED3-4694-A021-95D272BEF2FE}"/>
    <cellStyle name="20% - Accent4 5 3 2 2 3" xfId="6204" xr:uid="{E6ACABB1-2337-4A9F-AFAD-67BD7D268202}"/>
    <cellStyle name="20% - Accent4 5 3 2 2 4" xfId="6205" xr:uid="{981DDAAD-DF6F-442C-B5C0-5F6D5C512826}"/>
    <cellStyle name="20% - Accent4 5 3 2 2 5" xfId="6206" xr:uid="{339F6BE7-E2E9-4E2C-9752-66545CF4AB43}"/>
    <cellStyle name="20% - Accent4 5 3 2 3" xfId="6207" xr:uid="{513A1C50-4884-4DAD-A165-58BEF445C73C}"/>
    <cellStyle name="20% - Accent4 5 3 2 4" xfId="6208" xr:uid="{D39B590C-11EA-4478-8D57-C2577049ED5D}"/>
    <cellStyle name="20% - Accent4 5 3 2 5" xfId="6209" xr:uid="{EAC214C6-9676-4FD5-BEBF-00B134D5EFE3}"/>
    <cellStyle name="20% - Accent4 5 3 2 6" xfId="6210" xr:uid="{F25A19AB-C42E-45DB-9FAE-BD4DF78E68C0}"/>
    <cellStyle name="20% - Accent4 5 3 2 7" xfId="6211" xr:uid="{EF70809E-342E-4C08-8166-A78F8DAE07D1}"/>
    <cellStyle name="20% - Accent4 5 3 2 8" xfId="6212" xr:uid="{8B4C2D3B-F470-473C-AD1F-623A61568E9E}"/>
    <cellStyle name="20% - Accent4 5 3 3" xfId="6213" xr:uid="{24CF7C7E-3505-48EE-B81D-8575C00E0F72}"/>
    <cellStyle name="20% - Accent4 5 3 3 2" xfId="6214" xr:uid="{8BA84986-D49F-44FA-BF1F-40316D8FCD43}"/>
    <cellStyle name="20% - Accent4 5 3 3 2 2" xfId="6215" xr:uid="{F1909878-99EF-4871-A712-7B710716DF02}"/>
    <cellStyle name="20% - Accent4 5 3 3 2 3" xfId="6216" xr:uid="{FD7615FA-4267-4C69-A0E9-9576B98940F5}"/>
    <cellStyle name="20% - Accent4 5 3 3 3" xfId="6217" xr:uid="{BD1EF73E-8B95-4662-9404-59CE79411142}"/>
    <cellStyle name="20% - Accent4 5 3 3 4" xfId="6218" xr:uid="{EC01C45D-1BF0-4495-87E8-3C122CB63D5E}"/>
    <cellStyle name="20% - Accent4 5 3 3 5" xfId="6219" xr:uid="{B7BCA94D-0470-453E-AFE2-4A12CB5CEBE3}"/>
    <cellStyle name="20% - Accent4 5 3 3 6" xfId="6220" xr:uid="{8775298D-C2F8-4813-BDCF-606CF1B57BE9}"/>
    <cellStyle name="20% - Accent4 5 3 3 7" xfId="6221" xr:uid="{555D9B53-FFC0-4361-BFA3-D3267E37D9D7}"/>
    <cellStyle name="20% - Accent4 5 3 4" xfId="6222" xr:uid="{029D3DBA-D041-45E3-9A67-5660A99EF1CB}"/>
    <cellStyle name="20% - Accent4 5 3 4 2" xfId="6223" xr:uid="{178E1C70-A130-41D9-BB55-B6B455EFD02B}"/>
    <cellStyle name="20% - Accent4 5 3 4 3" xfId="6224" xr:uid="{3D0B9607-A0A7-4412-9452-160223CDF362}"/>
    <cellStyle name="20% - Accent4 5 3 4 4" xfId="6225" xr:uid="{9404957A-E70C-4D14-9CEF-B4AAC33E77F5}"/>
    <cellStyle name="20% - Accent4 5 3 5" xfId="6226" xr:uid="{9FAA8C18-AE80-43C6-87FE-6D1FF7441E56}"/>
    <cellStyle name="20% - Accent4 5 3 6" xfId="6227" xr:uid="{30F0DEF7-28B8-4B9D-B070-C4AB3F9CA03C}"/>
    <cellStyle name="20% - Accent4 5 3 7" xfId="6228" xr:uid="{EAEF771A-3938-4917-9D03-9EA6CFA213A4}"/>
    <cellStyle name="20% - Accent4 5 3 8" xfId="6229" xr:uid="{4E8485AD-2715-42F7-BE34-47C116CB8440}"/>
    <cellStyle name="20% - Accent4 5 3 9" xfId="6230" xr:uid="{4885C7D3-FE78-44A2-8973-99A88FED7841}"/>
    <cellStyle name="20% - Accent4 5 4" xfId="6231" xr:uid="{A9AA8B69-77D1-4A52-BFAF-FCCC977B2585}"/>
    <cellStyle name="20% - Accent4 5 4 10" xfId="6232" xr:uid="{5E27E871-C2DB-424B-A64C-31939A9412F1}"/>
    <cellStyle name="20% - Accent4 5 4 2" xfId="6233" xr:uid="{40150102-3BF1-473A-9624-B2057EF9D5ED}"/>
    <cellStyle name="20% - Accent4 5 4 2 2" xfId="6234" xr:uid="{5E6D9E4B-5DC1-4C5B-A846-535F8BB19E6C}"/>
    <cellStyle name="20% - Accent4 5 4 2 2 2" xfId="6235" xr:uid="{2205CEE9-37A6-4768-BDE2-252822EE9A8B}"/>
    <cellStyle name="20% - Accent4 5 4 2 2 3" xfId="6236" xr:uid="{4149600B-4DAF-4842-82E3-D2CE5EC8A435}"/>
    <cellStyle name="20% - Accent4 5 4 2 2 4" xfId="6237" xr:uid="{7ECCD480-B486-4588-8D99-3B0403774F9B}"/>
    <cellStyle name="20% - Accent4 5 4 2 3" xfId="6238" xr:uid="{AD730511-57A8-4B54-8C95-18F091B40D58}"/>
    <cellStyle name="20% - Accent4 5 4 2 4" xfId="6239" xr:uid="{A3E49AF5-594D-4EE5-A5EC-B309C7F92CBB}"/>
    <cellStyle name="20% - Accent4 5 4 2 5" xfId="6240" xr:uid="{BD6F3896-3E17-4EB9-B3D5-D48E117693E5}"/>
    <cellStyle name="20% - Accent4 5 4 2 6" xfId="6241" xr:uid="{EB200686-DD6D-459A-AA9C-BA7E512B7DF3}"/>
    <cellStyle name="20% - Accent4 5 4 2 7" xfId="6242" xr:uid="{E18591E4-867D-43BA-B7EF-86ABA498D704}"/>
    <cellStyle name="20% - Accent4 5 4 3" xfId="6243" xr:uid="{F60420EB-123D-4F6F-BBA5-3D1D4D7CB397}"/>
    <cellStyle name="20% - Accent4 5 4 3 2" xfId="6244" xr:uid="{62C4CBCB-0151-4A12-A933-A2EC4268FB03}"/>
    <cellStyle name="20% - Accent4 5 4 3 2 2" xfId="6245" xr:uid="{E41B3E36-D6BE-4C50-AA64-F0EC3347BC59}"/>
    <cellStyle name="20% - Accent4 5 4 3 2 3" xfId="6246" xr:uid="{5FCE5455-6648-4A4F-9CD0-4A26396BD07A}"/>
    <cellStyle name="20% - Accent4 5 4 3 3" xfId="6247" xr:uid="{2C64CF28-5B14-4B1D-ACA2-478A301078B9}"/>
    <cellStyle name="20% - Accent4 5 4 3 4" xfId="6248" xr:uid="{8B937DD7-2DE2-476A-9EC5-1B2B9431B1CA}"/>
    <cellStyle name="20% - Accent4 5 4 3 5" xfId="6249" xr:uid="{F58077E9-D79C-4FBC-890B-B0E09B835F5A}"/>
    <cellStyle name="20% - Accent4 5 4 3 6" xfId="6250" xr:uid="{253C43E5-1551-4CEE-ABBA-807A45478053}"/>
    <cellStyle name="20% - Accent4 5 4 4" xfId="6251" xr:uid="{54F90B1B-202A-4E32-A124-2AB95B4D3594}"/>
    <cellStyle name="20% - Accent4 5 4 4 2" xfId="6252" xr:uid="{BAB9A033-AF6E-48EB-B5FE-2719747B6B5F}"/>
    <cellStyle name="20% - Accent4 5 4 4 3" xfId="6253" xr:uid="{2511CC90-0DED-47D4-9D3D-FDF99617561B}"/>
    <cellStyle name="20% - Accent4 5 4 4 4" xfId="6254" xr:uid="{057AF52B-C30E-4544-BA4A-2AFD4EC1EA5B}"/>
    <cellStyle name="20% - Accent4 5 4 5" xfId="6255" xr:uid="{F31EEDEC-CFD4-4FC6-934D-77F695D2927E}"/>
    <cellStyle name="20% - Accent4 5 4 6" xfId="6256" xr:uid="{8A7E167D-FBB8-4E83-97A2-4F861EDB9D58}"/>
    <cellStyle name="20% - Accent4 5 4 7" xfId="6257" xr:uid="{83CE5A5E-4918-4D7D-9BBA-F06416F9B2E4}"/>
    <cellStyle name="20% - Accent4 5 4 8" xfId="6258" xr:uid="{D9BD2B39-AF19-481D-A4BB-A7BB8D79A486}"/>
    <cellStyle name="20% - Accent4 5 4 9" xfId="6259" xr:uid="{8608EC82-16BB-4697-97B9-B7E8DCAE4B47}"/>
    <cellStyle name="20% - Accent4 5 5" xfId="6260" xr:uid="{6217F342-70DA-4875-8DE2-1FBF2C2674A7}"/>
    <cellStyle name="20% - Accent4 5 5 2" xfId="6261" xr:uid="{7899BA8B-81A7-42F6-87AF-4893F5517B3C}"/>
    <cellStyle name="20% - Accent4 5 5 2 2" xfId="6262" xr:uid="{F2D406C0-15A4-4721-8339-340BA80E6049}"/>
    <cellStyle name="20% - Accent4 5 5 2 2 2" xfId="6263" xr:uid="{2F434717-F5FA-44B2-8D85-82AF58BEEC41}"/>
    <cellStyle name="20% - Accent4 5 5 2 2 3" xfId="6264" xr:uid="{73866065-3DBC-4567-8377-750C54F3FA3A}"/>
    <cellStyle name="20% - Accent4 5 5 2 2 4" xfId="6265" xr:uid="{BAF2FF2A-B4B3-45FD-8E76-EEC9FE8AEB6E}"/>
    <cellStyle name="20% - Accent4 5 5 2 3" xfId="6266" xr:uid="{2FA4AD0E-F76B-424E-9E97-478A1FD3768E}"/>
    <cellStyle name="20% - Accent4 5 5 2 4" xfId="6267" xr:uid="{5F84EA51-ED31-4C8F-BD07-F8E10E5C100B}"/>
    <cellStyle name="20% - Accent4 5 5 2 5" xfId="6268" xr:uid="{DC9C69A6-31E2-46F6-849F-411924D3E23C}"/>
    <cellStyle name="20% - Accent4 5 5 2 6" xfId="6269" xr:uid="{CEAAB169-E9D1-4766-940C-58DD6E151A85}"/>
    <cellStyle name="20% - Accent4 5 5 3" xfId="6270" xr:uid="{9EABB4C3-3821-4514-9A47-F614021CEE31}"/>
    <cellStyle name="20% - Accent4 5 5 3 2" xfId="6271" xr:uid="{C9BA8EAD-2ED4-466B-A2CA-2A2ADA268E25}"/>
    <cellStyle name="20% - Accent4 5 5 3 2 2" xfId="6272" xr:uid="{10D227AC-088D-470A-A326-5286BA319579}"/>
    <cellStyle name="20% - Accent4 5 5 3 2 3" xfId="6273" xr:uid="{8F09F365-5E5B-4246-8F55-CA6223A55A86}"/>
    <cellStyle name="20% - Accent4 5 5 3 3" xfId="6274" xr:uid="{F02920A8-055D-4D78-90BB-12937B82895F}"/>
    <cellStyle name="20% - Accent4 5 5 3 4" xfId="6275" xr:uid="{00B4229E-F94E-4B41-AD12-47B39CFFA059}"/>
    <cellStyle name="20% - Accent4 5 5 3 5" xfId="6276" xr:uid="{CAB813AB-E129-4AE6-89A6-E42D230E271C}"/>
    <cellStyle name="20% - Accent4 5 5 3 6" xfId="6277" xr:uid="{4D71B144-45D7-47B9-8D76-7B23FA7AF7AB}"/>
    <cellStyle name="20% - Accent4 5 5 4" xfId="6278" xr:uid="{0700FA60-BADE-4548-9600-D75F7B9ACC06}"/>
    <cellStyle name="20% - Accent4 5 5 4 2" xfId="6279" xr:uid="{9DE578C0-9A85-40B8-A7D5-3C88D8EEEF9D}"/>
    <cellStyle name="20% - Accent4 5 5 4 3" xfId="6280" xr:uid="{78C8E280-8C1A-446B-A8B9-A4C88F3237F9}"/>
    <cellStyle name="20% - Accent4 5 5 4 4" xfId="6281" xr:uid="{189315B7-8335-4D40-A808-B023C539FCAE}"/>
    <cellStyle name="20% - Accent4 5 5 5" xfId="6282" xr:uid="{95A0398F-6FDC-4409-B8E1-85432EE89D7A}"/>
    <cellStyle name="20% - Accent4 5 5 6" xfId="6283" xr:uid="{5FC75CF2-3B08-4CF1-B346-893DBD58249E}"/>
    <cellStyle name="20% - Accent4 5 5 7" xfId="6284" xr:uid="{8B442939-C10E-4F6F-8032-7AD8FF97B40C}"/>
    <cellStyle name="20% - Accent4 5 5 8" xfId="6285" xr:uid="{0426F8A0-3D6C-4621-81BD-F52219ADEE9D}"/>
    <cellStyle name="20% - Accent4 5 5 9" xfId="6286" xr:uid="{510516F0-687A-4D18-8B6B-82B94DAFCFA7}"/>
    <cellStyle name="20% - Accent4 5 6" xfId="6287" xr:uid="{8C00C02A-72F3-4040-A010-C5B3AA39A4B9}"/>
    <cellStyle name="20% - Accent4 5 6 2" xfId="6288" xr:uid="{76CE6D3D-2439-4AD7-A19A-9E2DD580DFA3}"/>
    <cellStyle name="20% - Accent4 5 6 2 2" xfId="6289" xr:uid="{852B5868-41F6-4FCB-83E4-1E60556B74F4}"/>
    <cellStyle name="20% - Accent4 5 6 2 3" xfId="6290" xr:uid="{00C95A15-4CE0-4A51-B2EA-3655C3BE8389}"/>
    <cellStyle name="20% - Accent4 5 6 2 4" xfId="6291" xr:uid="{3920B57A-04EA-4F66-A04A-5D17E746C422}"/>
    <cellStyle name="20% - Accent4 5 6 3" xfId="6292" xr:uid="{089DBC8E-E4AF-4BC1-B0D9-3BB6C5D97C94}"/>
    <cellStyle name="20% - Accent4 5 6 4" xfId="6293" xr:uid="{AC044A05-0635-4363-882C-EC2727120EC1}"/>
    <cellStyle name="20% - Accent4 5 6 5" xfId="6294" xr:uid="{E1B3A47C-98B8-47DC-9699-6EE8756FB1EE}"/>
    <cellStyle name="20% - Accent4 5 6 6" xfId="6295" xr:uid="{E121F3BE-7448-4FE4-AA65-C6A4A66EC23D}"/>
    <cellStyle name="20% - Accent4 5 7" xfId="6296" xr:uid="{69BE2ADF-F0D2-4182-BFA7-04F24BFB757A}"/>
    <cellStyle name="20% - Accent4 5 7 2" xfId="6297" xr:uid="{B84922B4-AF40-4371-BEE5-62DC4D785F96}"/>
    <cellStyle name="20% - Accent4 5 7 2 2" xfId="6298" xr:uid="{E6B0EC5E-7AB3-48FD-9524-D8CFAA045EA7}"/>
    <cellStyle name="20% - Accent4 5 7 2 3" xfId="6299" xr:uid="{00516890-71E0-4E33-87CA-6EC16B2F60B4}"/>
    <cellStyle name="20% - Accent4 5 7 3" xfId="6300" xr:uid="{58E7EE67-D1C9-4DB4-9F4B-5FCD1E1989EC}"/>
    <cellStyle name="20% - Accent4 5 7 4" xfId="6301" xr:uid="{BADA4075-067F-4FD9-9222-D614071F0A7C}"/>
    <cellStyle name="20% - Accent4 5 7 5" xfId="6302" xr:uid="{86995233-6F29-4230-A039-0C8B45C80D1C}"/>
    <cellStyle name="20% - Accent4 5 7 6" xfId="6303" xr:uid="{E16B58A7-4C21-4ABC-BC02-7E561E658FCD}"/>
    <cellStyle name="20% - Accent4 5 8" xfId="6304" xr:uid="{67D67CB9-5236-4E21-8163-F72AA9002A01}"/>
    <cellStyle name="20% - Accent4 5 8 2" xfId="6305" xr:uid="{ACA94AF8-13E9-4B4A-BE2B-6EA4E1651B6E}"/>
    <cellStyle name="20% - Accent4 5 8 3" xfId="6306" xr:uid="{34A970A5-3C46-4871-9DF8-42B0BD4866D6}"/>
    <cellStyle name="20% - Accent4 5 8 4" xfId="6307" xr:uid="{C725C577-01AB-4D3C-B992-9B2FE7AB264E}"/>
    <cellStyle name="20% - Accent4 5 9" xfId="6308" xr:uid="{A8A75E7F-BF49-4482-B06B-6409F407889B}"/>
    <cellStyle name="20% - Accent4 6" xfId="165" xr:uid="{7C12A55B-0156-41AD-AC65-AB142561D03F}"/>
    <cellStyle name="20% - Accent4 6 10" xfId="6310" xr:uid="{F645BA40-B5F8-43CF-9449-A06429343351}"/>
    <cellStyle name="20% - Accent4 6 11" xfId="6311" xr:uid="{76AC9D8B-BBAB-4A4A-90E3-D7307B0E6E55}"/>
    <cellStyle name="20% - Accent4 6 12" xfId="6312" xr:uid="{EA36B75B-E9B3-45B6-82FD-C2783AAAD984}"/>
    <cellStyle name="20% - Accent4 6 13" xfId="6313" xr:uid="{850254C7-3B59-47D0-9231-9059564F1D48}"/>
    <cellStyle name="20% - Accent4 6 14" xfId="6314" xr:uid="{46A285B6-AC6A-45C3-B697-72C424C61B00}"/>
    <cellStyle name="20% - Accent4 6 15" xfId="6309" xr:uid="{7A219C14-2925-4415-9F5D-14E6DFD75456}"/>
    <cellStyle name="20% - Accent4 6 2" xfId="166" xr:uid="{5757D283-FAE5-439F-B3D9-AF1B42CAD711}"/>
    <cellStyle name="20% - Accent4 6 2 10" xfId="6316" xr:uid="{39250CA1-9EBF-4C6E-9270-6CDF05922EDF}"/>
    <cellStyle name="20% - Accent4 6 2 11" xfId="6317" xr:uid="{15948A79-49D6-4C91-83A3-3F8C66556D31}"/>
    <cellStyle name="20% - Accent4 6 2 12" xfId="6315" xr:uid="{9FD80DEF-57B4-4736-B94A-338A6DE15AFC}"/>
    <cellStyle name="20% - Accent4 6 2 2" xfId="6318" xr:uid="{52EC4092-82F0-45F5-9CD3-F0B12A358472}"/>
    <cellStyle name="20% - Accent4 6 2 2 2" xfId="6319" xr:uid="{9F89243B-6334-4299-9D6E-1D2B7BFEE732}"/>
    <cellStyle name="20% - Accent4 6 2 2 2 2" xfId="6320" xr:uid="{6853B52F-FA7C-4B3C-91D3-24AC80D90D84}"/>
    <cellStyle name="20% - Accent4 6 2 2 2 3" xfId="6321" xr:uid="{519DC3EC-3BDF-4E8D-8C28-81A163E29556}"/>
    <cellStyle name="20% - Accent4 6 2 2 2 4" xfId="6322" xr:uid="{C42B4E75-B3FC-4ABB-A09D-C4492DAD026E}"/>
    <cellStyle name="20% - Accent4 6 2 2 3" xfId="6323" xr:uid="{3CE443C9-63DB-46E7-90F9-A74A98EDAD65}"/>
    <cellStyle name="20% - Accent4 6 2 2 4" xfId="6324" xr:uid="{4EF00BC9-72C7-44FE-8511-A69216FBE3D4}"/>
    <cellStyle name="20% - Accent4 6 2 2 5" xfId="6325" xr:uid="{7383C983-7757-43D1-A6D1-0A1738654963}"/>
    <cellStyle name="20% - Accent4 6 2 2 6" xfId="6326" xr:uid="{28E578A4-AAAF-4AEF-93CE-95D25B0857CD}"/>
    <cellStyle name="20% - Accent4 6 2 2 7" xfId="6327" xr:uid="{859AFF94-7EA9-46E3-BBA8-A22B014B05AA}"/>
    <cellStyle name="20% - Accent4 6 2 2 8" xfId="6328" xr:uid="{D9908022-F6AD-474A-B451-D7C0899C0C9C}"/>
    <cellStyle name="20% - Accent4 6 2 3" xfId="6329" xr:uid="{36651DDE-6DEB-44AB-94AE-E5E14D4DD89B}"/>
    <cellStyle name="20% - Accent4 6 2 3 2" xfId="6330" xr:uid="{FA1C7565-94E5-4659-AEC8-F766B89FD861}"/>
    <cellStyle name="20% - Accent4 6 2 3 2 2" xfId="6331" xr:uid="{5973A370-24AA-481A-9BAF-3C10F682F8D3}"/>
    <cellStyle name="20% - Accent4 6 2 3 2 3" xfId="6332" xr:uid="{BC66E801-B218-4AC7-A9AF-A8BB7FC43F26}"/>
    <cellStyle name="20% - Accent4 6 2 3 3" xfId="6333" xr:uid="{232CD18A-34CA-4F8A-86C7-72585ED041EA}"/>
    <cellStyle name="20% - Accent4 6 2 3 4" xfId="6334" xr:uid="{EE766D3B-2D5D-43A4-879E-C71FAE3F0F62}"/>
    <cellStyle name="20% - Accent4 6 2 3 5" xfId="6335" xr:uid="{76DD6687-30BC-48F3-992B-19DEEECC0F5D}"/>
    <cellStyle name="20% - Accent4 6 2 3 6" xfId="6336" xr:uid="{F7B9839E-C598-4FE4-A837-7F5CABDD3C70}"/>
    <cellStyle name="20% - Accent4 6 2 4" xfId="6337" xr:uid="{37D62307-DA4F-430A-BFC3-04F6F9798680}"/>
    <cellStyle name="20% - Accent4 6 2 4 2" xfId="6338" xr:uid="{D149891D-7AB1-4461-AF8F-50A7C0E905EA}"/>
    <cellStyle name="20% - Accent4 6 2 4 3" xfId="6339" xr:uid="{7D8BB86D-925A-40F7-9211-22D8C7D204AD}"/>
    <cellStyle name="20% - Accent4 6 2 5" xfId="6340" xr:uid="{722B210F-9CA7-4FA5-B564-AEA09BECA8A1}"/>
    <cellStyle name="20% - Accent4 6 2 6" xfId="6341" xr:uid="{D422C955-DE20-4E0F-BF7B-705AE16C0BA1}"/>
    <cellStyle name="20% - Accent4 6 2 7" xfId="6342" xr:uid="{439BF5D4-2E93-4AFF-BAC2-16D9F2EEC968}"/>
    <cellStyle name="20% - Accent4 6 2 8" xfId="6343" xr:uid="{2229C4EF-A9F2-4BCF-819B-2E8CC6558AC7}"/>
    <cellStyle name="20% - Accent4 6 2 9" xfId="6344" xr:uid="{9B09CF85-49DD-4A2D-A414-C61B427A9949}"/>
    <cellStyle name="20% - Accent4 6 3" xfId="6345" xr:uid="{93C2702A-65C4-4614-BA3C-57E03FED31EC}"/>
    <cellStyle name="20% - Accent4 6 3 10" xfId="6346" xr:uid="{73CF7B9A-A9ED-4D28-AD33-CD4B2BE2F508}"/>
    <cellStyle name="20% - Accent4 6 3 2" xfId="6347" xr:uid="{68CFE334-8AC0-4463-8148-1EC4ABD8C296}"/>
    <cellStyle name="20% - Accent4 6 3 2 2" xfId="6348" xr:uid="{2F06B850-8477-4350-A294-0EB68F1F4025}"/>
    <cellStyle name="20% - Accent4 6 3 2 2 2" xfId="6349" xr:uid="{4F24FAF6-7C19-4F56-BEDB-23174B3FD1BF}"/>
    <cellStyle name="20% - Accent4 6 3 2 2 3" xfId="6350" xr:uid="{2C5CEB35-CF58-405A-92DB-F1F61C8F2A61}"/>
    <cellStyle name="20% - Accent4 6 3 2 3" xfId="6351" xr:uid="{0402F2B9-B75A-46FC-8831-5CF73C14A04A}"/>
    <cellStyle name="20% - Accent4 6 3 2 4" xfId="6352" xr:uid="{5218201F-3F31-4FCE-B37B-C1EE02B27423}"/>
    <cellStyle name="20% - Accent4 6 3 2 5" xfId="6353" xr:uid="{FDE193BA-5DD1-4DCD-835E-8370B491B70E}"/>
    <cellStyle name="20% - Accent4 6 3 2 6" xfId="6354" xr:uid="{CDA7170E-415B-40A1-942F-CA62E111C9C9}"/>
    <cellStyle name="20% - Accent4 6 3 2 7" xfId="6355" xr:uid="{02A9513F-A81F-48AB-A316-BDA1B700E51B}"/>
    <cellStyle name="20% - Accent4 6 3 3" xfId="6356" xr:uid="{81090566-EEE9-4585-B435-9466AFD719EB}"/>
    <cellStyle name="20% - Accent4 6 3 3 2" xfId="6357" xr:uid="{BF23F22B-CC8D-4A6E-8D03-563F925A3077}"/>
    <cellStyle name="20% - Accent4 6 3 3 2 2" xfId="6358" xr:uid="{10AA30CD-C754-4691-A1AE-BB37B51D0B91}"/>
    <cellStyle name="20% - Accent4 6 3 3 2 3" xfId="6359" xr:uid="{DC5E6885-D391-45F6-B78E-77BF8175091C}"/>
    <cellStyle name="20% - Accent4 6 3 3 3" xfId="6360" xr:uid="{04D57BB2-05F1-4783-84BA-331F162DA015}"/>
    <cellStyle name="20% - Accent4 6 3 3 4" xfId="6361" xr:uid="{F1B75926-06F2-49D5-902E-D626FEAEB689}"/>
    <cellStyle name="20% - Accent4 6 3 3 5" xfId="6362" xr:uid="{BF19EAA1-A7D4-4FF9-9D39-A2014F34417D}"/>
    <cellStyle name="20% - Accent4 6 3 4" xfId="6363" xr:uid="{E80FD624-7E3A-4959-8B84-2C4ECBF38094}"/>
    <cellStyle name="20% - Accent4 6 3 4 2" xfId="6364" xr:uid="{3E5F59CC-C637-4319-8002-9A3FEAAE38C9}"/>
    <cellStyle name="20% - Accent4 6 3 4 3" xfId="6365" xr:uid="{51C5745A-145E-42A8-BBCD-34DED17DBF0E}"/>
    <cellStyle name="20% - Accent4 6 3 5" xfId="6366" xr:uid="{1D69677B-DE78-4FC1-AEFB-6877C3E119FA}"/>
    <cellStyle name="20% - Accent4 6 3 6" xfId="6367" xr:uid="{56E0C50B-F55B-458C-8734-A3A4DF208A20}"/>
    <cellStyle name="20% - Accent4 6 3 7" xfId="6368" xr:uid="{2AE8A1E6-E888-4570-9239-D8F222F90EC0}"/>
    <cellStyle name="20% - Accent4 6 3 8" xfId="6369" xr:uid="{9919B8EC-4173-4728-B031-416F59B660FA}"/>
    <cellStyle name="20% - Accent4 6 3 9" xfId="6370" xr:uid="{E8EC4981-DBA1-43A6-BAF2-655DB7360C6E}"/>
    <cellStyle name="20% - Accent4 6 4" xfId="6371" xr:uid="{E3363E23-DBAA-49F5-9A7B-273413E9D3A3}"/>
    <cellStyle name="20% - Accent4 6 4 10" xfId="6372" xr:uid="{9A92E2F6-9ABC-4FAD-9322-9F237DDDACC2}"/>
    <cellStyle name="20% - Accent4 6 4 2" xfId="6373" xr:uid="{FBAC83A2-2A3F-4493-A607-8B225EE602C9}"/>
    <cellStyle name="20% - Accent4 6 4 2 2" xfId="6374" xr:uid="{5CC8FD8D-DC28-4666-8E4A-F293C74EE465}"/>
    <cellStyle name="20% - Accent4 6 4 2 2 2" xfId="6375" xr:uid="{1661C9D9-EFDA-429F-98A1-372099ABF065}"/>
    <cellStyle name="20% - Accent4 6 4 2 2 3" xfId="6376" xr:uid="{87D12413-5DDE-4BA7-8970-8074F463AF00}"/>
    <cellStyle name="20% - Accent4 6 4 2 3" xfId="6377" xr:uid="{2CBAFCD8-16FD-49AF-8F76-E8E104129543}"/>
    <cellStyle name="20% - Accent4 6 4 2 4" xfId="6378" xr:uid="{89F584C2-AD2C-4D5E-8412-2D98D25747C2}"/>
    <cellStyle name="20% - Accent4 6 4 2 5" xfId="6379" xr:uid="{27B58C1F-E514-4FC9-9EA4-1270C75EC629}"/>
    <cellStyle name="20% - Accent4 6 4 3" xfId="6380" xr:uid="{2985063B-8022-47C2-9A74-36C27879AAFA}"/>
    <cellStyle name="20% - Accent4 6 4 3 2" xfId="6381" xr:uid="{B96614E8-ADD6-48A6-B092-31F85B758C6E}"/>
    <cellStyle name="20% - Accent4 6 4 3 2 2" xfId="6382" xr:uid="{20852065-EB11-4A7D-82E9-02D22479F9FD}"/>
    <cellStyle name="20% - Accent4 6 4 3 2 3" xfId="6383" xr:uid="{8584CAEC-D079-4F22-93DD-7EEC63A7F172}"/>
    <cellStyle name="20% - Accent4 6 4 3 3" xfId="6384" xr:uid="{DB62DC9E-26C1-499B-B62B-60EA19E1407B}"/>
    <cellStyle name="20% - Accent4 6 4 3 4" xfId="6385" xr:uid="{DD0ABDB9-1269-495A-A67E-8E19B2632EF5}"/>
    <cellStyle name="20% - Accent4 6 4 3 5" xfId="6386" xr:uid="{AE994A67-0FEB-4B23-AF66-89F12CC3BA14}"/>
    <cellStyle name="20% - Accent4 6 4 4" xfId="6387" xr:uid="{7CFB3D05-86DF-4327-9149-A91904266319}"/>
    <cellStyle name="20% - Accent4 6 4 4 2" xfId="6388" xr:uid="{B6FA2365-BC6A-41D8-BADF-D553AEA7A0C9}"/>
    <cellStyle name="20% - Accent4 6 4 4 3" xfId="6389" xr:uid="{1DA24476-BC43-41D4-BDF4-D9002CB28DD5}"/>
    <cellStyle name="20% - Accent4 6 4 5" xfId="6390" xr:uid="{377EA1D8-B029-4C2B-AA5A-5548F49082CC}"/>
    <cellStyle name="20% - Accent4 6 4 6" xfId="6391" xr:uid="{3D70BBCC-F664-4211-B54F-651DC674523A}"/>
    <cellStyle name="20% - Accent4 6 4 7" xfId="6392" xr:uid="{56FF8D7D-600E-418A-BA4C-994CD8DAD8B8}"/>
    <cellStyle name="20% - Accent4 6 4 8" xfId="6393" xr:uid="{832F5592-2D50-4555-8C32-9345CFC6F2DB}"/>
    <cellStyle name="20% - Accent4 6 4 9" xfId="6394" xr:uid="{62B18BCF-64AB-4FF8-982D-59F7E3DBDDE9}"/>
    <cellStyle name="20% - Accent4 6 5" xfId="6395" xr:uid="{4EC13DB9-2EB5-433E-87A7-03D502BE423D}"/>
    <cellStyle name="20% - Accent4 6 5 2" xfId="6396" xr:uid="{00889FF2-F9EA-443C-A263-DD17EDAB2F3C}"/>
    <cellStyle name="20% - Accent4 6 5 2 2" xfId="6397" xr:uid="{188777C2-FBE5-4929-857E-130DCD69EA19}"/>
    <cellStyle name="20% - Accent4 6 5 2 3" xfId="6398" xr:uid="{FFFBC235-4B51-43BA-8A5B-C7095A44DC5A}"/>
    <cellStyle name="20% - Accent4 6 5 3" xfId="6399" xr:uid="{EF0CE000-604D-4849-A631-2274D56AF2BF}"/>
    <cellStyle name="20% - Accent4 6 5 4" xfId="6400" xr:uid="{BE1F2875-BD25-4C55-B253-BB25FCBAB4A2}"/>
    <cellStyle name="20% - Accent4 6 5 5" xfId="6401" xr:uid="{D7634A23-C0B7-4E3C-AEE5-D2B73BE16323}"/>
    <cellStyle name="20% - Accent4 6 6" xfId="6402" xr:uid="{191D103F-4598-443A-BEA6-2BB1A11EF0B4}"/>
    <cellStyle name="20% - Accent4 6 6 2" xfId="6403" xr:uid="{7F5BAB92-F0A8-45EC-8642-789F9ACB21E0}"/>
    <cellStyle name="20% - Accent4 6 6 2 2" xfId="6404" xr:uid="{69C4CB54-149A-4964-9AA5-6CE7A37C7BDD}"/>
    <cellStyle name="20% - Accent4 6 6 2 3" xfId="6405" xr:uid="{CDF04893-B2E8-4EC9-BC4E-15AB84AB8B3A}"/>
    <cellStyle name="20% - Accent4 6 6 3" xfId="6406" xr:uid="{7F812765-1110-4E08-BB7D-FFF1DD4CEBD1}"/>
    <cellStyle name="20% - Accent4 6 6 4" xfId="6407" xr:uid="{375C0070-CDC8-49C5-9ABC-50D2EB064CB7}"/>
    <cellStyle name="20% - Accent4 6 6 5" xfId="6408" xr:uid="{575F4344-E0E4-41A9-86FD-3C98C16CDB8A}"/>
    <cellStyle name="20% - Accent4 6 7" xfId="6409" xr:uid="{88CC0AF6-4F03-43D8-8F7A-9475CF4D867E}"/>
    <cellStyle name="20% - Accent4 6 7 2" xfId="6410" xr:uid="{E6944E32-92DB-4DB8-AF13-E5EFB2890447}"/>
    <cellStyle name="20% - Accent4 6 7 3" xfId="6411" xr:uid="{B4E4A8BA-8C89-4C8A-9EDE-02596E02BB42}"/>
    <cellStyle name="20% - Accent4 6 8" xfId="6412" xr:uid="{02F7970F-7517-4175-9B27-AAB179448E54}"/>
    <cellStyle name="20% - Accent4 6 9" xfId="6413" xr:uid="{A0381A39-396E-4CF6-BE85-F8DA25D8AAAA}"/>
    <cellStyle name="20% - Accent4 7" xfId="167" xr:uid="{383F3CBF-C2A4-4980-97D2-65758AF9B8FA}"/>
    <cellStyle name="20% - Accent4 7 10" xfId="6415" xr:uid="{D08FBF38-684E-4851-B1A3-9311E249894D}"/>
    <cellStyle name="20% - Accent4 7 11" xfId="6416" xr:uid="{9C12F7A1-6692-430B-B036-7E3A29EAEACF}"/>
    <cellStyle name="20% - Accent4 7 12" xfId="6417" xr:uid="{12FCB4DD-C5CC-49DA-B1FE-29A2EFD8062F}"/>
    <cellStyle name="20% - Accent4 7 13" xfId="6418" xr:uid="{480344F3-CCF3-4AB1-B265-8227272156A4}"/>
    <cellStyle name="20% - Accent4 7 14" xfId="6414" xr:uid="{B19ABB21-DB85-491C-8C5F-FC35CBB20EA4}"/>
    <cellStyle name="20% - Accent4 7 2" xfId="168" xr:uid="{EE6224D7-EC37-46FC-90EA-9F50E45172AC}"/>
    <cellStyle name="20% - Accent4 7 2 10" xfId="6420" xr:uid="{360C9835-143A-4CC1-8E63-C59C8674521B}"/>
    <cellStyle name="20% - Accent4 7 2 11" xfId="6419" xr:uid="{BDFB28E5-E4D3-40D8-8E79-BEFA4A254E75}"/>
    <cellStyle name="20% - Accent4 7 2 2" xfId="6421" xr:uid="{7983A5E9-7BDE-42DB-8A13-4C05C99D63C4}"/>
    <cellStyle name="20% - Accent4 7 2 2 2" xfId="6422" xr:uid="{8412ECB8-EE6C-416F-A77B-D56E52FB95B5}"/>
    <cellStyle name="20% - Accent4 7 2 2 2 2" xfId="6423" xr:uid="{811E963B-9BFB-49F5-B7EF-91D59B3088F4}"/>
    <cellStyle name="20% - Accent4 7 2 2 2 3" xfId="6424" xr:uid="{FD76BCD8-ED1D-476D-AC1C-6FECB74B4C86}"/>
    <cellStyle name="20% - Accent4 7 2 2 3" xfId="6425" xr:uid="{43D86467-05CA-4F75-997F-F9605DF02639}"/>
    <cellStyle name="20% - Accent4 7 2 2 4" xfId="6426" xr:uid="{5FE9B2C2-900B-4251-99CC-7FDA46F0DAD4}"/>
    <cellStyle name="20% - Accent4 7 2 2 5" xfId="6427" xr:uid="{DFD1E695-F055-4869-8EB3-C8D3D3E0D389}"/>
    <cellStyle name="20% - Accent4 7 2 2 6" xfId="6428" xr:uid="{3EFD9E23-819C-4E80-8452-C97B8F69996E}"/>
    <cellStyle name="20% - Accent4 7 2 2 7" xfId="6429" xr:uid="{C3362123-850E-48CE-9D17-573638501E31}"/>
    <cellStyle name="20% - Accent4 7 2 2 8" xfId="6430" xr:uid="{E01E4734-2D1C-4E01-A364-9785048028BC}"/>
    <cellStyle name="20% - Accent4 7 2 3" xfId="6431" xr:uid="{A0EC72DC-56B4-4B33-975A-CC9064B082FE}"/>
    <cellStyle name="20% - Accent4 7 2 3 2" xfId="6432" xr:uid="{98EAB5D3-13A4-45B8-943C-CD5F609E41CA}"/>
    <cellStyle name="20% - Accent4 7 2 3 2 2" xfId="6433" xr:uid="{BDCA314D-37D0-4EE0-AEA6-7DBD4808C027}"/>
    <cellStyle name="20% - Accent4 7 2 3 2 3" xfId="6434" xr:uid="{0F313DF3-D529-498C-88D6-8609ED67E889}"/>
    <cellStyle name="20% - Accent4 7 2 3 3" xfId="6435" xr:uid="{DEDC34AA-ADB0-4903-9C84-C7222A0088E4}"/>
    <cellStyle name="20% - Accent4 7 2 3 4" xfId="6436" xr:uid="{362E0707-8D2E-4031-AF6E-8AC49FEAE513}"/>
    <cellStyle name="20% - Accent4 7 2 3 5" xfId="6437" xr:uid="{906D9E74-269B-407C-A633-6576F9AD1ECB}"/>
    <cellStyle name="20% - Accent4 7 2 4" xfId="6438" xr:uid="{D74EFB17-DE4C-447E-A79D-05B1AD080B2E}"/>
    <cellStyle name="20% - Accent4 7 2 4 2" xfId="6439" xr:uid="{3235D336-6F6E-4E37-B5BD-38AC3F3557DF}"/>
    <cellStyle name="20% - Accent4 7 2 4 3" xfId="6440" xr:uid="{FAD18A1D-A7B9-44E3-BB0C-88DE88228926}"/>
    <cellStyle name="20% - Accent4 7 2 5" xfId="6441" xr:uid="{FA96DB11-CF35-4E9E-8D58-4E474129D94F}"/>
    <cellStyle name="20% - Accent4 7 2 6" xfId="6442" xr:uid="{CC152D0A-98E8-4B26-938E-82D0D67E1A7A}"/>
    <cellStyle name="20% - Accent4 7 2 7" xfId="6443" xr:uid="{14870484-43BE-4559-9DC2-2D26D6530883}"/>
    <cellStyle name="20% - Accent4 7 2 8" xfId="6444" xr:uid="{7624C393-8F59-4B63-A31A-8638A6351286}"/>
    <cellStyle name="20% - Accent4 7 2 9" xfId="6445" xr:uid="{58119C69-03FB-42C2-B151-BF451ED798BC}"/>
    <cellStyle name="20% - Accent4 7 3" xfId="6446" xr:uid="{ACC1569A-100E-4EC1-8FCB-D0696C04152C}"/>
    <cellStyle name="20% - Accent4 7 3 10" xfId="6447" xr:uid="{73326178-C90C-41E5-A81C-240B8EDEC735}"/>
    <cellStyle name="20% - Accent4 7 3 2" xfId="6448" xr:uid="{68560C77-D6A9-4BD1-9191-4ED654F609DB}"/>
    <cellStyle name="20% - Accent4 7 3 2 2" xfId="6449" xr:uid="{0B7A289C-D93B-4D46-BB4B-A021D239B715}"/>
    <cellStyle name="20% - Accent4 7 3 2 2 2" xfId="6450" xr:uid="{752DD6D3-9A50-4E42-BAB8-BB55C6E2517B}"/>
    <cellStyle name="20% - Accent4 7 3 2 2 3" xfId="6451" xr:uid="{0640B509-B2E5-4527-B53B-489E1F271498}"/>
    <cellStyle name="20% - Accent4 7 3 2 3" xfId="6452" xr:uid="{5E37847C-D640-4337-9777-F92813D0AA3E}"/>
    <cellStyle name="20% - Accent4 7 3 2 4" xfId="6453" xr:uid="{6B7C297D-34AD-46E1-9FAC-ED01E1F5B367}"/>
    <cellStyle name="20% - Accent4 7 3 2 5" xfId="6454" xr:uid="{20C7F20A-010A-402B-A281-916AA267D0A8}"/>
    <cellStyle name="20% - Accent4 7 3 2 6" xfId="6455" xr:uid="{05237C16-1037-4E97-8DBA-224F42A40230}"/>
    <cellStyle name="20% - Accent4 7 3 2 7" xfId="6456" xr:uid="{8FFFD5F3-21F8-47F7-B881-DF3E2CDA2814}"/>
    <cellStyle name="20% - Accent4 7 3 3" xfId="6457" xr:uid="{56277164-84F9-41B2-99F9-9D1B3CF2CC53}"/>
    <cellStyle name="20% - Accent4 7 3 3 2" xfId="6458" xr:uid="{D1D4F895-26D8-4489-90B2-91B157233EC7}"/>
    <cellStyle name="20% - Accent4 7 3 3 2 2" xfId="6459" xr:uid="{BC8D39BD-1A93-41C5-9682-02DC512EB6B4}"/>
    <cellStyle name="20% - Accent4 7 3 3 2 3" xfId="6460" xr:uid="{1D5E3447-6B5E-430B-9C3B-32F252A1AA54}"/>
    <cellStyle name="20% - Accent4 7 3 3 3" xfId="6461" xr:uid="{CCAAE69E-7699-4B08-8F8F-69860A69F5EE}"/>
    <cellStyle name="20% - Accent4 7 3 3 4" xfId="6462" xr:uid="{80A1AAF5-7C19-4CE6-B4E0-B41E1E8B10EC}"/>
    <cellStyle name="20% - Accent4 7 3 3 5" xfId="6463" xr:uid="{C6EAD491-280F-4B30-9B8F-CDE68380F8DD}"/>
    <cellStyle name="20% - Accent4 7 3 4" xfId="6464" xr:uid="{44780BCF-D182-41CE-868D-18B1ABE018F0}"/>
    <cellStyle name="20% - Accent4 7 3 4 2" xfId="6465" xr:uid="{CD10C0C9-E7C8-4061-A14A-3E72A3FA0EF3}"/>
    <cellStyle name="20% - Accent4 7 3 4 3" xfId="6466" xr:uid="{8A687BC4-58CF-4753-95D1-FB6AA51312C2}"/>
    <cellStyle name="20% - Accent4 7 3 5" xfId="6467" xr:uid="{C8DDB20A-33FA-4811-80E6-796166E9893C}"/>
    <cellStyle name="20% - Accent4 7 3 6" xfId="6468" xr:uid="{B540A31B-85B2-44FC-A587-563955334C2B}"/>
    <cellStyle name="20% - Accent4 7 3 7" xfId="6469" xr:uid="{B27FD1D8-B8B7-4D07-89B6-0292FAC816AE}"/>
    <cellStyle name="20% - Accent4 7 3 8" xfId="6470" xr:uid="{77C6E588-94BC-4C05-8A28-F3167D0720D7}"/>
    <cellStyle name="20% - Accent4 7 3 9" xfId="6471" xr:uid="{9B8EDE68-8AD6-4A51-8CBE-C79A759F4DFD}"/>
    <cellStyle name="20% - Accent4 7 4" xfId="6472" xr:uid="{9473315D-A126-486D-B822-C0AB0D1EEE31}"/>
    <cellStyle name="20% - Accent4 7 4 2" xfId="6473" xr:uid="{BFC560DB-55A2-4523-BF4A-FDEC8A8516D8}"/>
    <cellStyle name="20% - Accent4 7 4 2 2" xfId="6474" xr:uid="{3521C8AF-3D90-4799-89BA-9F0680B03DB0}"/>
    <cellStyle name="20% - Accent4 7 4 2 3" xfId="6475" xr:uid="{7BA3F858-3EE4-487B-B9F6-351165CDE4EE}"/>
    <cellStyle name="20% - Accent4 7 4 3" xfId="6476" xr:uid="{3C80503C-94F2-4077-819E-12120F53D17A}"/>
    <cellStyle name="20% - Accent4 7 4 4" xfId="6477" xr:uid="{73FC8C17-3EE4-4668-9C90-FF88E9779071}"/>
    <cellStyle name="20% - Accent4 7 4 5" xfId="6478" xr:uid="{08FB4E4F-0950-4431-B37E-C7BFFDBFD876}"/>
    <cellStyle name="20% - Accent4 7 4 6" xfId="6479" xr:uid="{974B338D-FD78-4DAC-B92A-41C80F2E0DE2}"/>
    <cellStyle name="20% - Accent4 7 4 7" xfId="6480" xr:uid="{974162E6-2911-4F87-B1B9-88259DBDD15F}"/>
    <cellStyle name="20% - Accent4 7 4 8" xfId="6481" xr:uid="{84488A1D-AA10-4151-94C5-21209564D495}"/>
    <cellStyle name="20% - Accent4 7 5" xfId="6482" xr:uid="{D4F7153B-EC93-4E52-9D76-BC0F486950F3}"/>
    <cellStyle name="20% - Accent4 7 5 2" xfId="6483" xr:uid="{175D94F3-A4EC-4745-91BB-91022BF869A8}"/>
    <cellStyle name="20% - Accent4 7 5 2 2" xfId="6484" xr:uid="{DC569EED-4393-4A0C-8637-C1285DFC39FE}"/>
    <cellStyle name="20% - Accent4 7 5 2 3" xfId="6485" xr:uid="{5A61DC51-A8E0-4CC9-BC60-6CC0CAD7A652}"/>
    <cellStyle name="20% - Accent4 7 5 3" xfId="6486" xr:uid="{880CBE4F-A430-4BFB-9920-88D38C0D4E40}"/>
    <cellStyle name="20% - Accent4 7 5 4" xfId="6487" xr:uid="{D92B32C0-111C-4F40-883B-F5A564DC42DD}"/>
    <cellStyle name="20% - Accent4 7 5 5" xfId="6488" xr:uid="{CCC61504-271B-4662-A3F2-C67667D0F91A}"/>
    <cellStyle name="20% - Accent4 7 6" xfId="6489" xr:uid="{2AC16673-0AF6-41B2-9E0A-AC560FD3476B}"/>
    <cellStyle name="20% - Accent4 7 6 2" xfId="6490" xr:uid="{F363D14C-499D-4195-9914-6EAC4C4B5046}"/>
    <cellStyle name="20% - Accent4 7 6 3" xfId="6491" xr:uid="{380EF5DA-0389-4025-AE37-94AC201C38CB}"/>
    <cellStyle name="20% - Accent4 7 7" xfId="6492" xr:uid="{6202F1B4-898F-4B5E-A7B6-BACFDA032E83}"/>
    <cellStyle name="20% - Accent4 7 8" xfId="6493" xr:uid="{0BDF636B-A022-49B2-AFE2-3BF16C09356C}"/>
    <cellStyle name="20% - Accent4 7 9" xfId="6494" xr:uid="{C303198F-B2E3-47FF-9311-0B6B68CA2699}"/>
    <cellStyle name="20% - Accent4 8" xfId="6495" xr:uid="{190090A9-6A78-4952-9E76-5D74F682EA6A}"/>
    <cellStyle name="20% - Accent4 8 10" xfId="6496" xr:uid="{CC7C1016-EF10-4F5E-B973-B29FCEBFD46E}"/>
    <cellStyle name="20% - Accent4 8 11" xfId="6497" xr:uid="{F73CA3C9-A98A-4DF0-8FF2-0F34E98426C7}"/>
    <cellStyle name="20% - Accent4 8 2" xfId="6498" xr:uid="{7ACB62DD-D1CE-471C-BF98-C58F187A1FEA}"/>
    <cellStyle name="20% - Accent4 8 2 2" xfId="6499" xr:uid="{943652BB-B697-4B42-BF5B-DAD9B0D61D69}"/>
    <cellStyle name="20% - Accent4 8 2 2 2" xfId="6500" xr:uid="{CCB6EDA2-2E39-4861-83C9-6B3AF5443970}"/>
    <cellStyle name="20% - Accent4 8 2 2 3" xfId="6501" xr:uid="{E29CF654-EE45-4BA6-8DDF-C6A9A516C4DB}"/>
    <cellStyle name="20% - Accent4 8 2 2 4" xfId="6502" xr:uid="{2BF4531B-4395-4A55-9AD3-C64C2FA26EA7}"/>
    <cellStyle name="20% - Accent4 8 2 2 5" xfId="6503" xr:uid="{DFEF4757-D0F5-46C4-BFFB-DD7DBA2DAA4F}"/>
    <cellStyle name="20% - Accent4 8 2 2 6" xfId="6504" xr:uid="{0D772453-87A6-4FB1-954D-195F7103D3A5}"/>
    <cellStyle name="20% - Accent4 8 2 3" xfId="6505" xr:uid="{5DABE52C-8C92-4B09-83BD-F15A41368AFD}"/>
    <cellStyle name="20% - Accent4 8 2 4" xfId="6506" xr:uid="{B024169A-D334-466C-BB90-ECBBCA70886C}"/>
    <cellStyle name="20% - Accent4 8 2 5" xfId="6507" xr:uid="{1B4E9F32-A075-4617-A9A4-4B5490C69020}"/>
    <cellStyle name="20% - Accent4 8 2 6" xfId="6508" xr:uid="{6094CAF2-BA79-4C3B-AEA3-FE1DB8DB74D8}"/>
    <cellStyle name="20% - Accent4 8 2 7" xfId="6509" xr:uid="{629D6023-C635-4798-A5EA-9E9A4FEBCC5E}"/>
    <cellStyle name="20% - Accent4 8 2 8" xfId="6510" xr:uid="{8850423F-5339-45C2-8CB6-4067A97949F2}"/>
    <cellStyle name="20% - Accent4 8 3" xfId="6511" xr:uid="{BA84289B-843C-437E-8918-2B06752B3062}"/>
    <cellStyle name="20% - Accent4 8 3 2" xfId="6512" xr:uid="{F14DFDA3-8E61-4042-9221-B8ED81227BAC}"/>
    <cellStyle name="20% - Accent4 8 3 2 2" xfId="6513" xr:uid="{52AE01ED-E9E1-4C32-A6A3-BC0FF9813574}"/>
    <cellStyle name="20% - Accent4 8 3 2 3" xfId="6514" xr:uid="{B3C6ED79-10CB-4D85-8691-7204CCAE2FF4}"/>
    <cellStyle name="20% - Accent4 8 3 2 4" xfId="6515" xr:uid="{C2E9EA0A-A860-487F-8CEE-71DCACA85D23}"/>
    <cellStyle name="20% - Accent4 8 3 2 5" xfId="6516" xr:uid="{39F0FBF5-2D1D-478C-8321-40115BB43CC4}"/>
    <cellStyle name="20% - Accent4 8 3 3" xfId="6517" xr:uid="{6D3058A2-0725-4270-86BE-A0A4C3ED972C}"/>
    <cellStyle name="20% - Accent4 8 3 4" xfId="6518" xr:uid="{3457DAFF-882B-4ABB-9A45-436357ACB295}"/>
    <cellStyle name="20% - Accent4 8 3 5" xfId="6519" xr:uid="{E6F34040-35A2-49B5-BBE4-1E3E9535E25A}"/>
    <cellStyle name="20% - Accent4 8 3 6" xfId="6520" xr:uid="{515D009F-624B-4D4D-9469-C75269DBFC9D}"/>
    <cellStyle name="20% - Accent4 8 3 7" xfId="6521" xr:uid="{D2714380-DE52-4099-9C96-BCB39D7794F3}"/>
    <cellStyle name="20% - Accent4 8 3 8" xfId="6522" xr:uid="{E6EF4D62-EFCD-4656-AB0D-0AE688BC1CCF}"/>
    <cellStyle name="20% - Accent4 8 4" xfId="6523" xr:uid="{33525446-CE57-4D89-98DD-BA86E913BFAC}"/>
    <cellStyle name="20% - Accent4 8 4 2" xfId="6524" xr:uid="{1EE3C9AF-B2FF-42EC-AF20-A4FC551B13A3}"/>
    <cellStyle name="20% - Accent4 8 4 3" xfId="6525" xr:uid="{70C961ED-2045-495E-BF4E-6016E9A4D587}"/>
    <cellStyle name="20% - Accent4 8 4 4" xfId="6526" xr:uid="{41A45161-455C-43B6-AACD-C3C49C6B8CCD}"/>
    <cellStyle name="20% - Accent4 8 4 5" xfId="6527" xr:uid="{C7737002-2704-45EE-BCFF-EF3163C5D765}"/>
    <cellStyle name="20% - Accent4 8 4 6" xfId="6528" xr:uid="{0FA78B4D-16AE-4DBB-A5CE-D56250FA6C26}"/>
    <cellStyle name="20% - Accent4 8 5" xfId="6529" xr:uid="{D4801500-23A3-4B84-84EB-DFF130390555}"/>
    <cellStyle name="20% - Accent4 8 6" xfId="6530" xr:uid="{A06AB790-4DFE-49D0-AA62-8B00D8BB5EA1}"/>
    <cellStyle name="20% - Accent4 8 7" xfId="6531" xr:uid="{55B07F6C-739F-4C5C-BCE8-2F91547FCD73}"/>
    <cellStyle name="20% - Accent4 8 8" xfId="6532" xr:uid="{BA6A22A2-CFD4-4607-B024-5631F6419EB9}"/>
    <cellStyle name="20% - Accent4 8 9" xfId="6533" xr:uid="{F8AB8822-71D5-4F81-94BD-E07E1E96DA82}"/>
    <cellStyle name="20% - Accent4 9" xfId="6534" xr:uid="{872AEFF1-0C1B-46FC-BA33-88FC119B8991}"/>
    <cellStyle name="20% - Accent4 9 10" xfId="6535" xr:uid="{56F9B10C-05BB-45ED-9CC1-2BD8B85D8FDC}"/>
    <cellStyle name="20% - Accent4 9 11" xfId="6536" xr:uid="{9C7D636D-FA2A-42B7-A085-471A876D2F09}"/>
    <cellStyle name="20% - Accent4 9 2" xfId="6537" xr:uid="{86B21A2F-DD67-4DD3-8B0C-6E58420C64B3}"/>
    <cellStyle name="20% - Accent4 9 2 2" xfId="6538" xr:uid="{8DA6FD99-3EBE-40E5-A67A-520A9CC1AFBC}"/>
    <cellStyle name="20% - Accent4 9 2 2 2" xfId="6539" xr:uid="{881455B6-5326-4492-9EC3-0A87D5E881BC}"/>
    <cellStyle name="20% - Accent4 9 2 2 3" xfId="6540" xr:uid="{8616B9BC-51D2-46C4-AA70-5F4C470200DD}"/>
    <cellStyle name="20% - Accent4 9 2 2 4" xfId="6541" xr:uid="{5005D376-5C92-4E74-991C-B86B4CE1C126}"/>
    <cellStyle name="20% - Accent4 9 2 2 5" xfId="6542" xr:uid="{369CAB9D-CC7B-451D-83AD-3C196111B683}"/>
    <cellStyle name="20% - Accent4 9 2 2 6" xfId="6543" xr:uid="{9F9FE951-0FDA-4F30-BA9B-FA31B442547C}"/>
    <cellStyle name="20% - Accent4 9 2 3" xfId="6544" xr:uid="{556641EE-CEBC-4AD7-B608-D0CA66DB0015}"/>
    <cellStyle name="20% - Accent4 9 2 4" xfId="6545" xr:uid="{DE2589B5-56D2-4E12-B789-2B219D5524CE}"/>
    <cellStyle name="20% - Accent4 9 2 5" xfId="6546" xr:uid="{8B040D83-CA59-4D23-A562-3D9407E48297}"/>
    <cellStyle name="20% - Accent4 9 2 6" xfId="6547" xr:uid="{6BE17639-E43E-4631-8CE3-4B6996283A93}"/>
    <cellStyle name="20% - Accent4 9 2 7" xfId="6548" xr:uid="{CFECD597-5526-4195-920D-409A3CEA5D42}"/>
    <cellStyle name="20% - Accent4 9 2 8" xfId="6549" xr:uid="{1635657A-49E7-4AD9-A252-058B3782866F}"/>
    <cellStyle name="20% - Accent4 9 3" xfId="6550" xr:uid="{007FD187-2CDC-4920-A16B-E16F5BD303AF}"/>
    <cellStyle name="20% - Accent4 9 3 2" xfId="6551" xr:uid="{56E8175F-B177-474E-B5E5-162BCC41037A}"/>
    <cellStyle name="20% - Accent4 9 3 2 2" xfId="6552" xr:uid="{2BB81C59-ACC3-4829-A882-665A6EC347AA}"/>
    <cellStyle name="20% - Accent4 9 3 2 3" xfId="6553" xr:uid="{3F18EFA2-85EE-4B1D-AAD5-4FF88DFA37B6}"/>
    <cellStyle name="20% - Accent4 9 3 2 4" xfId="6554" xr:uid="{8545ECAC-1CB3-4D63-85E8-6D841E04244B}"/>
    <cellStyle name="20% - Accent4 9 3 2 5" xfId="6555" xr:uid="{F97A26A5-2113-4D2D-830A-BC713CBC32BC}"/>
    <cellStyle name="20% - Accent4 9 3 3" xfId="6556" xr:uid="{B71A2530-4815-4DF9-8BD9-C9D0183FC592}"/>
    <cellStyle name="20% - Accent4 9 3 4" xfId="6557" xr:uid="{F5947CB3-112C-4844-9073-8516DDFB9033}"/>
    <cellStyle name="20% - Accent4 9 3 5" xfId="6558" xr:uid="{12465BA4-4E82-41BA-913F-287B4B651FC6}"/>
    <cellStyle name="20% - Accent4 9 3 6" xfId="6559" xr:uid="{AD84F423-3598-49FE-8774-0F6A5B411F30}"/>
    <cellStyle name="20% - Accent4 9 3 7" xfId="6560" xr:uid="{C0264420-7772-4ABF-B63B-C4DD273B198A}"/>
    <cellStyle name="20% - Accent4 9 3 8" xfId="6561" xr:uid="{90D19B6C-498E-4CB4-94C0-ED461AB223FD}"/>
    <cellStyle name="20% - Accent4 9 4" xfId="6562" xr:uid="{2B445A31-D7BE-4D7F-BC91-3F3DBEA7FE9F}"/>
    <cellStyle name="20% - Accent4 9 4 2" xfId="6563" xr:uid="{23D2EEDF-0491-41F5-8DAD-0C9A152A420D}"/>
    <cellStyle name="20% - Accent4 9 4 3" xfId="6564" xr:uid="{D5A3E3DB-236F-4F57-A7AE-3B58A2A59BCB}"/>
    <cellStyle name="20% - Accent4 9 4 4" xfId="6565" xr:uid="{811E93B4-6735-4C49-9DFF-6EE39F9708F8}"/>
    <cellStyle name="20% - Accent4 9 4 5" xfId="6566" xr:uid="{A9763834-8A5D-484F-B5D8-4DAC74CD904D}"/>
    <cellStyle name="20% - Accent4 9 4 6" xfId="6567" xr:uid="{0199029D-7451-461D-B97A-D2C6F91B9BBE}"/>
    <cellStyle name="20% - Accent4 9 5" xfId="6568" xr:uid="{E7D5795E-33EA-46EC-8414-C2C1D59F32CB}"/>
    <cellStyle name="20% - Accent4 9 6" xfId="6569" xr:uid="{81AD4914-A946-4CB9-8B49-9D0BA9AA639F}"/>
    <cellStyle name="20% - Accent4 9 7" xfId="6570" xr:uid="{ED5C588D-164A-443F-9E99-5FC5C0DAF171}"/>
    <cellStyle name="20% - Accent4 9 8" xfId="6571" xr:uid="{86F14395-B24B-4489-98BC-C1784413F6D2}"/>
    <cellStyle name="20% - Accent4 9 9" xfId="6572" xr:uid="{3E590D7D-1917-472E-9D09-C6108B69FBE6}"/>
    <cellStyle name="20% - Accent5 10" xfId="6574" xr:uid="{E26DA9F8-2675-4332-AE42-C454A538446C}"/>
    <cellStyle name="20% - Accent5 10 10" xfId="6575" xr:uid="{9880F6DF-F033-4BDC-B9DC-CB7E1DE1D969}"/>
    <cellStyle name="20% - Accent5 10 2" xfId="6576" xr:uid="{4BBFC3E1-DBBA-449B-BB53-F9383CECCD56}"/>
    <cellStyle name="20% - Accent5 10 2 2" xfId="6577" xr:uid="{35BDF85D-6E3D-46F0-9312-AFD1A88283B6}"/>
    <cellStyle name="20% - Accent5 10 2 2 2" xfId="6578" xr:uid="{457108D0-D653-4D34-83D1-8993C71E2ECD}"/>
    <cellStyle name="20% - Accent5 10 2 2 3" xfId="6579" xr:uid="{7CC5303E-5887-4370-A7E8-F28038F2ACAB}"/>
    <cellStyle name="20% - Accent5 10 2 3" xfId="6580" xr:uid="{B3704B1A-57EC-4C5C-9736-2338D46D4191}"/>
    <cellStyle name="20% - Accent5 10 2 4" xfId="6581" xr:uid="{F2185EB4-2AC6-4116-830B-CF922E66CF32}"/>
    <cellStyle name="20% - Accent5 10 2 5" xfId="6582" xr:uid="{BD90B681-63F4-45A8-A2C7-EB604028E6AB}"/>
    <cellStyle name="20% - Accent5 10 2 6" xfId="6583" xr:uid="{325CFCA1-3C33-4EAC-AD36-C64DACF00291}"/>
    <cellStyle name="20% - Accent5 10 2 7" xfId="6584" xr:uid="{C076A94F-0CCB-4C41-B3C8-9F960F375D60}"/>
    <cellStyle name="20% - Accent5 10 3" xfId="6585" xr:uid="{F0196314-E7E9-44E1-9741-B8C3E284CD95}"/>
    <cellStyle name="20% - Accent5 10 3 2" xfId="6586" xr:uid="{0C9447BE-C8DE-4C7E-9D55-17553813C497}"/>
    <cellStyle name="20% - Accent5 10 3 2 2" xfId="6587" xr:uid="{B750431A-9458-44CF-AF3B-503308F04CD7}"/>
    <cellStyle name="20% - Accent5 10 3 2 3" xfId="6588" xr:uid="{3D42C8F4-7C11-4726-9B22-FD778957E0D1}"/>
    <cellStyle name="20% - Accent5 10 3 3" xfId="6589" xr:uid="{6D78A7A6-9D62-4ED0-A34B-370641F6154D}"/>
    <cellStyle name="20% - Accent5 10 3 4" xfId="6590" xr:uid="{8BB59965-6B4E-4036-B283-0FF8A9431734}"/>
    <cellStyle name="20% - Accent5 10 3 5" xfId="6591" xr:uid="{9A6B1F2F-5599-4C68-8D48-DE6D493A761C}"/>
    <cellStyle name="20% - Accent5 10 4" xfId="6592" xr:uid="{8E9863D6-758D-44B0-AF64-61D196D9B0DF}"/>
    <cellStyle name="20% - Accent5 10 4 2" xfId="6593" xr:uid="{9F147687-75E8-4CB6-9ADC-C29AA3312520}"/>
    <cellStyle name="20% - Accent5 10 4 3" xfId="6594" xr:uid="{9354DB3E-02CF-4EB8-BC82-5E8E6CC73C45}"/>
    <cellStyle name="20% - Accent5 10 5" xfId="6595" xr:uid="{874562AD-8F2A-4E4F-9AA9-11103C93AD21}"/>
    <cellStyle name="20% - Accent5 10 6" xfId="6596" xr:uid="{E3118849-9876-4EF7-B705-55A349785253}"/>
    <cellStyle name="20% - Accent5 10 7" xfId="6597" xr:uid="{BDAB20FB-3EFA-4787-8C02-0F2EA04D12A7}"/>
    <cellStyle name="20% - Accent5 10 8" xfId="6598" xr:uid="{0AB5D9B0-D515-438A-9ED3-91929D7F82DD}"/>
    <cellStyle name="20% - Accent5 10 9" xfId="6599" xr:uid="{CFCD1ACD-6EAB-414C-B91C-3153DC5D2F58}"/>
    <cellStyle name="20% - Accent5 11" xfId="6600" xr:uid="{53070A58-9D17-4F85-92E0-DA9150BF1808}"/>
    <cellStyle name="20% - Accent5 11 10" xfId="6601" xr:uid="{80AC5436-2601-47A0-BB9B-3EE6A0E02947}"/>
    <cellStyle name="20% - Accent5 11 2" xfId="6602" xr:uid="{E53A7FE7-FC12-43DB-AD8B-F0B2EF1FA00B}"/>
    <cellStyle name="20% - Accent5 11 2 2" xfId="6603" xr:uid="{22E3F0A7-34A1-4B4D-BBB3-849E7413E356}"/>
    <cellStyle name="20% - Accent5 11 2 2 2" xfId="6604" xr:uid="{1DDAF4A9-EE1A-4F8D-B9BF-CAE809497352}"/>
    <cellStyle name="20% - Accent5 11 2 2 3" xfId="6605" xr:uid="{1C66383E-C583-4E45-B53F-E4FA7AADB084}"/>
    <cellStyle name="20% - Accent5 11 2 3" xfId="6606" xr:uid="{99A9A5E2-51B7-4214-A925-C0D4D9EF368E}"/>
    <cellStyle name="20% - Accent5 11 2 4" xfId="6607" xr:uid="{2403B353-156D-4282-8AB9-FE4499B15D72}"/>
    <cellStyle name="20% - Accent5 11 2 5" xfId="6608" xr:uid="{261393F3-6861-410C-BB89-39017C93F0B9}"/>
    <cellStyle name="20% - Accent5 11 2 6" xfId="6609" xr:uid="{CAFF8A82-8E8E-43FB-9409-DFE5A75734DD}"/>
    <cellStyle name="20% - Accent5 11 2 7" xfId="6610" xr:uid="{BC0A5BBC-F2D9-4C4F-94F6-9B8D2E2CF70A}"/>
    <cellStyle name="20% - Accent5 11 3" xfId="6611" xr:uid="{22F397EB-8B95-40C1-BADD-2357B37E7F56}"/>
    <cellStyle name="20% - Accent5 11 3 2" xfId="6612" xr:uid="{23A0C36D-719F-407B-8FC5-5B1A4CE180F1}"/>
    <cellStyle name="20% - Accent5 11 3 2 2" xfId="6613" xr:uid="{DC579287-43F9-4CCA-893F-A20C2A78E4E4}"/>
    <cellStyle name="20% - Accent5 11 3 2 3" xfId="6614" xr:uid="{039E55C3-210C-4D1F-AE7B-8B596FE864D7}"/>
    <cellStyle name="20% - Accent5 11 3 3" xfId="6615" xr:uid="{D54E99ED-3867-46E6-BCC4-F1A3D708C819}"/>
    <cellStyle name="20% - Accent5 11 3 4" xfId="6616" xr:uid="{71AB6957-ACF9-4A28-85FD-ACF9D6328AB3}"/>
    <cellStyle name="20% - Accent5 11 3 5" xfId="6617" xr:uid="{78C303CF-4320-4746-998D-2B7D139ED854}"/>
    <cellStyle name="20% - Accent5 11 4" xfId="6618" xr:uid="{A5173B1E-F99D-4A34-948F-A8149543D90B}"/>
    <cellStyle name="20% - Accent5 11 4 2" xfId="6619" xr:uid="{B9378239-59E5-4F93-83A0-0A5655371708}"/>
    <cellStyle name="20% - Accent5 11 4 3" xfId="6620" xr:uid="{A58A34A2-A1E1-4ABE-8F8C-E28E0B02C9B5}"/>
    <cellStyle name="20% - Accent5 11 5" xfId="6621" xr:uid="{DBDEB4B8-2F25-457F-976E-4E7C3519A3B0}"/>
    <cellStyle name="20% - Accent5 11 6" xfId="6622" xr:uid="{BFDA0393-19DF-453E-BBE0-05B6428664E3}"/>
    <cellStyle name="20% - Accent5 11 7" xfId="6623" xr:uid="{293C1499-530F-4130-B124-76EEC221E59B}"/>
    <cellStyle name="20% - Accent5 11 8" xfId="6624" xr:uid="{E0A42C37-8DD1-41EB-83F5-07FCE91CB360}"/>
    <cellStyle name="20% - Accent5 11 9" xfId="6625" xr:uid="{6FB4E029-C6CB-47E4-BA6E-549ADD7C0716}"/>
    <cellStyle name="20% - Accent5 12" xfId="6626" xr:uid="{16FD8B31-C2C9-4895-8641-D3E5E36F5EA1}"/>
    <cellStyle name="20% - Accent5 12 10" xfId="6627" xr:uid="{B642A0E4-8E97-46FC-AF60-464DAEA36669}"/>
    <cellStyle name="20% - Accent5 12 2" xfId="6628" xr:uid="{6C4A7565-2D33-4778-9293-D3C3A812B66C}"/>
    <cellStyle name="20% - Accent5 12 2 2" xfId="6629" xr:uid="{F2FC7C5D-29D7-4C3A-B3BE-4CAE2D621F62}"/>
    <cellStyle name="20% - Accent5 12 2 2 2" xfId="6630" xr:uid="{24B89CA2-BF0E-494C-88D6-D50BEF052947}"/>
    <cellStyle name="20% - Accent5 12 2 2 3" xfId="6631" xr:uid="{DC88E695-2001-4A44-86F9-C12D5B6D6D5B}"/>
    <cellStyle name="20% - Accent5 12 2 3" xfId="6632" xr:uid="{BEAA9BE2-5B6B-4918-937A-9255C911875E}"/>
    <cellStyle name="20% - Accent5 12 2 4" xfId="6633" xr:uid="{825A2E0E-1E35-4C34-B581-5997FFF4DBF8}"/>
    <cellStyle name="20% - Accent5 12 2 5" xfId="6634" xr:uid="{02E3271C-E741-4B73-9DC5-AA30C5279F47}"/>
    <cellStyle name="20% - Accent5 12 2 6" xfId="6635" xr:uid="{5CBCFADF-557D-493D-9EB2-4550A72E43B4}"/>
    <cellStyle name="20% - Accent5 12 3" xfId="6636" xr:uid="{90B6AD17-1870-4938-92B6-364E8994E7AE}"/>
    <cellStyle name="20% - Accent5 12 3 2" xfId="6637" xr:uid="{B17A07E8-9ADB-4DA6-A50F-ABA7C7E52BE7}"/>
    <cellStyle name="20% - Accent5 12 3 2 2" xfId="6638" xr:uid="{4C3AA5B3-6764-4282-BFCC-E8FB27E314FD}"/>
    <cellStyle name="20% - Accent5 12 3 2 3" xfId="6639" xr:uid="{9AEEDCE0-72A8-4896-9754-4B31E9EC2508}"/>
    <cellStyle name="20% - Accent5 12 3 3" xfId="6640" xr:uid="{08791A7F-8439-41E0-909E-C89F2A5599ED}"/>
    <cellStyle name="20% - Accent5 12 3 4" xfId="6641" xr:uid="{FD02D3B0-872E-42C4-BD2D-0878222B92C0}"/>
    <cellStyle name="20% - Accent5 12 3 5" xfId="6642" xr:uid="{5DE1C5F1-4BAC-4460-8A35-9EC497E85995}"/>
    <cellStyle name="20% - Accent5 12 4" xfId="6643" xr:uid="{319A0A2B-87A2-49F6-80AE-4E9B670E51A5}"/>
    <cellStyle name="20% - Accent5 12 4 2" xfId="6644" xr:uid="{36BDE088-D55B-47BE-829D-72C11A075BB4}"/>
    <cellStyle name="20% - Accent5 12 4 3" xfId="6645" xr:uid="{44E38423-A22A-42D4-B1AC-A954134A905E}"/>
    <cellStyle name="20% - Accent5 12 5" xfId="6646" xr:uid="{6CE3731F-9FE5-4497-9EF9-C544F899868C}"/>
    <cellStyle name="20% - Accent5 12 6" xfId="6647" xr:uid="{1651B9ED-51D2-4D0A-9E7C-1B992002B0D7}"/>
    <cellStyle name="20% - Accent5 12 7" xfId="6648" xr:uid="{8C68D9F4-BBA9-4F86-99D9-478515399BD9}"/>
    <cellStyle name="20% - Accent5 12 8" xfId="6649" xr:uid="{2CA04748-730F-4B52-914A-90EEA2E57F87}"/>
    <cellStyle name="20% - Accent5 12 9" xfId="6650" xr:uid="{E2FFFC43-0316-4E73-9B12-DD267469CB68}"/>
    <cellStyle name="20% - Accent5 13" xfId="6651" xr:uid="{98DA75F5-68AD-4E56-B21E-8B47AD2FE5D8}"/>
    <cellStyle name="20% - Accent5 13 2" xfId="6652" xr:uid="{81E27389-0DF2-44A1-AD99-CE3BC323FEF4}"/>
    <cellStyle name="20% - Accent5 13 2 2" xfId="6653" xr:uid="{1DCEFB1B-D3FE-4D17-A5D3-527972740ECB}"/>
    <cellStyle name="20% - Accent5 13 2 2 2" xfId="6654" xr:uid="{E00FA065-2F5C-48E5-B95C-CD2FA912C611}"/>
    <cellStyle name="20% - Accent5 13 2 2 3" xfId="6655" xr:uid="{0AA5AF2C-66F4-44D2-BFFD-F0AA14D6E12A}"/>
    <cellStyle name="20% - Accent5 13 2 3" xfId="6656" xr:uid="{57D54E1C-73C6-4C1C-BEAC-33A786727761}"/>
    <cellStyle name="20% - Accent5 13 2 4" xfId="6657" xr:uid="{38B08FFE-3342-4F3B-83DA-412763FD3404}"/>
    <cellStyle name="20% - Accent5 13 2 5" xfId="6658" xr:uid="{6A84E9B0-5FEC-4984-B117-F640E7ADCB40}"/>
    <cellStyle name="20% - Accent5 13 2 6" xfId="6659" xr:uid="{455AD214-BA05-459D-A8F1-D0D3857333E8}"/>
    <cellStyle name="20% - Accent5 13 2 7" xfId="6660" xr:uid="{17A9AC89-FFDA-4516-BEB3-C57611776808}"/>
    <cellStyle name="20% - Accent5 13 3" xfId="6661" xr:uid="{829CB373-ACFB-4393-BD73-9773DCE73FB7}"/>
    <cellStyle name="20% - Accent5 13 3 2" xfId="6662" xr:uid="{4CB1BFF2-02BD-445D-8BDC-6970ECD084C1}"/>
    <cellStyle name="20% - Accent5 13 3 2 2" xfId="6663" xr:uid="{895E7CE8-E27A-41A2-9854-E0FD83380BE7}"/>
    <cellStyle name="20% - Accent5 13 3 2 3" xfId="6664" xr:uid="{240C058D-089D-4359-A54A-17364CE5A35A}"/>
    <cellStyle name="20% - Accent5 13 3 3" xfId="6665" xr:uid="{6C5AD3ED-7B47-4DFB-B748-F68955D2CE83}"/>
    <cellStyle name="20% - Accent5 13 3 4" xfId="6666" xr:uid="{4FECCCF1-191C-4385-8488-A28716E874F3}"/>
    <cellStyle name="20% - Accent5 13 3 5" xfId="6667" xr:uid="{40A2B9E6-34EC-4268-A0C6-0457E8B9E1D2}"/>
    <cellStyle name="20% - Accent5 13 4" xfId="6668" xr:uid="{F43AB78C-E0F4-46D7-8910-E24FE431BD91}"/>
    <cellStyle name="20% - Accent5 13 4 2" xfId="6669" xr:uid="{5FFFEFC8-F264-42CE-A0BA-2A40810192AC}"/>
    <cellStyle name="20% - Accent5 13 4 3" xfId="6670" xr:uid="{76C7EB14-BCDB-40E1-BB2A-BFCE6F8D7A68}"/>
    <cellStyle name="20% - Accent5 13 5" xfId="6671" xr:uid="{C4A8A291-5115-40A5-98E8-DD5D2CE7B470}"/>
    <cellStyle name="20% - Accent5 13 6" xfId="6672" xr:uid="{752B63FD-A4E6-461D-9B7F-2C9CE505CF87}"/>
    <cellStyle name="20% - Accent5 13 7" xfId="6673" xr:uid="{3E2C4AD7-9B3E-41CA-B792-A354EEF74E6C}"/>
    <cellStyle name="20% - Accent5 13 8" xfId="6674" xr:uid="{D077F636-9794-4761-B5F5-4BA2E008DEF3}"/>
    <cellStyle name="20% - Accent5 13 9" xfId="6675" xr:uid="{2811B049-8789-4AA2-9037-D4027043B53A}"/>
    <cellStyle name="20% - Accent5 14" xfId="6676" xr:uid="{8FDE063D-17EE-42B7-8C7A-B8917C531F43}"/>
    <cellStyle name="20% - Accent5 14 2" xfId="6677" xr:uid="{F1EF5124-2B68-4D0E-9878-5C0D81BBC6CD}"/>
    <cellStyle name="20% - Accent5 14 2 2" xfId="6678" xr:uid="{F9750792-FDC0-4C1F-85A5-398DC58E87D2}"/>
    <cellStyle name="20% - Accent5 14 2 2 2" xfId="6679" xr:uid="{F7303CAA-8EB6-447C-B06E-6BAEB5D323BD}"/>
    <cellStyle name="20% - Accent5 14 2 2 3" xfId="6680" xr:uid="{D3BAC459-829D-4D02-9386-EA8B86C2925B}"/>
    <cellStyle name="20% - Accent5 14 2 3" xfId="6681" xr:uid="{2319543C-4687-4B40-8508-5AD3EB9FF14F}"/>
    <cellStyle name="20% - Accent5 14 2 4" xfId="6682" xr:uid="{14AE8FA5-6086-447A-8B20-396455EE84E7}"/>
    <cellStyle name="20% - Accent5 14 2 5" xfId="6683" xr:uid="{D5A9D314-B61F-4C5A-AB4C-2F9EEF0F6CDC}"/>
    <cellStyle name="20% - Accent5 14 2 6" xfId="6684" xr:uid="{E54B031A-6792-43B5-A05C-0192832C5AB8}"/>
    <cellStyle name="20% - Accent5 14 3" xfId="6685" xr:uid="{43452224-8553-446B-B43E-60D7AF0EA0E1}"/>
    <cellStyle name="20% - Accent5 14 3 2" xfId="6686" xr:uid="{DC68F02C-D546-466E-B71B-1C30AAC7FC08}"/>
    <cellStyle name="20% - Accent5 14 3 2 2" xfId="6687" xr:uid="{AF18163F-8C3E-4BA7-9682-C254DAD801C3}"/>
    <cellStyle name="20% - Accent5 14 3 2 3" xfId="6688" xr:uid="{F84FE6F0-9711-4175-B4D4-D907005DDD13}"/>
    <cellStyle name="20% - Accent5 14 3 3" xfId="6689" xr:uid="{FDDDDE49-7489-4E3B-AE12-B0DB4D16FA9D}"/>
    <cellStyle name="20% - Accent5 14 3 4" xfId="6690" xr:uid="{79641831-F151-4C46-A681-8A5C22A6CF1C}"/>
    <cellStyle name="20% - Accent5 14 3 5" xfId="6691" xr:uid="{8823B705-3B5D-430A-A72C-EFADCAF6743C}"/>
    <cellStyle name="20% - Accent5 14 4" xfId="6692" xr:uid="{032B3D88-EFFE-47C6-85C9-9048AC7784CB}"/>
    <cellStyle name="20% - Accent5 14 4 2" xfId="6693" xr:uid="{D316B841-4F3A-4F15-86EC-FA8107A9FC05}"/>
    <cellStyle name="20% - Accent5 14 4 3" xfId="6694" xr:uid="{F0F520E7-82C3-4B53-A6F8-DA65BF4459AD}"/>
    <cellStyle name="20% - Accent5 14 5" xfId="6695" xr:uid="{4740E956-47A5-4842-906A-BE4D71343074}"/>
    <cellStyle name="20% - Accent5 14 6" xfId="6696" xr:uid="{E4DD0393-0E82-4A26-9E3F-45E235C141A5}"/>
    <cellStyle name="20% - Accent5 14 7" xfId="6697" xr:uid="{6DB08EDE-DFB8-4F80-B7A2-2BCE62F28551}"/>
    <cellStyle name="20% - Accent5 14 8" xfId="6698" xr:uid="{8B0EB11E-AAF7-4D7C-AD96-4EBAA2EA3487}"/>
    <cellStyle name="20% - Accent5 15" xfId="6699" xr:uid="{085A33AB-F386-4589-92FF-7B3D9E134C25}"/>
    <cellStyle name="20% - Accent5 15 2" xfId="6700" xr:uid="{35CDA381-CC26-481A-BDCC-BEA2505BDAB1}"/>
    <cellStyle name="20% - Accent5 15 2 2" xfId="6701" xr:uid="{8AAF8D31-74F3-4956-AC63-3BDCE459B004}"/>
    <cellStyle name="20% - Accent5 15 2 2 2" xfId="6702" xr:uid="{DC5906C2-C87E-4236-9374-11FA62FC0456}"/>
    <cellStyle name="20% - Accent5 15 2 2 3" xfId="6703" xr:uid="{6D983DD3-BD45-4507-B2C0-AD1C98964228}"/>
    <cellStyle name="20% - Accent5 15 2 3" xfId="6704" xr:uid="{8D2A773C-C614-43C4-816A-0F589E5DC7EB}"/>
    <cellStyle name="20% - Accent5 15 2 4" xfId="6705" xr:uid="{4E25513E-582F-4D58-BA19-E7C69C5994D8}"/>
    <cellStyle name="20% - Accent5 15 2 5" xfId="6706" xr:uid="{BB2D40B8-B57F-4682-98D8-6DC3C5B4C969}"/>
    <cellStyle name="20% - Accent5 15 2 6" xfId="6707" xr:uid="{F82A3182-778A-4DF2-9F57-CBF7A359D023}"/>
    <cellStyle name="20% - Accent5 15 3" xfId="6708" xr:uid="{28EF3261-5A5A-4B65-8E0E-A777E05FA71D}"/>
    <cellStyle name="20% - Accent5 15 3 2" xfId="6709" xr:uid="{46EE5048-5F2E-4835-833F-2798B96ED2B2}"/>
    <cellStyle name="20% - Accent5 15 3 2 2" xfId="6710" xr:uid="{F2E842E7-E9EB-42AB-91E2-2D03E558D408}"/>
    <cellStyle name="20% - Accent5 15 3 2 3" xfId="6711" xr:uid="{F66CDD5D-8606-4DE7-88CD-D2F5D54A3D55}"/>
    <cellStyle name="20% - Accent5 15 3 3" xfId="6712" xr:uid="{DE0FEDFA-9098-41E4-B8B8-37798001B5AD}"/>
    <cellStyle name="20% - Accent5 15 3 4" xfId="6713" xr:uid="{E597AD14-859D-416C-81DE-E909494C252A}"/>
    <cellStyle name="20% - Accent5 15 3 5" xfId="6714" xr:uid="{F0C0B904-48F7-46EC-BAE6-60CAB342E42C}"/>
    <cellStyle name="20% - Accent5 15 4" xfId="6715" xr:uid="{BA8D191D-1EF4-46A2-9243-D64ABF1D8F30}"/>
    <cellStyle name="20% - Accent5 15 4 2" xfId="6716" xr:uid="{060ACDBA-0333-457F-8FF2-873BB15F3125}"/>
    <cellStyle name="20% - Accent5 15 4 3" xfId="6717" xr:uid="{AA8407D7-3E8C-4192-89C5-74A690F838A0}"/>
    <cellStyle name="20% - Accent5 15 5" xfId="6718" xr:uid="{A0D25621-500D-4501-B87F-BFF3A5688E60}"/>
    <cellStyle name="20% - Accent5 15 6" xfId="6719" xr:uid="{2113EB05-31AC-4057-B0CB-914EF8F6DFDC}"/>
    <cellStyle name="20% - Accent5 15 7" xfId="6720" xr:uid="{95F6144E-883B-4737-A64A-35574768129C}"/>
    <cellStyle name="20% - Accent5 15 8" xfId="6721" xr:uid="{410BB6DC-1786-4290-8AB9-482C0E318BDD}"/>
    <cellStyle name="20% - Accent5 16" xfId="6722" xr:uid="{534A65C3-0803-4241-9CA0-EE588CEBD650}"/>
    <cellStyle name="20% - Accent5 16 2" xfId="6723" xr:uid="{4E26B81F-20BA-4347-B59E-D031718A27C7}"/>
    <cellStyle name="20% - Accent5 16 2 2" xfId="6724" xr:uid="{AEF6F140-7F87-41B7-96D1-DFF4A188FF6A}"/>
    <cellStyle name="20% - Accent5 16 2 2 2" xfId="6725" xr:uid="{54796ABD-A675-48DF-8D87-E1919A545BC0}"/>
    <cellStyle name="20% - Accent5 16 2 2 3" xfId="6726" xr:uid="{DC82D424-6ED3-4FBA-8578-8881A3B507E2}"/>
    <cellStyle name="20% - Accent5 16 2 3" xfId="6727" xr:uid="{6BCC918E-8C01-43C9-943D-FB67D5492C31}"/>
    <cellStyle name="20% - Accent5 16 2 4" xfId="6728" xr:uid="{B7F9F77F-80F7-46FF-AC6A-1FEE2C7BF47B}"/>
    <cellStyle name="20% - Accent5 16 2 5" xfId="6729" xr:uid="{AEFCAA7E-AD81-4CC9-A05C-5B859047B4E6}"/>
    <cellStyle name="20% - Accent5 16 2 6" xfId="6730" xr:uid="{085AA33E-F8CE-4AE0-9BA2-55D0C97E9FA0}"/>
    <cellStyle name="20% - Accent5 16 3" xfId="6731" xr:uid="{6268A739-D439-44C2-9165-4F82576FEBE8}"/>
    <cellStyle name="20% - Accent5 16 3 2" xfId="6732" xr:uid="{026D09D1-4763-402A-8CF3-5D2E91E82CA8}"/>
    <cellStyle name="20% - Accent5 16 3 2 2" xfId="6733" xr:uid="{7CA023DF-3E87-4001-9097-EDD50CFDDA84}"/>
    <cellStyle name="20% - Accent5 16 3 2 3" xfId="6734" xr:uid="{45DDF6BB-BA0A-43DD-9759-EB2F693B792B}"/>
    <cellStyle name="20% - Accent5 16 3 3" xfId="6735" xr:uid="{E41B0279-29F1-4535-A8D1-BD88ECB6BA3A}"/>
    <cellStyle name="20% - Accent5 16 3 4" xfId="6736" xr:uid="{63068DA8-B60D-4243-B09B-7A4C14E3D730}"/>
    <cellStyle name="20% - Accent5 16 3 5" xfId="6737" xr:uid="{6B21659C-E3F7-4CF3-87E5-A59362B64C15}"/>
    <cellStyle name="20% - Accent5 16 4" xfId="6738" xr:uid="{19DEF0B7-D948-4EB1-B1A2-8BA91CA508D7}"/>
    <cellStyle name="20% - Accent5 16 4 2" xfId="6739" xr:uid="{3812EA45-B113-430B-B96D-27273AC433DD}"/>
    <cellStyle name="20% - Accent5 16 4 3" xfId="6740" xr:uid="{A8565C0A-0DA7-4806-B623-100A51565F3B}"/>
    <cellStyle name="20% - Accent5 16 5" xfId="6741" xr:uid="{AB76F5A7-EBAA-407C-97A7-6F005C672132}"/>
    <cellStyle name="20% - Accent5 16 6" xfId="6742" xr:uid="{C6AD7B5C-F229-406F-8404-316B9A1249C5}"/>
    <cellStyle name="20% - Accent5 16 7" xfId="6743" xr:uid="{88ADB6DC-504F-4007-844B-9051A9419C59}"/>
    <cellStyle name="20% - Accent5 16 8" xfId="6744" xr:uid="{43E74342-2330-4C21-A9EB-D7AD4AF0B4F4}"/>
    <cellStyle name="20% - Accent5 17" xfId="6745" xr:uid="{65F65407-D4A7-4774-A7BF-FC8A5CC4368F}"/>
    <cellStyle name="20% - Accent5 17 2" xfId="6746" xr:uid="{50C0ECE1-E8FC-45F6-9DD5-20463D347A76}"/>
    <cellStyle name="20% - Accent5 17 2 2" xfId="6747" xr:uid="{38E9DEB6-DB20-4198-A19D-DA41308C2D79}"/>
    <cellStyle name="20% - Accent5 17 2 3" xfId="6748" xr:uid="{35C0734B-BB33-4DBA-8F51-89B93C379CBE}"/>
    <cellStyle name="20% - Accent5 17 2 4" xfId="6749" xr:uid="{B3C14BA1-BAED-426D-B922-A1DE7F431CAB}"/>
    <cellStyle name="20% - Accent5 17 3" xfId="6750" xr:uid="{492CAD37-4DA8-468F-8BD6-BA7D9727F672}"/>
    <cellStyle name="20% - Accent5 17 4" xfId="6751" xr:uid="{44CFE109-5454-40A4-8F30-C794B6D308D4}"/>
    <cellStyle name="20% - Accent5 17 5" xfId="6752" xr:uid="{1010D523-2A60-4BB6-9881-17FD425FAB03}"/>
    <cellStyle name="20% - Accent5 17 6" xfId="6753" xr:uid="{AAF2A292-A413-421B-BEF6-7F8FB258E256}"/>
    <cellStyle name="20% - Accent5 18" xfId="6754" xr:uid="{4BE7112A-1AF3-411F-BD19-0E4D9A1185B2}"/>
    <cellStyle name="20% - Accent5 18 2" xfId="6755" xr:uid="{92B36465-BE28-4AF9-A0A8-83E55333B05C}"/>
    <cellStyle name="20% - Accent5 18 2 2" xfId="6756" xr:uid="{43ED6380-B8ED-4CA4-971F-83A22B463EBF}"/>
    <cellStyle name="20% - Accent5 18 2 3" xfId="6757" xr:uid="{3E6A81FC-7D16-4897-A0A4-DC0836E81481}"/>
    <cellStyle name="20% - Accent5 18 3" xfId="6758" xr:uid="{B35D6ED7-4758-468F-81A2-9BD8236C95BE}"/>
    <cellStyle name="20% - Accent5 18 4" xfId="6759" xr:uid="{E28CD565-2D50-4C0D-8B86-8DB95500F09B}"/>
    <cellStyle name="20% - Accent5 18 5" xfId="6760" xr:uid="{DA249C89-AC48-4E0E-85B4-E0B6835A4D51}"/>
    <cellStyle name="20% - Accent5 18 6" xfId="6761" xr:uid="{8D07FDAB-F0A8-4614-94BF-E30ED37C593D}"/>
    <cellStyle name="20% - Accent5 19" xfId="6762" xr:uid="{840DBFCE-DF11-4E1B-B66E-D32E942B0BC6}"/>
    <cellStyle name="20% - Accent5 19 2" xfId="6763" xr:uid="{48DCCA4A-F4AF-4A22-B1DA-4DB53481DA89}"/>
    <cellStyle name="20% - Accent5 19 3" xfId="6764" xr:uid="{E784B66A-280D-40C2-9146-679C51ED1120}"/>
    <cellStyle name="20% - Accent5 19 4" xfId="6765" xr:uid="{8FA99200-381B-43AC-AAC9-C6AB59705362}"/>
    <cellStyle name="20% - Accent5 19 5" xfId="6766" xr:uid="{453101C2-960A-4B09-91B6-C14A424DE08E}"/>
    <cellStyle name="20% - Accent5 2" xfId="169" xr:uid="{24617419-08D2-479B-9B18-36945512B335}"/>
    <cellStyle name="20% - Accent5 2 10" xfId="6768" xr:uid="{CFD7C856-B3C2-449D-94AA-36FF2F7D1856}"/>
    <cellStyle name="20% - Accent5 2 11" xfId="6769" xr:uid="{7108ECB8-7499-4829-BD8F-B9CC2B0EFD7D}"/>
    <cellStyle name="20% - Accent5 2 12" xfId="6770" xr:uid="{80E85107-51BB-436A-9160-7A93A25934EE}"/>
    <cellStyle name="20% - Accent5 2 13" xfId="6771" xr:uid="{839C7E0A-0485-461F-AB07-0229DD088840}"/>
    <cellStyle name="20% - Accent5 2 14" xfId="6772" xr:uid="{6FA1FD46-895C-46DB-85F5-978D7BAFEF77}"/>
    <cellStyle name="20% - Accent5 2 15" xfId="6773" xr:uid="{A62569FF-1E82-4556-9FEB-794259F6D89A}"/>
    <cellStyle name="20% - Accent5 2 16" xfId="6774" xr:uid="{C7590666-56EC-4393-8AF0-E7EEA3D6EB1D}"/>
    <cellStyle name="20% - Accent5 2 17" xfId="6767" xr:uid="{06A8591D-1814-4D55-812C-D71774408C57}"/>
    <cellStyle name="20% - Accent5 2 2" xfId="170" xr:uid="{3247869A-221E-4E5D-BA53-FA6803186103}"/>
    <cellStyle name="20% - Accent5 2 2 10" xfId="6776" xr:uid="{753A28C7-83B9-4957-81AA-C719AE3F1555}"/>
    <cellStyle name="20% - Accent5 2 2 11" xfId="6777" xr:uid="{673CF6C1-9601-4E92-B88D-136285B3279F}"/>
    <cellStyle name="20% - Accent5 2 2 12" xfId="6778" xr:uid="{B268882F-746E-44DF-B266-4E9D95A9F17D}"/>
    <cellStyle name="20% - Accent5 2 2 13" xfId="6775" xr:uid="{EF87C104-DF8E-4098-82AB-6F0B7CBD13DD}"/>
    <cellStyle name="20% - Accent5 2 2 2" xfId="171" xr:uid="{FEDADAB6-1DEF-42F5-B597-D4E0CFDF3C61}"/>
    <cellStyle name="20% - Accent5 2 2 2 10" xfId="6779" xr:uid="{DA9C2621-3A5B-4893-9EEB-4DDC62049DF6}"/>
    <cellStyle name="20% - Accent5 2 2 2 2" xfId="172" xr:uid="{69E1C485-920F-40AC-A525-603B9181B294}"/>
    <cellStyle name="20% - Accent5 2 2 2 2 2" xfId="173" xr:uid="{846B33AD-925E-47AD-9505-F2F9165E0CDB}"/>
    <cellStyle name="20% - Accent5 2 2 2 2 2 2" xfId="6782" xr:uid="{771F9CCB-C3CC-4BDA-81A6-C6004A1DCB03}"/>
    <cellStyle name="20% - Accent5 2 2 2 2 2 2 2" xfId="6783" xr:uid="{FC13A978-6BD6-4FE4-B7E0-10029A6E47A2}"/>
    <cellStyle name="20% - Accent5 2 2 2 2 2 3" xfId="6784" xr:uid="{9A0227BA-620F-448E-856A-2DA55CFA27B5}"/>
    <cellStyle name="20% - Accent5 2 2 2 2 2 4" xfId="6781" xr:uid="{15538A39-9D9D-45EA-918B-2D9BD70C0ABA}"/>
    <cellStyle name="20% - Accent5 2 2 2 2 3" xfId="6785" xr:uid="{EEDD37FA-86ED-4DEC-BA32-3528E647F145}"/>
    <cellStyle name="20% - Accent5 2 2 2 2 3 2" xfId="6786" xr:uid="{477F278A-28F3-44A3-A41C-74249372E097}"/>
    <cellStyle name="20% - Accent5 2 2 2 2 4" xfId="6787" xr:uid="{2192CF0D-6E72-4D5F-99E3-E87F5502B43F}"/>
    <cellStyle name="20% - Accent5 2 2 2 2 5" xfId="6788" xr:uid="{5B5DE213-70BA-49F0-B098-9C66BDBA9EE7}"/>
    <cellStyle name="20% - Accent5 2 2 2 2 6" xfId="6780" xr:uid="{B731D40C-1996-4785-9AE0-9FE7C965D95D}"/>
    <cellStyle name="20% - Accent5 2 2 2 3" xfId="174" xr:uid="{6BD9DC75-5558-4D03-9656-3564A97EB146}"/>
    <cellStyle name="20% - Accent5 2 2 2 3 2" xfId="6790" xr:uid="{A16C7FBA-840C-4C98-9E2F-C0A0B6E73CCA}"/>
    <cellStyle name="20% - Accent5 2 2 2 3 2 2" xfId="6791" xr:uid="{E5272174-F672-4779-884B-3F5AF4AD0364}"/>
    <cellStyle name="20% - Accent5 2 2 2 3 2 3" xfId="6792" xr:uid="{2F827C6D-16BB-43CF-8BF3-ACC54DF29371}"/>
    <cellStyle name="20% - Accent5 2 2 2 3 3" xfId="6793" xr:uid="{8182A2F9-0E0A-4B51-A373-4F5C681ED0EC}"/>
    <cellStyle name="20% - Accent5 2 2 2 3 4" xfId="6794" xr:uid="{AF6A77FC-8E35-49B0-BC22-F482BD0C979B}"/>
    <cellStyle name="20% - Accent5 2 2 2 3 5" xfId="6795" xr:uid="{171A11E1-8AC2-47B4-9EC3-C6BA502B6E9E}"/>
    <cellStyle name="20% - Accent5 2 2 2 3 6" xfId="6789" xr:uid="{7CD381ED-1E60-40EB-8C0A-F12C07074B8F}"/>
    <cellStyle name="20% - Accent5 2 2 2 4" xfId="6796" xr:uid="{D537A3DC-154C-46B9-B973-21F45835A3CC}"/>
    <cellStyle name="20% - Accent5 2 2 2 4 2" xfId="6797" xr:uid="{16FB9D88-3ABC-458D-BBA6-48FAD6196D74}"/>
    <cellStyle name="20% - Accent5 2 2 2 4 2 2" xfId="6798" xr:uid="{E12BD7A7-8568-407D-8F54-539263A714B7}"/>
    <cellStyle name="20% - Accent5 2 2 2 4 3" xfId="6799" xr:uid="{CD2DBDD8-75B3-4AB0-B22C-174C62101892}"/>
    <cellStyle name="20% - Accent5 2 2 2 4 4" xfId="6800" xr:uid="{C58B1EDF-8891-4433-A20B-7AB37FB33444}"/>
    <cellStyle name="20% - Accent5 2 2 2 5" xfId="6801" xr:uid="{7E9BAA0D-4047-4971-BD7E-05BF7C5EE072}"/>
    <cellStyle name="20% - Accent5 2 2 2 5 2" xfId="6802" xr:uid="{5A9470F2-F2F0-4FCF-BDEA-88548F6BD108}"/>
    <cellStyle name="20% - Accent5 2 2 2 6" xfId="6803" xr:uid="{DADA8E8D-B257-44A2-A72D-2080771CFB00}"/>
    <cellStyle name="20% - Accent5 2 2 2 7" xfId="6804" xr:uid="{C8B2A040-AF35-41DB-AD45-1A79FA09A9C5}"/>
    <cellStyle name="20% - Accent5 2 2 2 8" xfId="6805" xr:uid="{5C48818C-758F-48E4-855D-8C914505B4CB}"/>
    <cellStyle name="20% - Accent5 2 2 2 9" xfId="6806" xr:uid="{9547D96F-C63A-4F0B-8154-951A8D37C170}"/>
    <cellStyle name="20% - Accent5 2 2 3" xfId="175" xr:uid="{FC602D45-3507-49FB-A1DE-E29FF75FB002}"/>
    <cellStyle name="20% - Accent5 2 2 3 2" xfId="176" xr:uid="{58A9FF09-4DD4-45B7-8832-17325360A466}"/>
    <cellStyle name="20% - Accent5 2 2 3 2 2" xfId="6809" xr:uid="{D28B6F87-9348-43C7-9840-A721D009333F}"/>
    <cellStyle name="20% - Accent5 2 2 3 2 2 2" xfId="6810" xr:uid="{7B250352-190D-416D-B0E1-282B8FAA0720}"/>
    <cellStyle name="20% - Accent5 2 2 3 2 2 2 2" xfId="6811" xr:uid="{0766CD78-FACF-43D0-9B31-573CA7854458}"/>
    <cellStyle name="20% - Accent5 2 2 3 2 2 3" xfId="6812" xr:uid="{C20D73F8-ABEF-43A0-A8CE-9088B2688D2E}"/>
    <cellStyle name="20% - Accent5 2 2 3 2 2 4" xfId="6813" xr:uid="{4D8C1545-55F7-4D5E-8B15-DCA3FCB252B4}"/>
    <cellStyle name="20% - Accent5 2 2 3 2 3" xfId="6814" xr:uid="{6CF17FC4-B1C6-4EB9-8047-71ACBAE39414}"/>
    <cellStyle name="20% - Accent5 2 2 3 2 3 2" xfId="6815" xr:uid="{1FACF5AC-58EB-4D78-8148-7A64C107810B}"/>
    <cellStyle name="20% - Accent5 2 2 3 2 4" xfId="6816" xr:uid="{1ACD3BF1-BF7F-4136-B397-BDABEC7BCED1}"/>
    <cellStyle name="20% - Accent5 2 2 3 2 5" xfId="6817" xr:uid="{2952362A-9978-4BF7-8217-514D46232D04}"/>
    <cellStyle name="20% - Accent5 2 2 3 2 6" xfId="6818" xr:uid="{B73B0CCE-E1EA-4E46-8AF5-B72A24224E91}"/>
    <cellStyle name="20% - Accent5 2 2 3 2 7" xfId="6808" xr:uid="{8D5B0766-6110-4F94-AE96-C2F4C6636A22}"/>
    <cellStyle name="20% - Accent5 2 2 3 3" xfId="6819" xr:uid="{4DF8821A-2183-4CEE-8F60-A690BE84E760}"/>
    <cellStyle name="20% - Accent5 2 2 3 3 2" xfId="6820" xr:uid="{A0874A03-FC4A-4EC1-A7BB-285E5B4A1B32}"/>
    <cellStyle name="20% - Accent5 2 2 3 3 2 2" xfId="6821" xr:uid="{00D73D31-697D-4744-947E-E8E6D134B931}"/>
    <cellStyle name="20% - Accent5 2 2 3 3 2 3" xfId="6822" xr:uid="{F6271AB1-BF4E-4FBD-B9F1-847A89A846BB}"/>
    <cellStyle name="20% - Accent5 2 2 3 3 2 4" xfId="6823" xr:uid="{55A3F0C4-46A3-46BE-805B-BD0892AF4070}"/>
    <cellStyle name="20% - Accent5 2 2 3 3 3" xfId="6824" xr:uid="{FA93A89F-8219-4E8B-A4B2-5EC9FBB36E7C}"/>
    <cellStyle name="20% - Accent5 2 2 3 3 4" xfId="6825" xr:uid="{A657DBCF-BB3B-430D-A4C5-9D1749858543}"/>
    <cellStyle name="20% - Accent5 2 2 3 3 5" xfId="6826" xr:uid="{E56D5C2C-BFDE-4E42-BD2A-07F00AE64FE2}"/>
    <cellStyle name="20% - Accent5 2 2 3 3 6" xfId="6827" xr:uid="{0DEB2259-2BE6-40F6-A160-77644245CF38}"/>
    <cellStyle name="20% - Accent5 2 2 3 4" xfId="6828" xr:uid="{87BAD69D-6232-4C59-AE2D-0CAEBB0140E3}"/>
    <cellStyle name="20% - Accent5 2 2 3 4 2" xfId="6829" xr:uid="{F69FD46C-829E-473A-830E-CB4B1AB1177A}"/>
    <cellStyle name="20% - Accent5 2 2 3 4 3" xfId="6830" xr:uid="{6207B9CB-F6E7-4B27-AB1F-BCF7AFF832FF}"/>
    <cellStyle name="20% - Accent5 2 2 3 4 4" xfId="6831" xr:uid="{A69046E4-D46C-4834-AEF4-81C86112C555}"/>
    <cellStyle name="20% - Accent5 2 2 3 5" xfId="6832" xr:uid="{9C956DFF-1321-4307-A4E6-FF94BB3BECCA}"/>
    <cellStyle name="20% - Accent5 2 2 3 6" xfId="6833" xr:uid="{FD339478-67E2-4334-AA94-6B66A3FA2AD7}"/>
    <cellStyle name="20% - Accent5 2 2 3 7" xfId="6834" xr:uid="{354AB188-4DB5-44F7-BE86-083298B30629}"/>
    <cellStyle name="20% - Accent5 2 2 3 8" xfId="6835" xr:uid="{2787FD0A-856C-4078-9322-D3EF4F2DDEDB}"/>
    <cellStyle name="20% - Accent5 2 2 3 9" xfId="6807" xr:uid="{9DA959BD-D59F-4523-9C5E-37B964EC9AED}"/>
    <cellStyle name="20% - Accent5 2 2 4" xfId="177" xr:uid="{CC587974-EAD5-43DB-87E1-209399EAF932}"/>
    <cellStyle name="20% - Accent5 2 2 4 2" xfId="6837" xr:uid="{21DCD914-8B53-4AB0-A5BA-172CADD7BA9F}"/>
    <cellStyle name="20% - Accent5 2 2 4 2 2" xfId="6838" xr:uid="{7F68FB73-D8C0-426F-A7AE-09819D8232E2}"/>
    <cellStyle name="20% - Accent5 2 2 4 2 2 2" xfId="6839" xr:uid="{4F33B197-A1DE-4591-9EDA-00A137D173C2}"/>
    <cellStyle name="20% - Accent5 2 2 4 2 2 3" xfId="6840" xr:uid="{D2925798-A89E-4776-860C-8387EAEB24C9}"/>
    <cellStyle name="20% - Accent5 2 2 4 2 3" xfId="6841" xr:uid="{77823FC1-797A-4A00-A0C3-450342247B50}"/>
    <cellStyle name="20% - Accent5 2 2 4 2 3 2" xfId="6842" xr:uid="{E3D09ED5-1283-42F2-86B8-76D71A6FD9AE}"/>
    <cellStyle name="20% - Accent5 2 2 4 2 4" xfId="6843" xr:uid="{C56B0346-599D-46F6-B7C4-43425E0EAB36}"/>
    <cellStyle name="20% - Accent5 2 2 4 3" xfId="6844" xr:uid="{516E7165-8B55-4111-9EBB-113C94525860}"/>
    <cellStyle name="20% - Accent5 2 2 4 3 2" xfId="6845" xr:uid="{7B367104-C10E-4B28-881F-FA86B3F016AE}"/>
    <cellStyle name="20% - Accent5 2 2 4 3 3" xfId="6846" xr:uid="{8759A84C-0681-46AA-8C76-84240E03B7E7}"/>
    <cellStyle name="20% - Accent5 2 2 4 4" xfId="6847" xr:uid="{AFE0A02F-07DD-41E2-B00A-D7F8B3D244C4}"/>
    <cellStyle name="20% - Accent5 2 2 4 4 2" xfId="6848" xr:uid="{F9028574-4AE4-4F18-AF4A-DCF090C8B70D}"/>
    <cellStyle name="20% - Accent5 2 2 4 5" xfId="6849" xr:uid="{A412783E-F09B-4F38-ABF8-D7D16A6539E4}"/>
    <cellStyle name="20% - Accent5 2 2 4 6" xfId="6850" xr:uid="{76F0096D-E5C7-470F-85B0-E54CDFDEE3BA}"/>
    <cellStyle name="20% - Accent5 2 2 4 7" xfId="6836" xr:uid="{AE23CF37-74E9-4ADF-9D03-A92F3C519948}"/>
    <cellStyle name="20% - Accent5 2 2 5" xfId="6851" xr:uid="{916E2C38-467C-4F66-8BE5-4E3C44FE30E7}"/>
    <cellStyle name="20% - Accent5 2 2 5 2" xfId="6852" xr:uid="{C0FA9850-5D51-4355-87AC-F9E2A336AE98}"/>
    <cellStyle name="20% - Accent5 2 2 5 2 2" xfId="6853" xr:uid="{E03CCEE7-9FC8-4844-8E27-209D89161787}"/>
    <cellStyle name="20% - Accent5 2 2 5 2 2 2" xfId="6854" xr:uid="{9AC1D2F6-B4E0-4BA3-AA41-201CB8FF1FB5}"/>
    <cellStyle name="20% - Accent5 2 2 5 2 3" xfId="6855" xr:uid="{F426B714-FA82-4D59-8E79-05A1F46B02C8}"/>
    <cellStyle name="20% - Accent5 2 2 5 2 4" xfId="6856" xr:uid="{BE1E4B1E-B79E-4FE8-B491-E39C2EF0D815}"/>
    <cellStyle name="20% - Accent5 2 2 5 3" xfId="6857" xr:uid="{12DC7FED-1926-4643-884C-5D68A5A5FBF9}"/>
    <cellStyle name="20% - Accent5 2 2 5 3 2" xfId="6858" xr:uid="{C9106EF3-6CAA-45AB-9A52-C7D5C3D5671D}"/>
    <cellStyle name="20% - Accent5 2 2 5 4" xfId="6859" xr:uid="{E4555EB2-088E-41C5-BCA2-4AF514905B01}"/>
    <cellStyle name="20% - Accent5 2 2 5 5" xfId="6860" xr:uid="{249CE857-A895-432F-8621-29DFC51B9A03}"/>
    <cellStyle name="20% - Accent5 2 2 5 6" xfId="6861" xr:uid="{082D8F83-9052-4A7E-AADC-193F0A277303}"/>
    <cellStyle name="20% - Accent5 2 2 6" xfId="6862" xr:uid="{2640C8DE-08AA-4610-B95F-4CDF4C2F2C11}"/>
    <cellStyle name="20% - Accent5 2 2 6 2" xfId="6863" xr:uid="{CC2AA77C-8BAE-4668-AFC5-36A876418098}"/>
    <cellStyle name="20% - Accent5 2 2 6 2 2" xfId="6864" xr:uid="{7EEE63A3-AF35-4B0A-80A5-8722E192E1F5}"/>
    <cellStyle name="20% - Accent5 2 2 6 3" xfId="6865" xr:uid="{6CE0F7AA-08B3-47F3-A222-7B5E275472B8}"/>
    <cellStyle name="20% - Accent5 2 2 6 4" xfId="6866" xr:uid="{E49F1940-75C8-44F3-81E1-B38B783D8081}"/>
    <cellStyle name="20% - Accent5 2 2 7" xfId="6867" xr:uid="{E01AFD90-E36F-4BD2-9A6E-010D5B54459B}"/>
    <cellStyle name="20% - Accent5 2 2 7 2" xfId="6868" xr:uid="{B1B7C11B-76FF-40B7-BCA0-75686C501098}"/>
    <cellStyle name="20% - Accent5 2 2 8" xfId="6869" xr:uid="{F0B0AE6E-580B-471C-B97C-8D15675894DE}"/>
    <cellStyle name="20% - Accent5 2 2 9" xfId="6870" xr:uid="{0669D412-DACD-4B14-9CF1-E9513FCB8284}"/>
    <cellStyle name="20% - Accent5 2 3" xfId="178" xr:uid="{FEDA2287-35ED-4F44-89C1-FC570DE4745B}"/>
    <cellStyle name="20% - Accent5 2 3 10" xfId="6872" xr:uid="{CC08C8CA-D187-43DB-893B-DF9F180067EE}"/>
    <cellStyle name="20% - Accent5 2 3 11" xfId="6871" xr:uid="{C43751F4-7267-49E3-8D22-46B15372A589}"/>
    <cellStyle name="20% - Accent5 2 3 2" xfId="179" xr:uid="{06A26DDA-4EF0-4FF7-82CC-295A68A93DA3}"/>
    <cellStyle name="20% - Accent5 2 3 2 2" xfId="180" xr:uid="{26CF8BA5-7A97-4767-A896-A458B561CD97}"/>
    <cellStyle name="20% - Accent5 2 3 2 2 2" xfId="6875" xr:uid="{D5946FCB-AB57-43CE-91E6-1776DD8F23AA}"/>
    <cellStyle name="20% - Accent5 2 3 2 2 2 2" xfId="6876" xr:uid="{1659F4E6-A67C-49CD-BB42-911E828270D6}"/>
    <cellStyle name="20% - Accent5 2 3 2 2 2 3" xfId="6877" xr:uid="{D51B4F52-EBA5-49C7-ACE9-DFA94CFADD36}"/>
    <cellStyle name="20% - Accent5 2 3 2 2 3" xfId="6878" xr:uid="{629555EA-C1AD-4E0B-8F96-7730CF7FD398}"/>
    <cellStyle name="20% - Accent5 2 3 2 2 3 2" xfId="6879" xr:uid="{C1C38718-F415-4D9F-A03A-797D74FCB873}"/>
    <cellStyle name="20% - Accent5 2 3 2 2 4" xfId="6880" xr:uid="{DECA77D8-23D9-4FC4-823C-7E0FBE84D845}"/>
    <cellStyle name="20% - Accent5 2 3 2 2 5" xfId="6874" xr:uid="{89F997D0-2EC7-49A4-AC88-442BA8658041}"/>
    <cellStyle name="20% - Accent5 2 3 2 3" xfId="6881" xr:uid="{B1FBFE63-934E-486D-BA63-ABF4C083D196}"/>
    <cellStyle name="20% - Accent5 2 3 2 3 2" xfId="6882" xr:uid="{33E6E633-33C3-466D-B130-A97778F2A103}"/>
    <cellStyle name="20% - Accent5 2 3 2 3 3" xfId="6883" xr:uid="{A936DD27-FE0C-44D6-8127-A1799CC9DFFE}"/>
    <cellStyle name="20% - Accent5 2 3 2 4" xfId="6884" xr:uid="{69631230-5F66-4E9E-A66E-7B46049C1C5D}"/>
    <cellStyle name="20% - Accent5 2 3 2 4 2" xfId="6885" xr:uid="{BEAC9FAB-C222-43F9-B2E5-AEB0AB2A2EAE}"/>
    <cellStyle name="20% - Accent5 2 3 2 5" xfId="6886" xr:uid="{18880FE4-2403-4B4E-BB8C-3FE6527E23BF}"/>
    <cellStyle name="20% - Accent5 2 3 2 6" xfId="6887" xr:uid="{6774814E-A6E8-4929-B552-74A966E6F8EB}"/>
    <cellStyle name="20% - Accent5 2 3 2 7" xfId="6888" xr:uid="{0B1BB28E-3910-4623-B79B-43F363BA030B}"/>
    <cellStyle name="20% - Accent5 2 3 2 8" xfId="6873" xr:uid="{076DD368-5ED4-4EC5-9906-D2FD9627A150}"/>
    <cellStyle name="20% - Accent5 2 3 3" xfId="181" xr:uid="{C5C6DFE8-57D9-4522-ACCD-834E7BF49FF5}"/>
    <cellStyle name="20% - Accent5 2 3 3 2" xfId="6890" xr:uid="{C6922536-37E9-4053-83FF-85CFEC861890}"/>
    <cellStyle name="20% - Accent5 2 3 3 2 2" xfId="6891" xr:uid="{BB8D32D4-F98E-45C4-868E-9ABC388532D6}"/>
    <cellStyle name="20% - Accent5 2 3 3 2 2 2" xfId="6892" xr:uid="{08D389B1-2B7C-4625-B949-54E7E3595706}"/>
    <cellStyle name="20% - Accent5 2 3 3 2 3" xfId="6893" xr:uid="{3B644DD0-42BD-4468-BB84-1C077CCFF8DC}"/>
    <cellStyle name="20% - Accent5 2 3 3 2 4" xfId="6894" xr:uid="{494CEC0C-0CD7-4CE2-8A50-99A3740D5ADA}"/>
    <cellStyle name="20% - Accent5 2 3 3 3" xfId="6895" xr:uid="{CC172A26-392B-4850-981E-FD26B3683632}"/>
    <cellStyle name="20% - Accent5 2 3 3 3 2" xfId="6896" xr:uid="{987BE540-A83B-4D0B-827A-31A49A6B0574}"/>
    <cellStyle name="20% - Accent5 2 3 3 4" xfId="6897" xr:uid="{89E96719-56E5-4957-8DDE-FE71A7343C8B}"/>
    <cellStyle name="20% - Accent5 2 3 3 5" xfId="6898" xr:uid="{296646AA-68CA-42A9-A123-4429F671E727}"/>
    <cellStyle name="20% - Accent5 2 3 3 6" xfId="6899" xr:uid="{DDA197F9-B10C-4E81-AFF9-F17DDB99C513}"/>
    <cellStyle name="20% - Accent5 2 3 3 7" xfId="6889" xr:uid="{B2676FE3-6295-462D-9A8E-F883E94C16C0}"/>
    <cellStyle name="20% - Accent5 2 3 4" xfId="6900" xr:uid="{07E23849-56C7-4E9D-8C3D-1558394370C7}"/>
    <cellStyle name="20% - Accent5 2 3 4 2" xfId="6901" xr:uid="{F129764F-C707-41F6-BF52-EB9F7B767533}"/>
    <cellStyle name="20% - Accent5 2 3 4 2 2" xfId="6902" xr:uid="{561A77FB-AF89-40C5-B8D3-58248E9100D7}"/>
    <cellStyle name="20% - Accent5 2 3 4 3" xfId="6903" xr:uid="{3E894CBD-10BB-4E49-97E4-09B4D3378EED}"/>
    <cellStyle name="20% - Accent5 2 3 4 4" xfId="6904" xr:uid="{C4BACE59-35D1-4217-B147-010D295801EA}"/>
    <cellStyle name="20% - Accent5 2 3 5" xfId="6905" xr:uid="{95B90805-60A9-4613-900D-B61EC880B356}"/>
    <cellStyle name="20% - Accent5 2 3 5 2" xfId="6906" xr:uid="{A0A7DBFB-6463-42EB-AD1E-F64266A337D9}"/>
    <cellStyle name="20% - Accent5 2 3 6" xfId="6907" xr:uid="{56CEAD4F-D058-40FD-93BA-E792062B2DF4}"/>
    <cellStyle name="20% - Accent5 2 3 7" xfId="6908" xr:uid="{EF4717F8-3F6E-466C-A025-DE61E22F4008}"/>
    <cellStyle name="20% - Accent5 2 3 8" xfId="6909" xr:uid="{20FA3646-447C-4EE5-A71B-BF0A9C1AAA15}"/>
    <cellStyle name="20% - Accent5 2 3 9" xfId="6910" xr:uid="{3BD83637-A91E-458B-BB21-75ECA63C2A1E}"/>
    <cellStyle name="20% - Accent5 2 4" xfId="182" xr:uid="{58C415C3-D5CC-49B0-AE2E-3D96ADF6D792}"/>
    <cellStyle name="20% - Accent5 2 4 10" xfId="6912" xr:uid="{89367460-0AB3-49AC-92DB-69FED61E7CAB}"/>
    <cellStyle name="20% - Accent5 2 4 11" xfId="6911" xr:uid="{1D489C96-6AB9-4011-92C9-F0DC10428BB5}"/>
    <cellStyle name="20% - Accent5 2 4 2" xfId="183" xr:uid="{56C90476-017D-457E-B4B5-9574E49BDFC7}"/>
    <cellStyle name="20% - Accent5 2 4 2 2" xfId="184" xr:uid="{5E636B5A-36CF-4A09-AD03-8A8289629ECD}"/>
    <cellStyle name="20% - Accent5 2 4 2 2 2" xfId="6915" xr:uid="{374FC6FE-7369-4D4E-8407-439A6CC5646B}"/>
    <cellStyle name="20% - Accent5 2 4 2 2 2 2" xfId="6916" xr:uid="{1816082D-4C03-46A7-AAE7-7E4F6C6E045C}"/>
    <cellStyle name="20% - Accent5 2 4 2 2 3" xfId="6917" xr:uid="{40EDD9C7-AA7A-41B3-A7E8-9A18B263EA41}"/>
    <cellStyle name="20% - Accent5 2 4 2 2 4" xfId="6918" xr:uid="{6F107665-5AC5-4CE1-954F-92B367074502}"/>
    <cellStyle name="20% - Accent5 2 4 2 2 5" xfId="6914" xr:uid="{B8203A71-4C49-4C8B-A256-C8B26FBB790B}"/>
    <cellStyle name="20% - Accent5 2 4 2 3" xfId="6919" xr:uid="{283EC975-BD2E-4E33-99A2-3AC63C3ECCCD}"/>
    <cellStyle name="20% - Accent5 2 4 2 3 2" xfId="6920" xr:uid="{AFA0FD3B-A982-49E8-864F-3D8C0FB2CBD5}"/>
    <cellStyle name="20% - Accent5 2 4 2 4" xfId="6921" xr:uid="{FBF25217-0A24-4447-86DA-BA65E04AB0BC}"/>
    <cellStyle name="20% - Accent5 2 4 2 5" xfId="6922" xr:uid="{0DEF893F-769F-4D83-B6C9-203B51B11A78}"/>
    <cellStyle name="20% - Accent5 2 4 2 6" xfId="6923" xr:uid="{DA15143D-8A0E-4107-BAC2-773C25DAECF6}"/>
    <cellStyle name="20% - Accent5 2 4 2 7" xfId="6913" xr:uid="{05DC62D9-5679-41FB-9562-B026F89B0038}"/>
    <cellStyle name="20% - Accent5 2 4 3" xfId="185" xr:uid="{1CA06B35-E07A-46C3-A518-259C1FBC3122}"/>
    <cellStyle name="20% - Accent5 2 4 3 2" xfId="6925" xr:uid="{48625E0F-B005-4CCA-9581-15BEE16E7739}"/>
    <cellStyle name="20% - Accent5 2 4 3 2 2" xfId="6926" xr:uid="{B3A4A0EC-4226-4C56-ACAF-C447CDA1D80B}"/>
    <cellStyle name="20% - Accent5 2 4 3 2 3" xfId="6927" xr:uid="{CD374881-A84B-4C0C-A583-EE0270FE7E14}"/>
    <cellStyle name="20% - Accent5 2 4 3 2 4" xfId="6928" xr:uid="{F2E35642-781C-4E76-8386-0B7550F5CA26}"/>
    <cellStyle name="20% - Accent5 2 4 3 3" xfId="6929" xr:uid="{3D1864E7-4F05-4D94-AC19-1A3A55AAEDB0}"/>
    <cellStyle name="20% - Accent5 2 4 3 4" xfId="6930" xr:uid="{456E16DB-A2F1-4537-9F18-98674A8D1FC9}"/>
    <cellStyle name="20% - Accent5 2 4 3 5" xfId="6931" xr:uid="{7DFD6075-85A1-46D1-8D8B-53332F7E763F}"/>
    <cellStyle name="20% - Accent5 2 4 3 6" xfId="6932" xr:uid="{8D8E7DD3-9C13-46E3-91CC-5B8EB6A69108}"/>
    <cellStyle name="20% - Accent5 2 4 3 7" xfId="6924" xr:uid="{25730ADF-5E27-4C2C-AA0B-7A694181EA19}"/>
    <cellStyle name="20% - Accent5 2 4 4" xfId="6933" xr:uid="{F2450FE8-4616-4329-B2CE-C64709821A94}"/>
    <cellStyle name="20% - Accent5 2 4 4 2" xfId="6934" xr:uid="{5C95EBA8-460F-471A-8090-ACDE9BAA52B6}"/>
    <cellStyle name="20% - Accent5 2 4 4 3" xfId="6935" xr:uid="{24ECAE78-BC05-4662-8336-889D486F5E0B}"/>
    <cellStyle name="20% - Accent5 2 4 4 4" xfId="6936" xr:uid="{3D5D7879-7F1A-47E0-8228-3FED2C36CFA3}"/>
    <cellStyle name="20% - Accent5 2 4 5" xfId="6937" xr:uid="{1EFCE239-FFE8-44E0-8F74-5C217BEC42E3}"/>
    <cellStyle name="20% - Accent5 2 4 6" xfId="6938" xr:uid="{085C4A44-EC3B-4326-B49B-E5D450C16312}"/>
    <cellStyle name="20% - Accent5 2 4 7" xfId="6939" xr:uid="{992F42EC-A6B8-45CD-9CC8-24CB5A156A06}"/>
    <cellStyle name="20% - Accent5 2 4 8" xfId="6940" xr:uid="{C9522532-AD3D-446C-A787-AB49A5C73BF0}"/>
    <cellStyle name="20% - Accent5 2 4 9" xfId="6941" xr:uid="{44ACE0F9-26A8-4087-832A-8D83C19AC0F8}"/>
    <cellStyle name="20% - Accent5 2 5" xfId="186" xr:uid="{791FC132-8C16-4823-A457-7BE811B53C9E}"/>
    <cellStyle name="20% - Accent5 2 5 2" xfId="187" xr:uid="{972653D4-B8BE-4089-8089-90E5B01D5566}"/>
    <cellStyle name="20% - Accent5 2 5 2 2" xfId="6944" xr:uid="{7D5F2568-0FD9-452A-A84A-1FE293A0B6D6}"/>
    <cellStyle name="20% - Accent5 2 5 2 2 2" xfId="6945" xr:uid="{36E5E565-3C98-4659-BA55-F8AF80D346A0}"/>
    <cellStyle name="20% - Accent5 2 5 2 2 2 2" xfId="6946" xr:uid="{82ECB8D7-5E05-45D4-95F2-80F8D2DA55BC}"/>
    <cellStyle name="20% - Accent5 2 5 2 2 3" xfId="6947" xr:uid="{5765C5ED-6D56-4E22-AEE0-4EC77B26D293}"/>
    <cellStyle name="20% - Accent5 2 5 2 2 4" xfId="6948" xr:uid="{5CC692F6-868A-416C-B205-D6D7C2FE010F}"/>
    <cellStyle name="20% - Accent5 2 5 2 3" xfId="6949" xr:uid="{600875AB-BB85-4F83-9E36-A8CB99E9BDC3}"/>
    <cellStyle name="20% - Accent5 2 5 2 3 2" xfId="6950" xr:uid="{77CE2C0B-300F-4669-B096-B022702C91F8}"/>
    <cellStyle name="20% - Accent5 2 5 2 4" xfId="6951" xr:uid="{A03A8BBC-8CB6-40A0-B1C8-E916DA77EC65}"/>
    <cellStyle name="20% - Accent5 2 5 2 5" xfId="6952" xr:uid="{DE80556A-F4C3-4B8A-8FBD-367463E3BED1}"/>
    <cellStyle name="20% - Accent5 2 5 2 6" xfId="6953" xr:uid="{9752055D-5091-4236-84B2-CAE85049CAF8}"/>
    <cellStyle name="20% - Accent5 2 5 2 7" xfId="6943" xr:uid="{F10D205A-E041-4614-A166-7DE55AD280A0}"/>
    <cellStyle name="20% - Accent5 2 5 3" xfId="6954" xr:uid="{48617C83-904D-4C26-B08B-D21F53B0809C}"/>
    <cellStyle name="20% - Accent5 2 5 3 2" xfId="6955" xr:uid="{DF481398-8199-4C6C-8254-E3728E51D1AF}"/>
    <cellStyle name="20% - Accent5 2 5 3 2 2" xfId="6956" xr:uid="{7DF7767F-E0AF-4453-80FA-3C95E8605928}"/>
    <cellStyle name="20% - Accent5 2 5 3 2 3" xfId="6957" xr:uid="{7E971BF4-358A-43DF-B807-C73C5F521A0A}"/>
    <cellStyle name="20% - Accent5 2 5 3 2 4" xfId="6958" xr:uid="{F7C99758-A4AA-4B87-9F64-62A4AA266D95}"/>
    <cellStyle name="20% - Accent5 2 5 3 3" xfId="6959" xr:uid="{F8FA8994-4A58-4402-A6EE-B38A99855536}"/>
    <cellStyle name="20% - Accent5 2 5 3 4" xfId="6960" xr:uid="{A4053B25-EE06-489C-9822-0B799A8A1C11}"/>
    <cellStyle name="20% - Accent5 2 5 3 5" xfId="6961" xr:uid="{7C9DA0E1-F85F-41D1-B723-1BA5841D5B97}"/>
    <cellStyle name="20% - Accent5 2 5 3 6" xfId="6962" xr:uid="{1586A95F-BF27-4760-86E2-6F9BAA72828F}"/>
    <cellStyle name="20% - Accent5 2 5 4" xfId="6963" xr:uid="{94E93F29-323E-43B3-A5AB-729692E62BCC}"/>
    <cellStyle name="20% - Accent5 2 5 4 2" xfId="6964" xr:uid="{47A13468-90EE-4DB1-B657-414A3F53FC52}"/>
    <cellStyle name="20% - Accent5 2 5 4 3" xfId="6965" xr:uid="{C49FD2D6-4AEB-4A57-8814-1A89AC32A394}"/>
    <cellStyle name="20% - Accent5 2 5 4 4" xfId="6966" xr:uid="{59125AB2-C6FF-46A8-98C4-25F7F367D2D7}"/>
    <cellStyle name="20% - Accent5 2 5 5" xfId="6967" xr:uid="{BA3A99D8-0B4E-430E-A443-9288C0250D59}"/>
    <cellStyle name="20% - Accent5 2 5 6" xfId="6968" xr:uid="{1372E5BD-CFD2-4163-8917-DB7F7DFC81E8}"/>
    <cellStyle name="20% - Accent5 2 5 7" xfId="6969" xr:uid="{339E34E6-544B-4699-8751-36B32A0921C0}"/>
    <cellStyle name="20% - Accent5 2 5 8" xfId="6970" xr:uid="{F1909FD5-B024-40EC-9F3D-E14DDC27C8D1}"/>
    <cellStyle name="20% - Accent5 2 5 9" xfId="6942" xr:uid="{907884BD-1096-4E80-8EA7-005C0AA236BD}"/>
    <cellStyle name="20% - Accent5 2 6" xfId="188" xr:uid="{1ADAD278-6136-4846-9E71-45A9ABA8D9AC}"/>
    <cellStyle name="20% - Accent5 2 6 2" xfId="189" xr:uid="{22356EAA-C913-4C5C-8383-8FE0DCD55975}"/>
    <cellStyle name="20% - Accent5 2 6 2 2" xfId="6973" xr:uid="{D512D9E0-C73D-4F46-9733-813480C70B98}"/>
    <cellStyle name="20% - Accent5 2 6 2 2 2" xfId="6974" xr:uid="{B42D68EE-CFF3-4AD2-8AB2-E36A5F80E67C}"/>
    <cellStyle name="20% - Accent5 2 6 2 3" xfId="6975" xr:uid="{502B3294-672D-4F89-B267-67771D6FB09D}"/>
    <cellStyle name="20% - Accent5 2 6 2 4" xfId="6976" xr:uid="{F48C5470-BC2E-447F-BCA8-50F458EB046A}"/>
    <cellStyle name="20% - Accent5 2 6 2 5" xfId="6972" xr:uid="{19F33AE2-75FF-4B05-A6DC-EFA042D68D74}"/>
    <cellStyle name="20% - Accent5 2 6 3" xfId="6977" xr:uid="{6554E799-DBB0-4A1E-81EA-438B5FECB44D}"/>
    <cellStyle name="20% - Accent5 2 6 3 2" xfId="6978" xr:uid="{8F03B012-20BE-4F14-84E2-7259634D371A}"/>
    <cellStyle name="20% - Accent5 2 6 4" xfId="6979" xr:uid="{CD0782ED-28B6-47E6-ADB4-FCC0B7A044B5}"/>
    <cellStyle name="20% - Accent5 2 6 5" xfId="6980" xr:uid="{BDDF4A35-7409-4CC7-AD67-BFDF9B217BCA}"/>
    <cellStyle name="20% - Accent5 2 6 6" xfId="6981" xr:uid="{79B2E7E7-CB5B-4CC0-BA3A-980F69226D7D}"/>
    <cellStyle name="20% - Accent5 2 6 7" xfId="6971" xr:uid="{63B64C40-A3E0-4FAE-8D1B-6327A8CE6C73}"/>
    <cellStyle name="20% - Accent5 2 7" xfId="190" xr:uid="{55BC07F6-2D33-47D2-9F6F-735001AC9F99}"/>
    <cellStyle name="20% - Accent5 2 7 2" xfId="6983" xr:uid="{49DFA6AB-A851-474C-8EA0-5AFAF1C48F8C}"/>
    <cellStyle name="20% - Accent5 2 7 2 2" xfId="6984" xr:uid="{B7C75E60-4FFC-42E4-BB9F-32D39E7E7006}"/>
    <cellStyle name="20% - Accent5 2 7 2 3" xfId="6985" xr:uid="{ED0B5C5D-0FEF-461D-B224-2E8B227DBB64}"/>
    <cellStyle name="20% - Accent5 2 7 2 4" xfId="6986" xr:uid="{EBCA035D-7B01-475F-AD38-6313C1E7523F}"/>
    <cellStyle name="20% - Accent5 2 7 3" xfId="6987" xr:uid="{5F31D58D-7B3B-45CC-BEA6-49EC77CC6196}"/>
    <cellStyle name="20% - Accent5 2 7 4" xfId="6988" xr:uid="{4CCD024F-1EC1-401E-A0D5-BCABB3786093}"/>
    <cellStyle name="20% - Accent5 2 7 5" xfId="6989" xr:uid="{57722692-7EF8-47F7-962A-2567CC0BE96F}"/>
    <cellStyle name="20% - Accent5 2 7 6" xfId="6990" xr:uid="{57B1CD32-1959-4FB0-AA86-B62B82C2E378}"/>
    <cellStyle name="20% - Accent5 2 7 7" xfId="6982" xr:uid="{5E342FFF-1296-4A72-B3FC-F43E06AD1F13}"/>
    <cellStyle name="20% - Accent5 2 8" xfId="6991" xr:uid="{03905CF3-5BAE-4BA5-BF3D-25229A21A35A}"/>
    <cellStyle name="20% - Accent5 2 8 2" xfId="6992" xr:uid="{D4F97648-9243-4126-93C8-8FA38C454562}"/>
    <cellStyle name="20% - Accent5 2 8 3" xfId="6993" xr:uid="{C73536DB-0AB4-4519-9ABA-D85A1F442415}"/>
    <cellStyle name="20% - Accent5 2 8 4" xfId="6994" xr:uid="{3199A3C7-C281-46D4-8437-F7DD700631DA}"/>
    <cellStyle name="20% - Accent5 2 9" xfId="6995" xr:uid="{C6933114-A130-47BE-B50A-0B172A9A0E98}"/>
    <cellStyle name="20% - Accent5 20" xfId="6996" xr:uid="{C154FCBC-B32F-40BD-BEB0-3965EF377AEA}"/>
    <cellStyle name="20% - Accent5 20 2" xfId="6997" xr:uid="{F1A98A01-3DF5-4BC2-A6B2-D81DABE1F93B}"/>
    <cellStyle name="20% - Accent5 20 3" xfId="6998" xr:uid="{BF6F3796-6259-4F81-9FAD-5DBD0108889C}"/>
    <cellStyle name="20% - Accent5 21" xfId="6999" xr:uid="{3449900D-4665-4D65-BCC2-FDC4329C880E}"/>
    <cellStyle name="20% - Accent5 21 2" xfId="7000" xr:uid="{B30D9D1F-C568-457E-AB08-AEF5F7EFAF80}"/>
    <cellStyle name="20% - Accent5 21 3" xfId="7001" xr:uid="{820E9242-F115-4687-A311-725BF4959DA6}"/>
    <cellStyle name="20% - Accent5 22" xfId="7002" xr:uid="{1ADBE29F-F8C1-4C65-9420-306DEE3D201A}"/>
    <cellStyle name="20% - Accent5 22 2" xfId="7003" xr:uid="{194208D5-8B8B-4234-AFBB-9969F5EAEC70}"/>
    <cellStyle name="20% - Accent5 22 3" xfId="7004" xr:uid="{25854556-2881-427B-B1E3-BF2AA8BAEB41}"/>
    <cellStyle name="20% - Accent5 23" xfId="7005" xr:uid="{41D3C2C7-7378-4CED-96B1-0AA757782894}"/>
    <cellStyle name="20% - Accent5 23 2" xfId="7006" xr:uid="{3F2CC4EC-4E75-4F09-8499-4A036A12734C}"/>
    <cellStyle name="20% - Accent5 24" xfId="7007" xr:uid="{9073D175-EC5D-4058-82DE-2A113DC0FED4}"/>
    <cellStyle name="20% - Accent5 25" xfId="7008" xr:uid="{A6DF6F4A-A6F9-418D-A65C-5C9F7D5C960C}"/>
    <cellStyle name="20% - Accent5 26" xfId="7009" xr:uid="{6CC87E50-4D47-4148-8F95-AF179BD72A77}"/>
    <cellStyle name="20% - Accent5 27" xfId="7010" xr:uid="{FF46024F-3344-4DE0-99A8-8D9087C1146E}"/>
    <cellStyle name="20% - Accent5 28" xfId="7011" xr:uid="{D68F0909-0C11-4E80-9F9B-DA241F8AA52D}"/>
    <cellStyle name="20% - Accent5 29" xfId="7012" xr:uid="{527A8157-5E53-4ED7-BAE1-0B44A45A8A95}"/>
    <cellStyle name="20% - Accent5 3" xfId="191" xr:uid="{79FBE0FE-415D-4DD6-B2A6-6601E676DE23}"/>
    <cellStyle name="20% - Accent5 3 10" xfId="7014" xr:uid="{EA45225B-29B0-4A19-9D3C-6F9D55E23A97}"/>
    <cellStyle name="20% - Accent5 3 10 2" xfId="7015" xr:uid="{EBFF36A9-761E-4DEB-90A3-3993636F8E37}"/>
    <cellStyle name="20% - Accent5 3 11" xfId="7016" xr:uid="{D711BD40-1A77-4B2F-98C0-FB64293088D0}"/>
    <cellStyle name="20% - Accent5 3 12" xfId="7017" xr:uid="{458C2A67-D86A-4FB7-95ED-7CF4D2BA955B}"/>
    <cellStyle name="20% - Accent5 3 13" xfId="7018" xr:uid="{047E4503-E09B-4D41-A4A4-D97B53E6AE20}"/>
    <cellStyle name="20% - Accent5 3 14" xfId="7019" xr:uid="{7D245001-61DB-42D8-BAB0-422456C4011A}"/>
    <cellStyle name="20% - Accent5 3 15" xfId="7020" xr:uid="{D6E361D2-18AD-4C9E-A769-549BC6208CDD}"/>
    <cellStyle name="20% - Accent5 3 16" xfId="7021" xr:uid="{0A432DDC-A06A-45E4-96C8-1C8F7D58159A}"/>
    <cellStyle name="20% - Accent5 3 17" xfId="7022" xr:uid="{6D15734E-AA11-4D38-8591-F1F1C2755FF1}"/>
    <cellStyle name="20% - Accent5 3 18" xfId="7013" xr:uid="{22A484FD-8B02-4FA2-8CE5-E739AEAB5878}"/>
    <cellStyle name="20% - Accent5 3 2" xfId="192" xr:uid="{88E2B661-0F14-47A3-8834-D618A5561E69}"/>
    <cellStyle name="20% - Accent5 3 2 10" xfId="7024" xr:uid="{28904E35-BDE2-46E0-9CAD-7AC3A265357F}"/>
    <cellStyle name="20% - Accent5 3 2 11" xfId="7025" xr:uid="{F0FA191F-AA66-4280-B105-AEDF733CA074}"/>
    <cellStyle name="20% - Accent5 3 2 12" xfId="7026" xr:uid="{C1B67DA8-9D6D-4FA5-9775-12E59DAF5454}"/>
    <cellStyle name="20% - Accent5 3 2 13" xfId="7027" xr:uid="{2BA43C44-EA40-4AA0-A42F-4649F982D939}"/>
    <cellStyle name="20% - Accent5 3 2 14" xfId="7023" xr:uid="{69723B0E-26B4-4BAD-9E6D-A81318E979D8}"/>
    <cellStyle name="20% - Accent5 3 2 2" xfId="193" xr:uid="{873EAD1C-9D3F-4772-BB21-FF4855A5F65E}"/>
    <cellStyle name="20% - Accent5 3 2 2 10" xfId="7029" xr:uid="{71BB11D1-EB80-4488-8F5C-5FF16F462540}"/>
    <cellStyle name="20% - Accent5 3 2 2 11" xfId="7028" xr:uid="{B0CE5761-9967-4E1E-9B5D-DC80F3FE9BE8}"/>
    <cellStyle name="20% - Accent5 3 2 2 2" xfId="194" xr:uid="{2BF0AB47-59BA-476A-B17D-C10C728C11D8}"/>
    <cellStyle name="20% - Accent5 3 2 2 2 2" xfId="7031" xr:uid="{B10ECED2-BB13-4936-AA27-7339ACCC8BC8}"/>
    <cellStyle name="20% - Accent5 3 2 2 2 2 2" xfId="7032" xr:uid="{293F14F7-64F5-4527-A71E-3AFDA1555B0D}"/>
    <cellStyle name="20% - Accent5 3 2 2 2 2 2 2" xfId="7033" xr:uid="{3A890BC7-C61F-448B-A25F-D9A14FB3E0E3}"/>
    <cellStyle name="20% - Accent5 3 2 2 2 2 3" xfId="7034" xr:uid="{EA55B955-55D8-4D64-900E-F3453D831936}"/>
    <cellStyle name="20% - Accent5 3 2 2 2 2 4" xfId="7035" xr:uid="{0D8E00E4-5B93-4FE5-AEA1-F360A002C796}"/>
    <cellStyle name="20% - Accent5 3 2 2 2 2 5" xfId="7036" xr:uid="{6550F2ED-A293-4608-8D82-8E4239AAAB8A}"/>
    <cellStyle name="20% - Accent5 3 2 2 2 3" xfId="7037" xr:uid="{4BFC7DEE-163C-4B99-B900-3798DAD1B0D1}"/>
    <cellStyle name="20% - Accent5 3 2 2 2 3 2" xfId="7038" xr:uid="{C338C631-4CB9-42EC-995E-F245F97B64EF}"/>
    <cellStyle name="20% - Accent5 3 2 2 2 4" xfId="7039" xr:uid="{49400FE2-CAB0-4313-95D9-2B7D3F502A2C}"/>
    <cellStyle name="20% - Accent5 3 2 2 2 5" xfId="7040" xr:uid="{DB328CEB-66F3-4B0D-BE36-7E28E0BE9865}"/>
    <cellStyle name="20% - Accent5 3 2 2 2 6" xfId="7041" xr:uid="{B7BF8175-B013-4BC9-9765-7ECE149022ED}"/>
    <cellStyle name="20% - Accent5 3 2 2 2 7" xfId="7042" xr:uid="{4C56B7F5-3131-494A-87F5-BDBB056B2DB5}"/>
    <cellStyle name="20% - Accent5 3 2 2 2 8" xfId="7030" xr:uid="{57E9FBB9-A9B3-4B84-BD55-71BB6BD378FA}"/>
    <cellStyle name="20% - Accent5 3 2 2 3" xfId="7043" xr:uid="{39085009-C632-4D1A-AC1A-5729F9939FB9}"/>
    <cellStyle name="20% - Accent5 3 2 2 3 2" xfId="7044" xr:uid="{F1036A9D-7FBE-482B-AA10-A7CD02BF3BDD}"/>
    <cellStyle name="20% - Accent5 3 2 2 3 2 2" xfId="7045" xr:uid="{7DC9721C-6AC3-4F0E-9327-8E8C5207DDBC}"/>
    <cellStyle name="20% - Accent5 3 2 2 3 2 3" xfId="7046" xr:uid="{3C43F774-EE3F-4C55-96E4-938B420B157D}"/>
    <cellStyle name="20% - Accent5 3 2 2 3 2 4" xfId="7047" xr:uid="{EF700F49-44B8-46C0-B1E3-EE398768A3DC}"/>
    <cellStyle name="20% - Accent5 3 2 2 3 3" xfId="7048" xr:uid="{AE87DB21-E64E-4B05-826E-CFED70021366}"/>
    <cellStyle name="20% - Accent5 3 2 2 3 4" xfId="7049" xr:uid="{69F5BA99-47D9-4958-8A5F-8BEA89760016}"/>
    <cellStyle name="20% - Accent5 3 2 2 3 5" xfId="7050" xr:uid="{10B99E5A-0EF6-47AD-B0D6-48BA574D8216}"/>
    <cellStyle name="20% - Accent5 3 2 2 3 6" xfId="7051" xr:uid="{C7D4F4F4-2D09-43E1-857A-4EF1AA3F220C}"/>
    <cellStyle name="20% - Accent5 3 2 2 3 7" xfId="7052" xr:uid="{1FAA2633-BCE3-4466-9D81-BD50A3DF9E1C}"/>
    <cellStyle name="20% - Accent5 3 2 2 4" xfId="7053" xr:uid="{7DE1A1A2-5A1D-4CE5-A49C-7748A0FD985C}"/>
    <cellStyle name="20% - Accent5 3 2 2 4 2" xfId="7054" xr:uid="{51DC47F6-67A4-4BC1-845C-993FB609E9FE}"/>
    <cellStyle name="20% - Accent5 3 2 2 4 3" xfId="7055" xr:uid="{0F0E74DD-33E6-495E-823C-B85795B4EFEE}"/>
    <cellStyle name="20% - Accent5 3 2 2 4 4" xfId="7056" xr:uid="{0132022C-B24D-4F84-93EC-39FD631034C7}"/>
    <cellStyle name="20% - Accent5 3 2 2 4 5" xfId="7057" xr:uid="{C20917D5-35E8-47C0-BBE9-7DF4EEB21287}"/>
    <cellStyle name="20% - Accent5 3 2 2 5" xfId="7058" xr:uid="{4DD2B611-29F7-4276-8431-DC58F155A3ED}"/>
    <cellStyle name="20% - Accent5 3 2 2 6" xfId="7059" xr:uid="{F564CAFF-B19D-4E52-8DD6-E5C0869A3410}"/>
    <cellStyle name="20% - Accent5 3 2 2 7" xfId="7060" xr:uid="{5CEA9812-45C2-4525-877A-08D4D03F0318}"/>
    <cellStyle name="20% - Accent5 3 2 2 8" xfId="7061" xr:uid="{9EE9E048-5BC7-4456-99ED-002C7C5EF7A9}"/>
    <cellStyle name="20% - Accent5 3 2 2 9" xfId="7062" xr:uid="{41126776-92A1-474C-980B-0B7846336003}"/>
    <cellStyle name="20% - Accent5 3 2 3" xfId="195" xr:uid="{DF45CF19-E2B1-4591-A3B9-E1E81E2B6FFB}"/>
    <cellStyle name="20% - Accent5 3 2 3 10" xfId="7063" xr:uid="{53D3B303-9372-435B-BD8E-AB081BCB09A8}"/>
    <cellStyle name="20% - Accent5 3 2 3 2" xfId="7064" xr:uid="{646D58E7-535C-4583-8CF8-31E51C6DC88E}"/>
    <cellStyle name="20% - Accent5 3 2 3 2 2" xfId="7065" xr:uid="{09E14319-4555-4456-890C-A3551A947424}"/>
    <cellStyle name="20% - Accent5 3 2 3 2 2 2" xfId="7066" xr:uid="{79D73445-907C-49E5-9403-E7DC1CA9A51F}"/>
    <cellStyle name="20% - Accent5 3 2 3 2 2 3" xfId="7067" xr:uid="{52557A06-FDF2-49FA-AAB8-126B549DBA98}"/>
    <cellStyle name="20% - Accent5 3 2 3 2 2 4" xfId="7068" xr:uid="{31F36193-4774-40DD-B04C-C0DB7F8CA764}"/>
    <cellStyle name="20% - Accent5 3 2 3 2 2 5" xfId="7069" xr:uid="{2294E9ED-0039-4F46-B13E-B4D73B308E8E}"/>
    <cellStyle name="20% - Accent5 3 2 3 2 3" xfId="7070" xr:uid="{749FFC7F-5088-4222-B7D0-AB9B0F23CDED}"/>
    <cellStyle name="20% - Accent5 3 2 3 2 4" xfId="7071" xr:uid="{7C5F7CEE-B8EE-41C1-96D0-F9BB13E0B138}"/>
    <cellStyle name="20% - Accent5 3 2 3 2 5" xfId="7072" xr:uid="{13091639-875C-4959-8E65-117CF9A39880}"/>
    <cellStyle name="20% - Accent5 3 2 3 2 6" xfId="7073" xr:uid="{23F00ADB-9713-4009-846B-7969DFD92A11}"/>
    <cellStyle name="20% - Accent5 3 2 3 2 7" xfId="7074" xr:uid="{DED3ED8F-7C94-4C52-93C9-4E8E08B8E8BA}"/>
    <cellStyle name="20% - Accent5 3 2 3 3" xfId="7075" xr:uid="{2E1F1EC3-78EB-4502-9385-ED224A55A5F5}"/>
    <cellStyle name="20% - Accent5 3 2 3 3 2" xfId="7076" xr:uid="{57CCDA83-2ADE-4B79-8DF7-5544EF73DC36}"/>
    <cellStyle name="20% - Accent5 3 2 3 3 2 2" xfId="7077" xr:uid="{24848032-6E36-4553-81B7-A6A1551AFBA6}"/>
    <cellStyle name="20% - Accent5 3 2 3 3 2 3" xfId="7078" xr:uid="{08F0EF9B-4B5D-4833-B6A5-74E99A32451A}"/>
    <cellStyle name="20% - Accent5 3 2 3 3 3" xfId="7079" xr:uid="{03184AF5-1E9E-4B56-84F7-F1C43F7B21E2}"/>
    <cellStyle name="20% - Accent5 3 2 3 3 4" xfId="7080" xr:uid="{04F092CA-856E-4B51-AE87-D90557667407}"/>
    <cellStyle name="20% - Accent5 3 2 3 3 5" xfId="7081" xr:uid="{436FC3B6-67E3-460A-A51F-B12948850705}"/>
    <cellStyle name="20% - Accent5 3 2 3 3 6" xfId="7082" xr:uid="{8814F7A6-58BC-410F-A59B-A821E823A8F1}"/>
    <cellStyle name="20% - Accent5 3 2 3 3 7" xfId="7083" xr:uid="{94F8225F-20A8-4D22-BB66-F319B8816540}"/>
    <cellStyle name="20% - Accent5 3 2 3 4" xfId="7084" xr:uid="{1D63C972-7CC8-4687-B6BD-A03CC2F33A48}"/>
    <cellStyle name="20% - Accent5 3 2 3 4 2" xfId="7085" xr:uid="{837D7C85-C2BA-4538-808C-180874308975}"/>
    <cellStyle name="20% - Accent5 3 2 3 4 3" xfId="7086" xr:uid="{CF8B268C-D070-4137-B69F-9E9944A5331C}"/>
    <cellStyle name="20% - Accent5 3 2 3 4 4" xfId="7087" xr:uid="{AA8B33A5-D86C-4984-8165-83DCE07FA6B3}"/>
    <cellStyle name="20% - Accent5 3 2 3 5" xfId="7088" xr:uid="{A282A390-5AE3-4097-99C6-C6B7EE5E1DCB}"/>
    <cellStyle name="20% - Accent5 3 2 3 6" xfId="7089" xr:uid="{CBA8C872-4FC4-469B-94A7-C7205C21C259}"/>
    <cellStyle name="20% - Accent5 3 2 3 7" xfId="7090" xr:uid="{B36D8538-A2B3-4437-9B90-A0296EB8C718}"/>
    <cellStyle name="20% - Accent5 3 2 3 8" xfId="7091" xr:uid="{296E0DDD-D339-45DE-BA3E-7EF715C0C07C}"/>
    <cellStyle name="20% - Accent5 3 2 3 9" xfId="7092" xr:uid="{E2F9897B-014F-4E3C-A0FD-E527AEF8F9AF}"/>
    <cellStyle name="20% - Accent5 3 2 4" xfId="7093" xr:uid="{FF17235F-1D2F-47E6-A9C3-E0B925E0DA40}"/>
    <cellStyle name="20% - Accent5 3 2 4 2" xfId="7094" xr:uid="{17BA7775-E379-4A49-B659-E5DEA17B0FF3}"/>
    <cellStyle name="20% - Accent5 3 2 4 2 2" xfId="7095" xr:uid="{3AD719AE-4938-4752-B048-CA920FB68E42}"/>
    <cellStyle name="20% - Accent5 3 2 4 2 2 2" xfId="7096" xr:uid="{88C2DDE1-F0E2-4186-9B97-7F07B4A3658B}"/>
    <cellStyle name="20% - Accent5 3 2 4 2 3" xfId="7097" xr:uid="{FD2A8EDF-4655-49A2-A865-98D88FC4D5DA}"/>
    <cellStyle name="20% - Accent5 3 2 4 2 4" xfId="7098" xr:uid="{CBAD6070-F207-403E-A93D-A6BC40CE34E5}"/>
    <cellStyle name="20% - Accent5 3 2 4 2 5" xfId="7099" xr:uid="{39D588D1-D4F8-4C4D-B42B-EC8B33773F5A}"/>
    <cellStyle name="20% - Accent5 3 2 4 3" xfId="7100" xr:uid="{D3993134-A153-42B6-84B2-D54D265052B5}"/>
    <cellStyle name="20% - Accent5 3 2 4 3 2" xfId="7101" xr:uid="{E373D296-C554-49AA-A1C8-BE81E4184C42}"/>
    <cellStyle name="20% - Accent5 3 2 4 4" xfId="7102" xr:uid="{98800D2A-B8E8-43D2-BCD9-43763E9BC2A5}"/>
    <cellStyle name="20% - Accent5 3 2 4 4 2" xfId="7103" xr:uid="{8AF33E05-DE07-4144-8F9C-F86A0C998890}"/>
    <cellStyle name="20% - Accent5 3 2 4 5" xfId="7104" xr:uid="{569B910D-03CB-48A5-9B64-67A62E014304}"/>
    <cellStyle name="20% - Accent5 3 2 4 6" xfId="7105" xr:uid="{6882631D-E168-4AFA-95B0-B1695EA943F6}"/>
    <cellStyle name="20% - Accent5 3 2 4 7" xfId="7106" xr:uid="{DB505B15-75F6-47BC-B0C1-D0B2E8FCA03B}"/>
    <cellStyle name="20% - Accent5 3 2 5" xfId="7107" xr:uid="{AA9C37DB-59F2-4622-884A-1DAFD3D61A41}"/>
    <cellStyle name="20% - Accent5 3 2 5 2" xfId="7108" xr:uid="{1D519257-1E8A-440A-AAF0-63F915EF8D4C}"/>
    <cellStyle name="20% - Accent5 3 2 5 2 2" xfId="7109" xr:uid="{C26A877D-CA14-494E-85A7-2FDFE1443EE3}"/>
    <cellStyle name="20% - Accent5 3 2 5 2 2 2" xfId="7110" xr:uid="{A076386F-921B-4DB0-B874-F44EEE1161E8}"/>
    <cellStyle name="20% - Accent5 3 2 5 2 3" xfId="7111" xr:uid="{BCB5C2A9-4B46-48AB-B6F7-2C19FE0F19E4}"/>
    <cellStyle name="20% - Accent5 3 2 5 2 4" xfId="7112" xr:uid="{5ED802B3-7ED9-43A0-A2EA-0F931D85A46C}"/>
    <cellStyle name="20% - Accent5 3 2 5 3" xfId="7113" xr:uid="{428D56CD-DAC8-416C-B2B3-445C3E318129}"/>
    <cellStyle name="20% - Accent5 3 2 5 3 2" xfId="7114" xr:uid="{30B361A6-549D-42E6-9B2A-3B2C5FF2EF78}"/>
    <cellStyle name="20% - Accent5 3 2 5 4" xfId="7115" xr:uid="{AEA2EF62-9A48-4DF6-8356-382EDB314278}"/>
    <cellStyle name="20% - Accent5 3 2 5 4 2" xfId="7116" xr:uid="{B5A59625-E52F-40EF-81A5-6E244B3FC8E5}"/>
    <cellStyle name="20% - Accent5 3 2 5 5" xfId="7117" xr:uid="{D450D0D1-FFED-49CE-B451-8309F18B1FBD}"/>
    <cellStyle name="20% - Accent5 3 2 5 6" xfId="7118" xr:uid="{84748534-F449-408C-83C8-4FEB9DC417F0}"/>
    <cellStyle name="20% - Accent5 3 2 5 7" xfId="7119" xr:uid="{4304938E-A698-4624-9404-78E05243E711}"/>
    <cellStyle name="20% - Accent5 3 2 6" xfId="7120" xr:uid="{56C9A95A-9898-4136-A162-28168EB4695B}"/>
    <cellStyle name="20% - Accent5 3 2 6 2" xfId="7121" xr:uid="{410AD6DF-278B-4955-B0A1-B1573F4611C9}"/>
    <cellStyle name="20% - Accent5 3 2 6 2 2" xfId="7122" xr:uid="{B19EFDCC-8B6B-4736-BA7D-B7051135D3DF}"/>
    <cellStyle name="20% - Accent5 3 2 6 3" xfId="7123" xr:uid="{EC25899C-4265-47A4-9609-109B962F4CC9}"/>
    <cellStyle name="20% - Accent5 3 2 6 4" xfId="7124" xr:uid="{EF9006DC-E4A9-4E90-BF2E-49951A7CAB29}"/>
    <cellStyle name="20% - Accent5 3 2 7" xfId="7125" xr:uid="{221B3EF2-2C96-4CFC-B4A5-AE46676539CB}"/>
    <cellStyle name="20% - Accent5 3 2 7 2" xfId="7126" xr:uid="{BD21A272-FCA8-4985-A2D6-0A2B13D22856}"/>
    <cellStyle name="20% - Accent5 3 2 8" xfId="7127" xr:uid="{B5333967-C2A1-445F-8F31-7F9BF489F0AC}"/>
    <cellStyle name="20% - Accent5 3 2 8 2" xfId="7128" xr:uid="{A07B6C73-6573-4277-A5A1-9AAF8611FA85}"/>
    <cellStyle name="20% - Accent5 3 2 9" xfId="7129" xr:uid="{6D20A1A9-11BB-489A-A6A8-1FB56956AAE9}"/>
    <cellStyle name="20% - Accent5 3 3" xfId="196" xr:uid="{6802D7DE-4604-45E7-8B0A-6D995E754FF0}"/>
    <cellStyle name="20% - Accent5 3 3 10" xfId="7131" xr:uid="{740B9C34-DA2C-4870-B4AB-D82F7288D051}"/>
    <cellStyle name="20% - Accent5 3 3 11" xfId="7130" xr:uid="{EA48230D-4681-4AAB-AA36-B7E63DE8C412}"/>
    <cellStyle name="20% - Accent5 3 3 2" xfId="197" xr:uid="{35D0C6B7-12E8-45AD-86F8-0F8FDBEB9312}"/>
    <cellStyle name="20% - Accent5 3 3 2 2" xfId="7133" xr:uid="{CE9BB4AA-B81A-47F1-9A38-C452A892808B}"/>
    <cellStyle name="20% - Accent5 3 3 2 2 2" xfId="7134" xr:uid="{2E32F9F5-6142-439F-B31D-7DC3AC6B0459}"/>
    <cellStyle name="20% - Accent5 3 3 2 2 2 2" xfId="7135" xr:uid="{81BAE09D-80E4-44E2-BFB1-247B12BE06EF}"/>
    <cellStyle name="20% - Accent5 3 3 2 2 3" xfId="7136" xr:uid="{9A116C2A-572E-49FF-9305-D84B3D296016}"/>
    <cellStyle name="20% - Accent5 3 3 2 2 4" xfId="7137" xr:uid="{95FADA28-885E-43A3-97FF-EC0EEAE30995}"/>
    <cellStyle name="20% - Accent5 3 3 2 3" xfId="7138" xr:uid="{2DB4B67A-A6A6-4264-991B-76277BA3CBFD}"/>
    <cellStyle name="20% - Accent5 3 3 2 3 2" xfId="7139" xr:uid="{D2CBA08B-F547-47E6-B3A2-B67A366439C4}"/>
    <cellStyle name="20% - Accent5 3 3 2 4" xfId="7140" xr:uid="{65F749F4-652E-4963-BB74-6094F88BF3A7}"/>
    <cellStyle name="20% - Accent5 3 3 2 5" xfId="7141" xr:uid="{4815C2CE-4C17-4D6D-A3C3-B231DAFFD807}"/>
    <cellStyle name="20% - Accent5 3 3 2 6" xfId="7142" xr:uid="{CACA960D-A10E-412C-82EE-BC768D0FBB9C}"/>
    <cellStyle name="20% - Accent5 3 3 2 7" xfId="7143" xr:uid="{5374C133-A9B9-4CA9-955B-C8BC8FB81A28}"/>
    <cellStyle name="20% - Accent5 3 3 2 8" xfId="7144" xr:uid="{CC25CAED-DC75-4D5B-97BF-3A76C70F80CC}"/>
    <cellStyle name="20% - Accent5 3 3 2 9" xfId="7132" xr:uid="{D64325C4-BEC1-4BC2-AC6A-7006DF04C774}"/>
    <cellStyle name="20% - Accent5 3 3 3" xfId="7145" xr:uid="{8B88905D-C7E5-499C-892B-7CEB41B5AC58}"/>
    <cellStyle name="20% - Accent5 3 3 3 2" xfId="7146" xr:uid="{7C916150-F27E-4248-954E-3FE2028D42EF}"/>
    <cellStyle name="20% - Accent5 3 3 3 2 2" xfId="7147" xr:uid="{6E933E59-F53C-4390-B834-E7ECF4936BD4}"/>
    <cellStyle name="20% - Accent5 3 3 3 2 3" xfId="7148" xr:uid="{5CD1356F-FE88-465F-A2B7-25A1D2D2BA2F}"/>
    <cellStyle name="20% - Accent5 3 3 3 2 4" xfId="7149" xr:uid="{7231F42F-0B0E-46A3-8C1D-461BFF2AAB91}"/>
    <cellStyle name="20% - Accent5 3 3 3 3" xfId="7150" xr:uid="{4403F24D-5F44-4D29-B524-AACD79B7DE90}"/>
    <cellStyle name="20% - Accent5 3 3 3 4" xfId="7151" xr:uid="{646B3ADC-B526-4AE0-8005-D246EBB38000}"/>
    <cellStyle name="20% - Accent5 3 3 3 5" xfId="7152" xr:uid="{5B04C0CD-1E2A-493B-A814-715AC5A19667}"/>
    <cellStyle name="20% - Accent5 3 3 3 6" xfId="7153" xr:uid="{826B5345-DDF6-48DB-8F92-B5303DD459A9}"/>
    <cellStyle name="20% - Accent5 3 3 3 7" xfId="7154" xr:uid="{7AF75EB5-2C7B-4AD4-8FAA-4606F1ED9C81}"/>
    <cellStyle name="20% - Accent5 3 3 4" xfId="7155" xr:uid="{78DA4702-325D-473C-B485-284105F88753}"/>
    <cellStyle name="20% - Accent5 3 3 4 2" xfId="7156" xr:uid="{6DC46D85-7B7E-40D3-A2DA-3C1DF86F6EB8}"/>
    <cellStyle name="20% - Accent5 3 3 4 3" xfId="7157" xr:uid="{26105229-A7EA-4CD2-A7F2-5A8FD8B7D0A8}"/>
    <cellStyle name="20% - Accent5 3 3 4 4" xfId="7158" xr:uid="{1CE239BA-11DA-4482-A124-837058134F51}"/>
    <cellStyle name="20% - Accent5 3 3 5" xfId="7159" xr:uid="{289BF641-00FC-4626-A2FF-2E4C2F7F1C37}"/>
    <cellStyle name="20% - Accent5 3 3 6" xfId="7160" xr:uid="{8494A7F1-7C5C-4ADC-AEE2-B6CEAB11B508}"/>
    <cellStyle name="20% - Accent5 3 3 7" xfId="7161" xr:uid="{AFD8BAB0-E74E-4C5E-B309-C2FCD3F5996A}"/>
    <cellStyle name="20% - Accent5 3 3 8" xfId="7162" xr:uid="{D884FDEE-39B2-4036-82CF-1CA9A54BD802}"/>
    <cellStyle name="20% - Accent5 3 3 9" xfId="7163" xr:uid="{8C6A32D0-9F1D-425F-A1F3-3209976FB796}"/>
    <cellStyle name="20% - Accent5 3 4" xfId="198" xr:uid="{3A2C23E3-5098-4841-8620-60A4BC635EC2}"/>
    <cellStyle name="20% - Accent5 3 4 10" xfId="7165" xr:uid="{0B61810F-8718-4428-BC22-0F6B820B3585}"/>
    <cellStyle name="20% - Accent5 3 4 11" xfId="7164" xr:uid="{36B56ED7-B2D7-4C1B-9FFE-5DDB4784A571}"/>
    <cellStyle name="20% - Accent5 3 4 2" xfId="7166" xr:uid="{7D6E404F-86E1-48A4-B662-4989347C26C8}"/>
    <cellStyle name="20% - Accent5 3 4 2 2" xfId="7167" xr:uid="{C1DB0189-1525-4CBD-BDB8-9DB0EFD60984}"/>
    <cellStyle name="20% - Accent5 3 4 2 2 2" xfId="7168" xr:uid="{BC0869D6-30B1-4DAD-A38C-A3D1EF5B29C8}"/>
    <cellStyle name="20% - Accent5 3 4 2 2 2 2" xfId="7169" xr:uid="{D7E16DBE-192C-46B8-8B6E-D36649F89CED}"/>
    <cellStyle name="20% - Accent5 3 4 2 2 3" xfId="7170" xr:uid="{E9B131AB-F65E-4EFF-9AB6-2C9417AD5A37}"/>
    <cellStyle name="20% - Accent5 3 4 2 2 4" xfId="7171" xr:uid="{90A1FED5-4998-4FDC-AF64-ED10765B7FAA}"/>
    <cellStyle name="20% - Accent5 3 4 2 2 5" xfId="7172" xr:uid="{8F53CBB3-D6D2-4140-9CDA-967E3EA4FDF5}"/>
    <cellStyle name="20% - Accent5 3 4 2 3" xfId="7173" xr:uid="{08F1A1B0-A951-49CF-84DB-1129415B7E01}"/>
    <cellStyle name="20% - Accent5 3 4 2 3 2" xfId="7174" xr:uid="{478B917F-BE99-4F01-84D5-8F9DC768EF7B}"/>
    <cellStyle name="20% - Accent5 3 4 2 4" xfId="7175" xr:uid="{FE7623B4-640B-4B15-8716-AFD1BDAA8597}"/>
    <cellStyle name="20% - Accent5 3 4 2 5" xfId="7176" xr:uid="{EC80E2B0-D616-49F0-9A2E-840412C96E65}"/>
    <cellStyle name="20% - Accent5 3 4 2 6" xfId="7177" xr:uid="{41DF793A-30EC-4CBF-971A-4C8C93638AFF}"/>
    <cellStyle name="20% - Accent5 3 4 2 7" xfId="7178" xr:uid="{A5437CD7-692A-4912-9951-2465638B6C8A}"/>
    <cellStyle name="20% - Accent5 3 4 3" xfId="7179" xr:uid="{62D90129-DBFB-4211-93D2-481668B35138}"/>
    <cellStyle name="20% - Accent5 3 4 3 2" xfId="7180" xr:uid="{1BE06CCB-FDCD-4AD8-8F49-5282C6431503}"/>
    <cellStyle name="20% - Accent5 3 4 3 2 2" xfId="7181" xr:uid="{95D66B3A-D36E-4D95-81D2-F252A212D836}"/>
    <cellStyle name="20% - Accent5 3 4 3 2 3" xfId="7182" xr:uid="{635299C9-B6BB-4DFC-88D8-5E559DCBF99B}"/>
    <cellStyle name="20% - Accent5 3 4 3 2 4" xfId="7183" xr:uid="{13F962CF-E50F-4C1E-AC4E-EB2C77E3C692}"/>
    <cellStyle name="20% - Accent5 3 4 3 3" xfId="7184" xr:uid="{A4E172AD-8A98-4223-998E-D2B035A9E23A}"/>
    <cellStyle name="20% - Accent5 3 4 3 4" xfId="7185" xr:uid="{028DE3CA-9B17-40C1-89D9-0183040681CE}"/>
    <cellStyle name="20% - Accent5 3 4 3 5" xfId="7186" xr:uid="{6E193ECD-1F91-4372-8768-3B487D55206B}"/>
    <cellStyle name="20% - Accent5 3 4 3 6" xfId="7187" xr:uid="{DB2023D7-BC52-4C6B-8FE1-E9F0EF5A90A6}"/>
    <cellStyle name="20% - Accent5 3 4 3 7" xfId="7188" xr:uid="{A741C443-0906-4A27-B4EA-EFA91B226186}"/>
    <cellStyle name="20% - Accent5 3 4 4" xfId="7189" xr:uid="{B75F9842-2FBC-4705-939E-DABD10E3DCD3}"/>
    <cellStyle name="20% - Accent5 3 4 4 2" xfId="7190" xr:uid="{37081609-EB18-40A6-9153-C1D6B52EBA62}"/>
    <cellStyle name="20% - Accent5 3 4 4 3" xfId="7191" xr:uid="{25AF24FD-BDC1-4D05-8CD8-79BB07909A34}"/>
    <cellStyle name="20% - Accent5 3 4 4 4" xfId="7192" xr:uid="{E83AEC78-891A-40D1-8A18-08AE4B0CAC1E}"/>
    <cellStyle name="20% - Accent5 3 4 4 5" xfId="7193" xr:uid="{539A79E4-B7BF-45FE-9FB4-C21570A1012D}"/>
    <cellStyle name="20% - Accent5 3 4 5" xfId="7194" xr:uid="{CAD4B25D-6BF3-4220-8DAD-FE1002E17FE4}"/>
    <cellStyle name="20% - Accent5 3 4 6" xfId="7195" xr:uid="{CE8DBB74-4C88-4865-9973-C76E2BBEA395}"/>
    <cellStyle name="20% - Accent5 3 4 7" xfId="7196" xr:uid="{9ADAFF12-BB63-49B6-888F-0229C7A4691F}"/>
    <cellStyle name="20% - Accent5 3 4 8" xfId="7197" xr:uid="{8BE41025-3A3C-4F40-877D-D02A3C4BC49A}"/>
    <cellStyle name="20% - Accent5 3 4 9" xfId="7198" xr:uid="{B24F2795-8E6E-4DC2-BF1E-4C96809C8CFB}"/>
    <cellStyle name="20% - Accent5 3 5" xfId="7199" xr:uid="{ABB66723-28A0-4813-B313-437BCACDE434}"/>
    <cellStyle name="20% - Accent5 3 5 2" xfId="7200" xr:uid="{C3657F49-14F6-4E49-A723-5645FB29FFDE}"/>
    <cellStyle name="20% - Accent5 3 5 2 2" xfId="7201" xr:uid="{9BDAAAE8-855E-484B-B052-864C7DDFEA64}"/>
    <cellStyle name="20% - Accent5 3 5 2 2 2" xfId="7202" xr:uid="{A6034DDA-1DD1-4930-AA33-4C5C5693F5EC}"/>
    <cellStyle name="20% - Accent5 3 5 2 2 3" xfId="7203" xr:uid="{4116F045-5C86-456B-A4B3-8A014132E8DB}"/>
    <cellStyle name="20% - Accent5 3 5 2 2 4" xfId="7204" xr:uid="{7F8E40C7-213B-4A48-B25F-46FDE9D49940}"/>
    <cellStyle name="20% - Accent5 3 5 2 2 5" xfId="7205" xr:uid="{D9B91AE0-5A06-450E-9070-FFC447A63C4F}"/>
    <cellStyle name="20% - Accent5 3 5 2 3" xfId="7206" xr:uid="{4FB3C5E8-E3D3-4F39-BDE1-54E977C0A8D4}"/>
    <cellStyle name="20% - Accent5 3 5 2 4" xfId="7207" xr:uid="{06CDA3DD-BAB6-4148-9617-59C3E7D492BD}"/>
    <cellStyle name="20% - Accent5 3 5 2 5" xfId="7208" xr:uid="{B0F0FBEC-0E8C-469C-8111-923CCEED632D}"/>
    <cellStyle name="20% - Accent5 3 5 2 6" xfId="7209" xr:uid="{C86DF979-FEBD-4720-BCD7-483D0F87F2F0}"/>
    <cellStyle name="20% - Accent5 3 5 2 7" xfId="7210" xr:uid="{FF60CA64-61EB-4031-B12F-4AB3312B8094}"/>
    <cellStyle name="20% - Accent5 3 5 3" xfId="7211" xr:uid="{78569C82-D020-4146-8D3F-3CDDFB0412D6}"/>
    <cellStyle name="20% - Accent5 3 5 3 2" xfId="7212" xr:uid="{5DED8587-ECDC-4B73-8B05-7C17AFD919A6}"/>
    <cellStyle name="20% - Accent5 3 5 3 2 2" xfId="7213" xr:uid="{D61179B0-58FC-4A2F-B33B-018CA237B64A}"/>
    <cellStyle name="20% - Accent5 3 5 3 2 3" xfId="7214" xr:uid="{46E81554-BE1D-4F81-89C8-F630D65C33F2}"/>
    <cellStyle name="20% - Accent5 3 5 3 3" xfId="7215" xr:uid="{94F1855D-1902-4807-A5A6-A06E04C374DC}"/>
    <cellStyle name="20% - Accent5 3 5 3 4" xfId="7216" xr:uid="{39390DB5-E9E9-4938-A1C1-2A3203552E52}"/>
    <cellStyle name="20% - Accent5 3 5 3 5" xfId="7217" xr:uid="{EEA5B204-C874-4A5D-9F97-5F8AD0A63E19}"/>
    <cellStyle name="20% - Accent5 3 5 3 6" xfId="7218" xr:uid="{33A6F03F-5EC4-48F1-B735-5D9878F65E08}"/>
    <cellStyle name="20% - Accent5 3 5 3 7" xfId="7219" xr:uid="{EA2E66FE-D43C-4B59-8077-3AD2CBF6D404}"/>
    <cellStyle name="20% - Accent5 3 5 4" xfId="7220" xr:uid="{0C396178-28AE-4AFF-8C68-ACA77B182DCC}"/>
    <cellStyle name="20% - Accent5 3 5 4 2" xfId="7221" xr:uid="{FC05E6A4-2813-46B2-9192-456759338AD3}"/>
    <cellStyle name="20% - Accent5 3 5 4 3" xfId="7222" xr:uid="{2DE34B1F-E92C-405B-A7FB-724AF6015786}"/>
    <cellStyle name="20% - Accent5 3 5 4 4" xfId="7223" xr:uid="{80659264-AA55-44B3-A75F-71BD7CEB9F47}"/>
    <cellStyle name="20% - Accent5 3 5 5" xfId="7224" xr:uid="{7BAE446E-F9D4-4622-B43E-3DA81F3936E8}"/>
    <cellStyle name="20% - Accent5 3 5 6" xfId="7225" xr:uid="{0F38779D-8047-47ED-99F8-DF0F9F6D490C}"/>
    <cellStyle name="20% - Accent5 3 5 7" xfId="7226" xr:uid="{B6426A62-4BA4-46D0-9FB8-AA4E9EEA1061}"/>
    <cellStyle name="20% - Accent5 3 5 8" xfId="7227" xr:uid="{9FCE6B1C-295B-4A36-92AD-3D67BB91C0D6}"/>
    <cellStyle name="20% - Accent5 3 5 9" xfId="7228" xr:uid="{6936E478-ACB0-48DD-9CA5-A301A801874A}"/>
    <cellStyle name="20% - Accent5 3 6" xfId="7229" xr:uid="{617DA74F-EF06-453C-9C92-140FEEC67246}"/>
    <cellStyle name="20% - Accent5 3 6 2" xfId="7230" xr:uid="{AD8ABB16-BD09-490D-940A-1EF3EF2B9957}"/>
    <cellStyle name="20% - Accent5 3 6 2 2" xfId="7231" xr:uid="{CB23CA7C-ED7A-4BB2-8AE4-2304D8378E25}"/>
    <cellStyle name="20% - Accent5 3 6 2 2 2" xfId="7232" xr:uid="{FE881222-1CAD-47C7-A713-6A0D3ED60854}"/>
    <cellStyle name="20% - Accent5 3 6 2 3" xfId="7233" xr:uid="{9CF16DF9-3FB8-4A76-83DA-3E2C2573A04E}"/>
    <cellStyle name="20% - Accent5 3 6 2 4" xfId="7234" xr:uid="{FE41AD84-6161-4E94-8F02-AFB11A6C7D21}"/>
    <cellStyle name="20% - Accent5 3 6 2 5" xfId="7235" xr:uid="{6DB7CC46-9BC3-42D4-BFB0-A4ACA5BAD1E9}"/>
    <cellStyle name="20% - Accent5 3 6 3" xfId="7236" xr:uid="{09C94F21-8884-443E-962E-425762B92FE7}"/>
    <cellStyle name="20% - Accent5 3 6 3 2" xfId="7237" xr:uid="{C38634AB-F603-43F7-AF13-A14BAADBD410}"/>
    <cellStyle name="20% - Accent5 3 6 4" xfId="7238" xr:uid="{EF214271-D227-4140-A024-797CB0F98DA8}"/>
    <cellStyle name="20% - Accent5 3 6 4 2" xfId="7239" xr:uid="{A251E47C-95CF-49FF-A9F8-6C7B6D1552A3}"/>
    <cellStyle name="20% - Accent5 3 6 5" xfId="7240" xr:uid="{65C3A2DF-65B8-44DB-B399-20874F169B88}"/>
    <cellStyle name="20% - Accent5 3 6 6" xfId="7241" xr:uid="{AC6151DC-AFBC-48D1-8AA7-1A186F625C5E}"/>
    <cellStyle name="20% - Accent5 3 6 7" xfId="7242" xr:uid="{ECFD0DAA-A275-4E36-A863-D9F9244F50DF}"/>
    <cellStyle name="20% - Accent5 3 6 8" xfId="7243" xr:uid="{BD9D1903-30FE-4EFD-A393-292B4CE2943C}"/>
    <cellStyle name="20% - Accent5 3 7" xfId="7244" xr:uid="{E6C996A2-DF8F-49EB-959D-C2F399F68B45}"/>
    <cellStyle name="20% - Accent5 3 7 2" xfId="7245" xr:uid="{9B1FD613-322F-4019-A755-6D3A2790B164}"/>
    <cellStyle name="20% - Accent5 3 7 2 2" xfId="7246" xr:uid="{7E725B42-71C1-4D91-94B5-D274CAED0EC8}"/>
    <cellStyle name="20% - Accent5 3 7 2 2 2" xfId="7247" xr:uid="{829C1D82-4F58-4BE2-AD7A-26EC281FCA96}"/>
    <cellStyle name="20% - Accent5 3 7 2 3" xfId="7248" xr:uid="{E2E125A4-4241-4659-9263-F60F69A0D911}"/>
    <cellStyle name="20% - Accent5 3 7 2 4" xfId="7249" xr:uid="{145B7915-D1F5-4B99-9860-5E351F9F03AC}"/>
    <cellStyle name="20% - Accent5 3 7 3" xfId="7250" xr:uid="{0E1373C3-5CBD-4E08-8F0D-98D1B9DFEB13}"/>
    <cellStyle name="20% - Accent5 3 7 3 2" xfId="7251" xr:uid="{2E562BAC-C8DA-4C9B-9777-B2605424FB78}"/>
    <cellStyle name="20% - Accent5 3 7 4" xfId="7252" xr:uid="{0D896A3D-6E82-43CE-A09A-EEFC11625160}"/>
    <cellStyle name="20% - Accent5 3 7 4 2" xfId="7253" xr:uid="{4D5F4645-78AE-4ABC-AA3E-64CA3B2098DA}"/>
    <cellStyle name="20% - Accent5 3 7 5" xfId="7254" xr:uid="{E5098D1E-7C53-4E5A-BB91-313EB12462CF}"/>
    <cellStyle name="20% - Accent5 3 7 6" xfId="7255" xr:uid="{EEDBD929-A845-4303-89E7-DA4C114415C6}"/>
    <cellStyle name="20% - Accent5 3 7 7" xfId="7256" xr:uid="{C6B78C39-943A-459C-BC29-6A91F2E23B8C}"/>
    <cellStyle name="20% - Accent5 3 8" xfId="7257" xr:uid="{1CF7EB00-DB81-4B22-9F87-6C375A4F3958}"/>
    <cellStyle name="20% - Accent5 3 8 2" xfId="7258" xr:uid="{ED019FB5-CB58-4743-B38B-2AACC6B52C7A}"/>
    <cellStyle name="20% - Accent5 3 8 2 2" xfId="7259" xr:uid="{86B1CCD1-1D69-48B2-8D3C-32C81334A7B8}"/>
    <cellStyle name="20% - Accent5 3 8 3" xfId="7260" xr:uid="{90118D3B-9882-4691-A725-09F039C45F3C}"/>
    <cellStyle name="20% - Accent5 3 8 4" xfId="7261" xr:uid="{C3018733-354F-4670-96C7-60A5CE35BACD}"/>
    <cellStyle name="20% - Accent5 3 9" xfId="7262" xr:uid="{6BACDC27-2D42-41D4-8CD7-819EB02914D3}"/>
    <cellStyle name="20% - Accent5 3 9 2" xfId="7263" xr:uid="{873908B9-4040-4BC7-969E-197718BB88A9}"/>
    <cellStyle name="20% - Accent5 30" xfId="7264" xr:uid="{CF7F658D-5E21-445E-A757-A64AADDCF7BD}"/>
    <cellStyle name="20% - Accent5 31" xfId="7265" xr:uid="{BFD62743-5C5D-44CF-9DB5-9A4F79249BAB}"/>
    <cellStyle name="20% - Accent5 32" xfId="7266" xr:uid="{E66FDBA4-6F4E-4A65-9182-46E21905CC9B}"/>
    <cellStyle name="20% - Accent5 33" xfId="7267" xr:uid="{8C9627C9-7CAF-445D-A12C-B8FBE09A3E9B}"/>
    <cellStyle name="20% - Accent5 34" xfId="7268" xr:uid="{F0E6C4A2-522C-4B6D-94C7-D6E2FCDC3945}"/>
    <cellStyle name="20% - Accent5 35" xfId="7269" xr:uid="{F31DC9F0-32CE-48E8-A38A-6C05B5D1C9A8}"/>
    <cellStyle name="20% - Accent5 36" xfId="7270" xr:uid="{98AE052D-5E26-4026-95B3-A01AF5FB6FAB}"/>
    <cellStyle name="20% - Accent5 37" xfId="7271" xr:uid="{46FC75E5-7E23-4C60-97BC-5BE748381B94}"/>
    <cellStyle name="20% - Accent5 38" xfId="7272" xr:uid="{AD8665A8-386E-426A-BEE5-224797D034CF}"/>
    <cellStyle name="20% - Accent5 39" xfId="7273" xr:uid="{648122EA-13DE-49C9-9302-359F70C5CEB3}"/>
    <cellStyle name="20% - Accent5 4" xfId="199" xr:uid="{03775084-DB5E-40ED-A050-EA6037A9B518}"/>
    <cellStyle name="20% - Accent5 4 10" xfId="7275" xr:uid="{2DFEF72F-E8C6-4B11-99C8-6F1E1D50219F}"/>
    <cellStyle name="20% - Accent5 4 11" xfId="7276" xr:uid="{9D1B6941-0231-49B5-8ED0-84A88DED7346}"/>
    <cellStyle name="20% - Accent5 4 12" xfId="7277" xr:uid="{CB6D045A-ABBA-4610-86F7-89CD9098F4F0}"/>
    <cellStyle name="20% - Accent5 4 13" xfId="7278" xr:uid="{19C12874-591E-4599-8F66-831FA25F0679}"/>
    <cellStyle name="20% - Accent5 4 14" xfId="7279" xr:uid="{534D1021-D340-4BA7-AC5D-C22D7E712898}"/>
    <cellStyle name="20% - Accent5 4 15" xfId="7280" xr:uid="{3A0539B6-2736-457F-8C33-4859789982DD}"/>
    <cellStyle name="20% - Accent5 4 16" xfId="7274" xr:uid="{3DF5BBA5-8F9F-49EA-A1A9-04651FC29A24}"/>
    <cellStyle name="20% - Accent5 4 2" xfId="200" xr:uid="{C6EA24D0-0DC3-4E93-B8F5-159D9C77C64C}"/>
    <cellStyle name="20% - Accent5 4 2 10" xfId="7282" xr:uid="{BE06A02E-024C-4AE6-BDC7-D879E6EFAE4C}"/>
    <cellStyle name="20% - Accent5 4 2 11" xfId="7283" xr:uid="{9DA85634-BFC7-4F7E-8824-F1763FCDAB1E}"/>
    <cellStyle name="20% - Accent5 4 2 12" xfId="7284" xr:uid="{0CD295CD-98E1-4D99-91CA-92E70A0C58D4}"/>
    <cellStyle name="20% - Accent5 4 2 13" xfId="7285" xr:uid="{5C96C68F-B623-4B94-BCB9-33F44D7C6E58}"/>
    <cellStyle name="20% - Accent5 4 2 14" xfId="7281" xr:uid="{0F188871-7FA8-43B4-B46B-D1BDBCAA2039}"/>
    <cellStyle name="20% - Accent5 4 2 2" xfId="201" xr:uid="{BA5D334A-28D1-4918-8797-B0057E7DC8C6}"/>
    <cellStyle name="20% - Accent5 4 2 2 10" xfId="7287" xr:uid="{C1A56D1C-7E0C-44B6-8902-046D42A70585}"/>
    <cellStyle name="20% - Accent5 4 2 2 11" xfId="7286" xr:uid="{278A6825-A4FF-4C19-97E4-98646844A9EB}"/>
    <cellStyle name="20% - Accent5 4 2 2 2" xfId="7288" xr:uid="{C6F560B7-FC7C-4643-95ED-7D065AE22F9A}"/>
    <cellStyle name="20% - Accent5 4 2 2 2 2" xfId="7289" xr:uid="{3AE072F4-B582-44DC-B503-A6090D3DCAD8}"/>
    <cellStyle name="20% - Accent5 4 2 2 2 2 2" xfId="7290" xr:uid="{2D9BB9B9-E9D2-4A4D-80A8-1B153FDE14B1}"/>
    <cellStyle name="20% - Accent5 4 2 2 2 2 3" xfId="7291" xr:uid="{DFA725A3-30A5-4809-BDF6-2DCAFCB8940C}"/>
    <cellStyle name="20% - Accent5 4 2 2 2 2 4" xfId="7292" xr:uid="{D1EBDEF9-6B4D-458C-B1E9-E078614D2C44}"/>
    <cellStyle name="20% - Accent5 4 2 2 2 3" xfId="7293" xr:uid="{00DE84B2-83E3-430D-B316-99C8C4095610}"/>
    <cellStyle name="20% - Accent5 4 2 2 2 4" xfId="7294" xr:uid="{82B66FDB-762C-453A-B52B-CDE5EB730423}"/>
    <cellStyle name="20% - Accent5 4 2 2 2 5" xfId="7295" xr:uid="{E747AC2A-9CD7-49B8-9CBB-B2EAEF2937A8}"/>
    <cellStyle name="20% - Accent5 4 2 2 2 6" xfId="7296" xr:uid="{3D14A6E6-05C1-41EF-9860-EF36DDAA4D0A}"/>
    <cellStyle name="20% - Accent5 4 2 2 2 7" xfId="7297" xr:uid="{167430B5-27BB-4932-A42F-FE18D8C2493C}"/>
    <cellStyle name="20% - Accent5 4 2 2 3" xfId="7298" xr:uid="{5AFCBEC7-DA3F-4179-B9C5-6C41002EC2A8}"/>
    <cellStyle name="20% - Accent5 4 2 2 3 2" xfId="7299" xr:uid="{265FB08D-D329-4B59-ABF9-0D765587849C}"/>
    <cellStyle name="20% - Accent5 4 2 2 3 2 2" xfId="7300" xr:uid="{73148F02-4309-4C24-B9C4-316EAEE574E0}"/>
    <cellStyle name="20% - Accent5 4 2 2 3 2 3" xfId="7301" xr:uid="{5038D901-8A76-45A1-AE1A-47A9EFB17B47}"/>
    <cellStyle name="20% - Accent5 4 2 2 3 3" xfId="7302" xr:uid="{8DD5AD42-0814-426A-8E95-9E7AE8B56A04}"/>
    <cellStyle name="20% - Accent5 4 2 2 3 4" xfId="7303" xr:uid="{707064C2-3AC1-4ED1-9434-F5563F175EDA}"/>
    <cellStyle name="20% - Accent5 4 2 2 3 5" xfId="7304" xr:uid="{BA4B92AD-6F11-4ECD-A5E0-FC8104E54129}"/>
    <cellStyle name="20% - Accent5 4 2 2 3 6" xfId="7305" xr:uid="{11AFE563-7938-4AAE-9F90-00961A55C3F4}"/>
    <cellStyle name="20% - Accent5 4 2 2 4" xfId="7306" xr:uid="{5B988EBD-3D48-443A-86EE-5E993ED6F65D}"/>
    <cellStyle name="20% - Accent5 4 2 2 4 2" xfId="7307" xr:uid="{34933CD3-1601-4FDD-B2BC-12816AB13912}"/>
    <cellStyle name="20% - Accent5 4 2 2 4 3" xfId="7308" xr:uid="{A6ECF915-3BDE-40A6-9D57-28814A0441D6}"/>
    <cellStyle name="20% - Accent5 4 2 2 5" xfId="7309" xr:uid="{C6073B96-B791-4909-9454-865E13830017}"/>
    <cellStyle name="20% - Accent5 4 2 2 6" xfId="7310" xr:uid="{7460C030-658E-439D-81CB-E53B3E8D9464}"/>
    <cellStyle name="20% - Accent5 4 2 2 7" xfId="7311" xr:uid="{7FF48E90-0CDF-48FB-958E-766BBFC73CE9}"/>
    <cellStyle name="20% - Accent5 4 2 2 8" xfId="7312" xr:uid="{24F88197-E063-4581-8853-8F6FA0044FDE}"/>
    <cellStyle name="20% - Accent5 4 2 2 9" xfId="7313" xr:uid="{1DED6186-5361-4451-9AAF-69DD8DA5BA41}"/>
    <cellStyle name="20% - Accent5 4 2 3" xfId="7314" xr:uid="{6554A0D0-4FD0-41A4-982B-3F7B3B34AC6B}"/>
    <cellStyle name="20% - Accent5 4 2 3 2" xfId="7315" xr:uid="{E0510422-D3F1-4B83-A8BF-4759D7BFA811}"/>
    <cellStyle name="20% - Accent5 4 2 3 2 2" xfId="7316" xr:uid="{7BAA067E-9343-4F9D-B0BF-B6A416F2EA11}"/>
    <cellStyle name="20% - Accent5 4 2 3 2 2 2" xfId="7317" xr:uid="{82E1EF73-05A2-4EC2-8129-21F3929949B7}"/>
    <cellStyle name="20% - Accent5 4 2 3 2 2 3" xfId="7318" xr:uid="{583BB764-7598-4242-9A8F-F29DB3F85261}"/>
    <cellStyle name="20% - Accent5 4 2 3 2 3" xfId="7319" xr:uid="{5A98E204-7178-48CE-A081-22DC5265A82B}"/>
    <cellStyle name="20% - Accent5 4 2 3 2 4" xfId="7320" xr:uid="{E7C42CC5-254A-4D03-9E74-ABA4D55DC1CD}"/>
    <cellStyle name="20% - Accent5 4 2 3 2 5" xfId="7321" xr:uid="{B98019DA-7083-40C1-8152-9331875FA22E}"/>
    <cellStyle name="20% - Accent5 4 2 3 2 6" xfId="7322" xr:uid="{B6FFBCD4-4DC7-4B8D-95E6-9374B77CCC1D}"/>
    <cellStyle name="20% - Accent5 4 2 3 3" xfId="7323" xr:uid="{3416A05D-5F58-4323-B5FA-88158D025272}"/>
    <cellStyle name="20% - Accent5 4 2 3 3 2" xfId="7324" xr:uid="{9FAE7B55-3176-4D59-9EC6-D533A51D16DF}"/>
    <cellStyle name="20% - Accent5 4 2 3 3 2 2" xfId="7325" xr:uid="{F81D94BE-D823-4D5F-93BE-9E8224F589B9}"/>
    <cellStyle name="20% - Accent5 4 2 3 3 2 3" xfId="7326" xr:uid="{E353BF98-0049-4C2D-872C-DA2292EBE161}"/>
    <cellStyle name="20% - Accent5 4 2 3 3 3" xfId="7327" xr:uid="{B610465F-2FF3-4480-B157-136311EDB81E}"/>
    <cellStyle name="20% - Accent5 4 2 3 3 4" xfId="7328" xr:uid="{FED57FA1-DC4A-4A86-8626-B0D797876365}"/>
    <cellStyle name="20% - Accent5 4 2 3 3 5" xfId="7329" xr:uid="{BC47A414-D360-438A-B0B4-73C7691570C6}"/>
    <cellStyle name="20% - Accent5 4 2 3 4" xfId="7330" xr:uid="{84332BBB-1526-4E9F-AC24-C7C007018699}"/>
    <cellStyle name="20% - Accent5 4 2 3 4 2" xfId="7331" xr:uid="{2A1D32F2-977B-4C21-81DA-A939F3C86EFA}"/>
    <cellStyle name="20% - Accent5 4 2 3 4 3" xfId="7332" xr:uid="{80DBF37A-CAAA-46E4-9386-7D6837A83993}"/>
    <cellStyle name="20% - Accent5 4 2 3 5" xfId="7333" xr:uid="{B79924E7-8480-4B4E-808A-FAD827954C46}"/>
    <cellStyle name="20% - Accent5 4 2 3 6" xfId="7334" xr:uid="{3E9594B3-A8E5-457A-A379-5A369806B864}"/>
    <cellStyle name="20% - Accent5 4 2 3 7" xfId="7335" xr:uid="{3B3891C2-2B96-4CE5-AF7F-04F99E06720C}"/>
    <cellStyle name="20% - Accent5 4 2 3 8" xfId="7336" xr:uid="{D77FDD5A-330A-48A4-B8B4-7F45B548AE54}"/>
    <cellStyle name="20% - Accent5 4 2 3 9" xfId="7337" xr:uid="{90408631-903E-45AA-9369-DEC6D956CE30}"/>
    <cellStyle name="20% - Accent5 4 2 4" xfId="7338" xr:uid="{15A9EA4E-5870-43C8-9AD6-7387E249F014}"/>
    <cellStyle name="20% - Accent5 4 2 4 2" xfId="7339" xr:uid="{85F9907E-F154-4AE7-B026-90AE983AF6E0}"/>
    <cellStyle name="20% - Accent5 4 2 4 2 2" xfId="7340" xr:uid="{8BE0FFBA-9999-40E9-A728-81CB2D8BFE60}"/>
    <cellStyle name="20% - Accent5 4 2 4 2 3" xfId="7341" xr:uid="{42208166-FF66-44BE-94DB-8A43A9FD4BBF}"/>
    <cellStyle name="20% - Accent5 4 2 4 3" xfId="7342" xr:uid="{09B62740-63F7-4BA8-AC47-4954AAA33B57}"/>
    <cellStyle name="20% - Accent5 4 2 4 4" xfId="7343" xr:uid="{EFC9E94C-B784-4B46-9BA3-84166512CB60}"/>
    <cellStyle name="20% - Accent5 4 2 4 5" xfId="7344" xr:uid="{E91D03C3-B2B2-478B-9E30-F67D2FB38D03}"/>
    <cellStyle name="20% - Accent5 4 2 4 6" xfId="7345" xr:uid="{4486FE36-D58B-47BE-88C9-BC479DFCE02E}"/>
    <cellStyle name="20% - Accent5 4 2 4 7" xfId="7346" xr:uid="{786A1137-CD7D-4801-8FC7-C80F36E49912}"/>
    <cellStyle name="20% - Accent5 4 2 5" xfId="7347" xr:uid="{809D36CF-C5D7-4707-BECB-AA6FD3AA6FF2}"/>
    <cellStyle name="20% - Accent5 4 2 5 2" xfId="7348" xr:uid="{EDFC4CA5-C6F4-44DA-AF3C-564A2965601C}"/>
    <cellStyle name="20% - Accent5 4 2 5 2 2" xfId="7349" xr:uid="{2C07EFBD-812C-4977-80CD-7764461381D4}"/>
    <cellStyle name="20% - Accent5 4 2 5 2 3" xfId="7350" xr:uid="{4A5328C5-C098-489C-8EEF-5C36368E8CA7}"/>
    <cellStyle name="20% - Accent5 4 2 5 3" xfId="7351" xr:uid="{0FF815E6-30EE-4038-9FBE-BC49CF24C9A1}"/>
    <cellStyle name="20% - Accent5 4 2 5 4" xfId="7352" xr:uid="{A2985CFA-80A6-4D27-8719-6E37FD079D81}"/>
    <cellStyle name="20% - Accent5 4 2 5 5" xfId="7353" xr:uid="{933E2520-D267-4291-97F1-4EA6941FE78E}"/>
    <cellStyle name="20% - Accent5 4 2 6" xfId="7354" xr:uid="{1331D103-B6EE-416B-9FBE-8770580F1941}"/>
    <cellStyle name="20% - Accent5 4 2 6 2" xfId="7355" xr:uid="{960D1861-C701-4F82-880C-817BE68B1472}"/>
    <cellStyle name="20% - Accent5 4 2 6 3" xfId="7356" xr:uid="{A53D4260-A1A3-45AA-BF65-13F561184200}"/>
    <cellStyle name="20% - Accent5 4 2 7" xfId="7357" xr:uid="{8F3233F9-145A-428E-A3C6-523251B3CED5}"/>
    <cellStyle name="20% - Accent5 4 2 8" xfId="7358" xr:uid="{F9EE5F2E-9F5B-46B2-8EC5-97322F834B90}"/>
    <cellStyle name="20% - Accent5 4 2 9" xfId="7359" xr:uid="{6CA03CF1-70A7-4B5E-9795-2C1D98507441}"/>
    <cellStyle name="20% - Accent5 4 3" xfId="202" xr:uid="{27B5E4E5-5DD8-41B4-977D-6B7A14C31919}"/>
    <cellStyle name="20% - Accent5 4 3 10" xfId="7361" xr:uid="{517B751C-DAB9-47B8-ADCB-1AE0B45033D6}"/>
    <cellStyle name="20% - Accent5 4 3 11" xfId="7360" xr:uid="{A15E6DF3-1A05-401A-B391-74AB269342C2}"/>
    <cellStyle name="20% - Accent5 4 3 2" xfId="7362" xr:uid="{816388FA-D83F-40A9-9ADA-EA3A89DCADE4}"/>
    <cellStyle name="20% - Accent5 4 3 2 2" xfId="7363" xr:uid="{1F1E354A-D74C-466F-AF53-CA9FCE02BF72}"/>
    <cellStyle name="20% - Accent5 4 3 2 2 2" xfId="7364" xr:uid="{AC11E3EF-37DF-40FF-92FC-9EB1CDC8C465}"/>
    <cellStyle name="20% - Accent5 4 3 2 2 3" xfId="7365" xr:uid="{451E9D0C-C8B6-41FB-9A14-A47ACC18259C}"/>
    <cellStyle name="20% - Accent5 4 3 2 2 4" xfId="7366" xr:uid="{BB576163-407F-430B-A1BD-9AC7E02FA03B}"/>
    <cellStyle name="20% - Accent5 4 3 2 2 5" xfId="7367" xr:uid="{687FD6FA-CA47-466E-A6F2-B07D449A9FFE}"/>
    <cellStyle name="20% - Accent5 4 3 2 3" xfId="7368" xr:uid="{A7967B1C-B16C-4853-B654-E2830BB91513}"/>
    <cellStyle name="20% - Accent5 4 3 2 4" xfId="7369" xr:uid="{EC4F80A6-E316-49BE-A444-4955EB036F97}"/>
    <cellStyle name="20% - Accent5 4 3 2 5" xfId="7370" xr:uid="{AC91EAF2-88CF-4493-8D74-6A3E435A054C}"/>
    <cellStyle name="20% - Accent5 4 3 2 6" xfId="7371" xr:uid="{C7C506E5-6E59-4826-96CA-53768F27AADB}"/>
    <cellStyle name="20% - Accent5 4 3 2 7" xfId="7372" xr:uid="{8FFB3CDB-3AE5-49F7-9EFF-3946314BF663}"/>
    <cellStyle name="20% - Accent5 4 3 2 8" xfId="7373" xr:uid="{F5D604EC-D539-4D5C-B0D1-15CBDE46B131}"/>
    <cellStyle name="20% - Accent5 4 3 3" xfId="7374" xr:uid="{97E9F9A4-5B7C-4389-8F3F-83EB7CEE7744}"/>
    <cellStyle name="20% - Accent5 4 3 3 2" xfId="7375" xr:uid="{7C590ADD-E427-41BC-B1A3-27103F826833}"/>
    <cellStyle name="20% - Accent5 4 3 3 2 2" xfId="7376" xr:uid="{492F3155-B56B-4BB5-B864-69571DF2AB58}"/>
    <cellStyle name="20% - Accent5 4 3 3 2 3" xfId="7377" xr:uid="{481EDA68-6040-43DC-98B9-F5ADF3242E03}"/>
    <cellStyle name="20% - Accent5 4 3 3 3" xfId="7378" xr:uid="{B9FA8DB7-01DC-49B6-B336-13DBAE7D1124}"/>
    <cellStyle name="20% - Accent5 4 3 3 4" xfId="7379" xr:uid="{562B1CAA-8C4F-4B96-9D64-C10BEC1F2387}"/>
    <cellStyle name="20% - Accent5 4 3 3 5" xfId="7380" xr:uid="{8D55F60A-6209-4800-89B6-B8B06B071932}"/>
    <cellStyle name="20% - Accent5 4 3 3 6" xfId="7381" xr:uid="{492E8352-E53F-4316-BB67-DC960DDDC414}"/>
    <cellStyle name="20% - Accent5 4 3 3 7" xfId="7382" xr:uid="{0D96D8ED-2165-4D03-8622-001BAB172D63}"/>
    <cellStyle name="20% - Accent5 4 3 4" xfId="7383" xr:uid="{2579CC9B-EBB4-4D30-A7DC-4D8E86E2EB3E}"/>
    <cellStyle name="20% - Accent5 4 3 4 2" xfId="7384" xr:uid="{BA7915E3-0A0B-4B18-A7F4-6715C541B5D4}"/>
    <cellStyle name="20% - Accent5 4 3 4 3" xfId="7385" xr:uid="{EA0F9678-4CAB-4EE6-965D-1A021130FF72}"/>
    <cellStyle name="20% - Accent5 4 3 4 4" xfId="7386" xr:uid="{C93D31BB-C939-4451-B320-976BF5C085B0}"/>
    <cellStyle name="20% - Accent5 4 3 5" xfId="7387" xr:uid="{4EDE3288-D483-42D5-9772-EAF766B569E9}"/>
    <cellStyle name="20% - Accent5 4 3 6" xfId="7388" xr:uid="{ABEFE22D-8CF8-4050-936B-1236E3B5E0DA}"/>
    <cellStyle name="20% - Accent5 4 3 7" xfId="7389" xr:uid="{9F35D1E8-1724-43FB-B6F0-39C3178CF544}"/>
    <cellStyle name="20% - Accent5 4 3 8" xfId="7390" xr:uid="{7BB77FF0-FBB0-4965-A403-55C901FC00EC}"/>
    <cellStyle name="20% - Accent5 4 3 9" xfId="7391" xr:uid="{8C1C0004-C804-4E8C-BD04-AA1E25596BC1}"/>
    <cellStyle name="20% - Accent5 4 4" xfId="7392" xr:uid="{147C5533-D3BD-4F92-AA07-256EF8332BA1}"/>
    <cellStyle name="20% - Accent5 4 4 10" xfId="7393" xr:uid="{E7E57F8F-F53A-4EEB-B2AB-8DAE27C046F3}"/>
    <cellStyle name="20% - Accent5 4 4 2" xfId="7394" xr:uid="{5AE56ADE-3EB6-4AE1-8871-8E6FD668333B}"/>
    <cellStyle name="20% - Accent5 4 4 2 2" xfId="7395" xr:uid="{F11C8FFA-59C5-44C7-80C5-0C98271D0A1C}"/>
    <cellStyle name="20% - Accent5 4 4 2 2 2" xfId="7396" xr:uid="{9CE8DF8A-A28D-4D43-8DDD-ED88DB2EA069}"/>
    <cellStyle name="20% - Accent5 4 4 2 2 3" xfId="7397" xr:uid="{B28A481A-EC78-4657-BCAA-29CB1515A4CB}"/>
    <cellStyle name="20% - Accent5 4 4 2 2 4" xfId="7398" xr:uid="{2EB3549D-7184-4A21-A584-37E4D64E6535}"/>
    <cellStyle name="20% - Accent5 4 4 2 3" xfId="7399" xr:uid="{43572F1B-5F43-4789-9389-C87351B18DF7}"/>
    <cellStyle name="20% - Accent5 4 4 2 4" xfId="7400" xr:uid="{C75954CE-76CA-4DF9-AC1E-63548BD07595}"/>
    <cellStyle name="20% - Accent5 4 4 2 5" xfId="7401" xr:uid="{BA75D7A4-39ED-49B1-B1E8-315C833ACA88}"/>
    <cellStyle name="20% - Accent5 4 4 2 6" xfId="7402" xr:uid="{1C83841E-7137-4318-B793-B37DFE11547B}"/>
    <cellStyle name="20% - Accent5 4 4 2 7" xfId="7403" xr:uid="{B14C5B92-CF08-4B8E-ACD9-FF833E5D44FB}"/>
    <cellStyle name="20% - Accent5 4 4 3" xfId="7404" xr:uid="{445D88B2-4130-4F89-8476-C660EBEA81C7}"/>
    <cellStyle name="20% - Accent5 4 4 3 2" xfId="7405" xr:uid="{09914114-71C5-4AFE-8ECA-B0514FA299B5}"/>
    <cellStyle name="20% - Accent5 4 4 3 2 2" xfId="7406" xr:uid="{7274692C-03C4-49FC-9FA2-B7B44ACD3967}"/>
    <cellStyle name="20% - Accent5 4 4 3 2 3" xfId="7407" xr:uid="{A448F7CC-FB81-4B65-91BD-4F8803868934}"/>
    <cellStyle name="20% - Accent5 4 4 3 3" xfId="7408" xr:uid="{2598A341-FEA7-4BD5-B704-E3E16E2A7473}"/>
    <cellStyle name="20% - Accent5 4 4 3 4" xfId="7409" xr:uid="{F88C0B02-87BF-4CCF-B4C9-5665033CF06E}"/>
    <cellStyle name="20% - Accent5 4 4 3 5" xfId="7410" xr:uid="{91122D68-7DDE-4342-ADD8-0E187EFEA621}"/>
    <cellStyle name="20% - Accent5 4 4 3 6" xfId="7411" xr:uid="{BC96F33D-EF8E-44B8-987D-BC96E5574792}"/>
    <cellStyle name="20% - Accent5 4 4 4" xfId="7412" xr:uid="{441BC95C-1349-4612-A46E-2F79FA63B5CE}"/>
    <cellStyle name="20% - Accent5 4 4 4 2" xfId="7413" xr:uid="{B69BC765-BD5C-489F-9446-C99C0ED3E029}"/>
    <cellStyle name="20% - Accent5 4 4 4 3" xfId="7414" xr:uid="{F859AC39-05AE-400A-BF0A-5C4725CDFFD1}"/>
    <cellStyle name="20% - Accent5 4 4 4 4" xfId="7415" xr:uid="{EFF074BF-20C3-47C2-B1B6-51BFD130568E}"/>
    <cellStyle name="20% - Accent5 4 4 5" xfId="7416" xr:uid="{563268DA-D6D4-407C-8085-BF6819376F1C}"/>
    <cellStyle name="20% - Accent5 4 4 6" xfId="7417" xr:uid="{B011B0E9-79DF-4AE8-9372-E28F2B35472C}"/>
    <cellStyle name="20% - Accent5 4 4 7" xfId="7418" xr:uid="{BF4BD346-F53D-45E4-8096-B81D884835D1}"/>
    <cellStyle name="20% - Accent5 4 4 8" xfId="7419" xr:uid="{1C1F5542-3820-41DB-A784-EF63CF3B4E99}"/>
    <cellStyle name="20% - Accent5 4 4 9" xfId="7420" xr:uid="{65F7D182-C640-4FCF-B5FB-325CDB67F1C4}"/>
    <cellStyle name="20% - Accent5 4 5" xfId="7421" xr:uid="{8F3BECCC-4CC2-44BF-8FFE-12B7D124D8DD}"/>
    <cellStyle name="20% - Accent5 4 5 2" xfId="7422" xr:uid="{E19BAB28-DF85-4EBC-9B01-CF8D63C3A219}"/>
    <cellStyle name="20% - Accent5 4 5 2 2" xfId="7423" xr:uid="{A4F244B2-0F27-4A1F-8293-5DD3EA05C022}"/>
    <cellStyle name="20% - Accent5 4 5 2 2 2" xfId="7424" xr:uid="{360B8ECC-71F4-4777-86B1-D9F9E316DC3A}"/>
    <cellStyle name="20% - Accent5 4 5 2 2 3" xfId="7425" xr:uid="{8EAED21B-D0B0-4242-8B76-5754152599A2}"/>
    <cellStyle name="20% - Accent5 4 5 2 2 4" xfId="7426" xr:uid="{62F33B23-0139-440E-83B5-27623D242DB8}"/>
    <cellStyle name="20% - Accent5 4 5 2 3" xfId="7427" xr:uid="{4592DCA9-2886-4D7E-8E0F-23E7AC89912F}"/>
    <cellStyle name="20% - Accent5 4 5 2 4" xfId="7428" xr:uid="{00515E5F-0F28-46DC-9724-94C648A7FE44}"/>
    <cellStyle name="20% - Accent5 4 5 2 5" xfId="7429" xr:uid="{2A01D455-5A7E-4A5A-85F4-D22821A6A37E}"/>
    <cellStyle name="20% - Accent5 4 5 2 6" xfId="7430" xr:uid="{A5782CA3-B6CC-4135-9B5B-E97ADD75B198}"/>
    <cellStyle name="20% - Accent5 4 5 3" xfId="7431" xr:uid="{EF71782C-2797-41D0-80C4-D8930C2C6329}"/>
    <cellStyle name="20% - Accent5 4 5 3 2" xfId="7432" xr:uid="{DC989DDC-8591-43D0-AB21-CD633D6B95C8}"/>
    <cellStyle name="20% - Accent5 4 5 3 2 2" xfId="7433" xr:uid="{A34E58C9-88B6-49B3-B306-CE2BE8B04246}"/>
    <cellStyle name="20% - Accent5 4 5 3 2 3" xfId="7434" xr:uid="{B0B34C0B-0705-4C51-BE83-2FA86C6703FE}"/>
    <cellStyle name="20% - Accent5 4 5 3 3" xfId="7435" xr:uid="{C894DFE0-BC6D-44E0-ACBB-1961AF0D00A7}"/>
    <cellStyle name="20% - Accent5 4 5 3 4" xfId="7436" xr:uid="{F8AF6D32-4EBC-4E72-A7D6-DF14599A139D}"/>
    <cellStyle name="20% - Accent5 4 5 3 5" xfId="7437" xr:uid="{6344BB61-4873-40D1-90F7-AA7C3D413C68}"/>
    <cellStyle name="20% - Accent5 4 5 3 6" xfId="7438" xr:uid="{ABD45936-A07B-41BD-B89E-D427753C1326}"/>
    <cellStyle name="20% - Accent5 4 5 4" xfId="7439" xr:uid="{1D5A2B92-15C2-4055-9149-374936A2AD08}"/>
    <cellStyle name="20% - Accent5 4 5 4 2" xfId="7440" xr:uid="{05A30D6C-756F-4FDC-9A42-E3CE40504E0F}"/>
    <cellStyle name="20% - Accent5 4 5 4 3" xfId="7441" xr:uid="{94583178-8C49-431C-A206-40103A54DFAE}"/>
    <cellStyle name="20% - Accent5 4 5 4 4" xfId="7442" xr:uid="{CF1C6ABB-6D2C-42AA-BF04-0E59633745DA}"/>
    <cellStyle name="20% - Accent5 4 5 5" xfId="7443" xr:uid="{21D478FB-9ADF-485B-B196-BF1D068F7174}"/>
    <cellStyle name="20% - Accent5 4 5 6" xfId="7444" xr:uid="{5410483D-E7F4-471F-8196-939086C80DEB}"/>
    <cellStyle name="20% - Accent5 4 5 7" xfId="7445" xr:uid="{694E25BC-C3E4-4D0E-8A73-20F168312C59}"/>
    <cellStyle name="20% - Accent5 4 5 8" xfId="7446" xr:uid="{0073C6F9-6B22-419D-9041-14AA77EB447F}"/>
    <cellStyle name="20% - Accent5 4 5 9" xfId="7447" xr:uid="{CBEABEC9-B919-43DD-8F76-3BD3FE4AB584}"/>
    <cellStyle name="20% - Accent5 4 6" xfId="7448" xr:uid="{22A75C35-9528-4D70-A3A2-030B0FB20E7E}"/>
    <cellStyle name="20% - Accent5 4 6 2" xfId="7449" xr:uid="{DE05A1A1-637A-4539-926E-4485E311D5BE}"/>
    <cellStyle name="20% - Accent5 4 6 2 2" xfId="7450" xr:uid="{58902080-FB5A-4C62-A55B-8C274A8A339C}"/>
    <cellStyle name="20% - Accent5 4 6 2 3" xfId="7451" xr:uid="{9F8D0D67-C1F0-4F5D-B795-E9A4F8EAEDB4}"/>
    <cellStyle name="20% - Accent5 4 6 2 4" xfId="7452" xr:uid="{FFA43CAE-6727-463B-A380-6B3B5BB337DB}"/>
    <cellStyle name="20% - Accent5 4 6 3" xfId="7453" xr:uid="{B936C1CD-6466-4207-88F8-22D941C2FFBB}"/>
    <cellStyle name="20% - Accent5 4 6 4" xfId="7454" xr:uid="{9A894838-AA39-46BD-9E35-C27CA0960050}"/>
    <cellStyle name="20% - Accent5 4 6 5" xfId="7455" xr:uid="{5FD5BFBF-B1AB-4808-9857-D914D3EBA4E1}"/>
    <cellStyle name="20% - Accent5 4 6 6" xfId="7456" xr:uid="{00888FAF-2EF3-43A2-B4BF-C03CE97DF5CC}"/>
    <cellStyle name="20% - Accent5 4 7" xfId="7457" xr:uid="{11891A1C-6F78-4CB0-B220-799EEC80654F}"/>
    <cellStyle name="20% - Accent5 4 7 2" xfId="7458" xr:uid="{6D99E4EA-6590-44DF-B7BD-81AC86E46B23}"/>
    <cellStyle name="20% - Accent5 4 7 2 2" xfId="7459" xr:uid="{D7209A93-DA23-4C23-A43E-E02D55258E06}"/>
    <cellStyle name="20% - Accent5 4 7 2 3" xfId="7460" xr:uid="{3814DD0B-B814-4B87-984D-5C25539E79F0}"/>
    <cellStyle name="20% - Accent5 4 7 3" xfId="7461" xr:uid="{9BE9497A-058C-465F-8537-FE36A7B106E2}"/>
    <cellStyle name="20% - Accent5 4 7 4" xfId="7462" xr:uid="{233473BC-C7D7-4443-8C86-50C7069D7530}"/>
    <cellStyle name="20% - Accent5 4 7 5" xfId="7463" xr:uid="{CEC78724-B860-4DC0-8006-542085362239}"/>
    <cellStyle name="20% - Accent5 4 7 6" xfId="7464" xr:uid="{C8376494-834F-4322-A794-0B0AEAAD1401}"/>
    <cellStyle name="20% - Accent5 4 8" xfId="7465" xr:uid="{044801BC-D420-422A-BFA2-F2D64DB0EBBF}"/>
    <cellStyle name="20% - Accent5 4 8 2" xfId="7466" xr:uid="{87354414-1137-4A8F-93F6-D04762EF816D}"/>
    <cellStyle name="20% - Accent5 4 8 3" xfId="7467" xr:uid="{D7A97ED2-0098-4AF5-9215-30147F09693F}"/>
    <cellStyle name="20% - Accent5 4 8 4" xfId="7468" xr:uid="{ABE5021F-CE7E-4D50-8246-803A749E0A72}"/>
    <cellStyle name="20% - Accent5 4 9" xfId="7469" xr:uid="{ED2F8642-6B10-40B4-9B48-7006686FB000}"/>
    <cellStyle name="20% - Accent5 40" xfId="7470" xr:uid="{1A7E584B-8E1B-4FD0-926C-F9D17F48DE35}"/>
    <cellStyle name="20% - Accent5 41" xfId="6573" xr:uid="{536C3A3F-CF13-43CA-BCCC-D5DCB5B765C5}"/>
    <cellStyle name="20% - Accent5 5" xfId="203" xr:uid="{0C9BD06D-4EB2-4688-ACE9-56E78AE6F6AF}"/>
    <cellStyle name="20% - Accent5 5 10" xfId="7472" xr:uid="{C29BD1E8-B277-4B39-B48B-88861C495830}"/>
    <cellStyle name="20% - Accent5 5 11" xfId="7473" xr:uid="{C05A8D0C-4226-4F12-B9FC-1716E9EFE2F6}"/>
    <cellStyle name="20% - Accent5 5 12" xfId="7474" xr:uid="{E94449EF-BE2F-4062-9C9C-133723955DED}"/>
    <cellStyle name="20% - Accent5 5 13" xfId="7475" xr:uid="{C13D5ACA-850B-4154-8822-6B9F80E4C732}"/>
    <cellStyle name="20% - Accent5 5 14" xfId="7476" xr:uid="{69314006-466A-451E-AB8D-CAA8911FC358}"/>
    <cellStyle name="20% - Accent5 5 15" xfId="7477" xr:uid="{140F33CF-5FAB-4541-BBF1-C5B779CA1FCC}"/>
    <cellStyle name="20% - Accent5 5 16" xfId="7471" xr:uid="{913B3DB0-77A1-44C7-9667-D113D609A29B}"/>
    <cellStyle name="20% - Accent5 5 2" xfId="204" xr:uid="{FA4DE211-7ED8-42DA-B0BB-787F2C69AA03}"/>
    <cellStyle name="20% - Accent5 5 2 10" xfId="7479" xr:uid="{F42F271C-5FFD-4FD0-B0EC-4585BF64B33D}"/>
    <cellStyle name="20% - Accent5 5 2 11" xfId="7480" xr:uid="{5A20CC50-0F1C-413A-8EA7-72EC9E24BA27}"/>
    <cellStyle name="20% - Accent5 5 2 12" xfId="7481" xr:uid="{AA2B7332-56BE-4FF3-8F2E-01B5F45C4DBC}"/>
    <cellStyle name="20% - Accent5 5 2 13" xfId="7482" xr:uid="{99221AAB-91B5-48FA-80A9-AF788D0AC228}"/>
    <cellStyle name="20% - Accent5 5 2 14" xfId="7478" xr:uid="{27E4BA01-D299-47BF-AB7B-4F8B6B7A85A0}"/>
    <cellStyle name="20% - Accent5 5 2 2" xfId="205" xr:uid="{D0C583E9-5047-4AE0-A70D-955842876A0E}"/>
    <cellStyle name="20% - Accent5 5 2 2 10" xfId="7484" xr:uid="{E21CA52A-5681-4B03-A5E5-0CDD97B673EE}"/>
    <cellStyle name="20% - Accent5 5 2 2 11" xfId="7483" xr:uid="{58B9929B-F3E3-4D87-952F-EBED69A2F77B}"/>
    <cellStyle name="20% - Accent5 5 2 2 2" xfId="7485" xr:uid="{22C982F0-2F65-4DD7-8BDE-2E62B84BCD5D}"/>
    <cellStyle name="20% - Accent5 5 2 2 2 2" xfId="7486" xr:uid="{A7C33584-93AB-4814-9EA4-A93856444A6D}"/>
    <cellStyle name="20% - Accent5 5 2 2 2 2 2" xfId="7487" xr:uid="{428F4B7A-DB4A-4408-AC69-FCFC5C7F5587}"/>
    <cellStyle name="20% - Accent5 5 2 2 2 2 3" xfId="7488" xr:uid="{45F5DE72-3AB8-42D8-B839-23D3E33D762A}"/>
    <cellStyle name="20% - Accent5 5 2 2 2 2 4" xfId="7489" xr:uid="{C0050AA1-2C54-46E2-885F-77D6068D0517}"/>
    <cellStyle name="20% - Accent5 5 2 2 2 3" xfId="7490" xr:uid="{F34BC993-54EE-477E-89EA-F4091B208A70}"/>
    <cellStyle name="20% - Accent5 5 2 2 2 4" xfId="7491" xr:uid="{3AE655B8-C0ED-40A2-ABD4-B6C463B966CC}"/>
    <cellStyle name="20% - Accent5 5 2 2 2 5" xfId="7492" xr:uid="{48DB6395-5415-493E-A55F-535F467FDF9A}"/>
    <cellStyle name="20% - Accent5 5 2 2 2 6" xfId="7493" xr:uid="{0A0DE853-7FCE-4C33-8358-728FF9328979}"/>
    <cellStyle name="20% - Accent5 5 2 2 2 7" xfId="7494" xr:uid="{9CA842FB-F8E6-4991-843B-EC2DD18A6BFD}"/>
    <cellStyle name="20% - Accent5 5 2 2 3" xfId="7495" xr:uid="{DCF95EB1-5B51-4ED9-9013-A837E5583B8A}"/>
    <cellStyle name="20% - Accent5 5 2 2 3 2" xfId="7496" xr:uid="{C7D3D2B2-2C30-4A15-82C2-FB5954A2F8EA}"/>
    <cellStyle name="20% - Accent5 5 2 2 3 2 2" xfId="7497" xr:uid="{3EB9E7B1-F7FF-41FB-B020-B53471EE3452}"/>
    <cellStyle name="20% - Accent5 5 2 2 3 2 3" xfId="7498" xr:uid="{A69076FA-A007-4A2B-9325-55A461645563}"/>
    <cellStyle name="20% - Accent5 5 2 2 3 3" xfId="7499" xr:uid="{0B3728A2-BBAB-4DAB-9930-B7754DECFEDA}"/>
    <cellStyle name="20% - Accent5 5 2 2 3 4" xfId="7500" xr:uid="{014C75CC-8DDA-4CB2-AE53-041EF7AFDD3F}"/>
    <cellStyle name="20% - Accent5 5 2 2 3 5" xfId="7501" xr:uid="{AD806641-3CF3-4EE6-A9A8-3653A626EFAA}"/>
    <cellStyle name="20% - Accent5 5 2 2 3 6" xfId="7502" xr:uid="{DCF890CA-404F-453C-88A7-0FC86EEE7AE7}"/>
    <cellStyle name="20% - Accent5 5 2 2 4" xfId="7503" xr:uid="{D76DB134-F8F1-4E44-824D-65493EE33774}"/>
    <cellStyle name="20% - Accent5 5 2 2 4 2" xfId="7504" xr:uid="{7B7A0EB0-8995-4793-B5DD-93DF4089973D}"/>
    <cellStyle name="20% - Accent5 5 2 2 4 3" xfId="7505" xr:uid="{ED89F9D8-A7BC-4D6A-A0CA-39E473FB1A71}"/>
    <cellStyle name="20% - Accent5 5 2 2 5" xfId="7506" xr:uid="{1D3EE0FA-C494-4A2E-9604-11190C060419}"/>
    <cellStyle name="20% - Accent5 5 2 2 6" xfId="7507" xr:uid="{139DF18F-07F1-4B21-A848-E0D4DAAF1099}"/>
    <cellStyle name="20% - Accent5 5 2 2 7" xfId="7508" xr:uid="{8094F39C-2FCA-4EFB-9CCA-9D4F7CD85C48}"/>
    <cellStyle name="20% - Accent5 5 2 2 8" xfId="7509" xr:uid="{204C36F4-2D81-44C4-BE5F-E3F20A036C92}"/>
    <cellStyle name="20% - Accent5 5 2 2 9" xfId="7510" xr:uid="{676B988D-463F-4192-B183-354AD1B78891}"/>
    <cellStyle name="20% - Accent5 5 2 3" xfId="7511" xr:uid="{5DDE9047-9F6D-405A-A71B-62161AC79D86}"/>
    <cellStyle name="20% - Accent5 5 2 3 2" xfId="7512" xr:uid="{DA46D812-22B9-43BF-86D0-5479AE926943}"/>
    <cellStyle name="20% - Accent5 5 2 3 2 2" xfId="7513" xr:uid="{D27BD6F3-5C29-436F-8409-00C6DA8E4842}"/>
    <cellStyle name="20% - Accent5 5 2 3 2 2 2" xfId="7514" xr:uid="{161E9957-6299-4C92-AEAC-4775EF24D297}"/>
    <cellStyle name="20% - Accent5 5 2 3 2 2 3" xfId="7515" xr:uid="{20654A4A-BF60-445D-A025-6BC0E1464B29}"/>
    <cellStyle name="20% - Accent5 5 2 3 2 3" xfId="7516" xr:uid="{B1463EC3-9434-449C-9DE8-273EDBA5FD76}"/>
    <cellStyle name="20% - Accent5 5 2 3 2 4" xfId="7517" xr:uid="{CA1E76A9-F0B3-4BAD-882D-4541B44FB24E}"/>
    <cellStyle name="20% - Accent5 5 2 3 2 5" xfId="7518" xr:uid="{087E8782-FDC2-4055-9F8F-7BDC2278D519}"/>
    <cellStyle name="20% - Accent5 5 2 3 2 6" xfId="7519" xr:uid="{DB681159-30CC-4BA4-B84D-08B5462D6A15}"/>
    <cellStyle name="20% - Accent5 5 2 3 3" xfId="7520" xr:uid="{775467FC-8EA2-492F-AF15-84B4DF6E932B}"/>
    <cellStyle name="20% - Accent5 5 2 3 3 2" xfId="7521" xr:uid="{3A7E4D7E-A2DA-4E49-8585-0444E665C6AB}"/>
    <cellStyle name="20% - Accent5 5 2 3 3 2 2" xfId="7522" xr:uid="{F9AD5B4F-597C-4168-81DF-4BCAE1BDED7F}"/>
    <cellStyle name="20% - Accent5 5 2 3 3 2 3" xfId="7523" xr:uid="{2D3A1495-53C7-4AD8-B7D1-68077E234E20}"/>
    <cellStyle name="20% - Accent5 5 2 3 3 3" xfId="7524" xr:uid="{1C2AF04E-D540-44FC-9AA6-51EFF4D8B86E}"/>
    <cellStyle name="20% - Accent5 5 2 3 3 4" xfId="7525" xr:uid="{CCF3A527-C226-40EE-8AA1-B38B501E4E37}"/>
    <cellStyle name="20% - Accent5 5 2 3 3 5" xfId="7526" xr:uid="{A244D50B-D8FC-4F70-B2D5-F7261AC56EA0}"/>
    <cellStyle name="20% - Accent5 5 2 3 4" xfId="7527" xr:uid="{64EF24A2-0445-40FE-B02F-3205C1FDA599}"/>
    <cellStyle name="20% - Accent5 5 2 3 4 2" xfId="7528" xr:uid="{46021325-89EB-467C-B68C-5671D3BE643A}"/>
    <cellStyle name="20% - Accent5 5 2 3 4 3" xfId="7529" xr:uid="{DD94A173-7E8E-4ABE-A30B-5879484C3500}"/>
    <cellStyle name="20% - Accent5 5 2 3 5" xfId="7530" xr:uid="{03C70CCA-8ED2-48C8-8DBF-E8FA66FFDAAA}"/>
    <cellStyle name="20% - Accent5 5 2 3 6" xfId="7531" xr:uid="{B186F3F5-845D-4D63-9B18-9280164E7AB3}"/>
    <cellStyle name="20% - Accent5 5 2 3 7" xfId="7532" xr:uid="{D484B825-A6C1-4ACF-A5C1-9B11CA135A83}"/>
    <cellStyle name="20% - Accent5 5 2 3 8" xfId="7533" xr:uid="{B69957A7-222B-4579-A6F3-30CDEDA0460B}"/>
    <cellStyle name="20% - Accent5 5 2 3 9" xfId="7534" xr:uid="{E6DA28BD-CC26-4C25-9E95-3E8B407E1AAA}"/>
    <cellStyle name="20% - Accent5 5 2 4" xfId="7535" xr:uid="{6F11B50C-C23A-4E05-9B1F-C8B1220FE82F}"/>
    <cellStyle name="20% - Accent5 5 2 4 2" xfId="7536" xr:uid="{89324308-A2AB-45E0-99D0-DA0E52E06004}"/>
    <cellStyle name="20% - Accent5 5 2 4 2 2" xfId="7537" xr:uid="{D18E6842-B749-451B-9EEE-86ABD0E22B99}"/>
    <cellStyle name="20% - Accent5 5 2 4 2 3" xfId="7538" xr:uid="{915FB50A-AAB1-403A-8495-72F59A95C08B}"/>
    <cellStyle name="20% - Accent5 5 2 4 3" xfId="7539" xr:uid="{5468A9BE-26A3-4473-ADF7-E20600C45D0C}"/>
    <cellStyle name="20% - Accent5 5 2 4 4" xfId="7540" xr:uid="{C7D76AE6-8C2F-40B3-BDFC-4CFA0B4A2E04}"/>
    <cellStyle name="20% - Accent5 5 2 4 5" xfId="7541" xr:uid="{75CDE601-90FE-4C9D-8AE8-31389B1A9A8A}"/>
    <cellStyle name="20% - Accent5 5 2 4 6" xfId="7542" xr:uid="{FB84A255-DA9F-4940-80B8-92D918710E82}"/>
    <cellStyle name="20% - Accent5 5 2 4 7" xfId="7543" xr:uid="{09726A3E-C07C-41A8-9192-206FF2733B12}"/>
    <cellStyle name="20% - Accent5 5 2 5" xfId="7544" xr:uid="{7FBEED59-B8DF-462A-908A-B6C8A2C8DCD0}"/>
    <cellStyle name="20% - Accent5 5 2 5 2" xfId="7545" xr:uid="{B82DF8EE-1FE2-4F26-9348-CF6A85285617}"/>
    <cellStyle name="20% - Accent5 5 2 5 2 2" xfId="7546" xr:uid="{10A1F436-EB13-4E94-A244-0FF6C1222B65}"/>
    <cellStyle name="20% - Accent5 5 2 5 2 3" xfId="7547" xr:uid="{B600DAD1-3393-4471-A912-9AE3E24B7F4F}"/>
    <cellStyle name="20% - Accent5 5 2 5 3" xfId="7548" xr:uid="{0ECBBEEE-5E09-4393-B90F-4FF74C943A3B}"/>
    <cellStyle name="20% - Accent5 5 2 5 4" xfId="7549" xr:uid="{9016C2F3-4244-4683-A031-3B6C140EA4FC}"/>
    <cellStyle name="20% - Accent5 5 2 5 5" xfId="7550" xr:uid="{37108583-39BF-40E0-970A-44A8144922DA}"/>
    <cellStyle name="20% - Accent5 5 2 6" xfId="7551" xr:uid="{F27FFAF0-118C-458C-B4A0-855F0AE73E04}"/>
    <cellStyle name="20% - Accent5 5 2 6 2" xfId="7552" xr:uid="{30A9CD21-5BEC-4DC1-89C6-FB3A0F899950}"/>
    <cellStyle name="20% - Accent5 5 2 6 3" xfId="7553" xr:uid="{5679F391-1B84-421F-848E-7A078B57EEE4}"/>
    <cellStyle name="20% - Accent5 5 2 7" xfId="7554" xr:uid="{FF9BA396-F892-4772-BBF6-927E33BBACE1}"/>
    <cellStyle name="20% - Accent5 5 2 8" xfId="7555" xr:uid="{4EA38C86-61EE-4D2E-8070-3E7FBCAF9DA3}"/>
    <cellStyle name="20% - Accent5 5 2 9" xfId="7556" xr:uid="{E64473C7-0EA0-4733-A8B6-18F6FAA7E70B}"/>
    <cellStyle name="20% - Accent5 5 3" xfId="206" xr:uid="{15852968-FA1A-49AF-B363-04FFAEC8C114}"/>
    <cellStyle name="20% - Accent5 5 3 10" xfId="7558" xr:uid="{D955A758-DF90-469F-BE55-05CCD9BBA4F1}"/>
    <cellStyle name="20% - Accent5 5 3 11" xfId="7557" xr:uid="{3C36A747-8392-471E-93EB-F091B5759190}"/>
    <cellStyle name="20% - Accent5 5 3 2" xfId="7559" xr:uid="{D2C300BC-111D-4041-87B1-C19FA999E274}"/>
    <cellStyle name="20% - Accent5 5 3 2 2" xfId="7560" xr:uid="{06CCEC25-7F8E-45E5-B6F8-3B08A05E628C}"/>
    <cellStyle name="20% - Accent5 5 3 2 2 2" xfId="7561" xr:uid="{507E616A-503F-4066-B3AC-7185B33F6CD2}"/>
    <cellStyle name="20% - Accent5 5 3 2 2 3" xfId="7562" xr:uid="{007E37C8-3863-4509-AA48-889AF0100C78}"/>
    <cellStyle name="20% - Accent5 5 3 2 2 4" xfId="7563" xr:uid="{F77D334A-F320-4504-B7C4-9E56F05029FE}"/>
    <cellStyle name="20% - Accent5 5 3 2 2 5" xfId="7564" xr:uid="{185969CD-E15B-438E-84AF-CE1E7B815174}"/>
    <cellStyle name="20% - Accent5 5 3 2 3" xfId="7565" xr:uid="{164D471E-6719-4E1F-A63A-53E0A1E12A4A}"/>
    <cellStyle name="20% - Accent5 5 3 2 4" xfId="7566" xr:uid="{AA92AC93-BC85-47C4-A3FE-7E6B6A7E8389}"/>
    <cellStyle name="20% - Accent5 5 3 2 5" xfId="7567" xr:uid="{73592E65-0A55-483B-BFD7-FAB7C7AA4638}"/>
    <cellStyle name="20% - Accent5 5 3 2 6" xfId="7568" xr:uid="{E3843114-F56E-4728-9B24-93E26CB2836E}"/>
    <cellStyle name="20% - Accent5 5 3 2 7" xfId="7569" xr:uid="{82AAEC38-F21B-4B3D-9D47-AB1F67F1F95C}"/>
    <cellStyle name="20% - Accent5 5 3 2 8" xfId="7570" xr:uid="{0C9C1A78-3F13-4176-B332-80696527945D}"/>
    <cellStyle name="20% - Accent5 5 3 3" xfId="7571" xr:uid="{FD26CED1-DD0E-452B-B80E-22F01890E3B7}"/>
    <cellStyle name="20% - Accent5 5 3 3 2" xfId="7572" xr:uid="{2D4945F4-1704-4294-9CD2-009C0ECD6CF5}"/>
    <cellStyle name="20% - Accent5 5 3 3 2 2" xfId="7573" xr:uid="{8DC18F86-652F-4273-915B-2DC2E61EB11B}"/>
    <cellStyle name="20% - Accent5 5 3 3 2 3" xfId="7574" xr:uid="{A4AD0E80-9A0D-4877-ABC4-12E1511C78B3}"/>
    <cellStyle name="20% - Accent5 5 3 3 3" xfId="7575" xr:uid="{BA92E747-4F7B-4E8C-A4D0-AC78C42F20F3}"/>
    <cellStyle name="20% - Accent5 5 3 3 4" xfId="7576" xr:uid="{4AB00F8B-50B0-436A-A22F-F84D6F69B9F1}"/>
    <cellStyle name="20% - Accent5 5 3 3 5" xfId="7577" xr:uid="{3AFF61D6-A4E3-4FDF-B900-E5A141909CCE}"/>
    <cellStyle name="20% - Accent5 5 3 3 6" xfId="7578" xr:uid="{E18BDBD6-55A8-40CD-B285-D092CD907B6F}"/>
    <cellStyle name="20% - Accent5 5 3 3 7" xfId="7579" xr:uid="{4880AF81-9531-4953-9B5C-B1658D6DB658}"/>
    <cellStyle name="20% - Accent5 5 3 4" xfId="7580" xr:uid="{8C8ED672-EC30-4EE1-8C46-1FFD4172D84D}"/>
    <cellStyle name="20% - Accent5 5 3 4 2" xfId="7581" xr:uid="{5C7A2C0D-BF80-4A19-A55C-8CF3D6B5BB61}"/>
    <cellStyle name="20% - Accent5 5 3 4 3" xfId="7582" xr:uid="{FEDDA1C7-006E-48A6-BADA-F2E51361A9AE}"/>
    <cellStyle name="20% - Accent5 5 3 4 4" xfId="7583" xr:uid="{FF8A174F-57EE-4481-8832-25076B0DFFA9}"/>
    <cellStyle name="20% - Accent5 5 3 5" xfId="7584" xr:uid="{349C3CE4-A3BB-4AB0-86A7-7435FAE2CB9F}"/>
    <cellStyle name="20% - Accent5 5 3 6" xfId="7585" xr:uid="{7EC652CE-155A-4B1B-8D1A-BBB4839EBB68}"/>
    <cellStyle name="20% - Accent5 5 3 7" xfId="7586" xr:uid="{60EAAD28-69FE-4B42-ABB4-D8BAEC65A19B}"/>
    <cellStyle name="20% - Accent5 5 3 8" xfId="7587" xr:uid="{2D96CB26-7CDF-4116-B4EF-1407574A033E}"/>
    <cellStyle name="20% - Accent5 5 3 9" xfId="7588" xr:uid="{EC835DF1-CDFB-41A2-B1D7-04B03A4078AB}"/>
    <cellStyle name="20% - Accent5 5 4" xfId="7589" xr:uid="{12B8718E-4C2C-4271-86E0-C90CDF3FC2A3}"/>
    <cellStyle name="20% - Accent5 5 4 10" xfId="7590" xr:uid="{D189C420-AC74-452E-8FB9-2B107FF5546F}"/>
    <cellStyle name="20% - Accent5 5 4 2" xfId="7591" xr:uid="{A60C92F8-E2ED-46E3-AE1F-48BBF6393739}"/>
    <cellStyle name="20% - Accent5 5 4 2 2" xfId="7592" xr:uid="{5F28CA10-08B8-409A-8634-0622EFBDA3D3}"/>
    <cellStyle name="20% - Accent5 5 4 2 2 2" xfId="7593" xr:uid="{825F4E6A-3A46-436C-BA6E-138A99C6E9A5}"/>
    <cellStyle name="20% - Accent5 5 4 2 2 3" xfId="7594" xr:uid="{7C7AF6FF-284C-4C28-A4A8-D9F76DBA96D4}"/>
    <cellStyle name="20% - Accent5 5 4 2 2 4" xfId="7595" xr:uid="{B6E03031-457D-4881-AF6B-D4DC4899A65F}"/>
    <cellStyle name="20% - Accent5 5 4 2 3" xfId="7596" xr:uid="{BF5B85BE-7154-49B4-AB2B-3AFC3A4618F4}"/>
    <cellStyle name="20% - Accent5 5 4 2 4" xfId="7597" xr:uid="{29B7204E-2A25-4580-85EA-ECE931964F46}"/>
    <cellStyle name="20% - Accent5 5 4 2 5" xfId="7598" xr:uid="{082853FA-62A0-4710-8ADF-26DFBB25EE40}"/>
    <cellStyle name="20% - Accent5 5 4 2 6" xfId="7599" xr:uid="{0FF8DFD3-3FF6-4EAC-8043-FABF1E4AD869}"/>
    <cellStyle name="20% - Accent5 5 4 2 7" xfId="7600" xr:uid="{77CC0F96-F62E-439F-86EE-28EB1BA7E862}"/>
    <cellStyle name="20% - Accent5 5 4 3" xfId="7601" xr:uid="{FCECF4FB-13D8-4D41-87E6-4A0F71789842}"/>
    <cellStyle name="20% - Accent5 5 4 3 2" xfId="7602" xr:uid="{234A4E42-3928-4D55-8BBA-0241B013018E}"/>
    <cellStyle name="20% - Accent5 5 4 3 2 2" xfId="7603" xr:uid="{5B65409C-DB41-4E1B-9C59-7A9F8BE01D5B}"/>
    <cellStyle name="20% - Accent5 5 4 3 2 3" xfId="7604" xr:uid="{F13AAC21-468A-4CDE-8680-AC2A1837922B}"/>
    <cellStyle name="20% - Accent5 5 4 3 3" xfId="7605" xr:uid="{74704AED-C47F-479C-A55B-F5683F2A500B}"/>
    <cellStyle name="20% - Accent5 5 4 3 4" xfId="7606" xr:uid="{D6A20A02-F363-47ED-9FD5-4E6F5C26252F}"/>
    <cellStyle name="20% - Accent5 5 4 3 5" xfId="7607" xr:uid="{D3062572-7739-415B-82AF-E79EDF0CF21F}"/>
    <cellStyle name="20% - Accent5 5 4 3 6" xfId="7608" xr:uid="{74D98DE7-C6BD-42BA-92C7-A9B1924B43E2}"/>
    <cellStyle name="20% - Accent5 5 4 4" xfId="7609" xr:uid="{45192C0D-854D-4DE7-96FB-53B26951D9D5}"/>
    <cellStyle name="20% - Accent5 5 4 4 2" xfId="7610" xr:uid="{743739FE-2699-4FEB-AA91-4224B3A44F9D}"/>
    <cellStyle name="20% - Accent5 5 4 4 3" xfId="7611" xr:uid="{60401220-DE28-403C-892F-EC4ED82745DF}"/>
    <cellStyle name="20% - Accent5 5 4 4 4" xfId="7612" xr:uid="{27A82F55-B744-4262-8BE6-7B2B24E38755}"/>
    <cellStyle name="20% - Accent5 5 4 5" xfId="7613" xr:uid="{F8D31BFD-1056-4A1C-994A-2C59DE66E074}"/>
    <cellStyle name="20% - Accent5 5 4 6" xfId="7614" xr:uid="{BE066A2A-2B20-4984-8C1F-E846016B821C}"/>
    <cellStyle name="20% - Accent5 5 4 7" xfId="7615" xr:uid="{B7BAAA94-8467-4529-A1A8-1C73FBE93535}"/>
    <cellStyle name="20% - Accent5 5 4 8" xfId="7616" xr:uid="{A558E5B2-506E-4CEA-B193-9AD60F25BFE1}"/>
    <cellStyle name="20% - Accent5 5 4 9" xfId="7617" xr:uid="{CE2A96BC-A237-407A-A942-D1DC65D90D76}"/>
    <cellStyle name="20% - Accent5 5 5" xfId="7618" xr:uid="{8B7A4A94-4429-4ED5-A9FA-76EBA2CA5A09}"/>
    <cellStyle name="20% - Accent5 5 5 2" xfId="7619" xr:uid="{0DBB4FD0-316D-49CE-9444-910CB1BFEF23}"/>
    <cellStyle name="20% - Accent5 5 5 2 2" xfId="7620" xr:uid="{4E589D56-E1CF-4979-9A58-21BCD0842F39}"/>
    <cellStyle name="20% - Accent5 5 5 2 2 2" xfId="7621" xr:uid="{E4A7B93A-AC21-4FF1-B512-25A048C7147B}"/>
    <cellStyle name="20% - Accent5 5 5 2 2 3" xfId="7622" xr:uid="{7EBA8B9D-8444-418E-A522-9F6D54AF97F2}"/>
    <cellStyle name="20% - Accent5 5 5 2 2 4" xfId="7623" xr:uid="{B4F786FF-86D4-4EA5-9673-4EBE2E5AFD69}"/>
    <cellStyle name="20% - Accent5 5 5 2 3" xfId="7624" xr:uid="{DDC40283-5517-437E-9E2B-5A256B85BC9B}"/>
    <cellStyle name="20% - Accent5 5 5 2 4" xfId="7625" xr:uid="{1F1C4535-A8FE-4A4F-AFB2-6D2B57076556}"/>
    <cellStyle name="20% - Accent5 5 5 2 5" xfId="7626" xr:uid="{3F0D2BDD-0BF8-4526-B525-41009A0B0C09}"/>
    <cellStyle name="20% - Accent5 5 5 2 6" xfId="7627" xr:uid="{A75EAF31-17A5-4DD8-AC58-BE25DFAE6941}"/>
    <cellStyle name="20% - Accent5 5 5 3" xfId="7628" xr:uid="{05CE1C81-3211-4542-A9F9-B3A1E0C616C4}"/>
    <cellStyle name="20% - Accent5 5 5 3 2" xfId="7629" xr:uid="{00899FF6-2683-4864-881C-1C9928D2A343}"/>
    <cellStyle name="20% - Accent5 5 5 3 2 2" xfId="7630" xr:uid="{7299976E-8220-47C6-88DD-7CC07BB6F628}"/>
    <cellStyle name="20% - Accent5 5 5 3 2 3" xfId="7631" xr:uid="{EDCEC0A9-7ABE-4339-81AB-791234C69C05}"/>
    <cellStyle name="20% - Accent5 5 5 3 3" xfId="7632" xr:uid="{B7312FE8-C1F7-4D35-9570-AD9C34A0F26A}"/>
    <cellStyle name="20% - Accent5 5 5 3 4" xfId="7633" xr:uid="{F665269C-80EE-4594-AB23-744A4A05B0C8}"/>
    <cellStyle name="20% - Accent5 5 5 3 5" xfId="7634" xr:uid="{D78D2745-DEC6-445A-93B7-E8233D58062E}"/>
    <cellStyle name="20% - Accent5 5 5 3 6" xfId="7635" xr:uid="{B6509C34-78A0-480E-8C22-6BEDE09C4E1D}"/>
    <cellStyle name="20% - Accent5 5 5 4" xfId="7636" xr:uid="{B6F32F52-5B2F-4BC3-822A-93113BA419F7}"/>
    <cellStyle name="20% - Accent5 5 5 4 2" xfId="7637" xr:uid="{7D273A6D-79B7-45AF-ACE2-7DAC3C49AE6D}"/>
    <cellStyle name="20% - Accent5 5 5 4 3" xfId="7638" xr:uid="{6CC0F5D2-C516-4B4A-869E-B18C0C9CD768}"/>
    <cellStyle name="20% - Accent5 5 5 4 4" xfId="7639" xr:uid="{D0AC77DB-DE45-464B-AC6E-B6757020C50C}"/>
    <cellStyle name="20% - Accent5 5 5 5" xfId="7640" xr:uid="{647DBD4F-6B2D-491A-8037-8A0066916DB2}"/>
    <cellStyle name="20% - Accent5 5 5 6" xfId="7641" xr:uid="{5DEE93A3-E844-4070-A8A3-C5BC786C6DD1}"/>
    <cellStyle name="20% - Accent5 5 5 7" xfId="7642" xr:uid="{D3F3BB5B-2C4F-40AC-A7F3-8AB51056CCA1}"/>
    <cellStyle name="20% - Accent5 5 5 8" xfId="7643" xr:uid="{EC07C306-3708-40A5-A59F-73C4117C74E0}"/>
    <cellStyle name="20% - Accent5 5 5 9" xfId="7644" xr:uid="{E70E72D4-7286-4EDD-BB17-D1ECD2386784}"/>
    <cellStyle name="20% - Accent5 5 6" xfId="7645" xr:uid="{D3BF05B7-987B-4E04-9B1D-A0434365F17E}"/>
    <cellStyle name="20% - Accent5 5 6 2" xfId="7646" xr:uid="{C455F5B2-A6C8-4053-AD00-B39DD07BA545}"/>
    <cellStyle name="20% - Accent5 5 6 2 2" xfId="7647" xr:uid="{494A6570-E573-446F-93C7-7C94352AF27E}"/>
    <cellStyle name="20% - Accent5 5 6 2 3" xfId="7648" xr:uid="{471AAB52-E984-4DDD-8C2E-CCCE459BA326}"/>
    <cellStyle name="20% - Accent5 5 6 2 4" xfId="7649" xr:uid="{F756B944-2D1F-4C42-94AD-51FE88725631}"/>
    <cellStyle name="20% - Accent5 5 6 3" xfId="7650" xr:uid="{BAB224EE-62F0-4D01-80F9-871E182B99AB}"/>
    <cellStyle name="20% - Accent5 5 6 4" xfId="7651" xr:uid="{1B31949D-FA3F-46D7-806B-FE6587E85181}"/>
    <cellStyle name="20% - Accent5 5 6 5" xfId="7652" xr:uid="{250924EB-531B-45A5-B074-B5B2A0622C2D}"/>
    <cellStyle name="20% - Accent5 5 6 6" xfId="7653" xr:uid="{C28BB035-1320-4092-A4C1-9D5139C83285}"/>
    <cellStyle name="20% - Accent5 5 7" xfId="7654" xr:uid="{767D66AB-837E-4EF1-8283-715023A0207B}"/>
    <cellStyle name="20% - Accent5 5 7 2" xfId="7655" xr:uid="{FF682FD6-A45F-4D2F-938D-0E406D93650B}"/>
    <cellStyle name="20% - Accent5 5 7 2 2" xfId="7656" xr:uid="{DEB80161-0786-4BAC-B46D-0B1CB935C944}"/>
    <cellStyle name="20% - Accent5 5 7 2 3" xfId="7657" xr:uid="{67322A46-C08A-41B2-A951-4D7F1BDF3331}"/>
    <cellStyle name="20% - Accent5 5 7 3" xfId="7658" xr:uid="{E1E0F5F9-BD77-404B-B615-9F75A3F4B86D}"/>
    <cellStyle name="20% - Accent5 5 7 4" xfId="7659" xr:uid="{19BC8285-1A8A-4858-96E1-DF890207EC09}"/>
    <cellStyle name="20% - Accent5 5 7 5" xfId="7660" xr:uid="{7158264C-5D9F-419C-8CFA-78275D9C5875}"/>
    <cellStyle name="20% - Accent5 5 7 6" xfId="7661" xr:uid="{EEAD78AC-E4D6-4F55-AE3C-E29509F3BC55}"/>
    <cellStyle name="20% - Accent5 5 8" xfId="7662" xr:uid="{9AF3BB54-9DBD-4E92-A6AF-8190E7009A49}"/>
    <cellStyle name="20% - Accent5 5 8 2" xfId="7663" xr:uid="{9C7EFD8F-0C4A-403B-9A98-D263B50C506E}"/>
    <cellStyle name="20% - Accent5 5 8 3" xfId="7664" xr:uid="{C077ACED-49D0-4225-B40F-D41053ED853C}"/>
    <cellStyle name="20% - Accent5 5 8 4" xfId="7665" xr:uid="{1E76168D-0DDC-4B07-AC6A-AABFCD9ADFBE}"/>
    <cellStyle name="20% - Accent5 5 9" xfId="7666" xr:uid="{E6AE8B2B-C7C6-465D-BD2F-4C53B9D3224A}"/>
    <cellStyle name="20% - Accent5 6" xfId="207" xr:uid="{3B347272-4A8E-4B5E-8E59-B018A1E8407A}"/>
    <cellStyle name="20% - Accent5 6 10" xfId="7668" xr:uid="{26A657B7-0398-42E4-9A68-C47C7DE9E62D}"/>
    <cellStyle name="20% - Accent5 6 11" xfId="7669" xr:uid="{D55C7855-E67D-44B5-8C5F-46EBD4AC59C4}"/>
    <cellStyle name="20% - Accent5 6 12" xfId="7670" xr:uid="{54759912-8DA6-4A63-AFDD-A76B8274FE34}"/>
    <cellStyle name="20% - Accent5 6 13" xfId="7671" xr:uid="{2DB2AE16-E2D4-4892-9049-A67F00819A1C}"/>
    <cellStyle name="20% - Accent5 6 14" xfId="7672" xr:uid="{5A12171D-CE22-4943-B006-2A03F60105D4}"/>
    <cellStyle name="20% - Accent5 6 15" xfId="7667" xr:uid="{F35FFE03-5481-4324-8FED-99887442FA9D}"/>
    <cellStyle name="20% - Accent5 6 2" xfId="208" xr:uid="{E3FBC8CF-01A1-4BE8-98E0-E0F3F6C98ED5}"/>
    <cellStyle name="20% - Accent5 6 2 10" xfId="7674" xr:uid="{96604F30-9044-49B1-ACD8-21C67EBB0A37}"/>
    <cellStyle name="20% - Accent5 6 2 11" xfId="7675" xr:uid="{19A242FB-49F8-424B-B696-8B2CD4E6E294}"/>
    <cellStyle name="20% - Accent5 6 2 12" xfId="7673" xr:uid="{24D4D4BC-00FE-45F5-968C-3A7631DE2689}"/>
    <cellStyle name="20% - Accent5 6 2 2" xfId="7676" xr:uid="{0B89603A-A689-4ACD-BEE6-CA033513DE37}"/>
    <cellStyle name="20% - Accent5 6 2 2 2" xfId="7677" xr:uid="{3704EF1D-997C-4A89-BD58-F71692DDCCCA}"/>
    <cellStyle name="20% - Accent5 6 2 2 2 2" xfId="7678" xr:uid="{6202EA55-1762-44BD-B846-52AE47EDFD91}"/>
    <cellStyle name="20% - Accent5 6 2 2 2 3" xfId="7679" xr:uid="{30F24B48-B94F-45F4-B4AC-9DC7E43FC92D}"/>
    <cellStyle name="20% - Accent5 6 2 2 2 4" xfId="7680" xr:uid="{31BEE6F5-C282-49C6-8EE2-2C2590DDCC6E}"/>
    <cellStyle name="20% - Accent5 6 2 2 3" xfId="7681" xr:uid="{F845073A-4F58-443D-9172-E9A460305F88}"/>
    <cellStyle name="20% - Accent5 6 2 2 4" xfId="7682" xr:uid="{A771096A-313B-485F-B936-4CB51C3D0A01}"/>
    <cellStyle name="20% - Accent5 6 2 2 5" xfId="7683" xr:uid="{E7663117-9A38-4361-906D-21B8E04756B9}"/>
    <cellStyle name="20% - Accent5 6 2 2 6" xfId="7684" xr:uid="{4378A905-F400-4FE3-BB6E-ECC67663E50D}"/>
    <cellStyle name="20% - Accent5 6 2 2 7" xfId="7685" xr:uid="{30ADBD36-CA39-4BF2-B80F-60FD6884BA40}"/>
    <cellStyle name="20% - Accent5 6 2 2 8" xfId="7686" xr:uid="{ECBBD130-2AE6-4968-B9D2-CB10CED58974}"/>
    <cellStyle name="20% - Accent5 6 2 3" xfId="7687" xr:uid="{5083F81F-E63B-4C67-99E3-F3D02AC82626}"/>
    <cellStyle name="20% - Accent5 6 2 3 2" xfId="7688" xr:uid="{667513EA-EDAF-4B5A-879C-27ACC84E1D2F}"/>
    <cellStyle name="20% - Accent5 6 2 3 2 2" xfId="7689" xr:uid="{4E4F2CF2-9216-477A-BE77-6B559A34D7C0}"/>
    <cellStyle name="20% - Accent5 6 2 3 2 3" xfId="7690" xr:uid="{10487BA1-EFC1-4E67-9472-EDA1DA76884C}"/>
    <cellStyle name="20% - Accent5 6 2 3 3" xfId="7691" xr:uid="{EEC5DB24-DCA9-44AA-8186-2FF8FA03C493}"/>
    <cellStyle name="20% - Accent5 6 2 3 4" xfId="7692" xr:uid="{88C4A47C-ACAF-4853-BEF3-12CE221D47F4}"/>
    <cellStyle name="20% - Accent5 6 2 3 5" xfId="7693" xr:uid="{C8F0B558-A469-4995-9D3F-28D9ED12FC60}"/>
    <cellStyle name="20% - Accent5 6 2 3 6" xfId="7694" xr:uid="{7AB4635F-8C7B-457A-BDB0-07779FA33438}"/>
    <cellStyle name="20% - Accent5 6 2 4" xfId="7695" xr:uid="{A24721D7-C382-4836-A65B-917D2B9E69E5}"/>
    <cellStyle name="20% - Accent5 6 2 4 2" xfId="7696" xr:uid="{011ACAA1-F1DB-4449-9FF5-C1FAD1D6A129}"/>
    <cellStyle name="20% - Accent5 6 2 4 3" xfId="7697" xr:uid="{1FF3DE93-489E-4D5D-9DF2-087D9ECA0716}"/>
    <cellStyle name="20% - Accent5 6 2 5" xfId="7698" xr:uid="{3A79EC39-DEAF-4E44-B3C7-186F9354549A}"/>
    <cellStyle name="20% - Accent5 6 2 6" xfId="7699" xr:uid="{6B84930C-3DBE-45AB-B99E-C13FF18104FE}"/>
    <cellStyle name="20% - Accent5 6 2 7" xfId="7700" xr:uid="{E497A155-08AF-4DB4-986A-5572AE9EBABC}"/>
    <cellStyle name="20% - Accent5 6 2 8" xfId="7701" xr:uid="{8BCCB20D-3A34-44B2-B4F8-F013EB551E8F}"/>
    <cellStyle name="20% - Accent5 6 2 9" xfId="7702" xr:uid="{E52044BE-E6F5-4834-95B7-41DA2C9692B4}"/>
    <cellStyle name="20% - Accent5 6 3" xfId="7703" xr:uid="{BD415280-156B-4815-9335-D5871442DDC9}"/>
    <cellStyle name="20% - Accent5 6 3 10" xfId="7704" xr:uid="{3AAF0D7E-3074-4264-976C-C7C23DE27B2B}"/>
    <cellStyle name="20% - Accent5 6 3 2" xfId="7705" xr:uid="{15A61AC2-7C93-427E-A537-AFF21F9B46CF}"/>
    <cellStyle name="20% - Accent5 6 3 2 2" xfId="7706" xr:uid="{3DE4325E-5D9B-40AE-BB17-5832C9898F80}"/>
    <cellStyle name="20% - Accent5 6 3 2 2 2" xfId="7707" xr:uid="{99FB24F0-33D5-4B2E-89EC-0548FF59744A}"/>
    <cellStyle name="20% - Accent5 6 3 2 2 3" xfId="7708" xr:uid="{421A8817-432B-4976-A6A7-A125D9051DF5}"/>
    <cellStyle name="20% - Accent5 6 3 2 3" xfId="7709" xr:uid="{FBA95725-5B41-425B-B33F-7CEA6F5D7FA0}"/>
    <cellStyle name="20% - Accent5 6 3 2 4" xfId="7710" xr:uid="{FDDDA59A-FCF4-4DDF-8A67-153B261FBEEE}"/>
    <cellStyle name="20% - Accent5 6 3 2 5" xfId="7711" xr:uid="{46D7D2A0-7AC8-44E1-A492-3ACDF5F51299}"/>
    <cellStyle name="20% - Accent5 6 3 2 6" xfId="7712" xr:uid="{D0735F2F-6074-4948-80F2-8CAB59F4BBE2}"/>
    <cellStyle name="20% - Accent5 6 3 2 7" xfId="7713" xr:uid="{EC0E991D-0233-4299-A625-72B9C96A2349}"/>
    <cellStyle name="20% - Accent5 6 3 3" xfId="7714" xr:uid="{310EAC73-5E08-4B75-BB13-7BC1018406BA}"/>
    <cellStyle name="20% - Accent5 6 3 3 2" xfId="7715" xr:uid="{F42D233C-2DFC-4CD7-88F2-2DD391A7996A}"/>
    <cellStyle name="20% - Accent5 6 3 3 2 2" xfId="7716" xr:uid="{EAC1B166-73C4-4F8F-A36C-0766E3367A37}"/>
    <cellStyle name="20% - Accent5 6 3 3 2 3" xfId="7717" xr:uid="{2F438AF5-BE04-4275-A388-0D1C9F7FA302}"/>
    <cellStyle name="20% - Accent5 6 3 3 3" xfId="7718" xr:uid="{33B32EAC-CA9F-4380-AA70-1377B822278F}"/>
    <cellStyle name="20% - Accent5 6 3 3 4" xfId="7719" xr:uid="{701E5D04-80B2-4BF0-A89B-59A280940396}"/>
    <cellStyle name="20% - Accent5 6 3 3 5" xfId="7720" xr:uid="{B68A161B-1609-48A5-B7AF-D154BF568068}"/>
    <cellStyle name="20% - Accent5 6 3 4" xfId="7721" xr:uid="{8DA26FB6-623B-43DF-B07F-4A9D6FD1A6F4}"/>
    <cellStyle name="20% - Accent5 6 3 4 2" xfId="7722" xr:uid="{C53F6C71-EADB-4C66-BACF-883DA5DC78A9}"/>
    <cellStyle name="20% - Accent5 6 3 4 3" xfId="7723" xr:uid="{776022FD-1A13-4A1E-AEBD-5A7643D97705}"/>
    <cellStyle name="20% - Accent5 6 3 5" xfId="7724" xr:uid="{E87C1512-2E4D-4F5F-97F6-013DFA9F42B4}"/>
    <cellStyle name="20% - Accent5 6 3 6" xfId="7725" xr:uid="{CF3BF60D-9850-4F8E-8DD6-B16A933139A2}"/>
    <cellStyle name="20% - Accent5 6 3 7" xfId="7726" xr:uid="{0039C7DF-9A59-41FA-A573-5544B0B76D49}"/>
    <cellStyle name="20% - Accent5 6 3 8" xfId="7727" xr:uid="{A37987D0-DEAD-4E61-8E3A-FA12A06EE38D}"/>
    <cellStyle name="20% - Accent5 6 3 9" xfId="7728" xr:uid="{699AE8B9-E28F-4F6B-A356-6B4B8B682B4F}"/>
    <cellStyle name="20% - Accent5 6 4" xfId="7729" xr:uid="{266E9F0F-E9E0-4D1D-8359-71F6B9BFBB20}"/>
    <cellStyle name="20% - Accent5 6 4 10" xfId="7730" xr:uid="{73EC5711-4684-4DD8-8F20-3D3359CAAE72}"/>
    <cellStyle name="20% - Accent5 6 4 2" xfId="7731" xr:uid="{6F4B8895-2FA8-4798-AD38-61A30C0A1916}"/>
    <cellStyle name="20% - Accent5 6 4 2 2" xfId="7732" xr:uid="{AC1AECC6-7A79-4BA3-B171-92521B729614}"/>
    <cellStyle name="20% - Accent5 6 4 2 2 2" xfId="7733" xr:uid="{CC14D288-46DE-477B-A1AF-157D865F0C73}"/>
    <cellStyle name="20% - Accent5 6 4 2 2 3" xfId="7734" xr:uid="{AD1DAAFA-CE71-4691-A57D-EAB4F4DF6A68}"/>
    <cellStyle name="20% - Accent5 6 4 2 3" xfId="7735" xr:uid="{9EAB2317-4A6F-4D33-AB5B-31353FB2F6FD}"/>
    <cellStyle name="20% - Accent5 6 4 2 4" xfId="7736" xr:uid="{788850DC-C934-4D44-B866-6CD5E0A824F6}"/>
    <cellStyle name="20% - Accent5 6 4 2 5" xfId="7737" xr:uid="{F113FBED-5B9A-4067-A771-00FE22A7163D}"/>
    <cellStyle name="20% - Accent5 6 4 3" xfId="7738" xr:uid="{43B2CE10-9F56-4E8F-BA1F-94A8F2D92BB2}"/>
    <cellStyle name="20% - Accent5 6 4 3 2" xfId="7739" xr:uid="{17E60306-AD5C-4CB4-8854-2BB7EDDCF71E}"/>
    <cellStyle name="20% - Accent5 6 4 3 2 2" xfId="7740" xr:uid="{04F46716-E7C8-4322-9BB4-4166C2814E82}"/>
    <cellStyle name="20% - Accent5 6 4 3 2 3" xfId="7741" xr:uid="{5E6B23F6-069F-4060-A95E-A0F088D49AB0}"/>
    <cellStyle name="20% - Accent5 6 4 3 3" xfId="7742" xr:uid="{DC6EBB93-370E-4BD2-A13A-E63B60DF79F0}"/>
    <cellStyle name="20% - Accent5 6 4 3 4" xfId="7743" xr:uid="{4C6AAE0B-104D-42E7-B35F-C07051C64349}"/>
    <cellStyle name="20% - Accent5 6 4 3 5" xfId="7744" xr:uid="{42720092-F7D1-4A74-B27E-07620145A922}"/>
    <cellStyle name="20% - Accent5 6 4 4" xfId="7745" xr:uid="{5F3C3134-27E4-4F70-A940-D0CA3C120894}"/>
    <cellStyle name="20% - Accent5 6 4 4 2" xfId="7746" xr:uid="{66B7F1A4-F367-4F53-B129-55E02BE9145A}"/>
    <cellStyle name="20% - Accent5 6 4 4 3" xfId="7747" xr:uid="{544CC666-9743-4C08-B79B-90FB64715C6F}"/>
    <cellStyle name="20% - Accent5 6 4 5" xfId="7748" xr:uid="{004A005B-E9A8-4D0D-830B-4563F9E81089}"/>
    <cellStyle name="20% - Accent5 6 4 6" xfId="7749" xr:uid="{D55668B0-C09F-4CA2-8D67-E894DB550A2F}"/>
    <cellStyle name="20% - Accent5 6 4 7" xfId="7750" xr:uid="{721C2C9C-3479-4F70-BDB2-6B5369F63C96}"/>
    <cellStyle name="20% - Accent5 6 4 8" xfId="7751" xr:uid="{21DD8DF9-803E-4D60-BDC8-6C8C177FA373}"/>
    <cellStyle name="20% - Accent5 6 4 9" xfId="7752" xr:uid="{49A81BAE-3552-4FB2-BB80-3253C1B7BDED}"/>
    <cellStyle name="20% - Accent5 6 5" xfId="7753" xr:uid="{6C7497D8-0C14-479A-8A08-5C02491A69AD}"/>
    <cellStyle name="20% - Accent5 6 5 2" xfId="7754" xr:uid="{E93C456E-4604-4D65-AB6C-1B52ADAD50E9}"/>
    <cellStyle name="20% - Accent5 6 5 2 2" xfId="7755" xr:uid="{9DBFA7C7-D2B3-47B4-8530-DF15FA0C40BC}"/>
    <cellStyle name="20% - Accent5 6 5 2 3" xfId="7756" xr:uid="{B91C8200-AAD9-47C9-8C3F-56AC64039F23}"/>
    <cellStyle name="20% - Accent5 6 5 3" xfId="7757" xr:uid="{88BB8878-2C81-4155-B0B5-45C6D1A348C9}"/>
    <cellStyle name="20% - Accent5 6 5 4" xfId="7758" xr:uid="{A7A81980-6A69-4084-A103-7C9DA4984C44}"/>
    <cellStyle name="20% - Accent5 6 5 5" xfId="7759" xr:uid="{762EF476-203B-490C-856F-8F94A62246BA}"/>
    <cellStyle name="20% - Accent5 6 6" xfId="7760" xr:uid="{A73041B7-CB5A-4F80-A2C1-E5E6CFEAD19F}"/>
    <cellStyle name="20% - Accent5 6 6 2" xfId="7761" xr:uid="{E068280B-BF84-4A53-BD02-51642AA59099}"/>
    <cellStyle name="20% - Accent5 6 6 2 2" xfId="7762" xr:uid="{92B97815-BBCA-4056-8816-A55123EE77E3}"/>
    <cellStyle name="20% - Accent5 6 6 2 3" xfId="7763" xr:uid="{11C66086-2FE1-498B-A9F1-09115966A11E}"/>
    <cellStyle name="20% - Accent5 6 6 3" xfId="7764" xr:uid="{F245EF53-6259-4EFD-AA1F-84E65EA436E8}"/>
    <cellStyle name="20% - Accent5 6 6 4" xfId="7765" xr:uid="{77CD2DC5-6715-4362-89C1-540C3DD89E6D}"/>
    <cellStyle name="20% - Accent5 6 6 5" xfId="7766" xr:uid="{9CE9D641-4DE4-4D73-828C-9CD8992670C8}"/>
    <cellStyle name="20% - Accent5 6 7" xfId="7767" xr:uid="{2C00E445-E317-49DB-90BB-5C0A626CAD86}"/>
    <cellStyle name="20% - Accent5 6 7 2" xfId="7768" xr:uid="{3A85733C-22A0-4E1A-B441-345D94829B33}"/>
    <cellStyle name="20% - Accent5 6 7 3" xfId="7769" xr:uid="{1AF4AA40-BD7F-4286-B89D-110B94E5743B}"/>
    <cellStyle name="20% - Accent5 6 8" xfId="7770" xr:uid="{5247F86D-379C-4441-AE32-DEDF6312DABB}"/>
    <cellStyle name="20% - Accent5 6 9" xfId="7771" xr:uid="{BAC1945E-7854-4F67-8C2C-80566B4F1F3E}"/>
    <cellStyle name="20% - Accent5 7" xfId="209" xr:uid="{D1A74165-20A5-412F-880E-1E3E12681512}"/>
    <cellStyle name="20% - Accent5 7 10" xfId="7773" xr:uid="{9C4D2A5B-DE40-4CAA-9296-ED6A4D5BFA2A}"/>
    <cellStyle name="20% - Accent5 7 11" xfId="7774" xr:uid="{78D85ACD-5386-42A5-9A58-01A0F5461E5A}"/>
    <cellStyle name="20% - Accent5 7 12" xfId="7775" xr:uid="{339DB2C1-A9DF-4984-B60C-4533155AD735}"/>
    <cellStyle name="20% - Accent5 7 13" xfId="7776" xr:uid="{385DF519-01E7-4954-B6D6-574DC5454FCF}"/>
    <cellStyle name="20% - Accent5 7 14" xfId="7772" xr:uid="{AFAB03F7-997B-4043-8953-08531321A115}"/>
    <cellStyle name="20% - Accent5 7 2" xfId="210" xr:uid="{95230AA6-5975-4556-9B67-C6DC9B99C511}"/>
    <cellStyle name="20% - Accent5 7 2 10" xfId="7778" xr:uid="{CE2D63AE-57F3-45BF-B920-C301EAB11EF8}"/>
    <cellStyle name="20% - Accent5 7 2 11" xfId="7777" xr:uid="{367F6382-8D5B-4B77-9B26-AEABE1C3AD19}"/>
    <cellStyle name="20% - Accent5 7 2 2" xfId="7779" xr:uid="{0A182F0F-77D8-44B8-93CA-E6A9FF244D37}"/>
    <cellStyle name="20% - Accent5 7 2 2 2" xfId="7780" xr:uid="{66CFFA15-BFC8-4164-A7E3-0C5863AA70A0}"/>
    <cellStyle name="20% - Accent5 7 2 2 2 2" xfId="7781" xr:uid="{DAFAB40D-F533-4EBD-AEFA-E939211DEE53}"/>
    <cellStyle name="20% - Accent5 7 2 2 2 3" xfId="7782" xr:uid="{84F3BA66-80FB-47AB-B76E-5138CFAE43D0}"/>
    <cellStyle name="20% - Accent5 7 2 2 3" xfId="7783" xr:uid="{354F2DCF-6A22-4AE7-92BF-EB41F4B040F9}"/>
    <cellStyle name="20% - Accent5 7 2 2 4" xfId="7784" xr:uid="{0FC9BE97-47C4-4A2C-90F6-A64D5B4D0EF5}"/>
    <cellStyle name="20% - Accent5 7 2 2 5" xfId="7785" xr:uid="{1256C424-0726-4161-9A68-41242BA62DAD}"/>
    <cellStyle name="20% - Accent5 7 2 2 6" xfId="7786" xr:uid="{FB044750-1630-4BC3-A81F-965960CB1AAB}"/>
    <cellStyle name="20% - Accent5 7 2 2 7" xfId="7787" xr:uid="{D4BE2650-9385-401B-9FCC-A6A0DC03CF4E}"/>
    <cellStyle name="20% - Accent5 7 2 2 8" xfId="7788" xr:uid="{DA194CC3-7599-44C9-897F-E3D15F894965}"/>
    <cellStyle name="20% - Accent5 7 2 3" xfId="7789" xr:uid="{1B63A415-25A8-44AC-BB1C-A2F8FA8BE42A}"/>
    <cellStyle name="20% - Accent5 7 2 3 2" xfId="7790" xr:uid="{DA319BE7-4356-49EC-AB98-6C0B05083ED4}"/>
    <cellStyle name="20% - Accent5 7 2 3 2 2" xfId="7791" xr:uid="{024C7E08-FECC-43EE-9C15-04D96ADA4828}"/>
    <cellStyle name="20% - Accent5 7 2 3 2 3" xfId="7792" xr:uid="{9CCE8A19-148E-45AB-B204-F7C1698D1980}"/>
    <cellStyle name="20% - Accent5 7 2 3 3" xfId="7793" xr:uid="{117C4B7F-DD39-416C-90AE-62C811C16B13}"/>
    <cellStyle name="20% - Accent5 7 2 3 4" xfId="7794" xr:uid="{C5809513-9472-42AA-BC7B-8E9EDF8D84B8}"/>
    <cellStyle name="20% - Accent5 7 2 3 5" xfId="7795" xr:uid="{52C7220E-DB83-4B43-870B-2E1A218E67DD}"/>
    <cellStyle name="20% - Accent5 7 2 4" xfId="7796" xr:uid="{3BCDFB2B-63AA-4243-BA5C-77F4BE0F8669}"/>
    <cellStyle name="20% - Accent5 7 2 4 2" xfId="7797" xr:uid="{AD651AC7-7052-4DF5-A564-0F14D348C74C}"/>
    <cellStyle name="20% - Accent5 7 2 4 3" xfId="7798" xr:uid="{C106B3B2-BF8B-43E0-94C0-3B0295132548}"/>
    <cellStyle name="20% - Accent5 7 2 5" xfId="7799" xr:uid="{69D6CEFC-83AC-4339-AB71-46FA4441CC51}"/>
    <cellStyle name="20% - Accent5 7 2 6" xfId="7800" xr:uid="{BEA7489E-AFFD-4218-8460-BE9BEB7C6A09}"/>
    <cellStyle name="20% - Accent5 7 2 7" xfId="7801" xr:uid="{06D7437A-D9E0-4EEA-8E55-9D57973CA0E9}"/>
    <cellStyle name="20% - Accent5 7 2 8" xfId="7802" xr:uid="{FA2A97B6-4883-44A0-BBC9-7E1BBC0930B6}"/>
    <cellStyle name="20% - Accent5 7 2 9" xfId="7803" xr:uid="{42E2780A-0A42-4269-889F-35AF4925ACCD}"/>
    <cellStyle name="20% - Accent5 7 3" xfId="7804" xr:uid="{1929227F-5E20-4C80-993B-5FE0C9571959}"/>
    <cellStyle name="20% - Accent5 7 3 10" xfId="7805" xr:uid="{D9899308-5665-45B4-920A-5B8135ABB523}"/>
    <cellStyle name="20% - Accent5 7 3 2" xfId="7806" xr:uid="{01623219-105E-46E7-91BB-7731FE8C3DC0}"/>
    <cellStyle name="20% - Accent5 7 3 2 2" xfId="7807" xr:uid="{0E86EA4C-4FF9-4CE9-A23D-FA81B187AA72}"/>
    <cellStyle name="20% - Accent5 7 3 2 2 2" xfId="7808" xr:uid="{1A604B48-FC71-46E9-A19E-BAC7929012F6}"/>
    <cellStyle name="20% - Accent5 7 3 2 2 3" xfId="7809" xr:uid="{AC96BAA5-A296-40F9-8A61-F0A06776A082}"/>
    <cellStyle name="20% - Accent5 7 3 2 3" xfId="7810" xr:uid="{06EEA8C8-B3C0-4A96-80F5-A7B398C3C515}"/>
    <cellStyle name="20% - Accent5 7 3 2 4" xfId="7811" xr:uid="{376035CA-93D2-4C34-ACC4-19EC8CEBA425}"/>
    <cellStyle name="20% - Accent5 7 3 2 5" xfId="7812" xr:uid="{D1905122-D833-4DE5-8BA2-C535C00465D5}"/>
    <cellStyle name="20% - Accent5 7 3 2 6" xfId="7813" xr:uid="{8B4F9B8A-D0B7-40E1-B457-ABF9E5012644}"/>
    <cellStyle name="20% - Accent5 7 3 2 7" xfId="7814" xr:uid="{109B9D39-789F-4EC3-85CD-491EA27C2761}"/>
    <cellStyle name="20% - Accent5 7 3 3" xfId="7815" xr:uid="{FBCB7468-F39F-4A7D-B750-3D47101F67DD}"/>
    <cellStyle name="20% - Accent5 7 3 3 2" xfId="7816" xr:uid="{70D376E6-9C05-4D0A-A547-289B5BA8DC79}"/>
    <cellStyle name="20% - Accent5 7 3 3 2 2" xfId="7817" xr:uid="{DD3D57FB-465C-4E60-AF04-2A97BA51AF51}"/>
    <cellStyle name="20% - Accent5 7 3 3 2 3" xfId="7818" xr:uid="{9EC116B9-856E-448E-A77D-110E2343BE4C}"/>
    <cellStyle name="20% - Accent5 7 3 3 3" xfId="7819" xr:uid="{ACE1AA35-9576-4057-BD36-ACA636155706}"/>
    <cellStyle name="20% - Accent5 7 3 3 4" xfId="7820" xr:uid="{4CDC3EE9-04B8-4914-ACEA-0500785BA976}"/>
    <cellStyle name="20% - Accent5 7 3 3 5" xfId="7821" xr:uid="{7E70B0D8-7A36-40F8-949F-1EF6A81B9D92}"/>
    <cellStyle name="20% - Accent5 7 3 4" xfId="7822" xr:uid="{EBAEA44D-E4BC-4E0C-948F-24F2FD5F79E6}"/>
    <cellStyle name="20% - Accent5 7 3 4 2" xfId="7823" xr:uid="{B6B71CD6-3EF3-4526-ACB4-48110F83929F}"/>
    <cellStyle name="20% - Accent5 7 3 4 3" xfId="7824" xr:uid="{4F2A0870-EB0A-4DEA-A335-48DD83D96BEE}"/>
    <cellStyle name="20% - Accent5 7 3 5" xfId="7825" xr:uid="{AC7BD633-447C-47B4-9C64-5C42409B5D70}"/>
    <cellStyle name="20% - Accent5 7 3 6" xfId="7826" xr:uid="{696034ED-3845-4149-9804-B79CD80F715B}"/>
    <cellStyle name="20% - Accent5 7 3 7" xfId="7827" xr:uid="{6218E75F-993C-448C-B1F8-2FBC601DE21B}"/>
    <cellStyle name="20% - Accent5 7 3 8" xfId="7828" xr:uid="{FB1164AB-91FD-44D5-97E3-717D65561EB7}"/>
    <cellStyle name="20% - Accent5 7 3 9" xfId="7829" xr:uid="{DFB286AA-7CC6-45A3-B695-4B3FEA30F00F}"/>
    <cellStyle name="20% - Accent5 7 4" xfId="7830" xr:uid="{27099EF4-452C-463C-84BF-1ACF76BA7B4B}"/>
    <cellStyle name="20% - Accent5 7 4 2" xfId="7831" xr:uid="{E955FE1A-A7F1-4B96-AF64-9E92BBFF02D7}"/>
    <cellStyle name="20% - Accent5 7 4 2 2" xfId="7832" xr:uid="{8B01E1BF-B023-4AF3-8DA1-24FDF0305871}"/>
    <cellStyle name="20% - Accent5 7 4 2 3" xfId="7833" xr:uid="{3BC760B3-5D39-485E-B811-108D9E2D4312}"/>
    <cellStyle name="20% - Accent5 7 4 3" xfId="7834" xr:uid="{D82867A0-B3C1-41FB-8357-9F7532408B4C}"/>
    <cellStyle name="20% - Accent5 7 4 4" xfId="7835" xr:uid="{276DA369-6ECF-49D2-A5A5-B1BDA1D6B6C0}"/>
    <cellStyle name="20% - Accent5 7 4 5" xfId="7836" xr:uid="{62FC07A9-1404-488A-A741-39D1BEFC64E5}"/>
    <cellStyle name="20% - Accent5 7 4 6" xfId="7837" xr:uid="{B2155A95-A3E9-47AC-AC67-F2227577F6F6}"/>
    <cellStyle name="20% - Accent5 7 4 7" xfId="7838" xr:uid="{10F27366-7022-4A3F-BB19-EF3558D1D6F8}"/>
    <cellStyle name="20% - Accent5 7 4 8" xfId="7839" xr:uid="{15169D29-A1FE-45B3-89E2-7ECBD1631661}"/>
    <cellStyle name="20% - Accent5 7 5" xfId="7840" xr:uid="{B9C0BB4D-A1B1-42BE-98DE-6B29221960FB}"/>
    <cellStyle name="20% - Accent5 7 5 2" xfId="7841" xr:uid="{6F2FA151-5BF3-4F96-94D2-D9B4ADB4324B}"/>
    <cellStyle name="20% - Accent5 7 5 2 2" xfId="7842" xr:uid="{FE587620-CCD2-470C-8F1A-3617BA059238}"/>
    <cellStyle name="20% - Accent5 7 5 2 3" xfId="7843" xr:uid="{27FB6F29-0621-4FEE-853A-822B79875DA1}"/>
    <cellStyle name="20% - Accent5 7 5 3" xfId="7844" xr:uid="{65CFE40A-2C4C-4B05-A551-C1DA4578DFC8}"/>
    <cellStyle name="20% - Accent5 7 5 4" xfId="7845" xr:uid="{6C69A532-F520-4C23-AB99-BF9F42C6D948}"/>
    <cellStyle name="20% - Accent5 7 5 5" xfId="7846" xr:uid="{5D5AC6B9-59FC-48E2-BF71-CED9B30CA653}"/>
    <cellStyle name="20% - Accent5 7 6" xfId="7847" xr:uid="{41AD1B55-3C36-4879-8AA0-0D14BC667114}"/>
    <cellStyle name="20% - Accent5 7 6 2" xfId="7848" xr:uid="{77005884-6569-48E6-BF8F-141C890CB34B}"/>
    <cellStyle name="20% - Accent5 7 6 3" xfId="7849" xr:uid="{7C2950F2-CF6A-4B4A-A8D3-00B8C10690D7}"/>
    <cellStyle name="20% - Accent5 7 7" xfId="7850" xr:uid="{C7BA8655-7573-46E4-9298-EAEC69788242}"/>
    <cellStyle name="20% - Accent5 7 8" xfId="7851" xr:uid="{AE59C2AE-1B2C-4871-A93B-B1437EE010E6}"/>
    <cellStyle name="20% - Accent5 7 9" xfId="7852" xr:uid="{089FEA1F-A744-4FC4-982B-645AB8C54873}"/>
    <cellStyle name="20% - Accent5 8" xfId="7853" xr:uid="{7021F1A1-EE02-4CD7-B22F-0F6DC10FFE19}"/>
    <cellStyle name="20% - Accent5 8 10" xfId="7854" xr:uid="{A08D6398-210B-492D-A460-3E9B32871A24}"/>
    <cellStyle name="20% - Accent5 8 11" xfId="7855" xr:uid="{1381DED4-010D-46A9-B0D3-4E54BADD209C}"/>
    <cellStyle name="20% - Accent5 8 2" xfId="7856" xr:uid="{38FBDD47-A4D1-48C8-9E16-E41771CD118A}"/>
    <cellStyle name="20% - Accent5 8 2 2" xfId="7857" xr:uid="{572CCD93-7BE4-47C3-A1B5-7F184EA568FA}"/>
    <cellStyle name="20% - Accent5 8 2 2 2" xfId="7858" xr:uid="{2DAB7D08-9A11-4DA1-AF1D-34C8DB6A09CC}"/>
    <cellStyle name="20% - Accent5 8 2 2 3" xfId="7859" xr:uid="{4730D2C5-602F-43A7-9779-55690AD0A064}"/>
    <cellStyle name="20% - Accent5 8 2 2 4" xfId="7860" xr:uid="{C33BF3BA-86E6-4CAD-8D3D-E843EB6D0EAD}"/>
    <cellStyle name="20% - Accent5 8 2 2 5" xfId="7861" xr:uid="{318FE436-0B47-4C28-9701-B3692FAE1FC1}"/>
    <cellStyle name="20% - Accent5 8 2 2 6" xfId="7862" xr:uid="{D463E985-6A2D-406C-9500-A16599F3259F}"/>
    <cellStyle name="20% - Accent5 8 2 3" xfId="7863" xr:uid="{2FED40E6-C712-485E-BBE9-27D501D26024}"/>
    <cellStyle name="20% - Accent5 8 2 4" xfId="7864" xr:uid="{57A65318-9689-4D06-ACD4-356AB4E4092A}"/>
    <cellStyle name="20% - Accent5 8 2 5" xfId="7865" xr:uid="{CE55040D-7A36-45B1-970B-F39BF78FEF25}"/>
    <cellStyle name="20% - Accent5 8 2 6" xfId="7866" xr:uid="{A1E3E802-F924-4531-A185-EB98E4526BB4}"/>
    <cellStyle name="20% - Accent5 8 2 7" xfId="7867" xr:uid="{52279FE8-C2EE-4A5B-B532-C74BF7CFCA04}"/>
    <cellStyle name="20% - Accent5 8 2 8" xfId="7868" xr:uid="{E4219756-AE6F-4D41-B6CA-66F161CB61F4}"/>
    <cellStyle name="20% - Accent5 8 3" xfId="7869" xr:uid="{8F995FFC-5E0F-4C6D-97B1-A81C6CBA5BE2}"/>
    <cellStyle name="20% - Accent5 8 3 2" xfId="7870" xr:uid="{58723DAC-6DD0-4A77-A1E5-7CC353BEB5CB}"/>
    <cellStyle name="20% - Accent5 8 3 2 2" xfId="7871" xr:uid="{B3662D7C-B478-46D8-850F-9692C06B7787}"/>
    <cellStyle name="20% - Accent5 8 3 2 3" xfId="7872" xr:uid="{1C6A548D-D5B6-40A6-87B7-4C08A980DB7B}"/>
    <cellStyle name="20% - Accent5 8 3 2 4" xfId="7873" xr:uid="{EA744E84-962B-46F3-ACFC-90053B632561}"/>
    <cellStyle name="20% - Accent5 8 3 2 5" xfId="7874" xr:uid="{E6D157FF-4D1A-4970-BA3D-50DF2B1FCDE4}"/>
    <cellStyle name="20% - Accent5 8 3 3" xfId="7875" xr:uid="{AF6E41B0-0EB5-422E-B6D6-834C00135825}"/>
    <cellStyle name="20% - Accent5 8 3 4" xfId="7876" xr:uid="{4CB46EA4-3665-43A9-9DEF-8A001D1CAA52}"/>
    <cellStyle name="20% - Accent5 8 3 5" xfId="7877" xr:uid="{B63E4801-E43B-4D9E-BA3B-1286EC014B59}"/>
    <cellStyle name="20% - Accent5 8 3 6" xfId="7878" xr:uid="{46CD0AD9-28B0-44FD-A9ED-2FEEE50EE8FD}"/>
    <cellStyle name="20% - Accent5 8 3 7" xfId="7879" xr:uid="{251AD3FA-75CA-460A-B5B9-795E1366022E}"/>
    <cellStyle name="20% - Accent5 8 3 8" xfId="7880" xr:uid="{E7008B34-60EF-408E-A2A8-87129E44C6B7}"/>
    <cellStyle name="20% - Accent5 8 4" xfId="7881" xr:uid="{1BE68D6A-5187-4605-B974-F6E08604D45F}"/>
    <cellStyle name="20% - Accent5 8 4 2" xfId="7882" xr:uid="{5C3FD04B-ACDC-42C2-92E9-17C3686153B5}"/>
    <cellStyle name="20% - Accent5 8 4 3" xfId="7883" xr:uid="{305F6179-6BCC-4799-9C04-7A2A0A591683}"/>
    <cellStyle name="20% - Accent5 8 4 4" xfId="7884" xr:uid="{231371AA-668A-49D3-BB5A-65104DCA2061}"/>
    <cellStyle name="20% - Accent5 8 4 5" xfId="7885" xr:uid="{3F5F87CF-D509-4154-8592-C388E5B06C93}"/>
    <cellStyle name="20% - Accent5 8 4 6" xfId="7886" xr:uid="{4B587BD6-94B0-40DD-84BA-0710A00F2329}"/>
    <cellStyle name="20% - Accent5 8 5" xfId="7887" xr:uid="{D8A27E96-545C-4B8C-BB0D-077CA7336ADB}"/>
    <cellStyle name="20% - Accent5 8 6" xfId="7888" xr:uid="{AE31C758-19B3-4696-A5AC-8CC1A437CC15}"/>
    <cellStyle name="20% - Accent5 8 7" xfId="7889" xr:uid="{813F2E58-74B3-4D65-BC25-AB2667F73770}"/>
    <cellStyle name="20% - Accent5 8 8" xfId="7890" xr:uid="{125317C3-F48F-44C6-BDAE-EDBAE95833FB}"/>
    <cellStyle name="20% - Accent5 8 9" xfId="7891" xr:uid="{827EFFC8-625A-4253-9E0A-BA6B725D1854}"/>
    <cellStyle name="20% - Accent5 9" xfId="7892" xr:uid="{9C99D88B-F18A-4357-BFE3-D648AED24FDE}"/>
    <cellStyle name="20% - Accent5 9 10" xfId="7893" xr:uid="{8E422C5D-B0C3-4400-940E-BE712A2D5487}"/>
    <cellStyle name="20% - Accent5 9 11" xfId="7894" xr:uid="{60A6AB71-500A-45F4-8E93-B9CE962562E0}"/>
    <cellStyle name="20% - Accent5 9 2" xfId="7895" xr:uid="{EAF46E72-31E6-4A3A-94E0-A896AEA92546}"/>
    <cellStyle name="20% - Accent5 9 2 2" xfId="7896" xr:uid="{7AD2553A-6A8F-41AE-AF49-C8C575DA6134}"/>
    <cellStyle name="20% - Accent5 9 2 2 2" xfId="7897" xr:uid="{FC376572-6772-4D4C-8C15-37E689C65EF7}"/>
    <cellStyle name="20% - Accent5 9 2 2 3" xfId="7898" xr:uid="{C30C4E69-9777-49F2-8D24-29C41EC14815}"/>
    <cellStyle name="20% - Accent5 9 2 2 4" xfId="7899" xr:uid="{C0B504C6-323B-49F8-AA61-CCC13A8AC426}"/>
    <cellStyle name="20% - Accent5 9 2 2 5" xfId="7900" xr:uid="{0E932D71-1153-4100-A21B-D81C7CBDC5CE}"/>
    <cellStyle name="20% - Accent5 9 2 2 6" xfId="7901" xr:uid="{5147BAAC-8FCC-4BBF-BF52-18D8EF90F101}"/>
    <cellStyle name="20% - Accent5 9 2 3" xfId="7902" xr:uid="{5CE45509-76D9-44F7-B56B-E78C758994BC}"/>
    <cellStyle name="20% - Accent5 9 2 4" xfId="7903" xr:uid="{4319B39B-0CDB-4EFC-B28C-D61FE2248F57}"/>
    <cellStyle name="20% - Accent5 9 2 5" xfId="7904" xr:uid="{8DF0D7E1-B939-4B3A-83CD-71B40F6D84DD}"/>
    <cellStyle name="20% - Accent5 9 2 6" xfId="7905" xr:uid="{4E96D104-303F-4767-B8F7-E19C92734331}"/>
    <cellStyle name="20% - Accent5 9 2 7" xfId="7906" xr:uid="{133486A9-AF49-4807-B738-A8ACE3B7583E}"/>
    <cellStyle name="20% - Accent5 9 2 8" xfId="7907" xr:uid="{B7F733AF-FFAA-4CFD-BB0C-00FB0AC48F91}"/>
    <cellStyle name="20% - Accent5 9 3" xfId="7908" xr:uid="{B831D4FF-D330-4D95-81ED-B54BAF10D366}"/>
    <cellStyle name="20% - Accent5 9 3 2" xfId="7909" xr:uid="{4A62399C-FAC7-413C-8AB2-1FEEB6D40F6E}"/>
    <cellStyle name="20% - Accent5 9 3 2 2" xfId="7910" xr:uid="{AA30E3BD-E3E5-46D4-85A6-D03E2FD89A5B}"/>
    <cellStyle name="20% - Accent5 9 3 2 3" xfId="7911" xr:uid="{5C2C1A66-79B4-481B-98D5-F7336A4C8F9D}"/>
    <cellStyle name="20% - Accent5 9 3 2 4" xfId="7912" xr:uid="{EC99C28F-CDFD-4D2C-9913-9C2E407AE75A}"/>
    <cellStyle name="20% - Accent5 9 3 2 5" xfId="7913" xr:uid="{D17637C3-85F7-44B4-8AF6-557D7072FBC5}"/>
    <cellStyle name="20% - Accent5 9 3 3" xfId="7914" xr:uid="{5F4DA728-5259-430C-B246-049D9D1296DB}"/>
    <cellStyle name="20% - Accent5 9 3 4" xfId="7915" xr:uid="{F599E0C6-F3C3-4695-A354-01FDFEEE206B}"/>
    <cellStyle name="20% - Accent5 9 3 5" xfId="7916" xr:uid="{95293C8E-B55B-48FF-841D-190E377F44F2}"/>
    <cellStyle name="20% - Accent5 9 3 6" xfId="7917" xr:uid="{F1892C18-6A1F-4A73-B72E-C16F4E4DD373}"/>
    <cellStyle name="20% - Accent5 9 3 7" xfId="7918" xr:uid="{90224F20-7C66-4FAC-B4DD-698D09BC5FD6}"/>
    <cellStyle name="20% - Accent5 9 3 8" xfId="7919" xr:uid="{B9B93E1C-E0D7-43C8-A1AB-85808741E2E2}"/>
    <cellStyle name="20% - Accent5 9 4" xfId="7920" xr:uid="{24216F45-D485-4FC3-B386-5790CF91306C}"/>
    <cellStyle name="20% - Accent5 9 4 2" xfId="7921" xr:uid="{22D2AE11-3E00-4193-970C-8287FBEF6086}"/>
    <cellStyle name="20% - Accent5 9 4 3" xfId="7922" xr:uid="{790F2B25-6719-4CC0-9737-A43C7C626EB5}"/>
    <cellStyle name="20% - Accent5 9 4 4" xfId="7923" xr:uid="{331C384A-8AA8-4A0F-A6F0-DF394E8F2AC0}"/>
    <cellStyle name="20% - Accent5 9 4 5" xfId="7924" xr:uid="{F9574EF4-BDF0-427C-99CD-B14FB02A45F7}"/>
    <cellStyle name="20% - Accent5 9 4 6" xfId="7925" xr:uid="{4DE22A31-24DC-4F86-B442-D49D153FFE31}"/>
    <cellStyle name="20% - Accent5 9 5" xfId="7926" xr:uid="{7DBA9C5D-5452-40FD-874D-C6C7C65C5D90}"/>
    <cellStyle name="20% - Accent5 9 6" xfId="7927" xr:uid="{59662EFC-9AC8-48F1-817C-75F36AE41913}"/>
    <cellStyle name="20% - Accent5 9 7" xfId="7928" xr:uid="{3D57CE4A-615C-4E52-9887-11AFF5B79189}"/>
    <cellStyle name="20% - Accent5 9 8" xfId="7929" xr:uid="{C54C5573-8085-4B03-A05B-235B04F9B405}"/>
    <cellStyle name="20% - Accent5 9 9" xfId="7930" xr:uid="{9231C61E-630F-4166-ACEF-89F998BBA6BA}"/>
    <cellStyle name="20% - Accent6 10" xfId="7932" xr:uid="{A1FDF1A4-F364-4548-AFE3-5E27A4856AAC}"/>
    <cellStyle name="20% - Accent6 10 10" xfId="7933" xr:uid="{44F4BDBD-E26F-411A-813E-0220F4E47A32}"/>
    <cellStyle name="20% - Accent6 10 11" xfId="7934" xr:uid="{C2A3FE1F-18A7-43F4-B54E-1E6AB95ECB10}"/>
    <cellStyle name="20% - Accent6 10 2" xfId="7935" xr:uid="{14C1E9C6-C08A-4C5E-850B-629A50FED665}"/>
    <cellStyle name="20% - Accent6 10 2 2" xfId="7936" xr:uid="{77B3BAFF-EE17-425A-855C-1DF5E7B1DB6F}"/>
    <cellStyle name="20% - Accent6 10 2 2 2" xfId="7937" xr:uid="{F8B5197C-BC25-4784-A1FC-DCCAACF5FDBE}"/>
    <cellStyle name="20% - Accent6 10 2 2 3" xfId="7938" xr:uid="{28E585BD-D56D-4222-9A22-8A841F1C7D4D}"/>
    <cellStyle name="20% - Accent6 10 2 3" xfId="7939" xr:uid="{9EBB61E8-9B3E-4DFA-924F-7C19135F4896}"/>
    <cellStyle name="20% - Accent6 10 2 4" xfId="7940" xr:uid="{5462137A-3E79-4FC4-AF23-E5846DCF45F1}"/>
    <cellStyle name="20% - Accent6 10 2 5" xfId="7941" xr:uid="{3C21F6FB-8D3B-4CD2-AF87-CF48D1F93FAD}"/>
    <cellStyle name="20% - Accent6 10 2 6" xfId="7942" xr:uid="{A3F695C9-CDA5-4108-9949-154DBF6A09B6}"/>
    <cellStyle name="20% - Accent6 10 2 7" xfId="7943" xr:uid="{7C6A5320-DC4C-4463-BB6F-EA9E777BA7B6}"/>
    <cellStyle name="20% - Accent6 10 2 8" xfId="7944" xr:uid="{621F2115-6B7D-4BAF-B8B1-38C8E3AB35CD}"/>
    <cellStyle name="20% - Accent6 10 3" xfId="7945" xr:uid="{80FFA0C2-AA08-432A-8EEB-952E3848783C}"/>
    <cellStyle name="20% - Accent6 10 3 2" xfId="7946" xr:uid="{6C43CE11-C1EE-48C7-980E-F575133D2320}"/>
    <cellStyle name="20% - Accent6 10 3 2 2" xfId="7947" xr:uid="{52E67148-3669-490E-835F-4D3A3CAB9E97}"/>
    <cellStyle name="20% - Accent6 10 3 2 3" xfId="7948" xr:uid="{83FAE294-19EC-4E2F-B7C5-795BB2AA58D0}"/>
    <cellStyle name="20% - Accent6 10 3 3" xfId="7949" xr:uid="{AC57EF5B-D658-4402-AA6B-724A42A21A35}"/>
    <cellStyle name="20% - Accent6 10 3 4" xfId="7950" xr:uid="{A42B606B-AB34-45B2-A8B2-D7D76568D8F9}"/>
    <cellStyle name="20% - Accent6 10 3 5" xfId="7951" xr:uid="{CA586470-17DB-4E84-BCB6-008636D550E9}"/>
    <cellStyle name="20% - Accent6 10 4" xfId="7952" xr:uid="{DEBA2612-AA48-4443-A768-A746AE36B14A}"/>
    <cellStyle name="20% - Accent6 10 4 2" xfId="7953" xr:uid="{57B1753B-B095-4138-9E68-770789253A33}"/>
    <cellStyle name="20% - Accent6 10 4 3" xfId="7954" xr:uid="{532D89B6-11C2-4E52-B826-A5C3B695F4A3}"/>
    <cellStyle name="20% - Accent6 10 5" xfId="7955" xr:uid="{24168680-17F0-4F9E-84E1-8D157F508BDB}"/>
    <cellStyle name="20% - Accent6 10 6" xfId="7956" xr:uid="{0ED29223-3B23-4A6E-AD57-FF66548A6439}"/>
    <cellStyle name="20% - Accent6 10 7" xfId="7957" xr:uid="{245A0697-E759-49E3-9116-ED4491A2057A}"/>
    <cellStyle name="20% - Accent6 10 8" xfId="7958" xr:uid="{E1E33CFA-D3DD-4648-9095-3F992F9A7962}"/>
    <cellStyle name="20% - Accent6 10 9" xfId="7959" xr:uid="{B3BE6281-4A34-42FF-AA14-8231E92F667F}"/>
    <cellStyle name="20% - Accent6 11" xfId="7960" xr:uid="{626CAC26-C4EE-417A-A156-EC11786F4162}"/>
    <cellStyle name="20% - Accent6 11 10" xfId="7961" xr:uid="{6E382FFD-5EA2-4A41-9255-CAE86DA7ED39}"/>
    <cellStyle name="20% - Accent6 11 11" xfId="7962" xr:uid="{FF7257FA-4239-4E96-97BF-FFCA52A548DF}"/>
    <cellStyle name="20% - Accent6 11 2" xfId="7963" xr:uid="{F5DF6B71-EC2D-4F12-95C6-CBE1D391A3FD}"/>
    <cellStyle name="20% - Accent6 11 2 2" xfId="7964" xr:uid="{0F201B7E-3EE9-4643-B297-8C2083642086}"/>
    <cellStyle name="20% - Accent6 11 2 2 2" xfId="7965" xr:uid="{41603CC0-384D-469B-9136-03EE0CBF2E7D}"/>
    <cellStyle name="20% - Accent6 11 2 2 3" xfId="7966" xr:uid="{F63C37C0-6024-479B-B9B6-26DDD9F0CD58}"/>
    <cellStyle name="20% - Accent6 11 2 3" xfId="7967" xr:uid="{8469032F-8B19-4E74-ABA3-930BB42CF164}"/>
    <cellStyle name="20% - Accent6 11 2 4" xfId="7968" xr:uid="{EC711FDD-AE27-4582-BA0B-C39A836B169F}"/>
    <cellStyle name="20% - Accent6 11 2 5" xfId="7969" xr:uid="{FB5B77FC-4EC1-4502-AA21-6552911728FF}"/>
    <cellStyle name="20% - Accent6 11 2 6" xfId="7970" xr:uid="{813165DA-E67B-42CF-A8B5-61C76DB1F080}"/>
    <cellStyle name="20% - Accent6 11 2 7" xfId="7971" xr:uid="{5D89ED59-304D-4095-8EB9-36253609D6DD}"/>
    <cellStyle name="20% - Accent6 11 2 8" xfId="7972" xr:uid="{250C484A-80CF-4659-8DBA-C46E59EB6A11}"/>
    <cellStyle name="20% - Accent6 11 3" xfId="7973" xr:uid="{4EF6E49D-3958-4237-BA60-466146010704}"/>
    <cellStyle name="20% - Accent6 11 3 2" xfId="7974" xr:uid="{37A69F1E-3FDF-4A13-969A-5CE5ABB1C426}"/>
    <cellStyle name="20% - Accent6 11 3 2 2" xfId="7975" xr:uid="{D3CC17D4-4380-4568-85FB-4B22D799363E}"/>
    <cellStyle name="20% - Accent6 11 3 2 3" xfId="7976" xr:uid="{E746B09A-8AF3-45E8-920D-1D039835B20C}"/>
    <cellStyle name="20% - Accent6 11 3 3" xfId="7977" xr:uid="{EE8A78AA-EF28-4F3C-8108-FBBDBEC05B2E}"/>
    <cellStyle name="20% - Accent6 11 3 4" xfId="7978" xr:uid="{A45BCF87-F196-4818-B442-3DD7B0F62648}"/>
    <cellStyle name="20% - Accent6 11 3 5" xfId="7979" xr:uid="{48B71EC0-4754-44DE-91AE-74F047099646}"/>
    <cellStyle name="20% - Accent6 11 4" xfId="7980" xr:uid="{EE745915-657F-4EE5-9D3F-45FF65D3F45B}"/>
    <cellStyle name="20% - Accent6 11 4 2" xfId="7981" xr:uid="{DF84CD7D-1BF7-4359-8B16-610078B5F841}"/>
    <cellStyle name="20% - Accent6 11 4 3" xfId="7982" xr:uid="{BCDDB331-2EFF-4B20-AFA9-5DEDD0DDAEDB}"/>
    <cellStyle name="20% - Accent6 11 5" xfId="7983" xr:uid="{939BFF4F-839E-48AD-A894-9CF846D5941B}"/>
    <cellStyle name="20% - Accent6 11 6" xfId="7984" xr:uid="{47E4FBA7-642A-4D7F-AE9A-C40BDAD29945}"/>
    <cellStyle name="20% - Accent6 11 7" xfId="7985" xr:uid="{3A50EC4F-FCE8-4744-B0EE-7A2E8BEE8FDD}"/>
    <cellStyle name="20% - Accent6 11 8" xfId="7986" xr:uid="{285B985B-1E66-41EA-BC2D-52572332DAF5}"/>
    <cellStyle name="20% - Accent6 11 9" xfId="7987" xr:uid="{AE21EAE0-D1CD-4B7F-B037-37DBF1D13716}"/>
    <cellStyle name="20% - Accent6 12" xfId="7988" xr:uid="{8AD24E31-4BE7-4DFD-9D05-C0DAD9AC1AF1}"/>
    <cellStyle name="20% - Accent6 12 10" xfId="7989" xr:uid="{7BA95236-7BEE-4A45-88EE-3878725454E8}"/>
    <cellStyle name="20% - Accent6 12 11" xfId="7990" xr:uid="{AB7F85BC-08D1-4C3B-AFDD-F42F63614134}"/>
    <cellStyle name="20% - Accent6 12 2" xfId="7991" xr:uid="{A6A51515-811A-4082-AF66-15278B05B647}"/>
    <cellStyle name="20% - Accent6 12 2 2" xfId="7992" xr:uid="{878AF825-D889-453F-B8DE-C05B41C5B625}"/>
    <cellStyle name="20% - Accent6 12 2 2 2" xfId="7993" xr:uid="{8B473C37-04F5-4A20-848A-D8CF556C8604}"/>
    <cellStyle name="20% - Accent6 12 2 2 3" xfId="7994" xr:uid="{06765258-4D5B-4C95-859A-23259491D83E}"/>
    <cellStyle name="20% - Accent6 12 2 3" xfId="7995" xr:uid="{E96E864A-E5C9-4CC3-BA98-F627C73FBCE2}"/>
    <cellStyle name="20% - Accent6 12 2 4" xfId="7996" xr:uid="{8339BFEF-D579-49B8-8C56-A0ABD6562695}"/>
    <cellStyle name="20% - Accent6 12 2 5" xfId="7997" xr:uid="{25A654C7-E490-46EC-A109-BC39933986C7}"/>
    <cellStyle name="20% - Accent6 12 2 6" xfId="7998" xr:uid="{0F401650-3D37-41E2-9536-4DC328F59B9B}"/>
    <cellStyle name="20% - Accent6 12 2 7" xfId="7999" xr:uid="{8A5BE075-AB2C-4DE5-96A9-11399301BDA6}"/>
    <cellStyle name="20% - Accent6 12 3" xfId="8000" xr:uid="{92DD7A50-00B6-462F-88BD-F0E105467743}"/>
    <cellStyle name="20% - Accent6 12 3 2" xfId="8001" xr:uid="{6A54BA21-0398-447C-85EB-28AC67924DAB}"/>
    <cellStyle name="20% - Accent6 12 3 2 2" xfId="8002" xr:uid="{D8225662-99E0-43D1-B967-34058D562482}"/>
    <cellStyle name="20% - Accent6 12 3 2 3" xfId="8003" xr:uid="{9D0E4073-56DA-4CEA-B288-EE6FC9676741}"/>
    <cellStyle name="20% - Accent6 12 3 3" xfId="8004" xr:uid="{D6C3B420-525F-4D4E-ADF3-80F082F45EDF}"/>
    <cellStyle name="20% - Accent6 12 3 4" xfId="8005" xr:uid="{52031ADD-0691-4B0D-AF77-4CF18F38D431}"/>
    <cellStyle name="20% - Accent6 12 3 5" xfId="8006" xr:uid="{0FCA3ECE-CC44-49FB-8234-8BAB834B1F02}"/>
    <cellStyle name="20% - Accent6 12 4" xfId="8007" xr:uid="{FAAC09E3-6678-4910-83B6-7C6F6F3B4697}"/>
    <cellStyle name="20% - Accent6 12 4 2" xfId="8008" xr:uid="{7026E854-F0AB-4B15-B9C3-F3BE2FDF873D}"/>
    <cellStyle name="20% - Accent6 12 4 3" xfId="8009" xr:uid="{E8EA763B-1B1F-4975-9A29-5056177307F6}"/>
    <cellStyle name="20% - Accent6 12 5" xfId="8010" xr:uid="{66E3954C-F570-4E92-A183-01E6F152D0A9}"/>
    <cellStyle name="20% - Accent6 12 6" xfId="8011" xr:uid="{7273D28C-1B3A-45FC-A802-B0BB6D962124}"/>
    <cellStyle name="20% - Accent6 12 7" xfId="8012" xr:uid="{960303C6-8C67-4554-B7D1-9B4C4FBFD52C}"/>
    <cellStyle name="20% - Accent6 12 8" xfId="8013" xr:uid="{6666A50B-FB58-4948-90F8-228572A8846A}"/>
    <cellStyle name="20% - Accent6 12 9" xfId="8014" xr:uid="{78AF9A6E-D9E6-4754-A480-514E0E089E6A}"/>
    <cellStyle name="20% - Accent6 13" xfId="8015" xr:uid="{7D398B2B-8AF9-40CD-A73E-3703DCCC0468}"/>
    <cellStyle name="20% - Accent6 13 10" xfId="8016" xr:uid="{18B32D22-B1E7-42D3-A75C-4B0B5B58A96F}"/>
    <cellStyle name="20% - Accent6 13 2" xfId="8017" xr:uid="{186C0983-D3FB-4104-A289-2CA1C7448FFA}"/>
    <cellStyle name="20% - Accent6 13 2 2" xfId="8018" xr:uid="{E8A12EB1-3286-49EC-8C5E-37E2D12CE872}"/>
    <cellStyle name="20% - Accent6 13 2 2 2" xfId="8019" xr:uid="{DDBD37B9-7901-42E3-B89B-51E4CCEEAE28}"/>
    <cellStyle name="20% - Accent6 13 2 2 3" xfId="8020" xr:uid="{95B89C38-8F0E-484A-82B1-FC5599905B39}"/>
    <cellStyle name="20% - Accent6 13 2 3" xfId="8021" xr:uid="{060F1A07-BD5F-4A0B-A1E7-2EB2F7DF18FF}"/>
    <cellStyle name="20% - Accent6 13 2 4" xfId="8022" xr:uid="{4297294D-A619-4350-B063-8F02133D573A}"/>
    <cellStyle name="20% - Accent6 13 2 5" xfId="8023" xr:uid="{E61199A9-9833-4D30-A6D3-2341A7F736E7}"/>
    <cellStyle name="20% - Accent6 13 2 6" xfId="8024" xr:uid="{A6F1D2E4-45EC-4F7F-A71D-359CE13EDE90}"/>
    <cellStyle name="20% - Accent6 13 2 7" xfId="8025" xr:uid="{DD24A9C8-234F-4659-AF5B-703D7F58E109}"/>
    <cellStyle name="20% - Accent6 13 2 8" xfId="8026" xr:uid="{23CF28E5-7E69-4413-9AFA-FB673F0E855D}"/>
    <cellStyle name="20% - Accent6 13 3" xfId="8027" xr:uid="{AA93368A-F9AA-4F46-A8AB-E5F8BA5F7B61}"/>
    <cellStyle name="20% - Accent6 13 3 2" xfId="8028" xr:uid="{59A2C995-0095-42D4-A17E-C0391F669F32}"/>
    <cellStyle name="20% - Accent6 13 3 2 2" xfId="8029" xr:uid="{2AB63802-8877-40E8-A893-29F97A1484A8}"/>
    <cellStyle name="20% - Accent6 13 3 2 3" xfId="8030" xr:uid="{2BEABD3D-0293-44EC-8A4E-08F066C7A5A3}"/>
    <cellStyle name="20% - Accent6 13 3 3" xfId="8031" xr:uid="{3C31376C-708E-4C86-B6CB-ABF911167C94}"/>
    <cellStyle name="20% - Accent6 13 3 4" xfId="8032" xr:uid="{406BFE65-62D2-43A2-B118-4D4D4B8A1518}"/>
    <cellStyle name="20% - Accent6 13 3 5" xfId="8033" xr:uid="{ACFA9074-D808-41B7-8A83-A6FAC2402D09}"/>
    <cellStyle name="20% - Accent6 13 4" xfId="8034" xr:uid="{776E3A1C-3FDA-4EB1-AAA5-63BCDB77CEAC}"/>
    <cellStyle name="20% - Accent6 13 4 2" xfId="8035" xr:uid="{CBC31968-E8B2-44C1-B113-07292ACE7A94}"/>
    <cellStyle name="20% - Accent6 13 4 3" xfId="8036" xr:uid="{4F9B87ED-5CB8-479F-B384-0710359B4579}"/>
    <cellStyle name="20% - Accent6 13 5" xfId="8037" xr:uid="{20BB7256-B365-4119-804A-0656652BD1BB}"/>
    <cellStyle name="20% - Accent6 13 6" xfId="8038" xr:uid="{D928306F-E943-4F29-91E2-D83D8F7AE135}"/>
    <cellStyle name="20% - Accent6 13 7" xfId="8039" xr:uid="{51FC9AC1-C818-4FE8-8430-BC23987AEB59}"/>
    <cellStyle name="20% - Accent6 13 8" xfId="8040" xr:uid="{65C648C0-2157-4C4A-8650-CD43AB3C05C7}"/>
    <cellStyle name="20% - Accent6 13 9" xfId="8041" xr:uid="{AE1759D8-8F9B-47E8-AB04-761A735CCE8A}"/>
    <cellStyle name="20% - Accent6 14" xfId="8042" xr:uid="{6A1944AD-D074-41FE-B0DC-9C1219EC864E}"/>
    <cellStyle name="20% - Accent6 14 2" xfId="8043" xr:uid="{D016AD3E-367B-4450-95A2-7206ED9F3F94}"/>
    <cellStyle name="20% - Accent6 14 2 2" xfId="8044" xr:uid="{3A465499-E122-4FDB-9D2F-6CEFE49CE784}"/>
    <cellStyle name="20% - Accent6 14 2 2 2" xfId="8045" xr:uid="{AE828D3A-5F57-4A03-B169-D07477905B94}"/>
    <cellStyle name="20% - Accent6 14 2 2 3" xfId="8046" xr:uid="{B1DD716B-A701-4F6C-89BE-319E916AA5C2}"/>
    <cellStyle name="20% - Accent6 14 2 3" xfId="8047" xr:uid="{16E49002-82DD-4F0A-8488-F4C92719EEAE}"/>
    <cellStyle name="20% - Accent6 14 2 4" xfId="8048" xr:uid="{E50F30D6-CFC5-4B61-85B8-ADA5D33DDD2C}"/>
    <cellStyle name="20% - Accent6 14 2 5" xfId="8049" xr:uid="{2ADCC3E1-37A2-44BC-B63F-9C149C4B46CA}"/>
    <cellStyle name="20% - Accent6 14 2 6" xfId="8050" xr:uid="{08EEC94D-4CF6-4A9C-91D5-99DEA53AA99A}"/>
    <cellStyle name="20% - Accent6 14 2 7" xfId="8051" xr:uid="{ADED3A3D-06BC-45C7-BAB6-02B830D00C65}"/>
    <cellStyle name="20% - Accent6 14 3" xfId="8052" xr:uid="{43FB4F75-06ED-4673-A658-5FCC263735F0}"/>
    <cellStyle name="20% - Accent6 14 3 2" xfId="8053" xr:uid="{28D0B2C0-49B7-4D1F-9742-EE2CD8322681}"/>
    <cellStyle name="20% - Accent6 14 3 2 2" xfId="8054" xr:uid="{DF7C508B-2251-430B-8DBD-E2B33263AC05}"/>
    <cellStyle name="20% - Accent6 14 3 2 3" xfId="8055" xr:uid="{3E84A336-0506-4D2C-9656-F361EA567940}"/>
    <cellStyle name="20% - Accent6 14 3 3" xfId="8056" xr:uid="{3574B764-BDE3-4517-9672-59CD2DD4EAA6}"/>
    <cellStyle name="20% - Accent6 14 3 4" xfId="8057" xr:uid="{58C84DBE-4278-4C93-AEF2-A7197D4BF13D}"/>
    <cellStyle name="20% - Accent6 14 3 5" xfId="8058" xr:uid="{4F397DA0-F83F-4FD9-ABA0-7BDABB4AC64D}"/>
    <cellStyle name="20% - Accent6 14 4" xfId="8059" xr:uid="{1B21A25F-8437-467B-A544-6CBFA119DF49}"/>
    <cellStyle name="20% - Accent6 14 4 2" xfId="8060" xr:uid="{4594A835-04D4-4E92-A0AE-92B6E8922BE6}"/>
    <cellStyle name="20% - Accent6 14 4 3" xfId="8061" xr:uid="{8E6315A4-F6EA-40E2-BECF-AF6F59141CFE}"/>
    <cellStyle name="20% - Accent6 14 5" xfId="8062" xr:uid="{F01A0C44-9984-42AD-AFE3-0846C686B75E}"/>
    <cellStyle name="20% - Accent6 14 6" xfId="8063" xr:uid="{C05442C5-6973-4779-8674-D18ED46B904F}"/>
    <cellStyle name="20% - Accent6 14 7" xfId="8064" xr:uid="{7C661C96-4564-41C9-8226-99FFEDF70532}"/>
    <cellStyle name="20% - Accent6 14 8" xfId="8065" xr:uid="{834F148B-6727-4633-AD02-13A6C08A6C5D}"/>
    <cellStyle name="20% - Accent6 14 9" xfId="8066" xr:uid="{5677E840-D44B-476E-8B20-D4209BD0752E}"/>
    <cellStyle name="20% - Accent6 15" xfId="8067" xr:uid="{030FD727-B8EE-4533-AF8C-95A341E8B0F9}"/>
    <cellStyle name="20% - Accent6 15 2" xfId="8068" xr:uid="{66197698-E56C-42D1-8A19-242B33204406}"/>
    <cellStyle name="20% - Accent6 15 2 2" xfId="8069" xr:uid="{C93FA368-2D90-4503-9AE5-2E34ACEE6321}"/>
    <cellStyle name="20% - Accent6 15 2 2 2" xfId="8070" xr:uid="{EB1C52A6-DE29-4204-A497-D662994FFD88}"/>
    <cellStyle name="20% - Accent6 15 2 2 3" xfId="8071" xr:uid="{3826D3A8-FFF1-4E52-A549-0BEA2B16E49D}"/>
    <cellStyle name="20% - Accent6 15 2 3" xfId="8072" xr:uid="{0E09DE7B-F009-42D9-B740-CAAF376120D9}"/>
    <cellStyle name="20% - Accent6 15 2 4" xfId="8073" xr:uid="{2F657A5D-5989-49B1-9526-E512E3F23B3D}"/>
    <cellStyle name="20% - Accent6 15 2 5" xfId="8074" xr:uid="{3D5FFA33-98A0-4580-9BA8-C5C3F89A0CBB}"/>
    <cellStyle name="20% - Accent6 15 2 6" xfId="8075" xr:uid="{E5DCA2FF-2073-4782-A57A-E936929353EB}"/>
    <cellStyle name="20% - Accent6 15 2 7" xfId="8076" xr:uid="{A5804735-F16A-4E84-A562-8688B5E9891A}"/>
    <cellStyle name="20% - Accent6 15 3" xfId="8077" xr:uid="{EF70E078-3F04-4B03-8466-70E0DD4F28A3}"/>
    <cellStyle name="20% - Accent6 15 3 2" xfId="8078" xr:uid="{2FC09FB6-326C-40F6-8F5B-ACDF701863AF}"/>
    <cellStyle name="20% - Accent6 15 3 2 2" xfId="8079" xr:uid="{069CB6C4-2D21-4271-B22C-5317624BE03E}"/>
    <cellStyle name="20% - Accent6 15 3 2 3" xfId="8080" xr:uid="{17A3C41D-D834-4414-B832-248F12B35531}"/>
    <cellStyle name="20% - Accent6 15 3 3" xfId="8081" xr:uid="{DB98FD6B-A437-4D70-BF2D-E744A4C33A9E}"/>
    <cellStyle name="20% - Accent6 15 3 4" xfId="8082" xr:uid="{EF8DFAAB-2450-424C-B973-7078A4134BDD}"/>
    <cellStyle name="20% - Accent6 15 3 5" xfId="8083" xr:uid="{6B6621ED-F39C-4332-AAC5-C09CE6071233}"/>
    <cellStyle name="20% - Accent6 15 4" xfId="8084" xr:uid="{4392F38E-5A1C-4C36-B7D2-308FDCCF5603}"/>
    <cellStyle name="20% - Accent6 15 4 2" xfId="8085" xr:uid="{85B5B99D-6D3C-4739-8F28-4E9D9C3FBAC4}"/>
    <cellStyle name="20% - Accent6 15 4 3" xfId="8086" xr:uid="{8D000156-B623-424B-A9BE-E6A6057D9CC1}"/>
    <cellStyle name="20% - Accent6 15 5" xfId="8087" xr:uid="{3EEBA284-E1CE-4392-B998-D1A2B0978CEC}"/>
    <cellStyle name="20% - Accent6 15 6" xfId="8088" xr:uid="{F03C3412-168D-48A1-A7D9-EF51B69B9CA1}"/>
    <cellStyle name="20% - Accent6 15 7" xfId="8089" xr:uid="{64837FE5-0467-4B63-979A-82F4E4FA4AD8}"/>
    <cellStyle name="20% - Accent6 15 8" xfId="8090" xr:uid="{4765D0D4-72E6-4AC0-A6B3-77958AC83DFB}"/>
    <cellStyle name="20% - Accent6 15 9" xfId="8091" xr:uid="{C8FC9730-C87B-4DBD-8F8B-FF2D9FAFF44F}"/>
    <cellStyle name="20% - Accent6 16" xfId="8092" xr:uid="{A8687DED-AA05-4F7A-84A1-F408044DA39F}"/>
    <cellStyle name="20% - Accent6 16 2" xfId="8093" xr:uid="{A2F1D34C-ECA1-4F13-8456-F9F67110A738}"/>
    <cellStyle name="20% - Accent6 16 2 2" xfId="8094" xr:uid="{A9F0CE38-8D4A-40C5-858E-1111952F447B}"/>
    <cellStyle name="20% - Accent6 16 2 2 2" xfId="8095" xr:uid="{294EA9EF-3D35-4DEE-B99C-22E7BEC50DD9}"/>
    <cellStyle name="20% - Accent6 16 2 2 3" xfId="8096" xr:uid="{B8083E12-1961-4A11-AE8D-9527751491B4}"/>
    <cellStyle name="20% - Accent6 16 2 3" xfId="8097" xr:uid="{7B34A0ED-A58A-4956-AC19-10C068B6E319}"/>
    <cellStyle name="20% - Accent6 16 2 4" xfId="8098" xr:uid="{F24E3111-5712-4460-BC07-371F23777199}"/>
    <cellStyle name="20% - Accent6 16 2 5" xfId="8099" xr:uid="{97096638-86D7-46F5-950D-DF0CCD46C0F8}"/>
    <cellStyle name="20% - Accent6 16 2 6" xfId="8100" xr:uid="{A261F597-9C7C-4187-9F53-2452020B899D}"/>
    <cellStyle name="20% - Accent6 16 2 7" xfId="8101" xr:uid="{4A447D84-5F5A-465F-BD37-0A30E7E2EF0E}"/>
    <cellStyle name="20% - Accent6 16 3" xfId="8102" xr:uid="{97E464F0-F976-4029-AA2A-DA3C72960606}"/>
    <cellStyle name="20% - Accent6 16 3 2" xfId="8103" xr:uid="{9AC7A7C1-80B4-4FF3-8992-C59F7823FCF8}"/>
    <cellStyle name="20% - Accent6 16 3 2 2" xfId="8104" xr:uid="{23B85291-C3AB-4B46-B9DB-F14B91119734}"/>
    <cellStyle name="20% - Accent6 16 3 2 3" xfId="8105" xr:uid="{0721DD12-52D7-47BF-9EA4-5CB575C7E144}"/>
    <cellStyle name="20% - Accent6 16 3 3" xfId="8106" xr:uid="{E66BF6A2-5C29-4D8E-ABCE-CCC10E94FD8E}"/>
    <cellStyle name="20% - Accent6 16 3 4" xfId="8107" xr:uid="{BCC58212-C442-40CE-ADD3-3E918A293560}"/>
    <cellStyle name="20% - Accent6 16 3 5" xfId="8108" xr:uid="{06462F89-0166-4EE5-A90E-EF63BB2282E7}"/>
    <cellStyle name="20% - Accent6 16 4" xfId="8109" xr:uid="{B71E305F-BD0F-4676-B4F2-703DD1917EA8}"/>
    <cellStyle name="20% - Accent6 16 4 2" xfId="8110" xr:uid="{1FFD54F6-F853-4B24-8F19-307BFD9560ED}"/>
    <cellStyle name="20% - Accent6 16 4 3" xfId="8111" xr:uid="{B9863F27-8B16-4BC9-8DE6-4BC6693CDE02}"/>
    <cellStyle name="20% - Accent6 16 5" xfId="8112" xr:uid="{8FE6F3B1-1EF6-4CCF-A7C5-14CE7DCD621D}"/>
    <cellStyle name="20% - Accent6 16 6" xfId="8113" xr:uid="{8B030FC3-6E44-4508-AD51-9AF9A2866D6C}"/>
    <cellStyle name="20% - Accent6 16 7" xfId="8114" xr:uid="{5D7D66E2-DB59-4650-B186-608A87618F0D}"/>
    <cellStyle name="20% - Accent6 16 8" xfId="8115" xr:uid="{C5193E00-6963-40A2-AF37-6865CA66CAD6}"/>
    <cellStyle name="20% - Accent6 16 9" xfId="8116" xr:uid="{723216B6-6C9F-46AD-AFB1-870D118AD1B2}"/>
    <cellStyle name="20% - Accent6 17" xfId="8117" xr:uid="{F5B14578-FE3E-47D1-A19C-17CD70454B30}"/>
    <cellStyle name="20% - Accent6 17 2" xfId="8118" xr:uid="{ACD3C717-7BAF-44E2-AAD0-7879C53EB4BA}"/>
    <cellStyle name="20% - Accent6 17 2 2" xfId="8119" xr:uid="{654E345C-B16C-4AC3-BB27-922AC8C68F42}"/>
    <cellStyle name="20% - Accent6 17 2 3" xfId="8120" xr:uid="{B471B78C-22E7-42D5-910A-6A08E89A0B32}"/>
    <cellStyle name="20% - Accent6 17 2 4" xfId="8121" xr:uid="{4F76689A-5E2A-483D-B4EF-411AFF5114B4}"/>
    <cellStyle name="20% - Accent6 17 2 5" xfId="8122" xr:uid="{0824B075-26AA-465C-B367-D2FF8DF48126}"/>
    <cellStyle name="20% - Accent6 17 3" xfId="8123" xr:uid="{EC5DEE1A-B7B7-4F13-8D07-96FAA04F264A}"/>
    <cellStyle name="20% - Accent6 17 4" xfId="8124" xr:uid="{D0196FE3-DE28-4E81-927D-976E205ED26F}"/>
    <cellStyle name="20% - Accent6 17 5" xfId="8125" xr:uid="{AA78EB75-6079-41BF-B374-ECD18808C240}"/>
    <cellStyle name="20% - Accent6 17 6" xfId="8126" xr:uid="{775E576E-8DC2-4BFE-B72C-6BBDB27EE4A5}"/>
    <cellStyle name="20% - Accent6 17 7" xfId="8127" xr:uid="{62537450-BCBD-42A4-B6C2-AAFFC254BDE3}"/>
    <cellStyle name="20% - Accent6 18" xfId="8128" xr:uid="{C8619700-A058-4E8C-B0CF-DB5C0096338C}"/>
    <cellStyle name="20% - Accent6 18 2" xfId="8129" xr:uid="{65AEE4C4-4A74-4948-97AE-265500B60D35}"/>
    <cellStyle name="20% - Accent6 18 2 2" xfId="8130" xr:uid="{6C79A379-0ECC-4DA5-8B7F-04386125D05C}"/>
    <cellStyle name="20% - Accent6 18 2 3" xfId="8131" xr:uid="{96C1774B-6A6E-487F-A783-06BC410EC966}"/>
    <cellStyle name="20% - Accent6 18 3" xfId="8132" xr:uid="{0C50024F-0692-4685-A969-DFA099E2F4C2}"/>
    <cellStyle name="20% - Accent6 18 4" xfId="8133" xr:uid="{8FF706EF-2734-4EF8-B367-80E656BED83F}"/>
    <cellStyle name="20% - Accent6 18 5" xfId="8134" xr:uid="{C88CC031-625D-4FAC-84BE-842822E027FE}"/>
    <cellStyle name="20% - Accent6 18 6" xfId="8135" xr:uid="{9B084517-16BB-4699-B1B0-8304311E7664}"/>
    <cellStyle name="20% - Accent6 18 7" xfId="8136" xr:uid="{18EB0B3F-168F-44C3-9431-2E1C679D0195}"/>
    <cellStyle name="20% - Accent6 19" xfId="8137" xr:uid="{58673069-60CB-40FA-A5B5-8784DE4CFDA9}"/>
    <cellStyle name="20% - Accent6 19 2" xfId="8138" xr:uid="{474305C5-E34A-4E51-905F-D28BA4128236}"/>
    <cellStyle name="20% - Accent6 19 3" xfId="8139" xr:uid="{463F87D6-986B-4A0F-86DF-3FB6544EE6D2}"/>
    <cellStyle name="20% - Accent6 19 4" xfId="8140" xr:uid="{7B5DC764-10F0-4363-8BB3-5FBB906F80F8}"/>
    <cellStyle name="20% - Accent6 19 5" xfId="8141" xr:uid="{FEBB3EF0-4E1F-404E-92D7-D81EC9ADB3B1}"/>
    <cellStyle name="20% - Accent6 19 6" xfId="8142" xr:uid="{16F659FC-C405-4C19-A72B-D520FC74365F}"/>
    <cellStyle name="20% - Accent6 2" xfId="211" xr:uid="{A7DE9E4A-09FB-4A28-8372-AEE9D537D578}"/>
    <cellStyle name="20% - Accent6 2 10" xfId="8144" xr:uid="{A68B7A3A-670E-447F-824C-09DD65DD2D89}"/>
    <cellStyle name="20% - Accent6 2 11" xfId="8145" xr:uid="{74366D8B-676F-4181-BAA4-B5481B46F167}"/>
    <cellStyle name="20% - Accent6 2 12" xfId="8146" xr:uid="{27D70165-B995-49DF-9316-56D099505B19}"/>
    <cellStyle name="20% - Accent6 2 13" xfId="8147" xr:uid="{27006D3B-4E73-4498-87BF-D028F83BB2D6}"/>
    <cellStyle name="20% - Accent6 2 14" xfId="8148" xr:uid="{187F66F6-7CAE-4952-9A11-7A896667508A}"/>
    <cellStyle name="20% - Accent6 2 15" xfId="8149" xr:uid="{91C059BE-E49D-4C32-B888-7C919E565F2D}"/>
    <cellStyle name="20% - Accent6 2 16" xfId="8150" xr:uid="{A2A13ADA-E368-496C-B64E-D7199B2394FC}"/>
    <cellStyle name="20% - Accent6 2 17" xfId="8151" xr:uid="{68BD81AB-E34C-4183-B90B-D5D214F07D55}"/>
    <cellStyle name="20% - Accent6 2 18" xfId="8152" xr:uid="{6ECA7AF0-0CF8-4ED6-8AB5-FD695635ADA4}"/>
    <cellStyle name="20% - Accent6 2 19" xfId="8143" xr:uid="{42AB00FF-B5A4-47EF-B74F-9858E9D5D521}"/>
    <cellStyle name="20% - Accent6 2 2" xfId="212" xr:uid="{255B4559-12F2-4068-BE4A-8FC7A2E86CD1}"/>
    <cellStyle name="20% - Accent6 2 2 10" xfId="8154" xr:uid="{9DB4FC63-7B3E-4200-B628-6B6AC468E8DB}"/>
    <cellStyle name="20% - Accent6 2 2 11" xfId="8155" xr:uid="{75C83AF3-7B81-4592-B30F-CC6E885DED4A}"/>
    <cellStyle name="20% - Accent6 2 2 12" xfId="8156" xr:uid="{BD1E3676-CF26-4020-BD77-6322FD167632}"/>
    <cellStyle name="20% - Accent6 2 2 13" xfId="8157" xr:uid="{D5BCC0C9-0D1E-4CD6-AD9C-44F96D187557}"/>
    <cellStyle name="20% - Accent6 2 2 14" xfId="8153" xr:uid="{AF0A58BF-D649-48F9-A134-49375A314101}"/>
    <cellStyle name="20% - Accent6 2 2 2" xfId="213" xr:uid="{4BBEA9BF-4AEC-43F8-9C44-77AED879769F}"/>
    <cellStyle name="20% - Accent6 2 2 2 10" xfId="8159" xr:uid="{241639A1-3A2C-4D21-A9D1-258BEAB1BFC7}"/>
    <cellStyle name="20% - Accent6 2 2 2 11" xfId="8160" xr:uid="{CBF5A415-53A1-4E84-9D40-B9889DA7A853}"/>
    <cellStyle name="20% - Accent6 2 2 2 12" xfId="8158" xr:uid="{63FF8194-A9C8-450F-9638-2C0C3EC6640C}"/>
    <cellStyle name="20% - Accent6 2 2 2 2" xfId="214" xr:uid="{818479B3-B527-42AF-BF21-1F3E2F9FC050}"/>
    <cellStyle name="20% - Accent6 2 2 2 2 2" xfId="215" xr:uid="{69DC6F52-1604-486D-A90B-BB6CAFC16631}"/>
    <cellStyle name="20% - Accent6 2 2 2 2 2 2" xfId="8163" xr:uid="{97C38F86-7C4A-4568-86C0-93DFC0AAB8C2}"/>
    <cellStyle name="20% - Accent6 2 2 2 2 2 2 2" xfId="8164" xr:uid="{57C0D5BB-2D61-48E2-844A-CD4F2C737D3F}"/>
    <cellStyle name="20% - Accent6 2 2 2 2 2 2 3" xfId="8165" xr:uid="{9362B2F7-EED3-4614-8EBF-C162A2A63807}"/>
    <cellStyle name="20% - Accent6 2 2 2 2 2 3" xfId="8166" xr:uid="{2C39C8FB-AFAB-4632-8F24-D0B61D6D7090}"/>
    <cellStyle name="20% - Accent6 2 2 2 2 2 3 2" xfId="8167" xr:uid="{BFB4CCB9-92E8-448E-9B21-8492DA23B682}"/>
    <cellStyle name="20% - Accent6 2 2 2 2 2 4" xfId="8168" xr:uid="{E36551F3-E28E-42D3-9756-FCCAFDAB0776}"/>
    <cellStyle name="20% - Accent6 2 2 2 2 2 5" xfId="8162" xr:uid="{C327E15B-D876-4DA0-B91D-A0F1B0EE07FB}"/>
    <cellStyle name="20% - Accent6 2 2 2 2 3" xfId="8169" xr:uid="{91D18747-298D-4E0A-85A7-4AB2D467DB13}"/>
    <cellStyle name="20% - Accent6 2 2 2 2 3 2" xfId="8170" xr:uid="{D22A5E1E-1857-4ED1-81CE-26A6A2442C1A}"/>
    <cellStyle name="20% - Accent6 2 2 2 2 3 3" xfId="8171" xr:uid="{0A9F10F4-726F-4610-BD85-E543F775AF0B}"/>
    <cellStyle name="20% - Accent6 2 2 2 2 4" xfId="8172" xr:uid="{9B0CED7E-B5F5-4F52-BB77-8B7070C9C0A1}"/>
    <cellStyle name="20% - Accent6 2 2 2 2 4 2" xfId="8173" xr:uid="{F3E340C0-870C-4653-B710-A2B817170B54}"/>
    <cellStyle name="20% - Accent6 2 2 2 2 5" xfId="8174" xr:uid="{DED04718-424A-4943-AC44-F8C74CEAEBF0}"/>
    <cellStyle name="20% - Accent6 2 2 2 2 6" xfId="8175" xr:uid="{52DC9DDE-9094-4157-894A-A8D3981ECA7F}"/>
    <cellStyle name="20% - Accent6 2 2 2 2 7" xfId="8176" xr:uid="{268E8AF8-6377-4E6E-9EF6-FE0E1B4D251A}"/>
    <cellStyle name="20% - Accent6 2 2 2 2 8" xfId="8161" xr:uid="{12B35D79-2070-4064-95B3-A250ABD5DEA7}"/>
    <cellStyle name="20% - Accent6 2 2 2 3" xfId="216" xr:uid="{77C4630A-E5F5-4DB4-AA39-1FB7E3F657E5}"/>
    <cellStyle name="20% - Accent6 2 2 2 3 2" xfId="8178" xr:uid="{152179A1-D5DA-49FC-B132-1520BE207481}"/>
    <cellStyle name="20% - Accent6 2 2 2 3 2 2" xfId="8179" xr:uid="{FD7D600E-41F2-4D52-961D-29F68D5F46CC}"/>
    <cellStyle name="20% - Accent6 2 2 2 3 2 2 2" xfId="8180" xr:uid="{9B795F6F-E503-4356-A9B7-C54584CE2B73}"/>
    <cellStyle name="20% - Accent6 2 2 2 3 2 3" xfId="8181" xr:uid="{86661379-5119-4F7C-A91C-154563B4B5DD}"/>
    <cellStyle name="20% - Accent6 2 2 2 3 2 4" xfId="8182" xr:uid="{3AE656F0-5627-464E-ACD7-FB66548DB365}"/>
    <cellStyle name="20% - Accent6 2 2 2 3 3" xfId="8183" xr:uid="{9E728875-4032-4082-9913-F41B46582CFF}"/>
    <cellStyle name="20% - Accent6 2 2 2 3 3 2" xfId="8184" xr:uid="{43E79E31-B441-4AF5-9AC1-6248CA0FAC41}"/>
    <cellStyle name="20% - Accent6 2 2 2 3 4" xfId="8185" xr:uid="{9D079C86-5C93-40B7-9D24-45F3155E6815}"/>
    <cellStyle name="20% - Accent6 2 2 2 3 5" xfId="8186" xr:uid="{A11F3F1E-1408-486C-9D97-20E636AFEF58}"/>
    <cellStyle name="20% - Accent6 2 2 2 3 6" xfId="8187" xr:uid="{BDEC4A9A-8A0C-40B2-A9FB-8EE4423D6ED3}"/>
    <cellStyle name="20% - Accent6 2 2 2 3 7" xfId="8177" xr:uid="{59F71075-7C0E-4002-BF10-C1FF92AF6FD5}"/>
    <cellStyle name="20% - Accent6 2 2 2 4" xfId="8188" xr:uid="{50C46482-3111-4917-95B9-94A6DEDF0175}"/>
    <cellStyle name="20% - Accent6 2 2 2 4 2" xfId="8189" xr:uid="{F323CD20-FFF1-45A5-A76A-FF233ED4945F}"/>
    <cellStyle name="20% - Accent6 2 2 2 4 2 2" xfId="8190" xr:uid="{E84B4A99-EA91-439A-B962-2869C27C6385}"/>
    <cellStyle name="20% - Accent6 2 2 2 4 3" xfId="8191" xr:uid="{7E485395-BAD9-4A63-B07B-9BD2AAF08915}"/>
    <cellStyle name="20% - Accent6 2 2 2 4 4" xfId="8192" xr:uid="{611226CD-1A02-4124-9499-004DBFAAD028}"/>
    <cellStyle name="20% - Accent6 2 2 2 5" xfId="8193" xr:uid="{B53A1CAE-77EF-46B5-B1B1-4CAFFA81BB9F}"/>
    <cellStyle name="20% - Accent6 2 2 2 5 2" xfId="8194" xr:uid="{B5CBA064-6D0C-4001-9960-1A4FEB1AA1B8}"/>
    <cellStyle name="20% - Accent6 2 2 2 6" xfId="8195" xr:uid="{4C9DE474-5FDE-4FB8-89AE-E60B57D282DB}"/>
    <cellStyle name="20% - Accent6 2 2 2 7" xfId="8196" xr:uid="{20EB1E4E-34F4-4645-B3AF-AF83353BA95A}"/>
    <cellStyle name="20% - Accent6 2 2 2 8" xfId="8197" xr:uid="{9595E7B9-28F9-4576-9D38-BD6E6E9D82BA}"/>
    <cellStyle name="20% - Accent6 2 2 2 9" xfId="8198" xr:uid="{64E5E97B-37F4-46D8-B25E-291979703C35}"/>
    <cellStyle name="20% - Accent6 2 2 3" xfId="217" xr:uid="{505F7625-9546-4B27-A21D-5BDFFF7B86DE}"/>
    <cellStyle name="20% - Accent6 2 2 3 10" xfId="8199" xr:uid="{6F2AD094-A82B-4837-AA8B-697888C74667}"/>
    <cellStyle name="20% - Accent6 2 2 3 2" xfId="218" xr:uid="{EF891727-30E3-4F26-B98C-6D57577C89AE}"/>
    <cellStyle name="20% - Accent6 2 2 3 2 2" xfId="8201" xr:uid="{70D53E2A-0AE2-4B0C-B84A-50AC8CE9E8CC}"/>
    <cellStyle name="20% - Accent6 2 2 3 2 2 2" xfId="8202" xr:uid="{2E7CBAFE-A8D1-416F-8880-A01580C7A890}"/>
    <cellStyle name="20% - Accent6 2 2 3 2 2 2 2" xfId="8203" xr:uid="{D880233A-E2CA-4248-92F6-223959F47542}"/>
    <cellStyle name="20% - Accent6 2 2 3 2 2 3" xfId="8204" xr:uid="{C2FE16FC-6183-4CE8-97C6-C7C83AC1294A}"/>
    <cellStyle name="20% - Accent6 2 2 3 2 2 4" xfId="8205" xr:uid="{2E28F3DF-ADB4-4F82-A7AE-34B36F392D0E}"/>
    <cellStyle name="20% - Accent6 2 2 3 2 3" xfId="8206" xr:uid="{82DF0C5F-20F0-4A4C-956A-F71BA4C17A19}"/>
    <cellStyle name="20% - Accent6 2 2 3 2 3 2" xfId="8207" xr:uid="{F85CAA25-006F-48F0-8206-A02A99EA9455}"/>
    <cellStyle name="20% - Accent6 2 2 3 2 4" xfId="8208" xr:uid="{A2E3E315-79CE-41CC-9E03-D25E18767F2B}"/>
    <cellStyle name="20% - Accent6 2 2 3 2 5" xfId="8209" xr:uid="{7693C1E0-D2B3-4177-B2B4-17552633A2A5}"/>
    <cellStyle name="20% - Accent6 2 2 3 2 6" xfId="8210" xr:uid="{441EF898-62A2-455A-A5C2-41FE45A5F811}"/>
    <cellStyle name="20% - Accent6 2 2 3 2 7" xfId="8200" xr:uid="{E6F2CDFE-A884-4929-9288-4FB072C3CF52}"/>
    <cellStyle name="20% - Accent6 2 2 3 3" xfId="8211" xr:uid="{8B2A2ED0-05F4-4AFB-8C75-48D22ECE18C0}"/>
    <cellStyle name="20% - Accent6 2 2 3 3 2" xfId="8212" xr:uid="{D28D2F0A-086E-4913-BC62-C29072356ADE}"/>
    <cellStyle name="20% - Accent6 2 2 3 3 2 2" xfId="8213" xr:uid="{C12B2275-B561-4DE2-8E97-CBA089B69EA8}"/>
    <cellStyle name="20% - Accent6 2 2 3 3 2 3" xfId="8214" xr:uid="{F7D8983F-D162-4944-9B3D-1D0CDBDD5D5F}"/>
    <cellStyle name="20% - Accent6 2 2 3 3 2 4" xfId="8215" xr:uid="{F5CA5E65-CB08-4780-82A6-6AFB6149B2AE}"/>
    <cellStyle name="20% - Accent6 2 2 3 3 3" xfId="8216" xr:uid="{E0425C31-719B-4BE5-85D0-D51F923A76F8}"/>
    <cellStyle name="20% - Accent6 2 2 3 3 4" xfId="8217" xr:uid="{B0CAD9E1-4EF0-4DFD-AE0F-BF8D66B2F77C}"/>
    <cellStyle name="20% - Accent6 2 2 3 3 5" xfId="8218" xr:uid="{C2BC4B90-0500-44A7-8EB9-40CD8B2D6B5C}"/>
    <cellStyle name="20% - Accent6 2 2 3 3 6" xfId="8219" xr:uid="{DA4D3BA4-858D-46F8-8C63-D94C70C47AD2}"/>
    <cellStyle name="20% - Accent6 2 2 3 4" xfId="8220" xr:uid="{A244E650-4D9B-4204-B170-0753C2232BEA}"/>
    <cellStyle name="20% - Accent6 2 2 3 4 2" xfId="8221" xr:uid="{16E90EF9-3FB6-4854-A503-D468AB357495}"/>
    <cellStyle name="20% - Accent6 2 2 3 4 3" xfId="8222" xr:uid="{F8F231C3-E799-4BF5-B968-A4D74456CF8A}"/>
    <cellStyle name="20% - Accent6 2 2 3 4 4" xfId="8223" xr:uid="{B06B92A2-C482-4224-AB81-F86BC25C0744}"/>
    <cellStyle name="20% - Accent6 2 2 3 5" xfId="8224" xr:uid="{341A0460-C6A2-4694-AFCC-17DDD544AD8D}"/>
    <cellStyle name="20% - Accent6 2 2 3 6" xfId="8225" xr:uid="{33E11097-CCF5-4902-A6C7-65E2FD1D0030}"/>
    <cellStyle name="20% - Accent6 2 2 3 7" xfId="8226" xr:uid="{953EFB99-9946-48DB-B172-A374F36CDABC}"/>
    <cellStyle name="20% - Accent6 2 2 3 8" xfId="8227" xr:uid="{641490FA-D57A-4134-9AE3-6D814C3EE1D4}"/>
    <cellStyle name="20% - Accent6 2 2 3 9" xfId="8228" xr:uid="{583920DD-A635-4A2B-A124-5BB67EF4638D}"/>
    <cellStyle name="20% - Accent6 2 2 4" xfId="219" xr:uid="{612A2DB5-4CAF-4AF0-A530-559A8D4308FE}"/>
    <cellStyle name="20% - Accent6 2 2 4 2" xfId="8230" xr:uid="{FAC8EA64-EB1F-45F5-AD62-CC6429446D62}"/>
    <cellStyle name="20% - Accent6 2 2 4 2 2" xfId="8231" xr:uid="{EBCBF9F0-95EF-413C-AF08-A2B2CB8A6153}"/>
    <cellStyle name="20% - Accent6 2 2 4 2 2 2" xfId="8232" xr:uid="{7050DAA1-97A0-4DD4-ACE5-1A874BA2E922}"/>
    <cellStyle name="20% - Accent6 2 2 4 2 2 3" xfId="8233" xr:uid="{E2300512-C6C8-42A4-9E16-43A22BF068DC}"/>
    <cellStyle name="20% - Accent6 2 2 4 2 3" xfId="8234" xr:uid="{D9AE7C50-45F5-4BB6-B84C-411C648BA3E6}"/>
    <cellStyle name="20% - Accent6 2 2 4 2 3 2" xfId="8235" xr:uid="{46ADC342-5F74-41D6-B3DA-4672E3FB3834}"/>
    <cellStyle name="20% - Accent6 2 2 4 2 4" xfId="8236" xr:uid="{896AD39F-9CA2-4773-87C6-AE597DAE5908}"/>
    <cellStyle name="20% - Accent6 2 2 4 3" xfId="8237" xr:uid="{2DD80551-AC77-459D-970B-9915F916C8E4}"/>
    <cellStyle name="20% - Accent6 2 2 4 3 2" xfId="8238" xr:uid="{7D78B665-482F-41E8-9817-3DAD20EA4D7E}"/>
    <cellStyle name="20% - Accent6 2 2 4 3 3" xfId="8239" xr:uid="{76E4B5FE-2D3C-4054-9736-E9071BEF60DE}"/>
    <cellStyle name="20% - Accent6 2 2 4 4" xfId="8240" xr:uid="{C8089FC7-8CBA-4C44-91D1-F1660A1199C8}"/>
    <cellStyle name="20% - Accent6 2 2 4 4 2" xfId="8241" xr:uid="{E7BE4E88-4A8E-4879-BCEC-4D3D73E0D71F}"/>
    <cellStyle name="20% - Accent6 2 2 4 5" xfId="8242" xr:uid="{9853EF98-BE0B-4A29-8E49-4E6E6AAA75DF}"/>
    <cellStyle name="20% - Accent6 2 2 4 6" xfId="8243" xr:uid="{5930AA27-080A-45F0-8E0A-8D3DE33BA045}"/>
    <cellStyle name="20% - Accent6 2 2 4 7" xfId="8229" xr:uid="{9676A74D-BA08-4B84-B48C-0383E12FACBC}"/>
    <cellStyle name="20% - Accent6 2 2 5" xfId="8244" xr:uid="{18C03E8F-D3F1-4A0E-9427-D33E8A952030}"/>
    <cellStyle name="20% - Accent6 2 2 5 2" xfId="8245" xr:uid="{0FDF87A7-FD5F-42EB-9282-620555463864}"/>
    <cellStyle name="20% - Accent6 2 2 5 2 2" xfId="8246" xr:uid="{45A5AEE8-A832-4289-99DA-1D751D23E9A9}"/>
    <cellStyle name="20% - Accent6 2 2 5 2 2 2" xfId="8247" xr:uid="{F57E0ECE-6F29-420B-9862-3943023568EC}"/>
    <cellStyle name="20% - Accent6 2 2 5 2 3" xfId="8248" xr:uid="{0B1B93DA-4948-43C3-8B59-969C3315D481}"/>
    <cellStyle name="20% - Accent6 2 2 5 2 4" xfId="8249" xr:uid="{5D012003-0FF4-4E4B-BAF4-3A590C1C855E}"/>
    <cellStyle name="20% - Accent6 2 2 5 3" xfId="8250" xr:uid="{D4ABA1F1-68EE-4A17-9EBA-2F0072363A7F}"/>
    <cellStyle name="20% - Accent6 2 2 5 3 2" xfId="8251" xr:uid="{9577CD3E-FB36-46F9-964B-64EF0BB57C32}"/>
    <cellStyle name="20% - Accent6 2 2 5 4" xfId="8252" xr:uid="{DEA61DA9-AE61-4F2F-AC87-BD533D6F79F5}"/>
    <cellStyle name="20% - Accent6 2 2 5 5" xfId="8253" xr:uid="{5C833257-B1BB-4F20-B16C-75E8069D67DC}"/>
    <cellStyle name="20% - Accent6 2 2 5 6" xfId="8254" xr:uid="{DD230605-3719-4C3E-BBFD-9DCB8DBB4E5D}"/>
    <cellStyle name="20% - Accent6 2 2 6" xfId="8255" xr:uid="{99D59CA1-92B2-455F-A362-BAA35E3D3F78}"/>
    <cellStyle name="20% - Accent6 2 2 6 2" xfId="8256" xr:uid="{CB231A6A-5558-4BE0-B4E0-3E41BA511F1D}"/>
    <cellStyle name="20% - Accent6 2 2 6 2 2" xfId="8257" xr:uid="{4DF6D8E8-02F6-49ED-93A1-9CC1EC6DEDC4}"/>
    <cellStyle name="20% - Accent6 2 2 6 3" xfId="8258" xr:uid="{476054D3-83D5-49DC-87DF-7F1B011EAF70}"/>
    <cellStyle name="20% - Accent6 2 2 6 4" xfId="8259" xr:uid="{AD72ABF2-ADB4-422B-82BE-095CD5558069}"/>
    <cellStyle name="20% - Accent6 2 2 7" xfId="8260" xr:uid="{A7A3D828-720E-46E5-B229-0CBA310930FC}"/>
    <cellStyle name="20% - Accent6 2 2 7 2" xfId="8261" xr:uid="{A51A280D-7768-4D22-AF3A-DA6ACBAA9F23}"/>
    <cellStyle name="20% - Accent6 2 2 8" xfId="8262" xr:uid="{BF100216-FC47-4013-AE03-06DB0862ECD4}"/>
    <cellStyle name="20% - Accent6 2 2 8 2" xfId="8263" xr:uid="{50CF10A4-998F-4E7E-8113-9F339A935317}"/>
    <cellStyle name="20% - Accent6 2 2 9" xfId="8264" xr:uid="{907C58A8-6B2F-4428-9E16-59B991E96479}"/>
    <cellStyle name="20% - Accent6 2 2 9 2" xfId="8265" xr:uid="{35875683-430B-4542-8D26-5EC1DE7D0A81}"/>
    <cellStyle name="20% - Accent6 2 3" xfId="220" xr:uid="{15C2D104-248D-470C-A291-EA715AE9970D}"/>
    <cellStyle name="20% - Accent6 2 3 10" xfId="8267" xr:uid="{935839A5-E588-4A4D-96D1-9BAAA09F5286}"/>
    <cellStyle name="20% - Accent6 2 3 11" xfId="8268" xr:uid="{06A8687E-FDAE-43B6-9E80-0B52D4FE3EF6}"/>
    <cellStyle name="20% - Accent6 2 3 12" xfId="8269" xr:uid="{3197B434-0D55-4A6C-B125-DDE1C3A91FE9}"/>
    <cellStyle name="20% - Accent6 2 3 13" xfId="8266" xr:uid="{8E7D0AEF-79B0-492C-B652-8127B100B702}"/>
    <cellStyle name="20% - Accent6 2 3 2" xfId="221" xr:uid="{BDA76005-3C39-49E7-A304-956B75D9FC4F}"/>
    <cellStyle name="20% - Accent6 2 3 2 2" xfId="222" xr:uid="{328621FB-6A22-4228-ADCE-6BEA6877CD35}"/>
    <cellStyle name="20% - Accent6 2 3 2 2 2" xfId="8272" xr:uid="{9F380C50-B119-47CE-A1C5-1D5AACBEAC3F}"/>
    <cellStyle name="20% - Accent6 2 3 2 2 2 2" xfId="8273" xr:uid="{FEEFB58B-F204-496B-8D04-AC6AB715D2BE}"/>
    <cellStyle name="20% - Accent6 2 3 2 2 2 3" xfId="8274" xr:uid="{6BC7BC43-FCC1-4DCA-AEB0-4CC5711AE12C}"/>
    <cellStyle name="20% - Accent6 2 3 2 2 3" xfId="8275" xr:uid="{59A77559-C075-48F2-8C76-80D05686600E}"/>
    <cellStyle name="20% - Accent6 2 3 2 2 3 2" xfId="8276" xr:uid="{8088790A-A4D3-4624-B722-7D39AFD21391}"/>
    <cellStyle name="20% - Accent6 2 3 2 2 4" xfId="8277" xr:uid="{7140AD62-4A58-4C7D-8E3D-B76BD6E0C0F2}"/>
    <cellStyle name="20% - Accent6 2 3 2 2 5" xfId="8271" xr:uid="{9EEB4CDF-5C9A-4007-AFA0-65C85EB5FE80}"/>
    <cellStyle name="20% - Accent6 2 3 2 3" xfId="8278" xr:uid="{5B389E06-5F1F-4516-935C-A0BF58F2F82D}"/>
    <cellStyle name="20% - Accent6 2 3 2 3 2" xfId="8279" xr:uid="{E68D5CC9-48B2-4D59-9783-9C0D8B2046CA}"/>
    <cellStyle name="20% - Accent6 2 3 2 3 3" xfId="8280" xr:uid="{19A9ED49-1EBC-43BB-A97E-365079C7C1C1}"/>
    <cellStyle name="20% - Accent6 2 3 2 4" xfId="8281" xr:uid="{003BA5EC-1D22-4BCC-99B2-26CD5EE906E1}"/>
    <cellStyle name="20% - Accent6 2 3 2 4 2" xfId="8282" xr:uid="{B963EE75-AD75-4712-AB4A-27727DB28F48}"/>
    <cellStyle name="20% - Accent6 2 3 2 5" xfId="8283" xr:uid="{60C603F1-72EF-4D76-B4D2-446B80BF0AFF}"/>
    <cellStyle name="20% - Accent6 2 3 2 6" xfId="8284" xr:uid="{C189AB5B-9E3F-4313-9857-4FC279F839C9}"/>
    <cellStyle name="20% - Accent6 2 3 2 7" xfId="8285" xr:uid="{D69760B6-6E63-41B7-9534-F4789BCE03A8}"/>
    <cellStyle name="20% - Accent6 2 3 2 8" xfId="8286" xr:uid="{F2421E5A-C862-4C43-8131-8F6BA28BF843}"/>
    <cellStyle name="20% - Accent6 2 3 2 9" xfId="8270" xr:uid="{3E5D9258-B80B-4D77-903B-2BC2177AF9BB}"/>
    <cellStyle name="20% - Accent6 2 3 3" xfId="223" xr:uid="{47559E48-956C-4E6A-894F-B7C3B5D0057A}"/>
    <cellStyle name="20% - Accent6 2 3 3 2" xfId="8288" xr:uid="{784FF137-F6F2-4DAA-B876-BEED6867DFE3}"/>
    <cellStyle name="20% - Accent6 2 3 3 2 2" xfId="8289" xr:uid="{7751804E-7F40-4DFD-BBAF-03F03F404A2D}"/>
    <cellStyle name="20% - Accent6 2 3 3 2 2 2" xfId="8290" xr:uid="{0DFC713C-AAED-4939-B778-88771F836930}"/>
    <cellStyle name="20% - Accent6 2 3 3 2 3" xfId="8291" xr:uid="{AFB30D46-7741-4BF4-844A-658408D7669C}"/>
    <cellStyle name="20% - Accent6 2 3 3 2 4" xfId="8292" xr:uid="{55108476-B9E2-46AD-A5D4-2AF4FF8B9466}"/>
    <cellStyle name="20% - Accent6 2 3 3 3" xfId="8293" xr:uid="{D4499E99-5FE1-454D-B89A-26F2377C6503}"/>
    <cellStyle name="20% - Accent6 2 3 3 3 2" xfId="8294" xr:uid="{2CAAF245-B3F8-4DC9-92D3-704B260D3B8F}"/>
    <cellStyle name="20% - Accent6 2 3 3 4" xfId="8295" xr:uid="{42B91B25-E0E0-404C-BCB2-9FC3E528993B}"/>
    <cellStyle name="20% - Accent6 2 3 3 5" xfId="8296" xr:uid="{C4BE7043-8A9B-46C6-A1AC-41F09444C9E1}"/>
    <cellStyle name="20% - Accent6 2 3 3 6" xfId="8297" xr:uid="{25EAE96F-C8DA-44BA-B53A-F8488A66AD1F}"/>
    <cellStyle name="20% - Accent6 2 3 3 7" xfId="8298" xr:uid="{25CBEB9B-D17A-48A3-9D55-DB9E6845ED77}"/>
    <cellStyle name="20% - Accent6 2 3 3 8" xfId="8287" xr:uid="{CB45075B-AE92-48A9-AE9B-DBEE7F10DF79}"/>
    <cellStyle name="20% - Accent6 2 3 4" xfId="8299" xr:uid="{FDFAF37F-E5D6-48A2-800C-8C3E9860D4EF}"/>
    <cellStyle name="20% - Accent6 2 3 4 2" xfId="8300" xr:uid="{2823B029-77F5-46FD-9217-DE9F6931A12A}"/>
    <cellStyle name="20% - Accent6 2 3 4 2 2" xfId="8301" xr:uid="{920B4602-7E6C-4D64-A6EF-3A208A0B110E}"/>
    <cellStyle name="20% - Accent6 2 3 4 3" xfId="8302" xr:uid="{A990355B-E3FC-43A8-9F0B-270318973E2E}"/>
    <cellStyle name="20% - Accent6 2 3 4 4" xfId="8303" xr:uid="{21374566-289A-413B-A508-DA4C23A7D8A6}"/>
    <cellStyle name="20% - Accent6 2 3 5" xfId="8304" xr:uid="{7D6916E6-802D-4B1F-8C0D-4E2EEB4E5B5E}"/>
    <cellStyle name="20% - Accent6 2 3 5 2" xfId="8305" xr:uid="{9C3A440A-FCE3-44B4-878D-84E510AD6924}"/>
    <cellStyle name="20% - Accent6 2 3 6" xfId="8306" xr:uid="{DF595716-0F95-4BD6-B6E5-C4087CEB35C3}"/>
    <cellStyle name="20% - Accent6 2 3 7" xfId="8307" xr:uid="{162F12AF-A73B-458B-ACEA-969A1592FF11}"/>
    <cellStyle name="20% - Accent6 2 3 8" xfId="8308" xr:uid="{C15B76BC-8476-483B-99A2-0AED18378047}"/>
    <cellStyle name="20% - Accent6 2 3 9" xfId="8309" xr:uid="{FB6FCDB9-3714-43B0-A2B9-5C40A55D23FF}"/>
    <cellStyle name="20% - Accent6 2 4" xfId="224" xr:uid="{7FFCF223-B493-4F18-984D-F444B292A71B}"/>
    <cellStyle name="20% - Accent6 2 4 10" xfId="8310" xr:uid="{A1E84F57-1CC1-4589-9A47-FC0B82DA4E40}"/>
    <cellStyle name="20% - Accent6 2 4 2" xfId="225" xr:uid="{DF5C892C-0F5A-49E8-A386-216F99B2FA7D}"/>
    <cellStyle name="20% - Accent6 2 4 2 2" xfId="226" xr:uid="{F2D1722C-ACC2-458F-A727-1FD03F332082}"/>
    <cellStyle name="20% - Accent6 2 4 2 2 2" xfId="8313" xr:uid="{9F22F8D4-BD18-48E7-89B6-DBC9099B2FD6}"/>
    <cellStyle name="20% - Accent6 2 4 2 2 2 2" xfId="8314" xr:uid="{94E18DD9-59E3-4E0D-9648-92D1CBBD7BA6}"/>
    <cellStyle name="20% - Accent6 2 4 2 2 3" xfId="8315" xr:uid="{37213AE4-DC67-4321-95AB-36BCC0FF230B}"/>
    <cellStyle name="20% - Accent6 2 4 2 2 4" xfId="8316" xr:uid="{012D8ECC-1C0E-4A88-B284-1C1BC44CD8BB}"/>
    <cellStyle name="20% - Accent6 2 4 2 2 5" xfId="8312" xr:uid="{CC40F9D4-C4C2-4290-A189-E936CDBC36FA}"/>
    <cellStyle name="20% - Accent6 2 4 2 3" xfId="8317" xr:uid="{A70BDB51-62E3-4A07-8688-E5F645C58D0A}"/>
    <cellStyle name="20% - Accent6 2 4 2 3 2" xfId="8318" xr:uid="{FC098C91-5196-42E2-A93C-01F450FFAE01}"/>
    <cellStyle name="20% - Accent6 2 4 2 4" xfId="8319" xr:uid="{B22ED436-1F2A-4A02-A176-167E88EC68D9}"/>
    <cellStyle name="20% - Accent6 2 4 2 5" xfId="8320" xr:uid="{792CAE1A-9073-4DFD-8740-03E8DD689CFC}"/>
    <cellStyle name="20% - Accent6 2 4 2 6" xfId="8321" xr:uid="{6745B02C-6E1A-40C3-B91B-7C42926229CE}"/>
    <cellStyle name="20% - Accent6 2 4 2 7" xfId="8311" xr:uid="{FABE5572-FB94-4DC9-8A65-359077AF8E97}"/>
    <cellStyle name="20% - Accent6 2 4 3" xfId="227" xr:uid="{E4A0CB5D-B2A3-4C28-B05C-7097D4A4D0DD}"/>
    <cellStyle name="20% - Accent6 2 4 3 2" xfId="8323" xr:uid="{F8135C1B-04CD-40A4-BDAF-DB89742F332D}"/>
    <cellStyle name="20% - Accent6 2 4 3 2 2" xfId="8324" xr:uid="{20DC1B92-8084-437F-B140-C79B8F5B1D34}"/>
    <cellStyle name="20% - Accent6 2 4 3 2 3" xfId="8325" xr:uid="{7C6367C2-413F-4D5E-9468-B0203FA8C886}"/>
    <cellStyle name="20% - Accent6 2 4 3 2 4" xfId="8326" xr:uid="{59FBB829-E458-49EA-B43A-A8C4984D968D}"/>
    <cellStyle name="20% - Accent6 2 4 3 3" xfId="8327" xr:uid="{BEFA4FD6-8D2C-4605-B94C-CF4BEA4F9EEA}"/>
    <cellStyle name="20% - Accent6 2 4 3 4" xfId="8328" xr:uid="{9D6B9572-0187-449F-8A59-055DA7D110E7}"/>
    <cellStyle name="20% - Accent6 2 4 3 5" xfId="8329" xr:uid="{44E9550E-9368-4582-A39F-F30285F588FA}"/>
    <cellStyle name="20% - Accent6 2 4 3 6" xfId="8330" xr:uid="{75A2B403-50F3-4964-80FD-A76C89B4BB76}"/>
    <cellStyle name="20% - Accent6 2 4 3 7" xfId="8322" xr:uid="{4B7EB5DD-A998-45B7-944C-4863021E2AE8}"/>
    <cellStyle name="20% - Accent6 2 4 4" xfId="8331" xr:uid="{C7C4FB8C-D1FB-4BFB-B1D5-33C2A4DCF892}"/>
    <cellStyle name="20% - Accent6 2 4 4 2" xfId="8332" xr:uid="{AC7A7FEC-9D51-4997-9266-098577633E50}"/>
    <cellStyle name="20% - Accent6 2 4 4 3" xfId="8333" xr:uid="{89B18391-DFA5-48D1-AF9D-DADE08486CA6}"/>
    <cellStyle name="20% - Accent6 2 4 4 4" xfId="8334" xr:uid="{8C725384-2548-4D99-9E1D-C11FFC799947}"/>
    <cellStyle name="20% - Accent6 2 4 5" xfId="8335" xr:uid="{0CC68723-BB94-4CFB-9C06-D8D3CC87313F}"/>
    <cellStyle name="20% - Accent6 2 4 6" xfId="8336" xr:uid="{93CF9B8D-1306-40BC-A2D1-D564D142E74D}"/>
    <cellStyle name="20% - Accent6 2 4 7" xfId="8337" xr:uid="{A962E9CB-F354-4D5E-A731-84B16EDD7DD0}"/>
    <cellStyle name="20% - Accent6 2 4 8" xfId="8338" xr:uid="{37BAD09F-E511-46BD-8BD9-0EE3C137EF0B}"/>
    <cellStyle name="20% - Accent6 2 4 9" xfId="8339" xr:uid="{9EF5D66B-D9E4-4CD2-83D7-E59AAA308174}"/>
    <cellStyle name="20% - Accent6 2 5" xfId="228" xr:uid="{54FFED0F-1832-4481-803A-E9B80938EF66}"/>
    <cellStyle name="20% - Accent6 2 5 2" xfId="229" xr:uid="{FA1CB3DE-BFE6-451B-8271-A81A040142CF}"/>
    <cellStyle name="20% - Accent6 2 5 2 2" xfId="8342" xr:uid="{66AB0BA0-15E9-475D-B433-46573C7A2358}"/>
    <cellStyle name="20% - Accent6 2 5 2 2 2" xfId="8343" xr:uid="{8C8525CB-8C8C-4438-B3BF-3D97A60B0237}"/>
    <cellStyle name="20% - Accent6 2 5 2 2 2 2" xfId="8344" xr:uid="{FD778D13-0FAD-45CA-A6E9-AB8E63C4A86A}"/>
    <cellStyle name="20% - Accent6 2 5 2 2 3" xfId="8345" xr:uid="{402B5A9F-8979-4E0A-B7A2-A28DDC4FAA30}"/>
    <cellStyle name="20% - Accent6 2 5 2 2 4" xfId="8346" xr:uid="{404054F9-5C5A-4A55-B3F9-C75A1C6F5178}"/>
    <cellStyle name="20% - Accent6 2 5 2 3" xfId="8347" xr:uid="{8BA3F924-001D-45A3-8E07-39CCF3360734}"/>
    <cellStyle name="20% - Accent6 2 5 2 3 2" xfId="8348" xr:uid="{C951A4D5-8580-4477-885D-245C56719DBB}"/>
    <cellStyle name="20% - Accent6 2 5 2 4" xfId="8349" xr:uid="{605EB7A1-4C76-4526-9362-2C226A95C5E0}"/>
    <cellStyle name="20% - Accent6 2 5 2 5" xfId="8350" xr:uid="{401B8BC2-97C4-4AC6-BCB8-FFC930AF5466}"/>
    <cellStyle name="20% - Accent6 2 5 2 6" xfId="8351" xr:uid="{AF79BEB8-2D5C-45E9-B8B8-5B50FA33A90B}"/>
    <cellStyle name="20% - Accent6 2 5 2 7" xfId="8341" xr:uid="{2AEA0A11-D985-4615-BB63-227CBBC33ED3}"/>
    <cellStyle name="20% - Accent6 2 5 3" xfId="8352" xr:uid="{C8610B4A-1DC0-4A20-BDD7-BC00D705E5CE}"/>
    <cellStyle name="20% - Accent6 2 5 3 2" xfId="8353" xr:uid="{140A5119-1CD9-4B63-B992-BFB3286BB1D6}"/>
    <cellStyle name="20% - Accent6 2 5 3 2 2" xfId="8354" xr:uid="{F35DCF71-E8AA-40D4-8084-F50B062A2B17}"/>
    <cellStyle name="20% - Accent6 2 5 3 2 3" xfId="8355" xr:uid="{6D92E0FE-B48D-4DC7-9EA7-13A7717E0D49}"/>
    <cellStyle name="20% - Accent6 2 5 3 2 4" xfId="8356" xr:uid="{17762409-ACC8-4B8B-8ABC-61A3D4ACF586}"/>
    <cellStyle name="20% - Accent6 2 5 3 3" xfId="8357" xr:uid="{F23AAA89-EE66-4262-941D-E1839DBF13EF}"/>
    <cellStyle name="20% - Accent6 2 5 3 4" xfId="8358" xr:uid="{CB50A507-9424-4879-8C50-3483079FA7FF}"/>
    <cellStyle name="20% - Accent6 2 5 3 5" xfId="8359" xr:uid="{060CFD2A-0F8B-4845-AC6C-388E3A268C42}"/>
    <cellStyle name="20% - Accent6 2 5 3 6" xfId="8360" xr:uid="{17CB68A7-C1FB-4B47-976A-89B77C7446DF}"/>
    <cellStyle name="20% - Accent6 2 5 4" xfId="8361" xr:uid="{B189C6A3-74EB-4744-8339-86200737B405}"/>
    <cellStyle name="20% - Accent6 2 5 4 2" xfId="8362" xr:uid="{C8AE61E0-21D7-4583-ACBC-266885F84D79}"/>
    <cellStyle name="20% - Accent6 2 5 4 3" xfId="8363" xr:uid="{66398129-B3F5-4BE7-AD05-F37279242CD6}"/>
    <cellStyle name="20% - Accent6 2 5 4 4" xfId="8364" xr:uid="{A5FF5568-0DD5-4728-87D1-E98205743198}"/>
    <cellStyle name="20% - Accent6 2 5 5" xfId="8365" xr:uid="{FBFC47D5-6FCA-4A78-BB1E-757AD5DB9AD0}"/>
    <cellStyle name="20% - Accent6 2 5 6" xfId="8366" xr:uid="{5CBF64F5-E4D9-4D2F-85B7-4221B17E65FE}"/>
    <cellStyle name="20% - Accent6 2 5 7" xfId="8367" xr:uid="{4E98FDCD-1CD1-48C4-8699-9F4A5C2D14ED}"/>
    <cellStyle name="20% - Accent6 2 5 8" xfId="8368" xr:uid="{6DA4CE42-5605-48CB-B707-774B46E10024}"/>
    <cellStyle name="20% - Accent6 2 5 9" xfId="8340" xr:uid="{CF95666F-E0DC-4931-8D7C-7EFE0B74E547}"/>
    <cellStyle name="20% - Accent6 2 6" xfId="230" xr:uid="{2FCCED9E-B857-44AD-A77F-73B1AA4B7192}"/>
    <cellStyle name="20% - Accent6 2 6 2" xfId="231" xr:uid="{562EF24D-5D80-4D0F-B172-32C3C86F18E9}"/>
    <cellStyle name="20% - Accent6 2 6 2 2" xfId="8371" xr:uid="{B0C9236F-A275-4C6D-8D0B-0AE265CBF9EA}"/>
    <cellStyle name="20% - Accent6 2 6 2 2 2" xfId="8372" xr:uid="{2A3BFFB6-4A55-4FED-8ADF-0570FDDB020C}"/>
    <cellStyle name="20% - Accent6 2 6 2 3" xfId="8373" xr:uid="{89432F1C-2ED7-4245-8CB8-6EB56951AB63}"/>
    <cellStyle name="20% - Accent6 2 6 2 4" xfId="8374" xr:uid="{3BF5EF4F-2139-497F-84EB-55AD672710FE}"/>
    <cellStyle name="20% - Accent6 2 6 2 5" xfId="8370" xr:uid="{8F6CA5F0-D241-4A09-9F69-827309E691E2}"/>
    <cellStyle name="20% - Accent6 2 6 3" xfId="8375" xr:uid="{ACA5F963-9F85-49D8-959E-AEF1E0E57724}"/>
    <cellStyle name="20% - Accent6 2 6 3 2" xfId="8376" xr:uid="{EA80936C-E47F-404C-BAC7-D52575572027}"/>
    <cellStyle name="20% - Accent6 2 6 4" xfId="8377" xr:uid="{42A7A192-9C6F-4B68-BE76-83D1D2C5C990}"/>
    <cellStyle name="20% - Accent6 2 6 5" xfId="8378" xr:uid="{6EA2EEB3-D17E-4182-B4CF-91AF30BC2103}"/>
    <cellStyle name="20% - Accent6 2 6 6" xfId="8379" xr:uid="{D55CC44A-083C-46FB-AB2C-33C3579A2588}"/>
    <cellStyle name="20% - Accent6 2 6 7" xfId="8369" xr:uid="{D3FA0C36-71B8-4498-A0C1-437B44863874}"/>
    <cellStyle name="20% - Accent6 2 7" xfId="232" xr:uid="{F980843A-E4E5-4F70-B5D5-EB516EB72A57}"/>
    <cellStyle name="20% - Accent6 2 7 2" xfId="8381" xr:uid="{32D7B8A0-92D0-4683-ADA8-CF93AE703C95}"/>
    <cellStyle name="20% - Accent6 2 7 2 2" xfId="8382" xr:uid="{C1C8650A-713A-4333-80CF-6C03B4088C3E}"/>
    <cellStyle name="20% - Accent6 2 7 2 3" xfId="8383" xr:uid="{C2703B5D-AB29-42DE-8BB0-6B1653079B0D}"/>
    <cellStyle name="20% - Accent6 2 7 2 4" xfId="8384" xr:uid="{2E786AC2-ACFC-4BBA-97C1-38C0770ABB09}"/>
    <cellStyle name="20% - Accent6 2 7 3" xfId="8385" xr:uid="{E6636793-2BA3-4173-96BD-7723E02C493D}"/>
    <cellStyle name="20% - Accent6 2 7 4" xfId="8386" xr:uid="{94194214-3D93-4189-BCDE-2C4B64FDC5D7}"/>
    <cellStyle name="20% - Accent6 2 7 5" xfId="8387" xr:uid="{4E8B2B27-317D-4CB1-9E2C-31C93F77B9F8}"/>
    <cellStyle name="20% - Accent6 2 7 6" xfId="8388" xr:uid="{AE19CEB7-03BF-4B27-9464-0B50F3418139}"/>
    <cellStyle name="20% - Accent6 2 7 7" xfId="8380" xr:uid="{112BE91E-6AFC-4113-9A0C-633015D7ADA0}"/>
    <cellStyle name="20% - Accent6 2 8" xfId="8389" xr:uid="{79C7A882-51F0-4DA1-AC41-3980BBBAD751}"/>
    <cellStyle name="20% - Accent6 2 8 2" xfId="8390" xr:uid="{7E17CDEE-0C6E-4F17-A62B-643D91BDD999}"/>
    <cellStyle name="20% - Accent6 2 8 3" xfId="8391" xr:uid="{57382620-2BFE-4EDC-A803-0EEFE4F9363A}"/>
    <cellStyle name="20% - Accent6 2 8 4" xfId="8392" xr:uid="{A428801E-BE14-46EB-899E-85C574DCDAB0}"/>
    <cellStyle name="20% - Accent6 2 9" xfId="8393" xr:uid="{AD55B72F-77B5-481D-BDE1-F60E04670D0D}"/>
    <cellStyle name="20% - Accent6 20" xfId="8394" xr:uid="{59509FC8-0F25-4FBA-9636-BC06D06996B1}"/>
    <cellStyle name="20% - Accent6 20 2" xfId="8395" xr:uid="{49E0C6C6-CDDB-45C8-BDA9-46175668B5B9}"/>
    <cellStyle name="20% - Accent6 20 3" xfId="8396" xr:uid="{885166C3-D44C-4F0C-B4C0-04703771354C}"/>
    <cellStyle name="20% - Accent6 21" xfId="8397" xr:uid="{6568B080-BDA6-48BE-9434-4EF15D3F0744}"/>
    <cellStyle name="20% - Accent6 21 2" xfId="8398" xr:uid="{B8F3882C-5FEA-4020-9BF6-3034F69912AA}"/>
    <cellStyle name="20% - Accent6 21 3" xfId="8399" xr:uid="{96EE7DC2-7433-4674-B2FF-6DDB497B72AB}"/>
    <cellStyle name="20% - Accent6 22" xfId="8400" xr:uid="{6671F191-D906-4F72-8EB6-97B7BF7BF715}"/>
    <cellStyle name="20% - Accent6 22 2" xfId="8401" xr:uid="{F0AB7515-6FDC-41CF-95CE-4ED941E5166E}"/>
    <cellStyle name="20% - Accent6 22 3" xfId="8402" xr:uid="{342C7560-DA3B-44DF-AE1D-A4512B9B90A8}"/>
    <cellStyle name="20% - Accent6 23" xfId="8403" xr:uid="{9EACEFBF-17DC-4FFD-8F5C-F8C0A8252632}"/>
    <cellStyle name="20% - Accent6 23 2" xfId="8404" xr:uid="{CF00E47F-C026-4E07-BD98-6E9195E7371D}"/>
    <cellStyle name="20% - Accent6 24" xfId="8405" xr:uid="{78D44F62-01F7-43A6-A9A5-EC04AFF3997D}"/>
    <cellStyle name="20% - Accent6 25" xfId="8406" xr:uid="{57A20008-2319-4114-B188-36EDAA30258E}"/>
    <cellStyle name="20% - Accent6 26" xfId="8407" xr:uid="{DE3C21A1-24C6-4395-AA02-8200E7AA8D52}"/>
    <cellStyle name="20% - Accent6 27" xfId="8408" xr:uid="{178FEE92-5768-4350-94BD-8EDB6A8E26EC}"/>
    <cellStyle name="20% - Accent6 28" xfId="8409" xr:uid="{5AB255A6-7F6C-4CC0-B8DD-03DF343649B5}"/>
    <cellStyle name="20% - Accent6 29" xfId="8410" xr:uid="{2B69768E-56FF-428F-9938-31C9DE57D05D}"/>
    <cellStyle name="20% - Accent6 3" xfId="233" xr:uid="{06D46F2F-EB1C-4C6D-B825-05D45A840E50}"/>
    <cellStyle name="20% - Accent6 3 10" xfId="8412" xr:uid="{8EEE1C89-0F7D-4611-B32F-6904B87A1D03}"/>
    <cellStyle name="20% - Accent6 3 10 2" xfId="8413" xr:uid="{B92A36A2-3651-4132-B638-B6795EBE920A}"/>
    <cellStyle name="20% - Accent6 3 11" xfId="8414" xr:uid="{087CD110-318D-4D07-A40F-9BE843407C23}"/>
    <cellStyle name="20% - Accent6 3 12" xfId="8415" xr:uid="{0BD8B422-F911-4C18-8845-6F57E73583DB}"/>
    <cellStyle name="20% - Accent6 3 13" xfId="8416" xr:uid="{55293614-A063-4B56-A0EB-1B9458688DB5}"/>
    <cellStyle name="20% - Accent6 3 14" xfId="8417" xr:uid="{DF7A9030-585F-42E6-9D05-B30E26D2743F}"/>
    <cellStyle name="20% - Accent6 3 15" xfId="8418" xr:uid="{627BEAF2-FFBE-4FC1-B1B0-37429F6D404F}"/>
    <cellStyle name="20% - Accent6 3 16" xfId="8419" xr:uid="{01C05D02-DE5A-42B1-AF91-29322FDE5D08}"/>
    <cellStyle name="20% - Accent6 3 17" xfId="8420" xr:uid="{0010AC0C-1A56-4BDF-92B3-8A248A0B5FD5}"/>
    <cellStyle name="20% - Accent6 3 18" xfId="8411" xr:uid="{BF0391AC-C1D9-475C-9EC5-F1EA13B815DC}"/>
    <cellStyle name="20% - Accent6 3 2" xfId="234" xr:uid="{E8D458CC-FB0F-4F82-8435-CB12EFE7CC88}"/>
    <cellStyle name="20% - Accent6 3 2 10" xfId="8422" xr:uid="{D19C2225-1598-4786-9F16-E14F8EEA3C3A}"/>
    <cellStyle name="20% - Accent6 3 2 11" xfId="8423" xr:uid="{24FF58F6-6212-452C-BE7E-F40EC151C8AA}"/>
    <cellStyle name="20% - Accent6 3 2 12" xfId="8424" xr:uid="{7F26B9E2-FCA4-4CC5-A5FB-CBF66902F38A}"/>
    <cellStyle name="20% - Accent6 3 2 13" xfId="8425" xr:uid="{891C0909-48CE-4707-B7AC-D76496AE6043}"/>
    <cellStyle name="20% - Accent6 3 2 14" xfId="8421" xr:uid="{57B8AF16-7640-45A9-AB88-FBAAA4A52DEB}"/>
    <cellStyle name="20% - Accent6 3 2 2" xfId="235" xr:uid="{1F147506-31D9-42D3-BAA6-82D30DA37C61}"/>
    <cellStyle name="20% - Accent6 3 2 2 10" xfId="8427" xr:uid="{663243EE-5E9D-4633-A65B-82DB398CA2CF}"/>
    <cellStyle name="20% - Accent6 3 2 2 11" xfId="8426" xr:uid="{B500F97B-81E0-4895-B4A2-33E51E666989}"/>
    <cellStyle name="20% - Accent6 3 2 2 2" xfId="236" xr:uid="{C92096BB-324C-4E9E-AA81-F907FB6BF31D}"/>
    <cellStyle name="20% - Accent6 3 2 2 2 2" xfId="8429" xr:uid="{B3910418-B26C-491B-942D-476D77302A64}"/>
    <cellStyle name="20% - Accent6 3 2 2 2 2 2" xfId="8430" xr:uid="{78F577D6-6D05-4348-9F41-152FF2472E3E}"/>
    <cellStyle name="20% - Accent6 3 2 2 2 2 2 2" xfId="8431" xr:uid="{C1F6F604-B307-4E64-9286-32E9ED764363}"/>
    <cellStyle name="20% - Accent6 3 2 2 2 2 3" xfId="8432" xr:uid="{8D583981-99DC-4C06-A24C-049E59B8A0E8}"/>
    <cellStyle name="20% - Accent6 3 2 2 2 2 4" xfId="8433" xr:uid="{42242313-7E7C-45ED-A134-78E05190409B}"/>
    <cellStyle name="20% - Accent6 3 2 2 2 2 5" xfId="8434" xr:uid="{AE68F357-1444-41C2-AB49-29A0F725D875}"/>
    <cellStyle name="20% - Accent6 3 2 2 2 3" xfId="8435" xr:uid="{A362AB2A-64E1-466A-B728-2F17945FFA3D}"/>
    <cellStyle name="20% - Accent6 3 2 2 2 3 2" xfId="8436" xr:uid="{F151A5DF-5807-4B68-903D-AD5D52795729}"/>
    <cellStyle name="20% - Accent6 3 2 2 2 4" xfId="8437" xr:uid="{189EA99C-DC2D-428A-9E06-8FA96623C8DF}"/>
    <cellStyle name="20% - Accent6 3 2 2 2 5" xfId="8438" xr:uid="{989437ED-1A12-48BD-88BA-D32FA8C589CA}"/>
    <cellStyle name="20% - Accent6 3 2 2 2 6" xfId="8439" xr:uid="{4C3714D4-E028-4D67-BE27-E172944DEAB9}"/>
    <cellStyle name="20% - Accent6 3 2 2 2 7" xfId="8440" xr:uid="{43823719-26C4-40AC-9717-223E298CBF6F}"/>
    <cellStyle name="20% - Accent6 3 2 2 2 8" xfId="8428" xr:uid="{BA7C983E-D343-4E8B-A777-7EE323FDBE13}"/>
    <cellStyle name="20% - Accent6 3 2 2 3" xfId="8441" xr:uid="{740FA54C-B03F-421F-9CB2-B8886702F5CB}"/>
    <cellStyle name="20% - Accent6 3 2 2 3 2" xfId="8442" xr:uid="{07EF04D6-2091-4207-86FD-F932C9F4859C}"/>
    <cellStyle name="20% - Accent6 3 2 2 3 2 2" xfId="8443" xr:uid="{540923BE-F98A-4643-90CF-F9E46A850A98}"/>
    <cellStyle name="20% - Accent6 3 2 2 3 2 3" xfId="8444" xr:uid="{81D90572-B410-4042-8C83-CE56F4610418}"/>
    <cellStyle name="20% - Accent6 3 2 2 3 2 4" xfId="8445" xr:uid="{B0F8C861-CE2C-4F62-B89B-90507E10D956}"/>
    <cellStyle name="20% - Accent6 3 2 2 3 3" xfId="8446" xr:uid="{7897702A-854A-4BD0-B50A-6788B1C06D18}"/>
    <cellStyle name="20% - Accent6 3 2 2 3 4" xfId="8447" xr:uid="{885161E1-957C-47AA-A47C-2B4787D99D3F}"/>
    <cellStyle name="20% - Accent6 3 2 2 3 5" xfId="8448" xr:uid="{848A9E09-E2B1-4EBD-82AE-826E7F0F8A07}"/>
    <cellStyle name="20% - Accent6 3 2 2 3 6" xfId="8449" xr:uid="{E3D448AE-71E6-4E90-8A44-F4E93865E189}"/>
    <cellStyle name="20% - Accent6 3 2 2 3 7" xfId="8450" xr:uid="{811BE57D-ED0E-44AF-ACA7-3ED346E19E60}"/>
    <cellStyle name="20% - Accent6 3 2 2 4" xfId="8451" xr:uid="{3B1C0097-7503-4BF2-9600-033D19526C24}"/>
    <cellStyle name="20% - Accent6 3 2 2 4 2" xfId="8452" xr:uid="{D6FDD247-FEB0-4D2F-81A9-B5F7F7386757}"/>
    <cellStyle name="20% - Accent6 3 2 2 4 3" xfId="8453" xr:uid="{F125F32A-2AEC-403B-AB93-9F093057F05A}"/>
    <cellStyle name="20% - Accent6 3 2 2 4 4" xfId="8454" xr:uid="{954C8D2A-0998-400F-B36A-02FCB89EDB91}"/>
    <cellStyle name="20% - Accent6 3 2 2 4 5" xfId="8455" xr:uid="{B98AB016-4EFB-4FC3-A4E6-7FB9B8302CC3}"/>
    <cellStyle name="20% - Accent6 3 2 2 5" xfId="8456" xr:uid="{A63DDF37-B977-4243-8F8C-2BCB722579C2}"/>
    <cellStyle name="20% - Accent6 3 2 2 6" xfId="8457" xr:uid="{06E26C6D-736B-4164-8C72-23FE9C6DBA8A}"/>
    <cellStyle name="20% - Accent6 3 2 2 7" xfId="8458" xr:uid="{F63CE705-7876-4825-9192-5FA58E773889}"/>
    <cellStyle name="20% - Accent6 3 2 2 8" xfId="8459" xr:uid="{86A92813-BA6A-4259-8472-86A9282190E8}"/>
    <cellStyle name="20% - Accent6 3 2 2 9" xfId="8460" xr:uid="{C48EAAE6-8C4E-4FBF-A0B6-746009773976}"/>
    <cellStyle name="20% - Accent6 3 2 3" xfId="237" xr:uid="{8D315B0F-CFC3-4B74-BA7A-3A2700984CF4}"/>
    <cellStyle name="20% - Accent6 3 2 3 10" xfId="8461" xr:uid="{0851D8DA-D684-4F96-83B2-4D35F173442B}"/>
    <cellStyle name="20% - Accent6 3 2 3 2" xfId="8462" xr:uid="{735D241C-4F5C-498A-8F1E-D4FAAB26AB60}"/>
    <cellStyle name="20% - Accent6 3 2 3 2 2" xfId="8463" xr:uid="{43FBFC3B-9F78-45DD-83EC-45D725BBC2D6}"/>
    <cellStyle name="20% - Accent6 3 2 3 2 2 2" xfId="8464" xr:uid="{57D02170-D894-4625-B912-7132A2514E10}"/>
    <cellStyle name="20% - Accent6 3 2 3 2 2 3" xfId="8465" xr:uid="{AD905D13-9978-4611-B9DD-9477D67275AE}"/>
    <cellStyle name="20% - Accent6 3 2 3 2 2 4" xfId="8466" xr:uid="{554DC3CF-249F-4BCC-AB3E-551B62B520A2}"/>
    <cellStyle name="20% - Accent6 3 2 3 2 2 5" xfId="8467" xr:uid="{0B98B78A-2B44-42B0-800D-1D8551F922E1}"/>
    <cellStyle name="20% - Accent6 3 2 3 2 3" xfId="8468" xr:uid="{1266522F-76A7-41A8-A67E-B6AFAD3B4507}"/>
    <cellStyle name="20% - Accent6 3 2 3 2 4" xfId="8469" xr:uid="{78A2557B-FAE1-4010-A4D0-A428BDAEB82C}"/>
    <cellStyle name="20% - Accent6 3 2 3 2 5" xfId="8470" xr:uid="{92FCC2EC-F29A-4285-89DC-6D00B856265D}"/>
    <cellStyle name="20% - Accent6 3 2 3 2 6" xfId="8471" xr:uid="{CCEC0BE6-6C37-4849-87BE-D00C0A597B69}"/>
    <cellStyle name="20% - Accent6 3 2 3 2 7" xfId="8472" xr:uid="{74328CB5-558A-4BCB-9E6D-C06E3C17CF52}"/>
    <cellStyle name="20% - Accent6 3 2 3 3" xfId="8473" xr:uid="{DABA4739-3D15-4DCB-8C12-C17883757038}"/>
    <cellStyle name="20% - Accent6 3 2 3 3 2" xfId="8474" xr:uid="{D0BAC4A8-90C1-47D1-BE62-30102B5AAA40}"/>
    <cellStyle name="20% - Accent6 3 2 3 3 2 2" xfId="8475" xr:uid="{BC8488CA-E77A-4798-A61A-227AF4610B76}"/>
    <cellStyle name="20% - Accent6 3 2 3 3 2 3" xfId="8476" xr:uid="{7AEF0C40-6507-4A72-B646-8835C3AEAF17}"/>
    <cellStyle name="20% - Accent6 3 2 3 3 3" xfId="8477" xr:uid="{08AD4C6E-E6FF-4338-808D-3E7B80B6E52D}"/>
    <cellStyle name="20% - Accent6 3 2 3 3 4" xfId="8478" xr:uid="{93EF8974-CB0D-41ED-B31C-B903E0078D8B}"/>
    <cellStyle name="20% - Accent6 3 2 3 3 5" xfId="8479" xr:uid="{512D9497-F499-45E8-826E-146E00A28850}"/>
    <cellStyle name="20% - Accent6 3 2 3 3 6" xfId="8480" xr:uid="{975F0C38-911A-492B-8119-9761B25243A0}"/>
    <cellStyle name="20% - Accent6 3 2 3 3 7" xfId="8481" xr:uid="{6AF977F7-4294-4B0A-8115-82CE3CE74AF1}"/>
    <cellStyle name="20% - Accent6 3 2 3 4" xfId="8482" xr:uid="{18DEF74A-FA1A-44A8-9264-50AD2FC351CD}"/>
    <cellStyle name="20% - Accent6 3 2 3 4 2" xfId="8483" xr:uid="{1DD812DF-EB86-44B4-9975-43DA857FF4A5}"/>
    <cellStyle name="20% - Accent6 3 2 3 4 3" xfId="8484" xr:uid="{6EB90B09-249C-4B5A-B39C-F73939D87150}"/>
    <cellStyle name="20% - Accent6 3 2 3 4 4" xfId="8485" xr:uid="{6CEAB434-D997-4AAD-AA89-344D8D2AD070}"/>
    <cellStyle name="20% - Accent6 3 2 3 5" xfId="8486" xr:uid="{043016F2-02B7-4C28-AA9C-93E182AD49E3}"/>
    <cellStyle name="20% - Accent6 3 2 3 6" xfId="8487" xr:uid="{DE2659D2-33BD-4558-9F1D-97E215BA8884}"/>
    <cellStyle name="20% - Accent6 3 2 3 7" xfId="8488" xr:uid="{F3D454BE-3196-4B9A-B780-E4E3A1AE7423}"/>
    <cellStyle name="20% - Accent6 3 2 3 8" xfId="8489" xr:uid="{6515A361-4C2D-4947-8338-C9A96DFA359F}"/>
    <cellStyle name="20% - Accent6 3 2 3 9" xfId="8490" xr:uid="{5A7C6B37-854D-4B88-BDF4-3F4004DE5B43}"/>
    <cellStyle name="20% - Accent6 3 2 4" xfId="8491" xr:uid="{29A01CF3-D9CB-4163-B130-5211DFA7272A}"/>
    <cellStyle name="20% - Accent6 3 2 4 2" xfId="8492" xr:uid="{4FB8CA5E-9FB1-4487-8EC1-550FED0EEDB5}"/>
    <cellStyle name="20% - Accent6 3 2 4 2 2" xfId="8493" xr:uid="{9FBE8C37-3E6D-4F23-914F-60D9C95A0833}"/>
    <cellStyle name="20% - Accent6 3 2 4 2 2 2" xfId="8494" xr:uid="{1EE2EC2B-D36F-4F72-BDD7-69BF78DDD8EB}"/>
    <cellStyle name="20% - Accent6 3 2 4 2 3" xfId="8495" xr:uid="{C8272DD9-6B9F-46D2-9AFD-1AFDC76D7EE4}"/>
    <cellStyle name="20% - Accent6 3 2 4 2 4" xfId="8496" xr:uid="{BA838A0F-4796-4E13-A0E6-5BB5490EE8CB}"/>
    <cellStyle name="20% - Accent6 3 2 4 2 5" xfId="8497" xr:uid="{820E274A-9E05-4CAD-BAF7-B86809742494}"/>
    <cellStyle name="20% - Accent6 3 2 4 3" xfId="8498" xr:uid="{B980945F-20C0-4572-ACE4-21A0828DBF2B}"/>
    <cellStyle name="20% - Accent6 3 2 4 3 2" xfId="8499" xr:uid="{4297FC29-D956-4C1F-B8C0-715359A6420E}"/>
    <cellStyle name="20% - Accent6 3 2 4 4" xfId="8500" xr:uid="{B040FC8C-4A4E-4B59-8EF7-FB0E7EB1EA2B}"/>
    <cellStyle name="20% - Accent6 3 2 4 4 2" xfId="8501" xr:uid="{E6EE611F-586E-4B65-8C68-325DFBB796D2}"/>
    <cellStyle name="20% - Accent6 3 2 4 5" xfId="8502" xr:uid="{EF336457-1600-4D96-B1F0-42E4252710DC}"/>
    <cellStyle name="20% - Accent6 3 2 4 6" xfId="8503" xr:uid="{4DF180BF-1A11-4CBF-973F-7B3F8A7E7623}"/>
    <cellStyle name="20% - Accent6 3 2 4 7" xfId="8504" xr:uid="{8AB95171-18BB-40AC-AAE9-9A4BB7F55A79}"/>
    <cellStyle name="20% - Accent6 3 2 5" xfId="8505" xr:uid="{AE72404F-246E-4E52-9210-90D85D570947}"/>
    <cellStyle name="20% - Accent6 3 2 5 2" xfId="8506" xr:uid="{6FC7AF84-B8D9-44DE-94B5-CBF2D1C35706}"/>
    <cellStyle name="20% - Accent6 3 2 5 2 2" xfId="8507" xr:uid="{13389380-3FA8-4231-A906-E0EDBA60D4F7}"/>
    <cellStyle name="20% - Accent6 3 2 5 2 2 2" xfId="8508" xr:uid="{3C236507-B8FE-47BA-B15F-C93A75C36DB6}"/>
    <cellStyle name="20% - Accent6 3 2 5 2 3" xfId="8509" xr:uid="{FAB16BFB-11B6-4665-80C6-0B4718E03E29}"/>
    <cellStyle name="20% - Accent6 3 2 5 2 4" xfId="8510" xr:uid="{FF0359D2-3495-41C0-89FD-1DB7FB5A876C}"/>
    <cellStyle name="20% - Accent6 3 2 5 3" xfId="8511" xr:uid="{8F02C1D5-EB20-4D10-B90B-9B7D2AFCA658}"/>
    <cellStyle name="20% - Accent6 3 2 5 3 2" xfId="8512" xr:uid="{788737FF-D26C-47BD-A117-7A2679A5B20B}"/>
    <cellStyle name="20% - Accent6 3 2 5 4" xfId="8513" xr:uid="{8E8A95C7-110D-4CDB-9338-77F882C04C9E}"/>
    <cellStyle name="20% - Accent6 3 2 5 4 2" xfId="8514" xr:uid="{D2C54EF4-F004-42F9-86E7-DFFE85D7E473}"/>
    <cellStyle name="20% - Accent6 3 2 5 5" xfId="8515" xr:uid="{7A485406-688C-4502-A6F8-1D0815CC1333}"/>
    <cellStyle name="20% - Accent6 3 2 5 6" xfId="8516" xr:uid="{15D73365-8D53-4095-8F6B-DA895EF811EF}"/>
    <cellStyle name="20% - Accent6 3 2 5 7" xfId="8517" xr:uid="{90D62136-0647-43B5-8F23-A59D79EF4731}"/>
    <cellStyle name="20% - Accent6 3 2 6" xfId="8518" xr:uid="{1422E1B1-C962-4A11-8E8D-883D8233A2ED}"/>
    <cellStyle name="20% - Accent6 3 2 6 2" xfId="8519" xr:uid="{C17384E8-4583-4084-94C8-6B50F61C8007}"/>
    <cellStyle name="20% - Accent6 3 2 6 2 2" xfId="8520" xr:uid="{EFC2B169-B672-4675-9DCD-F32D621E1CED}"/>
    <cellStyle name="20% - Accent6 3 2 6 3" xfId="8521" xr:uid="{0BD83913-16A5-4B99-96DB-1737BDE5D94B}"/>
    <cellStyle name="20% - Accent6 3 2 6 4" xfId="8522" xr:uid="{6AB98F1C-367F-42F0-821B-DE09244BAD30}"/>
    <cellStyle name="20% - Accent6 3 2 7" xfId="8523" xr:uid="{F42B1F0F-E7AF-4B78-8C3E-CF05F4B565A0}"/>
    <cellStyle name="20% - Accent6 3 2 7 2" xfId="8524" xr:uid="{59CD12F8-967B-4EC2-A961-42340B614DC7}"/>
    <cellStyle name="20% - Accent6 3 2 8" xfId="8525" xr:uid="{E8384937-913E-400E-89C4-F784BE128022}"/>
    <cellStyle name="20% - Accent6 3 2 8 2" xfId="8526" xr:uid="{8E907E5B-3ADB-46C7-8CCB-E3305857147C}"/>
    <cellStyle name="20% - Accent6 3 2 9" xfId="8527" xr:uid="{018BBBB0-0590-4A3E-8D89-F0F12A14D8FE}"/>
    <cellStyle name="20% - Accent6 3 3" xfId="238" xr:uid="{1209D388-3077-4568-BD81-75C9DD442709}"/>
    <cellStyle name="20% - Accent6 3 3 10" xfId="8529" xr:uid="{B9F17B80-D0A9-4466-9510-792952BEACA5}"/>
    <cellStyle name="20% - Accent6 3 3 11" xfId="8528" xr:uid="{9DF7BFD5-61E1-437E-946B-D3D15699EB7E}"/>
    <cellStyle name="20% - Accent6 3 3 2" xfId="239" xr:uid="{82357551-57F7-4DF8-9971-96727CEC30BC}"/>
    <cellStyle name="20% - Accent6 3 3 2 2" xfId="8531" xr:uid="{770502B8-E834-4732-944B-C161C1349DB0}"/>
    <cellStyle name="20% - Accent6 3 3 2 2 2" xfId="8532" xr:uid="{8FB09BF0-6167-4615-95C6-D6317E0469E0}"/>
    <cellStyle name="20% - Accent6 3 3 2 2 2 2" xfId="8533" xr:uid="{FCF5C4A2-EBA4-4DF6-8977-62E82A24EE13}"/>
    <cellStyle name="20% - Accent6 3 3 2 2 3" xfId="8534" xr:uid="{357FB723-9BA7-42A4-88D0-83000D25E164}"/>
    <cellStyle name="20% - Accent6 3 3 2 2 4" xfId="8535" xr:uid="{C989AAB3-5DFB-4AC7-A23A-1FA515A2873D}"/>
    <cellStyle name="20% - Accent6 3 3 2 3" xfId="8536" xr:uid="{5E4D49B9-BA00-4A6B-8017-5ABD2B8ED9A3}"/>
    <cellStyle name="20% - Accent6 3 3 2 3 2" xfId="8537" xr:uid="{88AB172D-8CE1-489E-ABB1-F5476D122358}"/>
    <cellStyle name="20% - Accent6 3 3 2 4" xfId="8538" xr:uid="{72065CCF-EA26-4C23-9B0B-8E4F6D9FDE23}"/>
    <cellStyle name="20% - Accent6 3 3 2 5" xfId="8539" xr:uid="{90E3E2AC-A79B-4D81-80CB-F39D0D755927}"/>
    <cellStyle name="20% - Accent6 3 3 2 6" xfId="8540" xr:uid="{F465E217-E483-4305-9D50-9CC21EEAE72A}"/>
    <cellStyle name="20% - Accent6 3 3 2 7" xfId="8541" xr:uid="{4E03313B-B1E7-4786-983C-2A103A0EAC60}"/>
    <cellStyle name="20% - Accent6 3 3 2 8" xfId="8542" xr:uid="{2AEE2043-5DD2-490D-BD4A-3919773E5852}"/>
    <cellStyle name="20% - Accent6 3 3 2 9" xfId="8530" xr:uid="{F62D42A4-9627-4B86-B2D6-46C3FA6C653A}"/>
    <cellStyle name="20% - Accent6 3 3 3" xfId="8543" xr:uid="{F597986C-226F-46A7-82DB-8D5D6C17E0E0}"/>
    <cellStyle name="20% - Accent6 3 3 3 2" xfId="8544" xr:uid="{3194A8AC-D3EF-4AAA-8BF1-46CDA23EB572}"/>
    <cellStyle name="20% - Accent6 3 3 3 2 2" xfId="8545" xr:uid="{3F03534D-ED59-4FB6-8321-6C739AF3C857}"/>
    <cellStyle name="20% - Accent6 3 3 3 2 3" xfId="8546" xr:uid="{52D2C6E9-0D04-4E25-BF00-4B61AA53FE4A}"/>
    <cellStyle name="20% - Accent6 3 3 3 2 4" xfId="8547" xr:uid="{EC60FC07-908E-49AE-BFBE-2D9C94319A07}"/>
    <cellStyle name="20% - Accent6 3 3 3 3" xfId="8548" xr:uid="{C4378115-E88B-4B9E-8531-F53D2819EFEB}"/>
    <cellStyle name="20% - Accent6 3 3 3 4" xfId="8549" xr:uid="{BEAE70C4-1FDD-4787-AB64-6509333540D7}"/>
    <cellStyle name="20% - Accent6 3 3 3 5" xfId="8550" xr:uid="{27CAABE6-ED14-4DAE-B47A-E4D12E35CEDC}"/>
    <cellStyle name="20% - Accent6 3 3 3 6" xfId="8551" xr:uid="{75F565E7-46C9-48FE-86E8-B4B1313DDEFC}"/>
    <cellStyle name="20% - Accent6 3 3 3 7" xfId="8552" xr:uid="{C32B731B-9EF7-4559-8F23-7C91F99EEEE7}"/>
    <cellStyle name="20% - Accent6 3 3 4" xfId="8553" xr:uid="{6945095F-67E3-4673-950E-BF264AF60C92}"/>
    <cellStyle name="20% - Accent6 3 3 4 2" xfId="8554" xr:uid="{DB6F583A-6689-43EB-81F8-D1DEC0C593A2}"/>
    <cellStyle name="20% - Accent6 3 3 4 3" xfId="8555" xr:uid="{4EF67E5C-CB69-4A97-8CE6-FD4C004AE92B}"/>
    <cellStyle name="20% - Accent6 3 3 4 4" xfId="8556" xr:uid="{42A51437-1220-4F99-B8C8-BEA24DF2C449}"/>
    <cellStyle name="20% - Accent6 3 3 5" xfId="8557" xr:uid="{13628BD5-32A2-403C-99AC-ED1CE295D618}"/>
    <cellStyle name="20% - Accent6 3 3 6" xfId="8558" xr:uid="{8C070B9E-A84C-4B89-B3B9-FCB14641F1F8}"/>
    <cellStyle name="20% - Accent6 3 3 7" xfId="8559" xr:uid="{F0A10E93-A22C-48E6-9996-6BAFBF74FCBB}"/>
    <cellStyle name="20% - Accent6 3 3 8" xfId="8560" xr:uid="{7BABCE50-2281-432D-9E19-6698F37204AF}"/>
    <cellStyle name="20% - Accent6 3 3 9" xfId="8561" xr:uid="{62AA7FF1-4C60-46B4-9F22-095D24EF7402}"/>
    <cellStyle name="20% - Accent6 3 4" xfId="240" xr:uid="{B336D7C0-D9B0-44CC-AF87-8A6CDDA2A2FE}"/>
    <cellStyle name="20% - Accent6 3 4 10" xfId="8563" xr:uid="{51D8DA11-EA8F-45F2-8E82-337687E5814A}"/>
    <cellStyle name="20% - Accent6 3 4 11" xfId="8562" xr:uid="{EDEDFD3D-E601-404A-80F9-DF8B8EDB73AF}"/>
    <cellStyle name="20% - Accent6 3 4 2" xfId="8564" xr:uid="{7F1B0472-EECD-41C8-852C-9EA73CB2B7D0}"/>
    <cellStyle name="20% - Accent6 3 4 2 2" xfId="8565" xr:uid="{38A745EF-733A-4E7D-9153-3070B0DE553F}"/>
    <cellStyle name="20% - Accent6 3 4 2 2 2" xfId="8566" xr:uid="{65AAC8A1-E7D2-45BC-8F63-EA7AC3B04BEB}"/>
    <cellStyle name="20% - Accent6 3 4 2 2 2 2" xfId="8567" xr:uid="{DA7D2B38-7E96-43A7-9818-47D363476B44}"/>
    <cellStyle name="20% - Accent6 3 4 2 2 3" xfId="8568" xr:uid="{761789B3-8B28-4F47-827C-C9B8780A77F3}"/>
    <cellStyle name="20% - Accent6 3 4 2 2 4" xfId="8569" xr:uid="{05B39A0C-2C5E-4F4C-AB6D-CF7097217593}"/>
    <cellStyle name="20% - Accent6 3 4 2 2 5" xfId="8570" xr:uid="{DE80DBC5-ED9F-4755-B6AD-A19574CE0C29}"/>
    <cellStyle name="20% - Accent6 3 4 2 3" xfId="8571" xr:uid="{E254F5A6-36A3-402C-8016-4DED7FF14A6E}"/>
    <cellStyle name="20% - Accent6 3 4 2 3 2" xfId="8572" xr:uid="{CB50E97C-5B79-46B4-B208-F4A9EA610C6A}"/>
    <cellStyle name="20% - Accent6 3 4 2 4" xfId="8573" xr:uid="{F6566824-02B6-4673-8B5C-D827B911508D}"/>
    <cellStyle name="20% - Accent6 3 4 2 5" xfId="8574" xr:uid="{7B08843B-1D6B-4F13-89CC-23E076680E18}"/>
    <cellStyle name="20% - Accent6 3 4 2 6" xfId="8575" xr:uid="{17220C85-B16A-4FE1-A44A-785C48A92FE7}"/>
    <cellStyle name="20% - Accent6 3 4 2 7" xfId="8576" xr:uid="{DB13FF7E-E950-45B9-86C0-5A83522D3D08}"/>
    <cellStyle name="20% - Accent6 3 4 3" xfId="8577" xr:uid="{817122AC-7DC3-409A-B576-D1B9FA029E02}"/>
    <cellStyle name="20% - Accent6 3 4 3 2" xfId="8578" xr:uid="{055E6360-A175-491D-A464-F2F6C1D0824F}"/>
    <cellStyle name="20% - Accent6 3 4 3 2 2" xfId="8579" xr:uid="{94CABED2-F323-4706-8A8E-C5BEF33F3D63}"/>
    <cellStyle name="20% - Accent6 3 4 3 2 3" xfId="8580" xr:uid="{613FF9ED-1FFD-4CE3-8C1D-10319A27B49D}"/>
    <cellStyle name="20% - Accent6 3 4 3 2 4" xfId="8581" xr:uid="{4DA9FC7E-FBEA-442C-B557-2035901B94E1}"/>
    <cellStyle name="20% - Accent6 3 4 3 3" xfId="8582" xr:uid="{3F4DDDF4-4D01-49B2-BD44-DD3FC7B6DACF}"/>
    <cellStyle name="20% - Accent6 3 4 3 4" xfId="8583" xr:uid="{C29A24C6-822C-48FB-B0A0-527CA31ED57F}"/>
    <cellStyle name="20% - Accent6 3 4 3 5" xfId="8584" xr:uid="{A4CDCFE5-8719-46A4-9D2F-5973F4E6061D}"/>
    <cellStyle name="20% - Accent6 3 4 3 6" xfId="8585" xr:uid="{9A190926-EED5-4229-9CF5-6BADB18E9D2C}"/>
    <cellStyle name="20% - Accent6 3 4 3 7" xfId="8586" xr:uid="{74790CA8-6505-4C75-A7EC-0E52054E96CA}"/>
    <cellStyle name="20% - Accent6 3 4 4" xfId="8587" xr:uid="{E21733B0-28D1-4CFB-BBB2-33A28129AF07}"/>
    <cellStyle name="20% - Accent6 3 4 4 2" xfId="8588" xr:uid="{47E2B123-0D0D-4EB0-A900-5361E9099A5F}"/>
    <cellStyle name="20% - Accent6 3 4 4 3" xfId="8589" xr:uid="{0E72623B-DDA3-4C84-B397-85C10952A81F}"/>
    <cellStyle name="20% - Accent6 3 4 4 4" xfId="8590" xr:uid="{AEB8E9BB-BDAB-4A3E-8F84-40684FCC25F0}"/>
    <cellStyle name="20% - Accent6 3 4 4 5" xfId="8591" xr:uid="{738CFFEE-4A8B-4DB7-BEC4-8CA7609DD87D}"/>
    <cellStyle name="20% - Accent6 3 4 5" xfId="8592" xr:uid="{A1531764-A214-48C2-A9B3-343D3186EE73}"/>
    <cellStyle name="20% - Accent6 3 4 6" xfId="8593" xr:uid="{915F2F04-95C9-4ABB-B0BD-997E17D20B45}"/>
    <cellStyle name="20% - Accent6 3 4 7" xfId="8594" xr:uid="{283F7CDA-0098-4F09-8DA1-85F5A1B0EC3B}"/>
    <cellStyle name="20% - Accent6 3 4 8" xfId="8595" xr:uid="{6435EEAC-6623-400A-B2C9-4CB1505DB2C0}"/>
    <cellStyle name="20% - Accent6 3 4 9" xfId="8596" xr:uid="{08FEED6A-D50B-4699-97E3-0B712CD1B548}"/>
    <cellStyle name="20% - Accent6 3 5" xfId="8597" xr:uid="{EEAD4238-1739-4FE7-B0AF-0108258FF1B3}"/>
    <cellStyle name="20% - Accent6 3 5 2" xfId="8598" xr:uid="{D751F1F3-E9AD-474E-B54D-2B7F8A724FD4}"/>
    <cellStyle name="20% - Accent6 3 5 2 2" xfId="8599" xr:uid="{223FD968-E183-48F7-8604-5EA29C5A9A09}"/>
    <cellStyle name="20% - Accent6 3 5 2 2 2" xfId="8600" xr:uid="{B0ACAC3E-1ED2-4368-A989-B77FF5CF4564}"/>
    <cellStyle name="20% - Accent6 3 5 2 2 3" xfId="8601" xr:uid="{3190FC6A-BD8C-4DDC-A4A3-3D5BF5F38887}"/>
    <cellStyle name="20% - Accent6 3 5 2 2 4" xfId="8602" xr:uid="{7E0CA713-05B0-451D-BCD2-C07400922FFD}"/>
    <cellStyle name="20% - Accent6 3 5 2 2 5" xfId="8603" xr:uid="{6FFE29C9-AB1E-4D44-AB33-2C53BC831B32}"/>
    <cellStyle name="20% - Accent6 3 5 2 3" xfId="8604" xr:uid="{20BD22F0-5727-462E-B270-240E84636E53}"/>
    <cellStyle name="20% - Accent6 3 5 2 4" xfId="8605" xr:uid="{ACA76804-BFD9-449E-8EB1-555F056DA3F4}"/>
    <cellStyle name="20% - Accent6 3 5 2 5" xfId="8606" xr:uid="{DF7EBA1B-0AAC-4E82-90A1-8B7FBCF4BBAA}"/>
    <cellStyle name="20% - Accent6 3 5 2 6" xfId="8607" xr:uid="{47A3A3CC-8C8E-46F6-8966-4ACF0A3AB6FB}"/>
    <cellStyle name="20% - Accent6 3 5 2 7" xfId="8608" xr:uid="{BAE252C1-BC0B-4F56-9F82-FB841BD8321B}"/>
    <cellStyle name="20% - Accent6 3 5 3" xfId="8609" xr:uid="{53154217-F6AD-4096-ADD2-455C48398135}"/>
    <cellStyle name="20% - Accent6 3 5 3 2" xfId="8610" xr:uid="{5A7CD7E0-6F40-4402-917D-625A00DAAFA8}"/>
    <cellStyle name="20% - Accent6 3 5 3 2 2" xfId="8611" xr:uid="{26F37359-6BFA-41CF-904C-31093E550E86}"/>
    <cellStyle name="20% - Accent6 3 5 3 2 3" xfId="8612" xr:uid="{437DC7C9-B92A-4947-9A75-AFA87D67569B}"/>
    <cellStyle name="20% - Accent6 3 5 3 3" xfId="8613" xr:uid="{D0C2B21B-1FB2-4871-B326-8340C97B4F44}"/>
    <cellStyle name="20% - Accent6 3 5 3 4" xfId="8614" xr:uid="{A46F053E-4804-4C7F-A470-5E41CE5031E4}"/>
    <cellStyle name="20% - Accent6 3 5 3 5" xfId="8615" xr:uid="{B46A9979-9B78-4E06-B0E1-B4A308B6F3BE}"/>
    <cellStyle name="20% - Accent6 3 5 3 6" xfId="8616" xr:uid="{2D60DA35-4CF2-4E9D-8094-13DD88CAE771}"/>
    <cellStyle name="20% - Accent6 3 5 3 7" xfId="8617" xr:uid="{1F0B6924-9323-4E84-83A4-55FB9078A296}"/>
    <cellStyle name="20% - Accent6 3 5 4" xfId="8618" xr:uid="{63E65F96-0527-4117-A6F9-1F5C43700CE2}"/>
    <cellStyle name="20% - Accent6 3 5 4 2" xfId="8619" xr:uid="{857051E5-236D-4BFB-8568-353EABED0143}"/>
    <cellStyle name="20% - Accent6 3 5 4 3" xfId="8620" xr:uid="{82EC59C1-A17C-4B06-BB13-D098407EB43C}"/>
    <cellStyle name="20% - Accent6 3 5 4 4" xfId="8621" xr:uid="{00A3A376-76F7-47FF-B86C-3DACD00646ED}"/>
    <cellStyle name="20% - Accent6 3 5 5" xfId="8622" xr:uid="{6AF7BE15-9222-47DB-A6A4-DEB0ECC7B5EC}"/>
    <cellStyle name="20% - Accent6 3 5 6" xfId="8623" xr:uid="{74BB99B4-694E-4692-A45D-90F488C58B08}"/>
    <cellStyle name="20% - Accent6 3 5 7" xfId="8624" xr:uid="{74D708D1-2F3C-46C4-929A-F26F49B3D369}"/>
    <cellStyle name="20% - Accent6 3 5 8" xfId="8625" xr:uid="{E4B6AB6C-2B37-4C2F-943B-E660ED8C9578}"/>
    <cellStyle name="20% - Accent6 3 5 9" xfId="8626" xr:uid="{DF616D5F-6A28-48CE-ACED-E6262C112BDA}"/>
    <cellStyle name="20% - Accent6 3 6" xfId="8627" xr:uid="{0F742BAA-521E-48AC-9546-19011C7185E2}"/>
    <cellStyle name="20% - Accent6 3 6 2" xfId="8628" xr:uid="{628F8119-5C7C-475D-8B08-031E6E49847E}"/>
    <cellStyle name="20% - Accent6 3 6 2 2" xfId="8629" xr:uid="{AB9A23EA-5517-4A06-8108-90887BE76C4F}"/>
    <cellStyle name="20% - Accent6 3 6 2 2 2" xfId="8630" xr:uid="{DE701AA9-173A-486F-B480-B3CD78EF0955}"/>
    <cellStyle name="20% - Accent6 3 6 2 3" xfId="8631" xr:uid="{3085D0AF-CFBD-49B0-ADAF-8D5F02F65571}"/>
    <cellStyle name="20% - Accent6 3 6 2 4" xfId="8632" xr:uid="{CD88184B-D140-44B0-BF65-D69A71BE70BB}"/>
    <cellStyle name="20% - Accent6 3 6 2 5" xfId="8633" xr:uid="{E2A597CF-3AB9-4A66-8954-3639DBBAABA2}"/>
    <cellStyle name="20% - Accent6 3 6 3" xfId="8634" xr:uid="{B98082CC-F38B-4005-8495-3FB7D2CD9439}"/>
    <cellStyle name="20% - Accent6 3 6 3 2" xfId="8635" xr:uid="{8240E368-2804-483A-A384-BB38B0311149}"/>
    <cellStyle name="20% - Accent6 3 6 4" xfId="8636" xr:uid="{19E4C094-776E-4930-8688-34AD28182979}"/>
    <cellStyle name="20% - Accent6 3 6 4 2" xfId="8637" xr:uid="{D18EE1C7-D24F-4B19-9EE1-988A126FCB1A}"/>
    <cellStyle name="20% - Accent6 3 6 5" xfId="8638" xr:uid="{FBB6F787-3411-42B6-B95A-A232F2DC4078}"/>
    <cellStyle name="20% - Accent6 3 6 6" xfId="8639" xr:uid="{CA44AA00-FCB5-4213-A05D-C04E8F8F3614}"/>
    <cellStyle name="20% - Accent6 3 6 7" xfId="8640" xr:uid="{A1C7A248-6C1B-45DC-9D9C-BB0ACC5FC728}"/>
    <cellStyle name="20% - Accent6 3 6 8" xfId="8641" xr:uid="{B7117536-4CDE-4E56-9C51-F947CAA5BA70}"/>
    <cellStyle name="20% - Accent6 3 7" xfId="8642" xr:uid="{21C853A3-219F-4C6E-B70E-C1DCD3EDEFC8}"/>
    <cellStyle name="20% - Accent6 3 7 2" xfId="8643" xr:uid="{EB1F0B54-B44E-41A4-B45A-A1C000EB8937}"/>
    <cellStyle name="20% - Accent6 3 7 2 2" xfId="8644" xr:uid="{EE70A585-89C9-468D-8124-FA0B36B37AE3}"/>
    <cellStyle name="20% - Accent6 3 7 2 2 2" xfId="8645" xr:uid="{356F4173-A6F1-4709-B8ED-320823E7758F}"/>
    <cellStyle name="20% - Accent6 3 7 2 3" xfId="8646" xr:uid="{24A43CE6-986A-4B7F-ACE5-149BF57B7FCB}"/>
    <cellStyle name="20% - Accent6 3 7 2 4" xfId="8647" xr:uid="{572E6798-01AB-405B-A533-B289AF475394}"/>
    <cellStyle name="20% - Accent6 3 7 3" xfId="8648" xr:uid="{1AFE5AF9-BF7F-4CF7-9083-2471AE0DA81D}"/>
    <cellStyle name="20% - Accent6 3 7 3 2" xfId="8649" xr:uid="{CA9D2C6D-2C2F-4EE1-A789-ED6E8A15E4F2}"/>
    <cellStyle name="20% - Accent6 3 7 4" xfId="8650" xr:uid="{F17AEDA9-2F93-4D7E-A7CA-C18585B0EB32}"/>
    <cellStyle name="20% - Accent6 3 7 4 2" xfId="8651" xr:uid="{F4C7E3E6-23CA-494F-BC76-46F1904B90E1}"/>
    <cellStyle name="20% - Accent6 3 7 5" xfId="8652" xr:uid="{24CB28DE-A19D-4F9B-BE27-8AFF306D2C00}"/>
    <cellStyle name="20% - Accent6 3 7 6" xfId="8653" xr:uid="{441C2317-ECF7-4C2E-9D9F-023CCDC6350D}"/>
    <cellStyle name="20% - Accent6 3 7 7" xfId="8654" xr:uid="{B0FD980F-AB65-436B-8F4B-BB78314C9A9D}"/>
    <cellStyle name="20% - Accent6 3 8" xfId="8655" xr:uid="{39A4B4E8-5E64-4250-BDD0-38D84B998AD7}"/>
    <cellStyle name="20% - Accent6 3 8 2" xfId="8656" xr:uid="{735A0471-8DDC-4492-9289-814EA7BAC477}"/>
    <cellStyle name="20% - Accent6 3 8 2 2" xfId="8657" xr:uid="{0BB0B8AF-F2E9-4775-B435-EB9A4984A966}"/>
    <cellStyle name="20% - Accent6 3 8 3" xfId="8658" xr:uid="{B82ED985-2085-4BC8-B8FC-8BCAF80F425E}"/>
    <cellStyle name="20% - Accent6 3 8 4" xfId="8659" xr:uid="{BA8C8E93-B37F-4A3D-AA9E-35DC2D7ABCB4}"/>
    <cellStyle name="20% - Accent6 3 9" xfId="8660" xr:uid="{C687727A-9CA1-4057-B828-DCF5B4B4CF27}"/>
    <cellStyle name="20% - Accent6 3 9 2" xfId="8661" xr:uid="{95849770-8B5E-4D55-BAF3-8C347BD33590}"/>
    <cellStyle name="20% - Accent6 30" xfId="8662" xr:uid="{4D1CB5A4-AD4A-419A-A525-53BED4911A58}"/>
    <cellStyle name="20% - Accent6 31" xfId="8663" xr:uid="{D1B34566-29F5-400A-A515-198269CBB532}"/>
    <cellStyle name="20% - Accent6 32" xfId="8664" xr:uid="{C7745960-4B9F-4CAE-9A7A-B3BDEFD4ECC0}"/>
    <cellStyle name="20% - Accent6 33" xfId="8665" xr:uid="{6722E199-4F67-4614-833B-4A737B579E10}"/>
    <cellStyle name="20% - Accent6 34" xfId="8666" xr:uid="{691ECB78-BDCF-4142-84D3-C621962385EE}"/>
    <cellStyle name="20% - Accent6 35" xfId="8667" xr:uid="{2A8C3497-6DF9-4483-A0A5-30A9F1FDA45F}"/>
    <cellStyle name="20% - Accent6 36" xfId="8668" xr:uid="{1F532A30-B76D-4D64-8ED2-BB3AB61DFA5C}"/>
    <cellStyle name="20% - Accent6 37" xfId="8669" xr:uid="{6EFEE92B-6A57-4755-B662-B9DA989F92BB}"/>
    <cellStyle name="20% - Accent6 38" xfId="8670" xr:uid="{6D66BB1C-F6A2-45F5-8905-EB7BB6AFA922}"/>
    <cellStyle name="20% - Accent6 39" xfId="8671" xr:uid="{79E20EED-62A1-4C0A-A6A1-E2CADBA39382}"/>
    <cellStyle name="20% - Accent6 4" xfId="241" xr:uid="{476ECE2A-7A22-4473-80AE-93C05430BC69}"/>
    <cellStyle name="20% - Accent6 4 10" xfId="8673" xr:uid="{3FA3279F-EC01-4C52-8D28-904C7A2E4093}"/>
    <cellStyle name="20% - Accent6 4 11" xfId="8674" xr:uid="{613D9373-2F0B-47AD-A500-C3E910B96934}"/>
    <cellStyle name="20% - Accent6 4 12" xfId="8675" xr:uid="{B207AD82-2DA5-42B5-B111-03C29AD038AF}"/>
    <cellStyle name="20% - Accent6 4 13" xfId="8676" xr:uid="{954EBBA2-A62A-456F-881B-4466C8154BAE}"/>
    <cellStyle name="20% - Accent6 4 14" xfId="8677" xr:uid="{8D0784D0-84AC-496B-A9B9-D3C800A7FCB6}"/>
    <cellStyle name="20% - Accent6 4 15" xfId="8678" xr:uid="{F344FD34-3D35-4E00-91EB-A24374446EED}"/>
    <cellStyle name="20% - Accent6 4 16" xfId="8672" xr:uid="{A4EA0388-3486-492C-897C-97F0CC0F9252}"/>
    <cellStyle name="20% - Accent6 4 2" xfId="242" xr:uid="{484B322D-9EB8-4EAA-A129-6926DB968866}"/>
    <cellStyle name="20% - Accent6 4 2 10" xfId="8680" xr:uid="{F3D7FC8C-F30C-4F58-9B19-7525327F3BA1}"/>
    <cellStyle name="20% - Accent6 4 2 11" xfId="8681" xr:uid="{972077B9-95A8-40AF-8075-74225A3F36A5}"/>
    <cellStyle name="20% - Accent6 4 2 12" xfId="8682" xr:uid="{8663EFC4-BCBE-4AA9-B128-6ADC2506BDB9}"/>
    <cellStyle name="20% - Accent6 4 2 13" xfId="8683" xr:uid="{4E83222F-807C-4C18-98F2-2E3792249506}"/>
    <cellStyle name="20% - Accent6 4 2 14" xfId="8679" xr:uid="{74877395-C058-42ED-9ACF-3CD4807C89A6}"/>
    <cellStyle name="20% - Accent6 4 2 2" xfId="243" xr:uid="{535AF5D1-5010-4948-8307-E0AB1DF65D8C}"/>
    <cellStyle name="20% - Accent6 4 2 2 10" xfId="8685" xr:uid="{0C82F921-40E2-4C67-AB71-345CA4F563C0}"/>
    <cellStyle name="20% - Accent6 4 2 2 11" xfId="8684" xr:uid="{190645EE-08D4-4CEF-8FC1-A5FF75CB07C2}"/>
    <cellStyle name="20% - Accent6 4 2 2 2" xfId="8686" xr:uid="{FF73DC3D-4C40-4ABC-BEF9-9116EC6FF86C}"/>
    <cellStyle name="20% - Accent6 4 2 2 2 2" xfId="8687" xr:uid="{664FC083-4604-4212-BC8E-F597668BFE97}"/>
    <cellStyle name="20% - Accent6 4 2 2 2 2 2" xfId="8688" xr:uid="{78E83D93-3736-4416-ABDA-3ABE7E23E678}"/>
    <cellStyle name="20% - Accent6 4 2 2 2 2 3" xfId="8689" xr:uid="{593C7E17-8D69-4730-90A0-C76C5FAB8BB8}"/>
    <cellStyle name="20% - Accent6 4 2 2 2 2 4" xfId="8690" xr:uid="{ADACCE07-85F8-4FAE-A48A-3A3CD139DB36}"/>
    <cellStyle name="20% - Accent6 4 2 2 2 3" xfId="8691" xr:uid="{EE4B94FD-674A-4C84-AFC5-E423A76552CE}"/>
    <cellStyle name="20% - Accent6 4 2 2 2 4" xfId="8692" xr:uid="{FEC61B82-DCA7-4287-8584-36EED74DBDA2}"/>
    <cellStyle name="20% - Accent6 4 2 2 2 5" xfId="8693" xr:uid="{B515C2CB-B759-400D-9F50-440935C458F9}"/>
    <cellStyle name="20% - Accent6 4 2 2 2 6" xfId="8694" xr:uid="{162479CA-E9F6-41EE-A606-841A68C80AEE}"/>
    <cellStyle name="20% - Accent6 4 2 2 2 7" xfId="8695" xr:uid="{ACA17738-A6D0-4C0A-B533-0F0691F281C4}"/>
    <cellStyle name="20% - Accent6 4 2 2 3" xfId="8696" xr:uid="{4A62D75C-BE5A-4576-ADB1-25A9C9855E4F}"/>
    <cellStyle name="20% - Accent6 4 2 2 3 2" xfId="8697" xr:uid="{A3F1D9DF-7707-4F42-AC9C-DF3892D03739}"/>
    <cellStyle name="20% - Accent6 4 2 2 3 2 2" xfId="8698" xr:uid="{4C87721C-A5A9-408A-9629-7DFD788D9D91}"/>
    <cellStyle name="20% - Accent6 4 2 2 3 2 3" xfId="8699" xr:uid="{A8A5C9DF-F901-40F3-9175-7FC99FD3601C}"/>
    <cellStyle name="20% - Accent6 4 2 2 3 3" xfId="8700" xr:uid="{A4EDADD7-465F-4F7B-9343-94ECA7973D96}"/>
    <cellStyle name="20% - Accent6 4 2 2 3 4" xfId="8701" xr:uid="{9B6489C5-28AE-4E86-B247-55176FD5BED3}"/>
    <cellStyle name="20% - Accent6 4 2 2 3 5" xfId="8702" xr:uid="{DAA376FD-8D0A-4DA2-88B9-8005F112BAF8}"/>
    <cellStyle name="20% - Accent6 4 2 2 3 6" xfId="8703" xr:uid="{C2A0296B-ED59-470C-AD15-19C4DF1ED0F7}"/>
    <cellStyle name="20% - Accent6 4 2 2 4" xfId="8704" xr:uid="{AE8AE963-3256-4D30-A07D-EB9359E2588D}"/>
    <cellStyle name="20% - Accent6 4 2 2 4 2" xfId="8705" xr:uid="{D75F02A5-376B-450C-9D66-15A160B99412}"/>
    <cellStyle name="20% - Accent6 4 2 2 4 3" xfId="8706" xr:uid="{78881C72-026B-4BFB-9FD8-2B0115F48587}"/>
    <cellStyle name="20% - Accent6 4 2 2 5" xfId="8707" xr:uid="{696BA390-3063-4859-BA1D-D9DF3ADFCA50}"/>
    <cellStyle name="20% - Accent6 4 2 2 6" xfId="8708" xr:uid="{57C17310-C2E5-47DF-9E8D-6CACFD418AF2}"/>
    <cellStyle name="20% - Accent6 4 2 2 7" xfId="8709" xr:uid="{EB524A4F-4E84-4A01-B066-04F623C4C143}"/>
    <cellStyle name="20% - Accent6 4 2 2 8" xfId="8710" xr:uid="{5A230502-8609-499F-B117-DB05180CF692}"/>
    <cellStyle name="20% - Accent6 4 2 2 9" xfId="8711" xr:uid="{9B6A70A6-BA6A-4283-AE36-810048947635}"/>
    <cellStyle name="20% - Accent6 4 2 3" xfId="8712" xr:uid="{AC49BE1D-5CFD-4BFF-8DA9-CB6C5B4DE2D8}"/>
    <cellStyle name="20% - Accent6 4 2 3 2" xfId="8713" xr:uid="{65FAB164-A30F-42F1-B9C7-BA1ECBF0382D}"/>
    <cellStyle name="20% - Accent6 4 2 3 2 2" xfId="8714" xr:uid="{74501C17-37AA-4CCD-810D-F25582426CE2}"/>
    <cellStyle name="20% - Accent6 4 2 3 2 2 2" xfId="8715" xr:uid="{020E0E49-79E8-49AE-977E-2F60B5E8E992}"/>
    <cellStyle name="20% - Accent6 4 2 3 2 2 3" xfId="8716" xr:uid="{5FA3A9D4-6D6F-48F1-9276-DABD9286A428}"/>
    <cellStyle name="20% - Accent6 4 2 3 2 3" xfId="8717" xr:uid="{F6A50BE1-BD37-488E-9F4F-4C8B96AB6D16}"/>
    <cellStyle name="20% - Accent6 4 2 3 2 4" xfId="8718" xr:uid="{FB66BDFA-5D44-421A-8682-2749FD38224D}"/>
    <cellStyle name="20% - Accent6 4 2 3 2 5" xfId="8719" xr:uid="{698DF749-0017-43FC-9658-2332188580DF}"/>
    <cellStyle name="20% - Accent6 4 2 3 2 6" xfId="8720" xr:uid="{A25ADF77-5CBE-477C-8473-C16F91D90A16}"/>
    <cellStyle name="20% - Accent6 4 2 3 3" xfId="8721" xr:uid="{0417D614-E062-4A95-810C-6D5F130F3431}"/>
    <cellStyle name="20% - Accent6 4 2 3 3 2" xfId="8722" xr:uid="{69EDDCE9-E742-4100-94D7-EEB69E016C19}"/>
    <cellStyle name="20% - Accent6 4 2 3 3 2 2" xfId="8723" xr:uid="{537B9AAD-8B56-41C6-94AB-B38D0AFEF4A8}"/>
    <cellStyle name="20% - Accent6 4 2 3 3 2 3" xfId="8724" xr:uid="{20CB9168-1417-45FD-B7EC-0ED1CF261018}"/>
    <cellStyle name="20% - Accent6 4 2 3 3 3" xfId="8725" xr:uid="{7BA32ED1-2687-493A-AC81-A42F327CF300}"/>
    <cellStyle name="20% - Accent6 4 2 3 3 4" xfId="8726" xr:uid="{E0E0D67A-221E-4607-BCC7-335B4E0EF396}"/>
    <cellStyle name="20% - Accent6 4 2 3 3 5" xfId="8727" xr:uid="{3C531B99-A570-49CF-94A9-8B8E503DA1E9}"/>
    <cellStyle name="20% - Accent6 4 2 3 4" xfId="8728" xr:uid="{CE5A45AD-0F9A-479D-899C-9EE1C8CC73F8}"/>
    <cellStyle name="20% - Accent6 4 2 3 4 2" xfId="8729" xr:uid="{ED90933C-7E2B-41CB-843F-1E1659927236}"/>
    <cellStyle name="20% - Accent6 4 2 3 4 3" xfId="8730" xr:uid="{77C1B0C5-9C17-4265-8C7C-DC531849F717}"/>
    <cellStyle name="20% - Accent6 4 2 3 5" xfId="8731" xr:uid="{22686098-4D9C-4C50-9EEF-5EDAECE6CA61}"/>
    <cellStyle name="20% - Accent6 4 2 3 6" xfId="8732" xr:uid="{211B44DF-DC41-4E9B-A51E-445BE90D8592}"/>
    <cellStyle name="20% - Accent6 4 2 3 7" xfId="8733" xr:uid="{BB235622-D1F5-494C-856C-34F8D2E05285}"/>
    <cellStyle name="20% - Accent6 4 2 3 8" xfId="8734" xr:uid="{CC6D39DD-1A79-4C1D-BC7C-D9EF5A20AC5D}"/>
    <cellStyle name="20% - Accent6 4 2 3 9" xfId="8735" xr:uid="{4F1DC9B9-C629-4711-BAAA-D40ACC25EC8F}"/>
    <cellStyle name="20% - Accent6 4 2 4" xfId="8736" xr:uid="{CFE9DDE9-1694-4D01-8D6B-A270E68BF6A3}"/>
    <cellStyle name="20% - Accent6 4 2 4 2" xfId="8737" xr:uid="{BA7FD60D-8EDC-4072-BF6F-3565A6307ECD}"/>
    <cellStyle name="20% - Accent6 4 2 4 2 2" xfId="8738" xr:uid="{E0CE7FD5-DD8D-4D90-875C-F80B3E32AA1C}"/>
    <cellStyle name="20% - Accent6 4 2 4 2 3" xfId="8739" xr:uid="{42B43339-C404-4035-9B06-7EDDBDE8AFAC}"/>
    <cellStyle name="20% - Accent6 4 2 4 3" xfId="8740" xr:uid="{B88020C8-3739-4173-937C-EB0C00CE49E4}"/>
    <cellStyle name="20% - Accent6 4 2 4 4" xfId="8741" xr:uid="{E125D4E2-C3B2-4538-AE09-90706A91ABE5}"/>
    <cellStyle name="20% - Accent6 4 2 4 5" xfId="8742" xr:uid="{3433B572-B121-46E4-A9F0-1C39B6C7D820}"/>
    <cellStyle name="20% - Accent6 4 2 4 6" xfId="8743" xr:uid="{805A3406-5722-4621-86F0-BC4E48B67985}"/>
    <cellStyle name="20% - Accent6 4 2 4 7" xfId="8744" xr:uid="{61CD673F-64DE-4EE3-A6BC-C71DEBB47871}"/>
    <cellStyle name="20% - Accent6 4 2 5" xfId="8745" xr:uid="{6876D4E7-8946-4EC4-BC68-B4DC90FC545D}"/>
    <cellStyle name="20% - Accent6 4 2 5 2" xfId="8746" xr:uid="{97B9F610-A2DD-4A1F-B2DF-05B8604D0610}"/>
    <cellStyle name="20% - Accent6 4 2 5 2 2" xfId="8747" xr:uid="{F4DDD90E-0A78-41E5-AD6D-2E4B9701DCC4}"/>
    <cellStyle name="20% - Accent6 4 2 5 2 3" xfId="8748" xr:uid="{8E52BF4E-8DCB-4575-9A1B-DA48854F0042}"/>
    <cellStyle name="20% - Accent6 4 2 5 3" xfId="8749" xr:uid="{F65FCD2B-7E84-4794-9810-FB956113FAF4}"/>
    <cellStyle name="20% - Accent6 4 2 5 4" xfId="8750" xr:uid="{445D9C1C-0A04-4F01-A4A9-1CB7621D2E9D}"/>
    <cellStyle name="20% - Accent6 4 2 5 5" xfId="8751" xr:uid="{45E72921-8936-459C-9136-66F789AEA583}"/>
    <cellStyle name="20% - Accent6 4 2 6" xfId="8752" xr:uid="{328B137F-5E5A-4254-87DF-936EC59622BB}"/>
    <cellStyle name="20% - Accent6 4 2 6 2" xfId="8753" xr:uid="{5429E487-7DE5-40A3-BB97-1BDD07D24828}"/>
    <cellStyle name="20% - Accent6 4 2 6 3" xfId="8754" xr:uid="{664039F5-0D39-4215-878E-06D507AB1AEE}"/>
    <cellStyle name="20% - Accent6 4 2 7" xfId="8755" xr:uid="{B08C1A22-3008-4F3B-BBFC-3A7F57B60927}"/>
    <cellStyle name="20% - Accent6 4 2 8" xfId="8756" xr:uid="{111493C3-B20C-4D99-9EED-E31F8960DA6A}"/>
    <cellStyle name="20% - Accent6 4 2 9" xfId="8757" xr:uid="{15C0ADD2-ECA4-4500-900E-647D1AD7E6DC}"/>
    <cellStyle name="20% - Accent6 4 3" xfId="244" xr:uid="{A352790D-5F34-4974-BA14-05B9B1104C61}"/>
    <cellStyle name="20% - Accent6 4 3 10" xfId="8759" xr:uid="{3235594D-4D1F-4AFD-BBC4-18371D8E40BC}"/>
    <cellStyle name="20% - Accent6 4 3 11" xfId="8758" xr:uid="{9012F68B-94DB-45DD-BDD3-6CCDAF0AA43D}"/>
    <cellStyle name="20% - Accent6 4 3 2" xfId="8760" xr:uid="{09CDEF94-D8C1-4BA4-8647-EE4DFA782B70}"/>
    <cellStyle name="20% - Accent6 4 3 2 2" xfId="8761" xr:uid="{FB46D2D8-D3DF-4DD4-99F1-A59C8AE37336}"/>
    <cellStyle name="20% - Accent6 4 3 2 2 2" xfId="8762" xr:uid="{8BBD0816-62DF-4ABA-A2BB-B93BDBE7FC9F}"/>
    <cellStyle name="20% - Accent6 4 3 2 2 3" xfId="8763" xr:uid="{67727C76-E9BF-4FA2-BBDD-CF65EB423384}"/>
    <cellStyle name="20% - Accent6 4 3 2 2 4" xfId="8764" xr:uid="{F68D8FB1-6847-4FFB-8C14-3D6565561921}"/>
    <cellStyle name="20% - Accent6 4 3 2 2 5" xfId="8765" xr:uid="{188B78F8-307D-40B6-A726-AE9A9BD28B33}"/>
    <cellStyle name="20% - Accent6 4 3 2 3" xfId="8766" xr:uid="{ED077D38-C0F4-4178-A3C7-FD984C975C06}"/>
    <cellStyle name="20% - Accent6 4 3 2 4" xfId="8767" xr:uid="{626695C3-5993-40B0-ADD0-41B82AD175DB}"/>
    <cellStyle name="20% - Accent6 4 3 2 5" xfId="8768" xr:uid="{F925E8F7-5E84-4942-B1F7-4CF66555ABD9}"/>
    <cellStyle name="20% - Accent6 4 3 2 6" xfId="8769" xr:uid="{FFC1F6FB-F8AA-49A3-9C30-2FEAD307384B}"/>
    <cellStyle name="20% - Accent6 4 3 2 7" xfId="8770" xr:uid="{6BCB6C47-C1EA-4AF4-9523-E2DDA0EE5AE4}"/>
    <cellStyle name="20% - Accent6 4 3 2 8" xfId="8771" xr:uid="{B8EE25D8-2042-47DA-82BF-ECD4C8AC770E}"/>
    <cellStyle name="20% - Accent6 4 3 3" xfId="8772" xr:uid="{C57E2E7B-821C-42F0-BCFC-940C1508105D}"/>
    <cellStyle name="20% - Accent6 4 3 3 2" xfId="8773" xr:uid="{19D7854D-7698-4A36-98BB-2D5139DD1D5E}"/>
    <cellStyle name="20% - Accent6 4 3 3 2 2" xfId="8774" xr:uid="{1CCA454B-C5B6-473F-89B7-C481432D5DD6}"/>
    <cellStyle name="20% - Accent6 4 3 3 2 3" xfId="8775" xr:uid="{BC04C11B-21A7-4F21-A262-803121A75C34}"/>
    <cellStyle name="20% - Accent6 4 3 3 3" xfId="8776" xr:uid="{CE1D3077-73F1-4CA2-9D52-A6A3EF4726A7}"/>
    <cellStyle name="20% - Accent6 4 3 3 4" xfId="8777" xr:uid="{F62A4693-3ED9-46B1-8388-EA9E457B86F1}"/>
    <cellStyle name="20% - Accent6 4 3 3 5" xfId="8778" xr:uid="{0775B5A5-A81F-49BA-8237-2C69354534D4}"/>
    <cellStyle name="20% - Accent6 4 3 3 6" xfId="8779" xr:uid="{ECCD72B4-A97B-4EC6-8E0B-34EFFEA7521B}"/>
    <cellStyle name="20% - Accent6 4 3 3 7" xfId="8780" xr:uid="{1AA51A1B-5161-4043-94F1-F6DA7C4785B3}"/>
    <cellStyle name="20% - Accent6 4 3 4" xfId="8781" xr:uid="{7FBE62B4-210C-413E-8994-5768B601D78F}"/>
    <cellStyle name="20% - Accent6 4 3 4 2" xfId="8782" xr:uid="{677CAFFA-E1F6-4A07-AA09-90A7FE42694E}"/>
    <cellStyle name="20% - Accent6 4 3 4 3" xfId="8783" xr:uid="{D0EF8344-CA82-4C45-AEA2-B3369B99751B}"/>
    <cellStyle name="20% - Accent6 4 3 4 4" xfId="8784" xr:uid="{D3EFEA04-09C1-406D-9DB4-FBD904B77C24}"/>
    <cellStyle name="20% - Accent6 4 3 5" xfId="8785" xr:uid="{D131F088-CD68-42B7-B202-B0D794F4578A}"/>
    <cellStyle name="20% - Accent6 4 3 6" xfId="8786" xr:uid="{09D36829-D053-4E16-BBC4-97CAC24BD08F}"/>
    <cellStyle name="20% - Accent6 4 3 7" xfId="8787" xr:uid="{5DD2A6CE-2A5E-4C01-8E25-638150154F69}"/>
    <cellStyle name="20% - Accent6 4 3 8" xfId="8788" xr:uid="{677467A3-EE2B-42F0-B65D-0CEBDA52E7C0}"/>
    <cellStyle name="20% - Accent6 4 3 9" xfId="8789" xr:uid="{70B4EA0C-604C-4F07-980A-4B6C19C04ED3}"/>
    <cellStyle name="20% - Accent6 4 4" xfId="8790" xr:uid="{F53F9CF5-1212-4FCF-A61F-5B3376A667AD}"/>
    <cellStyle name="20% - Accent6 4 4 10" xfId="8791" xr:uid="{E1440BBF-0817-40CA-A33D-2D03140C9C54}"/>
    <cellStyle name="20% - Accent6 4 4 2" xfId="8792" xr:uid="{1DE02286-5DCC-43C8-8F7F-43F7C8C003F2}"/>
    <cellStyle name="20% - Accent6 4 4 2 2" xfId="8793" xr:uid="{4A9BF526-FE8C-4E57-BF45-8C752117694C}"/>
    <cellStyle name="20% - Accent6 4 4 2 2 2" xfId="8794" xr:uid="{04C8D090-F0ED-4328-815C-E9B052EA7B8E}"/>
    <cellStyle name="20% - Accent6 4 4 2 2 3" xfId="8795" xr:uid="{7D4A47DD-82CB-4662-9BCF-07E5CA70985A}"/>
    <cellStyle name="20% - Accent6 4 4 2 2 4" xfId="8796" xr:uid="{91B2EBE3-04D8-4AE9-A25D-6ADD1DA1C99C}"/>
    <cellStyle name="20% - Accent6 4 4 2 3" xfId="8797" xr:uid="{493E2400-3899-4A07-879F-304E602F5F73}"/>
    <cellStyle name="20% - Accent6 4 4 2 4" xfId="8798" xr:uid="{4E52E370-36FF-4AC7-A453-B406312C6DC9}"/>
    <cellStyle name="20% - Accent6 4 4 2 5" xfId="8799" xr:uid="{80580891-F06F-457C-A777-26212A2932D8}"/>
    <cellStyle name="20% - Accent6 4 4 2 6" xfId="8800" xr:uid="{3825C941-9B9D-4075-82A9-1A712DE1DD5A}"/>
    <cellStyle name="20% - Accent6 4 4 2 7" xfId="8801" xr:uid="{C311BBF6-786D-4EC6-8F1B-F53AD69B63B4}"/>
    <cellStyle name="20% - Accent6 4 4 3" xfId="8802" xr:uid="{C0B6D8A2-3FF0-46B8-A47A-20B910006FA3}"/>
    <cellStyle name="20% - Accent6 4 4 3 2" xfId="8803" xr:uid="{06DCA902-9D48-458D-A0C1-2374FA9D4DAC}"/>
    <cellStyle name="20% - Accent6 4 4 3 2 2" xfId="8804" xr:uid="{78B93BDD-12A6-4FCE-AD5B-2C6F33C8A0C7}"/>
    <cellStyle name="20% - Accent6 4 4 3 2 3" xfId="8805" xr:uid="{23C85531-C723-4CA2-8AD8-E50E9E87A20A}"/>
    <cellStyle name="20% - Accent6 4 4 3 3" xfId="8806" xr:uid="{B18F5A00-B61A-4C11-8494-5148713BFC01}"/>
    <cellStyle name="20% - Accent6 4 4 3 4" xfId="8807" xr:uid="{3FAE80E5-354C-4BFD-AF52-DCE26EAF9AC8}"/>
    <cellStyle name="20% - Accent6 4 4 3 5" xfId="8808" xr:uid="{2A1952F0-F0C5-41C4-8434-6FF8811FAE1C}"/>
    <cellStyle name="20% - Accent6 4 4 3 6" xfId="8809" xr:uid="{00B69AAE-99C6-4DD7-952E-91888F7A3704}"/>
    <cellStyle name="20% - Accent6 4 4 4" xfId="8810" xr:uid="{88CAD18A-6299-49D3-B6AC-EB8052F90E84}"/>
    <cellStyle name="20% - Accent6 4 4 4 2" xfId="8811" xr:uid="{C536B70C-6F4B-4D37-8A86-B1C4C3EB4F6D}"/>
    <cellStyle name="20% - Accent6 4 4 4 3" xfId="8812" xr:uid="{1CA8564B-6594-4047-826C-E2EF3FE3D32B}"/>
    <cellStyle name="20% - Accent6 4 4 4 4" xfId="8813" xr:uid="{3040B07C-A9B0-4FB1-AA9F-5E3721E861A3}"/>
    <cellStyle name="20% - Accent6 4 4 5" xfId="8814" xr:uid="{4367CFDB-DC99-458C-A894-FB36B36EE324}"/>
    <cellStyle name="20% - Accent6 4 4 6" xfId="8815" xr:uid="{06CA64D2-4BCB-4623-9540-A8D51CC14905}"/>
    <cellStyle name="20% - Accent6 4 4 7" xfId="8816" xr:uid="{EAA4BDDF-81AC-4DDA-AF1C-32D810625C4D}"/>
    <cellStyle name="20% - Accent6 4 4 8" xfId="8817" xr:uid="{E9F6BCD8-8EE7-40F7-8D5C-CA112B496909}"/>
    <cellStyle name="20% - Accent6 4 4 9" xfId="8818" xr:uid="{CB6F276E-DF56-4126-8B7A-0B84FDDE5674}"/>
    <cellStyle name="20% - Accent6 4 5" xfId="8819" xr:uid="{645D31AC-4F60-4112-ADAB-4DEEADE6F774}"/>
    <cellStyle name="20% - Accent6 4 5 2" xfId="8820" xr:uid="{F901AAD1-1778-42E4-B042-2215E262E7FB}"/>
    <cellStyle name="20% - Accent6 4 5 2 2" xfId="8821" xr:uid="{297543B1-747C-42C1-84C3-49DD29974E9C}"/>
    <cellStyle name="20% - Accent6 4 5 2 2 2" xfId="8822" xr:uid="{EDEFB610-6B04-4AF6-8792-8D30BE1623C1}"/>
    <cellStyle name="20% - Accent6 4 5 2 2 3" xfId="8823" xr:uid="{4F3AA5DC-E3E2-4EB2-9A17-E0FA1FCBADB9}"/>
    <cellStyle name="20% - Accent6 4 5 2 2 4" xfId="8824" xr:uid="{06EC33CA-1D58-4BB6-9D04-ECDF02F3AE5D}"/>
    <cellStyle name="20% - Accent6 4 5 2 3" xfId="8825" xr:uid="{3422A7DF-D6A7-4BE4-8CCA-1D4C431EED1D}"/>
    <cellStyle name="20% - Accent6 4 5 2 4" xfId="8826" xr:uid="{C5ED1115-9496-40F0-96E6-5DD7FD4184D1}"/>
    <cellStyle name="20% - Accent6 4 5 2 5" xfId="8827" xr:uid="{39E91BEF-C3B9-43D1-91F1-BE88CBAAC92E}"/>
    <cellStyle name="20% - Accent6 4 5 2 6" xfId="8828" xr:uid="{9870734F-709A-4388-AE18-ABC35AA1DC8B}"/>
    <cellStyle name="20% - Accent6 4 5 3" xfId="8829" xr:uid="{57854479-DF24-4198-928B-55501B1AEF41}"/>
    <cellStyle name="20% - Accent6 4 5 3 2" xfId="8830" xr:uid="{064B1C4C-8110-4A0E-93A7-2BB91C81C7F9}"/>
    <cellStyle name="20% - Accent6 4 5 3 2 2" xfId="8831" xr:uid="{FF06A1C4-B936-4E6B-84E7-54F6C7C40141}"/>
    <cellStyle name="20% - Accent6 4 5 3 2 3" xfId="8832" xr:uid="{677CAEFC-3B41-4741-AAEF-9BC5BEDD6862}"/>
    <cellStyle name="20% - Accent6 4 5 3 3" xfId="8833" xr:uid="{3C13F7BF-2FEB-4118-8F1C-4F1F6B30C54A}"/>
    <cellStyle name="20% - Accent6 4 5 3 4" xfId="8834" xr:uid="{C61DEE0A-D726-41BF-8953-8239DD66DFD6}"/>
    <cellStyle name="20% - Accent6 4 5 3 5" xfId="8835" xr:uid="{785988C1-FD62-42E7-BA92-07C1BB7E25BE}"/>
    <cellStyle name="20% - Accent6 4 5 3 6" xfId="8836" xr:uid="{0DBBF58A-A9CD-4AF4-B6C2-0C7E08B5C12A}"/>
    <cellStyle name="20% - Accent6 4 5 4" xfId="8837" xr:uid="{8A76AB5D-40C1-45D4-B2C9-C13B29539FFE}"/>
    <cellStyle name="20% - Accent6 4 5 4 2" xfId="8838" xr:uid="{2E43C4FC-E190-4A75-83BE-3DC9956F951F}"/>
    <cellStyle name="20% - Accent6 4 5 4 3" xfId="8839" xr:uid="{0C344485-B32F-4868-A2C5-98522B8E5679}"/>
    <cellStyle name="20% - Accent6 4 5 4 4" xfId="8840" xr:uid="{5C5A0C7F-AE4C-4AA2-805A-BDE2BE4DB89F}"/>
    <cellStyle name="20% - Accent6 4 5 5" xfId="8841" xr:uid="{C5A53561-458D-449F-9FBA-B7B2D4A8BC63}"/>
    <cellStyle name="20% - Accent6 4 5 6" xfId="8842" xr:uid="{EC24FDCC-93EC-4406-8B02-1141F5E2E0A1}"/>
    <cellStyle name="20% - Accent6 4 5 7" xfId="8843" xr:uid="{417D83D5-87B9-4C21-8C35-9A6CA42C4EB1}"/>
    <cellStyle name="20% - Accent6 4 5 8" xfId="8844" xr:uid="{1EF6D40B-1E31-4697-AD8E-148D22152DFB}"/>
    <cellStyle name="20% - Accent6 4 5 9" xfId="8845" xr:uid="{50A0BEAF-1844-4A4E-B413-6813E4D36F9F}"/>
    <cellStyle name="20% - Accent6 4 6" xfId="8846" xr:uid="{2219C581-5894-46A2-BBED-E48985FFEE73}"/>
    <cellStyle name="20% - Accent6 4 6 2" xfId="8847" xr:uid="{242B6C94-F401-4E18-9355-ED9A97443D10}"/>
    <cellStyle name="20% - Accent6 4 6 2 2" xfId="8848" xr:uid="{B15822D5-09FD-434C-87AA-F7DBE9C80D0C}"/>
    <cellStyle name="20% - Accent6 4 6 2 3" xfId="8849" xr:uid="{7699B96B-454F-414E-A232-EC1BA729F1DD}"/>
    <cellStyle name="20% - Accent6 4 6 2 4" xfId="8850" xr:uid="{4FDD5538-D20C-4509-82A3-18D15578E24C}"/>
    <cellStyle name="20% - Accent6 4 6 3" xfId="8851" xr:uid="{09C3FF8F-7421-4952-BB68-DCDB5B0C41C4}"/>
    <cellStyle name="20% - Accent6 4 6 4" xfId="8852" xr:uid="{664F9C58-E8A7-4A88-BAEF-50F66B1A2653}"/>
    <cellStyle name="20% - Accent6 4 6 5" xfId="8853" xr:uid="{46A1240E-3955-441A-8804-1D60508EF77B}"/>
    <cellStyle name="20% - Accent6 4 6 6" xfId="8854" xr:uid="{EC2963A0-4567-4DF8-B295-958D1958B2F6}"/>
    <cellStyle name="20% - Accent6 4 7" xfId="8855" xr:uid="{3388C17D-2A18-4AED-927F-1C5101FC5803}"/>
    <cellStyle name="20% - Accent6 4 7 2" xfId="8856" xr:uid="{3420A510-691A-4B5F-862D-5B41C5E1B109}"/>
    <cellStyle name="20% - Accent6 4 7 2 2" xfId="8857" xr:uid="{38B312B4-A16C-4D00-A07C-3B1E763E3010}"/>
    <cellStyle name="20% - Accent6 4 7 2 3" xfId="8858" xr:uid="{242BAB28-53C4-4A43-9972-30B82ABFB0FD}"/>
    <cellStyle name="20% - Accent6 4 7 3" xfId="8859" xr:uid="{4C7AD4BB-9EDA-4C82-91E9-66893D55358D}"/>
    <cellStyle name="20% - Accent6 4 7 4" xfId="8860" xr:uid="{DAED945B-D3FD-415D-A446-7CB588BA2F4D}"/>
    <cellStyle name="20% - Accent6 4 7 5" xfId="8861" xr:uid="{F10E3192-975A-4016-974F-7844DF71036C}"/>
    <cellStyle name="20% - Accent6 4 7 6" xfId="8862" xr:uid="{5972F65D-0EFC-4FEA-966F-D16DAC39887A}"/>
    <cellStyle name="20% - Accent6 4 8" xfId="8863" xr:uid="{250D63B3-F287-4EAF-937A-0743F3019F42}"/>
    <cellStyle name="20% - Accent6 4 8 2" xfId="8864" xr:uid="{1BCC568E-2648-4457-B4C7-E6B7EF5BB27C}"/>
    <cellStyle name="20% - Accent6 4 8 3" xfId="8865" xr:uid="{B2E01B81-70F3-438A-BE37-3BC9EBADA7FB}"/>
    <cellStyle name="20% - Accent6 4 8 4" xfId="8866" xr:uid="{2E9509F1-655F-4A2A-8CA6-48C4C280BA1D}"/>
    <cellStyle name="20% - Accent6 4 9" xfId="8867" xr:uid="{C059CB89-F495-4999-A03C-1C3DA2424959}"/>
    <cellStyle name="20% - Accent6 40" xfId="8868" xr:uid="{C1CE6E8F-3A2F-4B51-B20C-BF1C4BBC9B44}"/>
    <cellStyle name="20% - Accent6 41" xfId="8869" xr:uid="{B8A8C53C-CBE9-4576-BFAC-318845FC4B52}"/>
    <cellStyle name="20% - Accent6 42" xfId="7931" xr:uid="{CC6AC5F3-AC88-4F8E-8CFB-AB5D3DC78445}"/>
    <cellStyle name="20% - Accent6 5" xfId="245" xr:uid="{2EEF5845-5B3B-4ECD-8CFE-00BF3A17FE34}"/>
    <cellStyle name="20% - Accent6 5 10" xfId="8871" xr:uid="{22582A85-C461-416F-AE42-59E543ED0B9D}"/>
    <cellStyle name="20% - Accent6 5 11" xfId="8872" xr:uid="{D0F4F7C9-2105-4DBC-BE1B-70E7272572C3}"/>
    <cellStyle name="20% - Accent6 5 12" xfId="8873" xr:uid="{C5E8AFAA-C940-4136-AE30-81C857A345E4}"/>
    <cellStyle name="20% - Accent6 5 13" xfId="8874" xr:uid="{0A154FB9-9F2C-4E8C-B4E3-F115EE300C35}"/>
    <cellStyle name="20% - Accent6 5 14" xfId="8875" xr:uid="{863E1AF7-7C1B-467C-BD69-719D67344AC3}"/>
    <cellStyle name="20% - Accent6 5 15" xfId="8876" xr:uid="{3B47EF28-7027-476C-A40A-F2EBFB36ADE7}"/>
    <cellStyle name="20% - Accent6 5 16" xfId="8870" xr:uid="{38F33A47-61B5-4BF5-9CDF-7519858F405D}"/>
    <cellStyle name="20% - Accent6 5 2" xfId="246" xr:uid="{A6EBA932-F3DC-4E1F-8BE7-6D244C49917F}"/>
    <cellStyle name="20% - Accent6 5 2 10" xfId="8878" xr:uid="{AEAEC96D-3430-4FA8-AAFD-01593558AF1B}"/>
    <cellStyle name="20% - Accent6 5 2 11" xfId="8879" xr:uid="{25EB0AE2-AE80-410D-A5FA-FE3E9B071BA7}"/>
    <cellStyle name="20% - Accent6 5 2 12" xfId="8880" xr:uid="{6CDCFC5B-160B-4B68-9F33-828F01446511}"/>
    <cellStyle name="20% - Accent6 5 2 13" xfId="8881" xr:uid="{4CEE9A91-E95A-4F9F-90BF-B26003D7AE16}"/>
    <cellStyle name="20% - Accent6 5 2 14" xfId="8877" xr:uid="{DB7128EE-7B5C-4EDC-987B-CD25CD553078}"/>
    <cellStyle name="20% - Accent6 5 2 2" xfId="247" xr:uid="{DA4E6CB9-D79B-4E9A-8FAA-644104874F15}"/>
    <cellStyle name="20% - Accent6 5 2 2 10" xfId="8883" xr:uid="{33ADDD75-8806-45E3-855A-D5AEEE299A7B}"/>
    <cellStyle name="20% - Accent6 5 2 2 11" xfId="8882" xr:uid="{14BA712E-173F-4B55-B734-B70B3CFD3618}"/>
    <cellStyle name="20% - Accent6 5 2 2 2" xfId="8884" xr:uid="{9C2D1A9E-C6FA-4BF3-A9B1-F1552B5A4929}"/>
    <cellStyle name="20% - Accent6 5 2 2 2 2" xfId="8885" xr:uid="{4A50D7B2-2DAD-48BC-923D-F3C6EEEADB28}"/>
    <cellStyle name="20% - Accent6 5 2 2 2 2 2" xfId="8886" xr:uid="{D230AF26-91B9-4839-A761-B606C2E71FC5}"/>
    <cellStyle name="20% - Accent6 5 2 2 2 2 3" xfId="8887" xr:uid="{4F53FAF1-61A4-4F2B-BFF9-3FBF1B24BE22}"/>
    <cellStyle name="20% - Accent6 5 2 2 2 2 4" xfId="8888" xr:uid="{0667F5B0-FCBB-4AC4-831C-F58361326029}"/>
    <cellStyle name="20% - Accent6 5 2 2 2 3" xfId="8889" xr:uid="{44F13CFF-927F-4EFB-9F69-32A00890FF5D}"/>
    <cellStyle name="20% - Accent6 5 2 2 2 4" xfId="8890" xr:uid="{201F15B4-8E8C-4172-81AE-AE1DFD4C3B47}"/>
    <cellStyle name="20% - Accent6 5 2 2 2 5" xfId="8891" xr:uid="{846D1D4E-3BB8-4EAE-911A-E65EDD37A22A}"/>
    <cellStyle name="20% - Accent6 5 2 2 2 6" xfId="8892" xr:uid="{00611F6F-6148-4C08-9D77-0178303CBD1C}"/>
    <cellStyle name="20% - Accent6 5 2 2 2 7" xfId="8893" xr:uid="{19DA847F-5F51-454B-BDBB-AF127EF9E15C}"/>
    <cellStyle name="20% - Accent6 5 2 2 3" xfId="8894" xr:uid="{4E4944F0-5211-4607-B0ED-0BFD26D5A3F8}"/>
    <cellStyle name="20% - Accent6 5 2 2 3 2" xfId="8895" xr:uid="{BB707C78-30C2-48CA-A18E-5D74BCC120CF}"/>
    <cellStyle name="20% - Accent6 5 2 2 3 2 2" xfId="8896" xr:uid="{73C77766-4C15-48A4-8378-69881D3206F0}"/>
    <cellStyle name="20% - Accent6 5 2 2 3 2 3" xfId="8897" xr:uid="{9AF48B42-99F6-42CA-8CAF-7006536FD58F}"/>
    <cellStyle name="20% - Accent6 5 2 2 3 3" xfId="8898" xr:uid="{4F80ADCE-DED2-4007-BA4D-7520B747FD3F}"/>
    <cellStyle name="20% - Accent6 5 2 2 3 4" xfId="8899" xr:uid="{7877B73B-4438-4AD8-B097-B275640B9A3E}"/>
    <cellStyle name="20% - Accent6 5 2 2 3 5" xfId="8900" xr:uid="{384DB1B8-74DB-48F7-A1B6-D7BB541699EF}"/>
    <cellStyle name="20% - Accent6 5 2 2 3 6" xfId="8901" xr:uid="{61DDB16A-EE8B-412B-A34A-734057920AE8}"/>
    <cellStyle name="20% - Accent6 5 2 2 4" xfId="8902" xr:uid="{94D38411-8B9A-4000-A2B9-853935F73062}"/>
    <cellStyle name="20% - Accent6 5 2 2 4 2" xfId="8903" xr:uid="{1C8483AE-3C51-42DA-83A8-93CA47D0FCEF}"/>
    <cellStyle name="20% - Accent6 5 2 2 4 3" xfId="8904" xr:uid="{E22CEE58-675C-47E3-A01E-D1EC1EB607AA}"/>
    <cellStyle name="20% - Accent6 5 2 2 5" xfId="8905" xr:uid="{6ED0C414-4335-48C4-922A-53F0A028A380}"/>
    <cellStyle name="20% - Accent6 5 2 2 6" xfId="8906" xr:uid="{ADAD5FF8-DFEC-4AB6-84B5-D49FD5FFA8B3}"/>
    <cellStyle name="20% - Accent6 5 2 2 7" xfId="8907" xr:uid="{AFC90B29-C458-474D-9D66-B24C987D516C}"/>
    <cellStyle name="20% - Accent6 5 2 2 8" xfId="8908" xr:uid="{DC7799B0-8857-49B4-BD51-FF7CCB9C2462}"/>
    <cellStyle name="20% - Accent6 5 2 2 9" xfId="8909" xr:uid="{D120F67E-E1D1-4F0A-BAEF-A06F2C8CA0AE}"/>
    <cellStyle name="20% - Accent6 5 2 3" xfId="8910" xr:uid="{6F3C3C15-AF8D-4234-A64F-EDB7C6AF199D}"/>
    <cellStyle name="20% - Accent6 5 2 3 2" xfId="8911" xr:uid="{796CDAD2-AD98-4622-9DA5-3455847C9340}"/>
    <cellStyle name="20% - Accent6 5 2 3 2 2" xfId="8912" xr:uid="{A6C53851-F64B-4F77-B482-8FC474BB6535}"/>
    <cellStyle name="20% - Accent6 5 2 3 2 2 2" xfId="8913" xr:uid="{75FB7C89-D230-4B5F-A6DD-162C31106CB9}"/>
    <cellStyle name="20% - Accent6 5 2 3 2 2 3" xfId="8914" xr:uid="{14AAE8BB-68CA-4D39-ADA7-6D27826FD71F}"/>
    <cellStyle name="20% - Accent6 5 2 3 2 3" xfId="8915" xr:uid="{F70120C8-5F2B-4C9D-9681-AED5BE456D66}"/>
    <cellStyle name="20% - Accent6 5 2 3 2 4" xfId="8916" xr:uid="{C68572B1-E1C6-4A85-8568-98711C7357B7}"/>
    <cellStyle name="20% - Accent6 5 2 3 2 5" xfId="8917" xr:uid="{3C3CA00D-1F29-4710-B902-E44A8D2056BA}"/>
    <cellStyle name="20% - Accent6 5 2 3 2 6" xfId="8918" xr:uid="{2A5FC00D-B65C-40F6-8078-33C26F35F401}"/>
    <cellStyle name="20% - Accent6 5 2 3 3" xfId="8919" xr:uid="{B8D0B177-A4E4-4132-AD63-A0C4936EE754}"/>
    <cellStyle name="20% - Accent6 5 2 3 3 2" xfId="8920" xr:uid="{29BECC26-41E4-4B62-8A8F-7A33307DA9AB}"/>
    <cellStyle name="20% - Accent6 5 2 3 3 2 2" xfId="8921" xr:uid="{75189D9F-37E4-4C55-B298-006CF43AB327}"/>
    <cellStyle name="20% - Accent6 5 2 3 3 2 3" xfId="8922" xr:uid="{179C523A-8F26-4D7B-8680-895ECD7D581A}"/>
    <cellStyle name="20% - Accent6 5 2 3 3 3" xfId="8923" xr:uid="{E6C26C74-1BAE-49EF-873E-612D56A9DF72}"/>
    <cellStyle name="20% - Accent6 5 2 3 3 4" xfId="8924" xr:uid="{874BE322-2414-4CF9-AFDB-96B0B6D88F7A}"/>
    <cellStyle name="20% - Accent6 5 2 3 3 5" xfId="8925" xr:uid="{8A31C236-32FD-489D-927B-B34439D184E4}"/>
    <cellStyle name="20% - Accent6 5 2 3 4" xfId="8926" xr:uid="{F16A426C-C064-4B93-BEBF-7517EF741C0F}"/>
    <cellStyle name="20% - Accent6 5 2 3 4 2" xfId="8927" xr:uid="{B895C5FF-66CF-4E68-A9E0-F52ED5D6BD99}"/>
    <cellStyle name="20% - Accent6 5 2 3 4 3" xfId="8928" xr:uid="{931253FC-2C3B-4333-8033-04A38FDBD5D1}"/>
    <cellStyle name="20% - Accent6 5 2 3 5" xfId="8929" xr:uid="{BEEEA8B1-7CD4-43EB-98BD-462E56EA2B4A}"/>
    <cellStyle name="20% - Accent6 5 2 3 6" xfId="8930" xr:uid="{C89FB175-AA0E-494E-885E-E6A56374D920}"/>
    <cellStyle name="20% - Accent6 5 2 3 7" xfId="8931" xr:uid="{2757BC72-165F-4B67-BFCF-5B699E96C7BF}"/>
    <cellStyle name="20% - Accent6 5 2 3 8" xfId="8932" xr:uid="{9E228FEB-948D-4FD8-B6E7-F892D29DCA25}"/>
    <cellStyle name="20% - Accent6 5 2 3 9" xfId="8933" xr:uid="{BC4172AD-07B8-4981-AECA-34151BE6E91B}"/>
    <cellStyle name="20% - Accent6 5 2 4" xfId="8934" xr:uid="{D549965B-E7E2-4B3F-8292-7578B935B46B}"/>
    <cellStyle name="20% - Accent6 5 2 4 2" xfId="8935" xr:uid="{E23A4BA6-B64A-4232-BAB7-8BE08D3D443F}"/>
    <cellStyle name="20% - Accent6 5 2 4 2 2" xfId="8936" xr:uid="{6C69F10A-4C0D-4953-9FDB-8B6C7A292189}"/>
    <cellStyle name="20% - Accent6 5 2 4 2 3" xfId="8937" xr:uid="{C339E752-E89B-4DB3-9273-1575D5394F24}"/>
    <cellStyle name="20% - Accent6 5 2 4 3" xfId="8938" xr:uid="{C483B1F3-9725-4AB8-92E0-5A43B67CBA7E}"/>
    <cellStyle name="20% - Accent6 5 2 4 4" xfId="8939" xr:uid="{54F6ABD4-415E-4DE6-B403-96241C898A2D}"/>
    <cellStyle name="20% - Accent6 5 2 4 5" xfId="8940" xr:uid="{92575B94-8FB3-4FB1-BE5C-0A7215116C50}"/>
    <cellStyle name="20% - Accent6 5 2 4 6" xfId="8941" xr:uid="{F7EDD828-153F-47FC-9235-ED1FC117B07F}"/>
    <cellStyle name="20% - Accent6 5 2 4 7" xfId="8942" xr:uid="{DCFF0F0A-2741-4BA0-92F3-57FB12CA1D82}"/>
    <cellStyle name="20% - Accent6 5 2 5" xfId="8943" xr:uid="{103C81CB-1FDC-4210-A461-04741C3AF63D}"/>
    <cellStyle name="20% - Accent6 5 2 5 2" xfId="8944" xr:uid="{33A47981-7CEC-4A19-9B3D-97A9BE974BAF}"/>
    <cellStyle name="20% - Accent6 5 2 5 2 2" xfId="8945" xr:uid="{DD9C1651-1B48-4861-A735-05EA8C20B5D6}"/>
    <cellStyle name="20% - Accent6 5 2 5 2 3" xfId="8946" xr:uid="{BC1D349F-CCDF-4DB4-A466-E2C47B79A1C1}"/>
    <cellStyle name="20% - Accent6 5 2 5 3" xfId="8947" xr:uid="{074BA6E3-FE27-426D-BD55-AD496819864D}"/>
    <cellStyle name="20% - Accent6 5 2 5 4" xfId="8948" xr:uid="{8EC99178-D669-477B-931D-1C8E068E13D2}"/>
    <cellStyle name="20% - Accent6 5 2 5 5" xfId="8949" xr:uid="{D8A724B3-70E1-432D-B2B0-6C7F80678D83}"/>
    <cellStyle name="20% - Accent6 5 2 6" xfId="8950" xr:uid="{53CAEC53-45FB-4A66-8BFC-74E67173BCA0}"/>
    <cellStyle name="20% - Accent6 5 2 6 2" xfId="8951" xr:uid="{984C1905-EA5A-423C-887C-92F08ECA607A}"/>
    <cellStyle name="20% - Accent6 5 2 6 3" xfId="8952" xr:uid="{2AA03077-3C64-4CD3-AF2C-38EF4D552BF4}"/>
    <cellStyle name="20% - Accent6 5 2 7" xfId="8953" xr:uid="{8C5F3E67-A4CB-43B8-B06F-CD4B56CA8016}"/>
    <cellStyle name="20% - Accent6 5 2 8" xfId="8954" xr:uid="{CFAE5C08-3CE1-41C3-B60B-5DC542C8D585}"/>
    <cellStyle name="20% - Accent6 5 2 9" xfId="8955" xr:uid="{4650E865-62EE-40CB-B0AE-7536567B76DD}"/>
    <cellStyle name="20% - Accent6 5 3" xfId="248" xr:uid="{0BC18E39-33EF-4062-A830-D88F64C27C68}"/>
    <cellStyle name="20% - Accent6 5 3 10" xfId="8957" xr:uid="{CFDD6511-3460-4348-B00C-67E1C2E5B893}"/>
    <cellStyle name="20% - Accent6 5 3 11" xfId="8956" xr:uid="{ACEBC927-D22F-4255-A8B4-681437E190CA}"/>
    <cellStyle name="20% - Accent6 5 3 2" xfId="8958" xr:uid="{AA159871-D8C6-425E-A0E7-4E7D155E4697}"/>
    <cellStyle name="20% - Accent6 5 3 2 2" xfId="8959" xr:uid="{2472E396-12C5-4D0F-B7AF-016EB624A455}"/>
    <cellStyle name="20% - Accent6 5 3 2 2 2" xfId="8960" xr:uid="{FDCD2EC8-A1DA-4373-9318-B45668D2C677}"/>
    <cellStyle name="20% - Accent6 5 3 2 2 3" xfId="8961" xr:uid="{C514D685-AAB4-4FD5-B744-34960C7E3427}"/>
    <cellStyle name="20% - Accent6 5 3 2 2 4" xfId="8962" xr:uid="{9F507419-2437-4AD3-9395-8FBECC977071}"/>
    <cellStyle name="20% - Accent6 5 3 2 2 5" xfId="8963" xr:uid="{E1DA793E-AB3A-4D84-82EC-9346539E27BE}"/>
    <cellStyle name="20% - Accent6 5 3 2 3" xfId="8964" xr:uid="{0A80D592-6A72-4762-85BD-74C27F8581FE}"/>
    <cellStyle name="20% - Accent6 5 3 2 4" xfId="8965" xr:uid="{3E3340B3-6F27-40C8-BBDE-4993E395FB13}"/>
    <cellStyle name="20% - Accent6 5 3 2 5" xfId="8966" xr:uid="{D30DF53A-02FC-4FFE-BC59-26CA5CF68180}"/>
    <cellStyle name="20% - Accent6 5 3 2 6" xfId="8967" xr:uid="{27FFF879-E6CF-43A9-B079-91E2610D6DDD}"/>
    <cellStyle name="20% - Accent6 5 3 2 7" xfId="8968" xr:uid="{71F87245-41BE-457A-9254-6882103015B0}"/>
    <cellStyle name="20% - Accent6 5 3 2 8" xfId="8969" xr:uid="{2180E75E-9FE9-4D8F-8A75-49A22373DBCC}"/>
    <cellStyle name="20% - Accent6 5 3 3" xfId="8970" xr:uid="{27C06AD7-1CC4-41EC-9471-34EF9C0D6259}"/>
    <cellStyle name="20% - Accent6 5 3 3 2" xfId="8971" xr:uid="{4D69B041-6497-43BD-8A82-D87F69C79B8E}"/>
    <cellStyle name="20% - Accent6 5 3 3 2 2" xfId="8972" xr:uid="{7661300D-70C1-446F-B585-E190EBB65F34}"/>
    <cellStyle name="20% - Accent6 5 3 3 2 3" xfId="8973" xr:uid="{F367C83D-01A2-43B8-9BD7-733D6FB7E3DF}"/>
    <cellStyle name="20% - Accent6 5 3 3 3" xfId="8974" xr:uid="{0107AAA6-437C-4E62-A983-004022913DE3}"/>
    <cellStyle name="20% - Accent6 5 3 3 4" xfId="8975" xr:uid="{457B91EA-DEE6-4653-AF79-FEC917667EEB}"/>
    <cellStyle name="20% - Accent6 5 3 3 5" xfId="8976" xr:uid="{69F4BCF4-7F7D-415C-88AE-580C9E1593E2}"/>
    <cellStyle name="20% - Accent6 5 3 3 6" xfId="8977" xr:uid="{96EC91EB-8F90-4C08-BC42-1E57C860B45E}"/>
    <cellStyle name="20% - Accent6 5 3 3 7" xfId="8978" xr:uid="{245CB101-9138-4DAC-8EE8-135743A1DACF}"/>
    <cellStyle name="20% - Accent6 5 3 4" xfId="8979" xr:uid="{FD83D1C9-1040-4DDA-8CAD-956A62C74F8C}"/>
    <cellStyle name="20% - Accent6 5 3 4 2" xfId="8980" xr:uid="{17B607D1-C387-453E-83D8-93FF47E22214}"/>
    <cellStyle name="20% - Accent6 5 3 4 3" xfId="8981" xr:uid="{F75D27CC-1FB5-4592-88D0-03CE9B8102BB}"/>
    <cellStyle name="20% - Accent6 5 3 4 4" xfId="8982" xr:uid="{C9CAF328-6295-45CD-80B8-D39BD882FC77}"/>
    <cellStyle name="20% - Accent6 5 3 5" xfId="8983" xr:uid="{AD32FC61-65E7-4EF0-A216-E498A4B58986}"/>
    <cellStyle name="20% - Accent6 5 3 6" xfId="8984" xr:uid="{B7C798AE-C4D4-4F30-BBFB-27CE5EAC0F51}"/>
    <cellStyle name="20% - Accent6 5 3 7" xfId="8985" xr:uid="{1404D50F-D743-4532-A64C-C0A36962CE43}"/>
    <cellStyle name="20% - Accent6 5 3 8" xfId="8986" xr:uid="{C8B6660F-68ED-4A77-9490-37F0D3DDDF7C}"/>
    <cellStyle name="20% - Accent6 5 3 9" xfId="8987" xr:uid="{941BEC1D-470A-4F52-BD39-8B8995355E45}"/>
    <cellStyle name="20% - Accent6 5 4" xfId="8988" xr:uid="{28A83F4E-23FB-4FA0-B0DF-6D5177FC1931}"/>
    <cellStyle name="20% - Accent6 5 4 10" xfId="8989" xr:uid="{6EED15AB-41CE-4098-A636-CFB6774128E4}"/>
    <cellStyle name="20% - Accent6 5 4 2" xfId="8990" xr:uid="{36AD2606-72D9-4A22-9729-B51B675A9BAB}"/>
    <cellStyle name="20% - Accent6 5 4 2 2" xfId="8991" xr:uid="{30AFA1E7-ABB9-4CD4-B280-B57028772919}"/>
    <cellStyle name="20% - Accent6 5 4 2 2 2" xfId="8992" xr:uid="{F1CD11D5-DF74-4690-B4C8-4C2C013CFB82}"/>
    <cellStyle name="20% - Accent6 5 4 2 2 3" xfId="8993" xr:uid="{6DEEDE6C-B250-4F28-83D8-108D334D4DD5}"/>
    <cellStyle name="20% - Accent6 5 4 2 2 4" xfId="8994" xr:uid="{6BF64FF0-22DE-4B31-8142-828E26861402}"/>
    <cellStyle name="20% - Accent6 5 4 2 3" xfId="8995" xr:uid="{2EBC1E1E-8A1E-4A34-B4B2-1A618E882D42}"/>
    <cellStyle name="20% - Accent6 5 4 2 4" xfId="8996" xr:uid="{ECD217CF-DDE4-4476-B0B9-115AF11FAB6A}"/>
    <cellStyle name="20% - Accent6 5 4 2 5" xfId="8997" xr:uid="{939FFA04-CD5F-4BBA-A0C6-3C6690A6B352}"/>
    <cellStyle name="20% - Accent6 5 4 2 6" xfId="8998" xr:uid="{27C0D74D-CE08-4DC7-BE54-2BAE00D495F9}"/>
    <cellStyle name="20% - Accent6 5 4 2 7" xfId="8999" xr:uid="{7748EFEF-AFE8-4C07-9DFF-E91621B3EE5E}"/>
    <cellStyle name="20% - Accent6 5 4 3" xfId="9000" xr:uid="{4EEE9D70-81B7-4EC1-B237-5342401E9338}"/>
    <cellStyle name="20% - Accent6 5 4 3 2" xfId="9001" xr:uid="{DA8EE9CC-2D40-4E52-9EF1-C35E7EA75CF0}"/>
    <cellStyle name="20% - Accent6 5 4 3 2 2" xfId="9002" xr:uid="{26FE6F54-28E8-4BD0-9858-F49A9E8FEA1D}"/>
    <cellStyle name="20% - Accent6 5 4 3 2 3" xfId="9003" xr:uid="{432D6E10-4B0E-4A02-87F3-DC0DE5855BEA}"/>
    <cellStyle name="20% - Accent6 5 4 3 3" xfId="9004" xr:uid="{80F80D8A-FD17-46AA-AC2F-DC6A2F89684C}"/>
    <cellStyle name="20% - Accent6 5 4 3 4" xfId="9005" xr:uid="{BDEF0082-9241-4C9A-BA98-1BD1E3B75973}"/>
    <cellStyle name="20% - Accent6 5 4 3 5" xfId="9006" xr:uid="{4309097C-D92E-439F-8B47-E482FE8FF252}"/>
    <cellStyle name="20% - Accent6 5 4 3 6" xfId="9007" xr:uid="{B5CFDA44-9D9F-4A30-B343-CC9BAD501FB6}"/>
    <cellStyle name="20% - Accent6 5 4 4" xfId="9008" xr:uid="{CE8387A4-03A8-4DEB-9211-2637ACAB2F2A}"/>
    <cellStyle name="20% - Accent6 5 4 4 2" xfId="9009" xr:uid="{5E129B01-36A1-43AA-9857-0A50867DBF01}"/>
    <cellStyle name="20% - Accent6 5 4 4 3" xfId="9010" xr:uid="{454FBB47-1E5A-4A86-B320-148A4A180907}"/>
    <cellStyle name="20% - Accent6 5 4 4 4" xfId="9011" xr:uid="{6B4F61A2-35BF-4955-83FF-32AFBABED04E}"/>
    <cellStyle name="20% - Accent6 5 4 5" xfId="9012" xr:uid="{35931646-D1E6-4CB0-9F06-61438EA64C34}"/>
    <cellStyle name="20% - Accent6 5 4 6" xfId="9013" xr:uid="{5BE5178D-F4D4-434A-A815-DED529DD25EE}"/>
    <cellStyle name="20% - Accent6 5 4 7" xfId="9014" xr:uid="{0DABF4A1-1B17-4B14-915E-DD97F7CD2DBF}"/>
    <cellStyle name="20% - Accent6 5 4 8" xfId="9015" xr:uid="{99BC17F7-5656-481D-AC75-2C990F9D03B7}"/>
    <cellStyle name="20% - Accent6 5 4 9" xfId="9016" xr:uid="{229E5015-2A62-4A7A-865D-811755ABA12D}"/>
    <cellStyle name="20% - Accent6 5 5" xfId="9017" xr:uid="{C51B500C-30F7-45D1-9480-562FFB235CB9}"/>
    <cellStyle name="20% - Accent6 5 5 2" xfId="9018" xr:uid="{DA622F8C-D013-47D4-B869-2F28757EB749}"/>
    <cellStyle name="20% - Accent6 5 5 2 2" xfId="9019" xr:uid="{41692A8D-3A89-409C-9052-87A4B4161A9F}"/>
    <cellStyle name="20% - Accent6 5 5 2 2 2" xfId="9020" xr:uid="{E75DD059-D3DE-4415-AEBF-C96118055B16}"/>
    <cellStyle name="20% - Accent6 5 5 2 2 3" xfId="9021" xr:uid="{0AA8E60D-CB01-426C-A130-C7A751EAA56D}"/>
    <cellStyle name="20% - Accent6 5 5 2 2 4" xfId="9022" xr:uid="{41D5CE92-B4F7-4672-9981-7CBD095DF2C6}"/>
    <cellStyle name="20% - Accent6 5 5 2 3" xfId="9023" xr:uid="{441C91D1-410E-4761-8465-03E882DA2CF3}"/>
    <cellStyle name="20% - Accent6 5 5 2 4" xfId="9024" xr:uid="{89381143-07F3-4C44-8585-F9EB320FAD20}"/>
    <cellStyle name="20% - Accent6 5 5 2 5" xfId="9025" xr:uid="{111038F9-BC46-41B0-9386-77795171E338}"/>
    <cellStyle name="20% - Accent6 5 5 2 6" xfId="9026" xr:uid="{20AEC8B3-BBA4-483B-B53F-7802259AD305}"/>
    <cellStyle name="20% - Accent6 5 5 3" xfId="9027" xr:uid="{93AD5A61-63C2-484E-A266-FB76536F458B}"/>
    <cellStyle name="20% - Accent6 5 5 3 2" xfId="9028" xr:uid="{49033E7F-DE79-476D-BC82-6DBD989459D3}"/>
    <cellStyle name="20% - Accent6 5 5 3 2 2" xfId="9029" xr:uid="{A5F1FBD0-8571-4A68-8BD4-79539D7E2BD8}"/>
    <cellStyle name="20% - Accent6 5 5 3 2 3" xfId="9030" xr:uid="{77F60392-E603-408B-B028-50187D59434C}"/>
    <cellStyle name="20% - Accent6 5 5 3 3" xfId="9031" xr:uid="{37197878-9AB5-4DC1-98BB-FD5318F88A8E}"/>
    <cellStyle name="20% - Accent6 5 5 3 4" xfId="9032" xr:uid="{CCD12668-66EA-4C85-95EF-50A4180C7663}"/>
    <cellStyle name="20% - Accent6 5 5 3 5" xfId="9033" xr:uid="{1CE88DAC-3128-48D6-A1F9-C8B2661BF01A}"/>
    <cellStyle name="20% - Accent6 5 5 3 6" xfId="9034" xr:uid="{E5646B02-E367-42F5-845C-13C752146C73}"/>
    <cellStyle name="20% - Accent6 5 5 4" xfId="9035" xr:uid="{88D2153B-9AF7-4975-8E0B-96FF4BBB98CE}"/>
    <cellStyle name="20% - Accent6 5 5 4 2" xfId="9036" xr:uid="{1D21514E-FA20-420B-BA08-8F5B073FEF8A}"/>
    <cellStyle name="20% - Accent6 5 5 4 3" xfId="9037" xr:uid="{A50160D7-EA5C-4D68-8D57-62D3ED335DC5}"/>
    <cellStyle name="20% - Accent6 5 5 4 4" xfId="9038" xr:uid="{3519BA97-87DF-4476-A718-3A56C4F53871}"/>
    <cellStyle name="20% - Accent6 5 5 5" xfId="9039" xr:uid="{801A1542-34CB-451A-B5CA-1CA9B71DB9F6}"/>
    <cellStyle name="20% - Accent6 5 5 6" xfId="9040" xr:uid="{EEC61F27-BDBE-4618-AE2C-5BB38F2D72BC}"/>
    <cellStyle name="20% - Accent6 5 5 7" xfId="9041" xr:uid="{736ADB7B-C23C-48FD-9CDF-9A9C4CA73838}"/>
    <cellStyle name="20% - Accent6 5 5 8" xfId="9042" xr:uid="{1EAA1A2A-2FD2-4671-BFB2-A36C7D3C0C61}"/>
    <cellStyle name="20% - Accent6 5 5 9" xfId="9043" xr:uid="{EBFA6098-4654-4A6A-9376-7F6042F37FF4}"/>
    <cellStyle name="20% - Accent6 5 6" xfId="9044" xr:uid="{63828A1E-DB1D-4007-A754-30180688C7D9}"/>
    <cellStyle name="20% - Accent6 5 6 2" xfId="9045" xr:uid="{AC741809-ABB4-41ED-A24A-BB74314B199A}"/>
    <cellStyle name="20% - Accent6 5 6 2 2" xfId="9046" xr:uid="{E6DE2D5E-59C8-4276-91FD-D953B1DDC275}"/>
    <cellStyle name="20% - Accent6 5 6 2 3" xfId="9047" xr:uid="{4FBDD521-1E74-47CE-AFA6-EBF517DCF5AF}"/>
    <cellStyle name="20% - Accent6 5 6 2 4" xfId="9048" xr:uid="{10E4CD4E-DC67-4E91-800D-14FA6133D98E}"/>
    <cellStyle name="20% - Accent6 5 6 3" xfId="9049" xr:uid="{15081429-AC7A-4F98-8CBC-65CEAE74E46C}"/>
    <cellStyle name="20% - Accent6 5 6 4" xfId="9050" xr:uid="{F24BE622-37D1-42F5-9138-6C86BFB5D489}"/>
    <cellStyle name="20% - Accent6 5 6 5" xfId="9051" xr:uid="{F0F323D5-81B7-4AF0-9C08-38949EEB4434}"/>
    <cellStyle name="20% - Accent6 5 6 6" xfId="9052" xr:uid="{06FC7D0C-FED4-4CC0-80CC-AE26B1372621}"/>
    <cellStyle name="20% - Accent6 5 7" xfId="9053" xr:uid="{B0431F41-4FCD-466E-ABEF-A88B43A15CC6}"/>
    <cellStyle name="20% - Accent6 5 7 2" xfId="9054" xr:uid="{9C62E8EB-DE7E-4649-803D-88CB0ED36E77}"/>
    <cellStyle name="20% - Accent6 5 7 2 2" xfId="9055" xr:uid="{DECAA512-3461-4B28-9B1D-8873A339600C}"/>
    <cellStyle name="20% - Accent6 5 7 2 3" xfId="9056" xr:uid="{E2410D8C-86DC-4384-AD0B-00DD32595F61}"/>
    <cellStyle name="20% - Accent6 5 7 3" xfId="9057" xr:uid="{041813A6-557A-4890-BC6D-D693175943EF}"/>
    <cellStyle name="20% - Accent6 5 7 4" xfId="9058" xr:uid="{FE038673-C972-4109-A88D-20A11035BE89}"/>
    <cellStyle name="20% - Accent6 5 7 5" xfId="9059" xr:uid="{9B92D644-0868-4A83-8A36-4709D8C860FB}"/>
    <cellStyle name="20% - Accent6 5 7 6" xfId="9060" xr:uid="{DA853EE3-C697-4982-BC0F-F0CCA00F9F8F}"/>
    <cellStyle name="20% - Accent6 5 8" xfId="9061" xr:uid="{37B90EB9-9596-49FA-8715-CBBBB47D0FAB}"/>
    <cellStyle name="20% - Accent6 5 8 2" xfId="9062" xr:uid="{DD20E3FF-E2E1-4DBC-B659-3492BA3F5EC4}"/>
    <cellStyle name="20% - Accent6 5 8 3" xfId="9063" xr:uid="{59E41897-5B27-446E-AA36-4D12FBC93181}"/>
    <cellStyle name="20% - Accent6 5 8 4" xfId="9064" xr:uid="{734DC8B5-28EF-4049-BD96-A8F70390ADDB}"/>
    <cellStyle name="20% - Accent6 5 9" xfId="9065" xr:uid="{58764B57-AD14-4E29-9B16-1C393A6DF493}"/>
    <cellStyle name="20% - Accent6 6" xfId="249" xr:uid="{AE56B88F-61EF-42D8-BC9B-B388C938737E}"/>
    <cellStyle name="20% - Accent6 6 10" xfId="9067" xr:uid="{84C2FB00-0587-45FB-BCD3-BFC15C184D50}"/>
    <cellStyle name="20% - Accent6 6 11" xfId="9068" xr:uid="{2D7B73A7-DDA8-43B9-9D96-3886BED67C9B}"/>
    <cellStyle name="20% - Accent6 6 12" xfId="9069" xr:uid="{CB07BE85-D464-43D3-A873-9D3884E5E575}"/>
    <cellStyle name="20% - Accent6 6 13" xfId="9070" xr:uid="{51AA4EA3-41C7-4EF4-97D5-9B0CAE391898}"/>
    <cellStyle name="20% - Accent6 6 14" xfId="9071" xr:uid="{9C645115-4972-46AE-8755-F6B963096321}"/>
    <cellStyle name="20% - Accent6 6 15" xfId="9066" xr:uid="{79D537BD-B57C-4D96-BCA3-A6BE4A37DEEE}"/>
    <cellStyle name="20% - Accent6 6 2" xfId="250" xr:uid="{73B7AEC2-E3AB-43E5-8518-3CD6DC285C55}"/>
    <cellStyle name="20% - Accent6 6 2 10" xfId="9073" xr:uid="{C8E2E289-872C-4E54-ACEC-92CF4FDC3A92}"/>
    <cellStyle name="20% - Accent6 6 2 11" xfId="9074" xr:uid="{1F99CEA3-515C-4FB5-A9EF-644B194155B3}"/>
    <cellStyle name="20% - Accent6 6 2 12" xfId="9072" xr:uid="{B552BC30-89CE-4946-BC97-B8AFCE7C058E}"/>
    <cellStyle name="20% - Accent6 6 2 2" xfId="9075" xr:uid="{0B1E41E5-F284-427E-A380-428A380D1088}"/>
    <cellStyle name="20% - Accent6 6 2 2 2" xfId="9076" xr:uid="{20A39C75-C7D9-4129-8D17-5D68188EB5E4}"/>
    <cellStyle name="20% - Accent6 6 2 2 2 2" xfId="9077" xr:uid="{9960BE20-1A0A-4728-B1F7-5CCE13DD8D90}"/>
    <cellStyle name="20% - Accent6 6 2 2 2 3" xfId="9078" xr:uid="{575AD6A1-363B-43DB-BDEB-4D22459BEA61}"/>
    <cellStyle name="20% - Accent6 6 2 2 2 4" xfId="9079" xr:uid="{3FF376FA-C30C-4632-BFD5-E65920724076}"/>
    <cellStyle name="20% - Accent6 6 2 2 3" xfId="9080" xr:uid="{16D62343-43A3-4141-98A9-A4F32B4B15A5}"/>
    <cellStyle name="20% - Accent6 6 2 2 4" xfId="9081" xr:uid="{204608E0-48C1-4DE4-A7DC-891EF6E00939}"/>
    <cellStyle name="20% - Accent6 6 2 2 5" xfId="9082" xr:uid="{2B62FD2B-1642-4CCB-A615-F0F5BE95E79D}"/>
    <cellStyle name="20% - Accent6 6 2 2 6" xfId="9083" xr:uid="{B9DD0D9E-F9FB-4E07-8186-78FD74FE12A9}"/>
    <cellStyle name="20% - Accent6 6 2 2 7" xfId="9084" xr:uid="{26D6A0A4-1AD7-44DE-8AD4-A977526FF1CF}"/>
    <cellStyle name="20% - Accent6 6 2 2 8" xfId="9085" xr:uid="{C32A17CB-D7DA-40EF-9C49-FB01E0B2E913}"/>
    <cellStyle name="20% - Accent6 6 2 3" xfId="9086" xr:uid="{4ACADEC3-3823-46FE-BAB9-AA47D766866E}"/>
    <cellStyle name="20% - Accent6 6 2 3 2" xfId="9087" xr:uid="{39850F5B-945E-4FC0-B217-E25341A42E7D}"/>
    <cellStyle name="20% - Accent6 6 2 3 2 2" xfId="9088" xr:uid="{29968219-1EAF-4545-8E9F-B3EC4B09F5CF}"/>
    <cellStyle name="20% - Accent6 6 2 3 2 3" xfId="9089" xr:uid="{C99BE10C-F814-43C4-8B6A-BB50B4E9459A}"/>
    <cellStyle name="20% - Accent6 6 2 3 3" xfId="9090" xr:uid="{1816A72D-8769-4630-A25C-36DB7DC452FC}"/>
    <cellStyle name="20% - Accent6 6 2 3 4" xfId="9091" xr:uid="{D20E34E8-CD7F-4EAB-A811-D60743DF94F4}"/>
    <cellStyle name="20% - Accent6 6 2 3 5" xfId="9092" xr:uid="{8EDB022B-B8C5-45C3-B07C-1559490A72D3}"/>
    <cellStyle name="20% - Accent6 6 2 3 6" xfId="9093" xr:uid="{2846D691-73CB-4A11-8963-8FEF4C351FC2}"/>
    <cellStyle name="20% - Accent6 6 2 4" xfId="9094" xr:uid="{9334908B-0121-441D-9B9B-4B008836D916}"/>
    <cellStyle name="20% - Accent6 6 2 4 2" xfId="9095" xr:uid="{87E2EE26-7FE6-451D-9607-73AD138EE8CE}"/>
    <cellStyle name="20% - Accent6 6 2 4 3" xfId="9096" xr:uid="{EFFBDB43-855A-4874-9284-06E02420F2A1}"/>
    <cellStyle name="20% - Accent6 6 2 5" xfId="9097" xr:uid="{C484B0E8-DF1B-4157-A897-ECADEE08B0DE}"/>
    <cellStyle name="20% - Accent6 6 2 6" xfId="9098" xr:uid="{BEDE50A2-40F0-480D-B22D-1C450EEDE793}"/>
    <cellStyle name="20% - Accent6 6 2 7" xfId="9099" xr:uid="{9273FEE5-DD53-4F64-875C-B66BF1A981A9}"/>
    <cellStyle name="20% - Accent6 6 2 8" xfId="9100" xr:uid="{616C56A4-C40C-4E36-B224-AE4F05070416}"/>
    <cellStyle name="20% - Accent6 6 2 9" xfId="9101" xr:uid="{C5A3A152-3244-43CF-856E-CEFE184D66D3}"/>
    <cellStyle name="20% - Accent6 6 3" xfId="9102" xr:uid="{C77760D4-21AF-485A-B89A-F6CA591BAD0E}"/>
    <cellStyle name="20% - Accent6 6 3 10" xfId="9103" xr:uid="{6501AB3A-070F-472E-9DDD-DB4F5F04EE03}"/>
    <cellStyle name="20% - Accent6 6 3 2" xfId="9104" xr:uid="{AA1A90A0-32F4-41F4-984A-5C4580B3CF43}"/>
    <cellStyle name="20% - Accent6 6 3 2 2" xfId="9105" xr:uid="{4734C4F4-286F-484B-8821-E728985A46A0}"/>
    <cellStyle name="20% - Accent6 6 3 2 2 2" xfId="9106" xr:uid="{8B208539-7875-496A-ADE4-7C010A5AACF9}"/>
    <cellStyle name="20% - Accent6 6 3 2 2 3" xfId="9107" xr:uid="{B5789D0E-7C0F-472D-86A5-F66DEB021979}"/>
    <cellStyle name="20% - Accent6 6 3 2 3" xfId="9108" xr:uid="{36649D45-8F25-41DE-B868-11F70AE230EB}"/>
    <cellStyle name="20% - Accent6 6 3 2 4" xfId="9109" xr:uid="{1109237C-F1A6-49AF-99D5-C93C2FD6B780}"/>
    <cellStyle name="20% - Accent6 6 3 2 5" xfId="9110" xr:uid="{E30184B6-C564-46DC-9E76-1FB8CA21BAEB}"/>
    <cellStyle name="20% - Accent6 6 3 2 6" xfId="9111" xr:uid="{A0C9808C-A8C9-4B9F-9A27-537E20F078D7}"/>
    <cellStyle name="20% - Accent6 6 3 2 7" xfId="9112" xr:uid="{D7588211-B9A3-4AB5-9970-A6E921E0D239}"/>
    <cellStyle name="20% - Accent6 6 3 3" xfId="9113" xr:uid="{6216A308-0390-40C7-BAA0-80EA511B4D24}"/>
    <cellStyle name="20% - Accent6 6 3 3 2" xfId="9114" xr:uid="{3B29B383-E039-4155-AEEE-2C1F99B29CAA}"/>
    <cellStyle name="20% - Accent6 6 3 3 2 2" xfId="9115" xr:uid="{21FC9C0B-4EA9-45B1-854E-E5FB48F39D63}"/>
    <cellStyle name="20% - Accent6 6 3 3 2 3" xfId="9116" xr:uid="{A4F2039C-CE3D-468F-96AE-C27BEC7AE1AA}"/>
    <cellStyle name="20% - Accent6 6 3 3 3" xfId="9117" xr:uid="{3DC25802-CD8B-454B-BB89-B91EFBEC47B6}"/>
    <cellStyle name="20% - Accent6 6 3 3 4" xfId="9118" xr:uid="{28F3CBD8-C81C-446A-B6BA-FD1EA2F30B81}"/>
    <cellStyle name="20% - Accent6 6 3 3 5" xfId="9119" xr:uid="{1811A067-62B1-480A-B407-08E39FBE656D}"/>
    <cellStyle name="20% - Accent6 6 3 4" xfId="9120" xr:uid="{B3947413-58BD-4FE9-936A-F4B9D4F35631}"/>
    <cellStyle name="20% - Accent6 6 3 4 2" xfId="9121" xr:uid="{77CA73F5-087C-49BB-9D31-73A1BD6D0842}"/>
    <cellStyle name="20% - Accent6 6 3 4 3" xfId="9122" xr:uid="{3C9FA9AE-B112-4188-884A-AEAAC2BDCC7C}"/>
    <cellStyle name="20% - Accent6 6 3 5" xfId="9123" xr:uid="{AEC954D4-1636-4BAE-A505-95E57A4BDBC3}"/>
    <cellStyle name="20% - Accent6 6 3 6" xfId="9124" xr:uid="{7BBD8BC3-FDCA-469E-874A-649462DBAF71}"/>
    <cellStyle name="20% - Accent6 6 3 7" xfId="9125" xr:uid="{F091CA9F-41F4-4ACE-B90A-E18DC0217562}"/>
    <cellStyle name="20% - Accent6 6 3 8" xfId="9126" xr:uid="{8A86A4E0-F96C-4736-95EF-20156EF88A8A}"/>
    <cellStyle name="20% - Accent6 6 3 9" xfId="9127" xr:uid="{42693170-F272-4737-85B6-5E0EB6D32665}"/>
    <cellStyle name="20% - Accent6 6 4" xfId="9128" xr:uid="{C01CFC83-CE20-4819-9116-89857AB9AA64}"/>
    <cellStyle name="20% - Accent6 6 4 10" xfId="9129" xr:uid="{334F323F-422D-40D6-8342-DF32910E0D8B}"/>
    <cellStyle name="20% - Accent6 6 4 2" xfId="9130" xr:uid="{5B2AC47E-9BE6-4705-BA65-1ED4EA33851E}"/>
    <cellStyle name="20% - Accent6 6 4 2 2" xfId="9131" xr:uid="{3C20353D-0B12-454C-AD60-DED0DAF06238}"/>
    <cellStyle name="20% - Accent6 6 4 2 2 2" xfId="9132" xr:uid="{FC465465-701F-4890-8987-0B41D6EE116B}"/>
    <cellStyle name="20% - Accent6 6 4 2 2 3" xfId="9133" xr:uid="{BF89F934-C164-4731-90DC-59D68189C4F4}"/>
    <cellStyle name="20% - Accent6 6 4 2 3" xfId="9134" xr:uid="{169BF75C-EAA7-49A0-9ABE-0B1A393A2823}"/>
    <cellStyle name="20% - Accent6 6 4 2 4" xfId="9135" xr:uid="{34271262-9C8D-40FE-8611-BBA2EB8B2337}"/>
    <cellStyle name="20% - Accent6 6 4 2 5" xfId="9136" xr:uid="{3BB73740-25E1-44CE-A039-4E88EE0F0A9C}"/>
    <cellStyle name="20% - Accent6 6 4 3" xfId="9137" xr:uid="{BD62BF67-D661-4760-9ED6-C8874BEB03AD}"/>
    <cellStyle name="20% - Accent6 6 4 3 2" xfId="9138" xr:uid="{19B20CDF-EA57-424D-AED7-0C135E27BDB3}"/>
    <cellStyle name="20% - Accent6 6 4 3 2 2" xfId="9139" xr:uid="{3BC5226C-3653-40A6-BD3A-CE93EB7CC60B}"/>
    <cellStyle name="20% - Accent6 6 4 3 2 3" xfId="9140" xr:uid="{E8640974-178F-4E77-8F52-B985C82484CD}"/>
    <cellStyle name="20% - Accent6 6 4 3 3" xfId="9141" xr:uid="{49645D03-C570-41C1-B5CC-3F65A83682EA}"/>
    <cellStyle name="20% - Accent6 6 4 3 4" xfId="9142" xr:uid="{8EC59861-8BD1-42C8-BC33-845492FB05E3}"/>
    <cellStyle name="20% - Accent6 6 4 3 5" xfId="9143" xr:uid="{2287F207-1A23-45F9-A65B-B7D8F4B0853A}"/>
    <cellStyle name="20% - Accent6 6 4 4" xfId="9144" xr:uid="{C8451994-23F1-495C-B46A-1B94106628B4}"/>
    <cellStyle name="20% - Accent6 6 4 4 2" xfId="9145" xr:uid="{A4AB4E7D-5A86-4DAE-88BC-BF68F1B202A8}"/>
    <cellStyle name="20% - Accent6 6 4 4 3" xfId="9146" xr:uid="{C706CBFF-A8E3-4443-8AEE-72A57CFCAD25}"/>
    <cellStyle name="20% - Accent6 6 4 5" xfId="9147" xr:uid="{4CD882AE-B769-4AAB-AD95-4DDC93DBDCDE}"/>
    <cellStyle name="20% - Accent6 6 4 6" xfId="9148" xr:uid="{1CED31FA-3CA4-492C-8615-EF59B301F507}"/>
    <cellStyle name="20% - Accent6 6 4 7" xfId="9149" xr:uid="{31B25F96-96EC-4B9C-90C4-0084540A434C}"/>
    <cellStyle name="20% - Accent6 6 4 8" xfId="9150" xr:uid="{2E1997B9-01CC-48C5-BA86-DE1E3E3D9F16}"/>
    <cellStyle name="20% - Accent6 6 4 9" xfId="9151" xr:uid="{03773A17-B712-4094-B8D2-1AC5B04A8A00}"/>
    <cellStyle name="20% - Accent6 6 5" xfId="9152" xr:uid="{04804F4A-CE9C-4DA8-87BF-854342E7D7A1}"/>
    <cellStyle name="20% - Accent6 6 5 2" xfId="9153" xr:uid="{B70E56F7-9F79-4ED8-8AC3-9F390304872B}"/>
    <cellStyle name="20% - Accent6 6 5 2 2" xfId="9154" xr:uid="{4325458B-139B-4DF4-AA51-CE3B416350AF}"/>
    <cellStyle name="20% - Accent6 6 5 2 3" xfId="9155" xr:uid="{2C3EFED9-CD2B-454C-939D-5D1736B52F85}"/>
    <cellStyle name="20% - Accent6 6 5 3" xfId="9156" xr:uid="{9F15252F-F374-4AE0-BEC5-254D3F423E24}"/>
    <cellStyle name="20% - Accent6 6 5 4" xfId="9157" xr:uid="{8F0B2CCF-F6D5-47FC-A93E-D6F6E7A66D51}"/>
    <cellStyle name="20% - Accent6 6 5 5" xfId="9158" xr:uid="{205959F0-005E-4834-B216-6373A87195DD}"/>
    <cellStyle name="20% - Accent6 6 6" xfId="9159" xr:uid="{08523936-659B-4C70-BE44-F818BDE097B2}"/>
    <cellStyle name="20% - Accent6 6 6 2" xfId="9160" xr:uid="{E1A2A5F9-0C3D-4D78-806D-B99F8EFF66E4}"/>
    <cellStyle name="20% - Accent6 6 6 2 2" xfId="9161" xr:uid="{51E18D6C-87D2-492D-9F8F-2612A57B6FEE}"/>
    <cellStyle name="20% - Accent6 6 6 2 3" xfId="9162" xr:uid="{66A97B84-0678-4FB5-A778-D96454E788D8}"/>
    <cellStyle name="20% - Accent6 6 6 3" xfId="9163" xr:uid="{2367C1C5-A530-4348-BC31-BE8AC6CCA66F}"/>
    <cellStyle name="20% - Accent6 6 6 4" xfId="9164" xr:uid="{0B864987-1790-432B-B4E0-A65A51E6DAD6}"/>
    <cellStyle name="20% - Accent6 6 6 5" xfId="9165" xr:uid="{9D6A034F-FCE1-4462-99CB-3944A51E80F9}"/>
    <cellStyle name="20% - Accent6 6 7" xfId="9166" xr:uid="{4176B497-B40A-46C9-999F-41D6CBF362D7}"/>
    <cellStyle name="20% - Accent6 6 7 2" xfId="9167" xr:uid="{B4DA528E-204C-43D1-9B80-06D16A995A98}"/>
    <cellStyle name="20% - Accent6 6 7 3" xfId="9168" xr:uid="{3AA80CED-C2E8-4621-A68D-0E277ADF5792}"/>
    <cellStyle name="20% - Accent6 6 8" xfId="9169" xr:uid="{2563B7A8-74F8-42AA-92E2-61842D71E3C3}"/>
    <cellStyle name="20% - Accent6 6 9" xfId="9170" xr:uid="{BF717192-0159-458E-8B2D-689D3F1C6164}"/>
    <cellStyle name="20% - Accent6 7" xfId="251" xr:uid="{C511CF5A-03F0-4050-BE7E-39B7091022AD}"/>
    <cellStyle name="20% - Accent6 7 10" xfId="9172" xr:uid="{DC1A3247-8828-4BEE-BD0E-40FF59DA8D45}"/>
    <cellStyle name="20% - Accent6 7 11" xfId="9173" xr:uid="{1474F3EF-7C62-4D71-BAA7-3A92F3E70041}"/>
    <cellStyle name="20% - Accent6 7 12" xfId="9174" xr:uid="{06B528ED-FA1A-4366-968A-B260C98BEE74}"/>
    <cellStyle name="20% - Accent6 7 13" xfId="9175" xr:uid="{6E09F7D2-A935-4996-8858-8FFA7CA21186}"/>
    <cellStyle name="20% - Accent6 7 14" xfId="9171" xr:uid="{F514F275-86B7-4F98-8D81-30C67D6E89D0}"/>
    <cellStyle name="20% - Accent6 7 2" xfId="252" xr:uid="{98B169E4-5E1A-4AC9-A18B-2B5B8DF52F41}"/>
    <cellStyle name="20% - Accent6 7 2 10" xfId="9177" xr:uid="{D53360DE-C954-4618-ACD7-B85C030073D2}"/>
    <cellStyle name="20% - Accent6 7 2 11" xfId="9176" xr:uid="{A439B6F1-705F-45B1-92A4-1FD5783D3634}"/>
    <cellStyle name="20% - Accent6 7 2 2" xfId="9178" xr:uid="{A102C118-921A-4D79-B518-0B2F535E37B3}"/>
    <cellStyle name="20% - Accent6 7 2 2 2" xfId="9179" xr:uid="{BC8AD1E7-3E21-4B1A-AC3E-5CB32830FA22}"/>
    <cellStyle name="20% - Accent6 7 2 2 2 2" xfId="9180" xr:uid="{890EC21B-5F50-414D-A4D3-8035FDC71849}"/>
    <cellStyle name="20% - Accent6 7 2 2 2 3" xfId="9181" xr:uid="{415AA71E-341D-419B-A83D-6C4B7790B831}"/>
    <cellStyle name="20% - Accent6 7 2 2 3" xfId="9182" xr:uid="{D7852908-88A0-41CD-A04A-EA96F9073E97}"/>
    <cellStyle name="20% - Accent6 7 2 2 4" xfId="9183" xr:uid="{D7CC1398-7256-4BB0-9394-3AA1B9EA9DEF}"/>
    <cellStyle name="20% - Accent6 7 2 2 5" xfId="9184" xr:uid="{47C6A21C-C1AD-4533-B82F-AA276E937465}"/>
    <cellStyle name="20% - Accent6 7 2 2 6" xfId="9185" xr:uid="{BDFA9C18-FF9F-4F72-AB53-1EFF0795F1D9}"/>
    <cellStyle name="20% - Accent6 7 2 2 7" xfId="9186" xr:uid="{C752832B-22F3-4AC2-8C6D-4E804BEF2A67}"/>
    <cellStyle name="20% - Accent6 7 2 2 8" xfId="9187" xr:uid="{E45FF46F-5EE5-4581-9CBF-18705A991B59}"/>
    <cellStyle name="20% - Accent6 7 2 3" xfId="9188" xr:uid="{30DFA37E-ED5F-4120-B298-E2D6558A463D}"/>
    <cellStyle name="20% - Accent6 7 2 3 2" xfId="9189" xr:uid="{745EDFC7-211F-4856-86E9-D91885684D3D}"/>
    <cellStyle name="20% - Accent6 7 2 3 2 2" xfId="9190" xr:uid="{A90C2F2C-3D33-4AE8-BA29-77E3CC3FE539}"/>
    <cellStyle name="20% - Accent6 7 2 3 2 3" xfId="9191" xr:uid="{91B3371B-1D8C-402E-BB68-4DF6C4D8EE3C}"/>
    <cellStyle name="20% - Accent6 7 2 3 3" xfId="9192" xr:uid="{07399205-AAB0-4BDA-A19A-86895D2E5004}"/>
    <cellStyle name="20% - Accent6 7 2 3 4" xfId="9193" xr:uid="{EA4775B9-EA3B-40BE-B7F8-201F0320CCC4}"/>
    <cellStyle name="20% - Accent6 7 2 3 5" xfId="9194" xr:uid="{01837470-F518-49B9-9B46-2D9605D4FAE8}"/>
    <cellStyle name="20% - Accent6 7 2 4" xfId="9195" xr:uid="{1038226A-13F5-4728-8E13-7B4A144BBAE3}"/>
    <cellStyle name="20% - Accent6 7 2 4 2" xfId="9196" xr:uid="{2A890BF6-7D43-48E2-9A4A-C2ED032EC129}"/>
    <cellStyle name="20% - Accent6 7 2 4 3" xfId="9197" xr:uid="{9E384226-777F-4733-8D7B-D51CC54F6938}"/>
    <cellStyle name="20% - Accent6 7 2 5" xfId="9198" xr:uid="{59FD7CF8-89AE-41C9-B1A3-CC1260B0836C}"/>
    <cellStyle name="20% - Accent6 7 2 6" xfId="9199" xr:uid="{A9A53143-A866-4748-811B-A26EA1E3538F}"/>
    <cellStyle name="20% - Accent6 7 2 7" xfId="9200" xr:uid="{0400BC35-CA9D-431D-BE26-62B7C3F8F73F}"/>
    <cellStyle name="20% - Accent6 7 2 8" xfId="9201" xr:uid="{A731DCC0-F846-49D4-84C0-0F8C8349FEED}"/>
    <cellStyle name="20% - Accent6 7 2 9" xfId="9202" xr:uid="{1580D126-299C-4001-8309-82575335E021}"/>
    <cellStyle name="20% - Accent6 7 3" xfId="9203" xr:uid="{E8BB7B84-3929-473F-B541-648B777DD875}"/>
    <cellStyle name="20% - Accent6 7 3 10" xfId="9204" xr:uid="{F6B72D43-A01E-4E99-8474-8C26286E91A4}"/>
    <cellStyle name="20% - Accent6 7 3 2" xfId="9205" xr:uid="{D078BEF2-C297-4518-8AFD-AC5F39F33480}"/>
    <cellStyle name="20% - Accent6 7 3 2 2" xfId="9206" xr:uid="{8B25C936-6D5E-40A6-8D79-9CE7B1489B74}"/>
    <cellStyle name="20% - Accent6 7 3 2 2 2" xfId="9207" xr:uid="{EDE231C8-8358-4DAF-BAB0-1F67B31B5103}"/>
    <cellStyle name="20% - Accent6 7 3 2 2 3" xfId="9208" xr:uid="{B706FF03-BCE3-4D54-85DD-3478D23EBC8B}"/>
    <cellStyle name="20% - Accent6 7 3 2 3" xfId="9209" xr:uid="{A4A6FEFF-993C-4732-BF73-00B357285437}"/>
    <cellStyle name="20% - Accent6 7 3 2 4" xfId="9210" xr:uid="{A3BCFF08-ED0F-472A-9257-F5D391453AD5}"/>
    <cellStyle name="20% - Accent6 7 3 2 5" xfId="9211" xr:uid="{C996DCAF-D995-4906-8D1D-BAE2C537C5CE}"/>
    <cellStyle name="20% - Accent6 7 3 2 6" xfId="9212" xr:uid="{0043C50D-4A6F-4BFD-9B61-6D3481FB82D0}"/>
    <cellStyle name="20% - Accent6 7 3 2 7" xfId="9213" xr:uid="{D4D145C8-A4C9-4D5B-94B6-59677A2B7569}"/>
    <cellStyle name="20% - Accent6 7 3 3" xfId="9214" xr:uid="{6743DFAC-56BE-47F0-8A34-6543856E3ADB}"/>
    <cellStyle name="20% - Accent6 7 3 3 2" xfId="9215" xr:uid="{A545D837-BF63-41C8-AD06-38D80FBA3325}"/>
    <cellStyle name="20% - Accent6 7 3 3 2 2" xfId="9216" xr:uid="{4813811E-4128-4953-91A1-63C06EB3761A}"/>
    <cellStyle name="20% - Accent6 7 3 3 2 3" xfId="9217" xr:uid="{F61F1E2E-2959-482B-9554-26F7156D670B}"/>
    <cellStyle name="20% - Accent6 7 3 3 3" xfId="9218" xr:uid="{53ED632A-C9D4-431E-8561-4BACD67AC3D8}"/>
    <cellStyle name="20% - Accent6 7 3 3 4" xfId="9219" xr:uid="{A2CE1BD1-9B37-490B-AE12-08302C083207}"/>
    <cellStyle name="20% - Accent6 7 3 3 5" xfId="9220" xr:uid="{F1AF8FD1-3821-4813-8221-9BAA21D72410}"/>
    <cellStyle name="20% - Accent6 7 3 4" xfId="9221" xr:uid="{2C82AEAF-1F72-4270-A6A2-656D37CB8152}"/>
    <cellStyle name="20% - Accent6 7 3 4 2" xfId="9222" xr:uid="{66BE6230-268C-4934-9B0D-BCD0399919F8}"/>
    <cellStyle name="20% - Accent6 7 3 4 3" xfId="9223" xr:uid="{F7C4B04C-40FC-48C9-8FEE-DBA7F4F277EF}"/>
    <cellStyle name="20% - Accent6 7 3 5" xfId="9224" xr:uid="{86C457B6-061F-42BD-BDD0-3F1E30AD4908}"/>
    <cellStyle name="20% - Accent6 7 3 6" xfId="9225" xr:uid="{09F68B0A-5D25-4548-AE64-1902BB9890CA}"/>
    <cellStyle name="20% - Accent6 7 3 7" xfId="9226" xr:uid="{43909103-8AC5-4CB0-B632-89C5D1F5BE05}"/>
    <cellStyle name="20% - Accent6 7 3 8" xfId="9227" xr:uid="{530429D4-3160-4C00-AFE8-299BE371DEF0}"/>
    <cellStyle name="20% - Accent6 7 3 9" xfId="9228" xr:uid="{577F832C-C446-4D8C-A3D4-168CC1836AC4}"/>
    <cellStyle name="20% - Accent6 7 4" xfId="9229" xr:uid="{EAE8B6E8-20FF-45AE-9EDF-14975648D047}"/>
    <cellStyle name="20% - Accent6 7 4 2" xfId="9230" xr:uid="{3DF738DA-CA3E-4F79-BEB7-1ABBEA31E54E}"/>
    <cellStyle name="20% - Accent6 7 4 2 2" xfId="9231" xr:uid="{982BC0EF-9966-4384-BAD3-9C26D2FC194A}"/>
    <cellStyle name="20% - Accent6 7 4 2 3" xfId="9232" xr:uid="{0DFFCECD-496B-47F4-947E-71994CC2E656}"/>
    <cellStyle name="20% - Accent6 7 4 3" xfId="9233" xr:uid="{8A249A63-C9D6-4F65-BA46-E1913CFF51E1}"/>
    <cellStyle name="20% - Accent6 7 4 4" xfId="9234" xr:uid="{4F33CAAA-090E-4391-AEB2-8EC7C96526BA}"/>
    <cellStyle name="20% - Accent6 7 4 5" xfId="9235" xr:uid="{430C07B7-F6C7-41BB-82FC-A863C2C8393D}"/>
    <cellStyle name="20% - Accent6 7 4 6" xfId="9236" xr:uid="{B6E3C8B5-02C8-4DFB-92E9-1097153277D8}"/>
    <cellStyle name="20% - Accent6 7 4 7" xfId="9237" xr:uid="{C1ADE3C0-4E8B-4FEB-832E-D6E623D9B869}"/>
    <cellStyle name="20% - Accent6 7 4 8" xfId="9238" xr:uid="{BE6FC031-A23C-45BD-9863-662F894B3C9C}"/>
    <cellStyle name="20% - Accent6 7 5" xfId="9239" xr:uid="{2DDA24C5-2902-49D2-B9B8-4F61D3714A70}"/>
    <cellStyle name="20% - Accent6 7 5 2" xfId="9240" xr:uid="{26E1BE32-00C7-4C54-A12E-EA06CACAC6FE}"/>
    <cellStyle name="20% - Accent6 7 5 2 2" xfId="9241" xr:uid="{0D14F9C6-09BE-4365-9356-3AE9B1255174}"/>
    <cellStyle name="20% - Accent6 7 5 2 3" xfId="9242" xr:uid="{6F15B8B3-30EC-4785-9CE6-5D7B1FC4CC9E}"/>
    <cellStyle name="20% - Accent6 7 5 3" xfId="9243" xr:uid="{70E2DA2C-5609-442C-8A0D-988F9E82E064}"/>
    <cellStyle name="20% - Accent6 7 5 4" xfId="9244" xr:uid="{0A1BD116-6901-454D-A07F-656B405929D3}"/>
    <cellStyle name="20% - Accent6 7 5 5" xfId="9245" xr:uid="{9811E791-2726-4A58-8D12-C4409ED38213}"/>
    <cellStyle name="20% - Accent6 7 6" xfId="9246" xr:uid="{9BE0EDF4-7353-42DF-97E1-05EA49F8991F}"/>
    <cellStyle name="20% - Accent6 7 6 2" xfId="9247" xr:uid="{A9D41260-E592-4DBA-89AE-84F4F2FCE565}"/>
    <cellStyle name="20% - Accent6 7 6 3" xfId="9248" xr:uid="{6DF9891F-1201-4D72-89CD-8E48039F1ECC}"/>
    <cellStyle name="20% - Accent6 7 7" xfId="9249" xr:uid="{B87C45A2-1153-4ADD-9DE2-8B516586A5B2}"/>
    <cellStyle name="20% - Accent6 7 8" xfId="9250" xr:uid="{7D53C1FC-5C85-41B7-8F76-6FBCC339780C}"/>
    <cellStyle name="20% - Accent6 7 9" xfId="9251" xr:uid="{4D9C250F-E424-4CD3-AA94-593D33C46A86}"/>
    <cellStyle name="20% - Accent6 8" xfId="9252" xr:uid="{9FC7988D-EEDE-4080-9E80-447416EE91AF}"/>
    <cellStyle name="20% - Accent6 8 10" xfId="9253" xr:uid="{2DF80405-BA6D-43C1-9A58-F69D2A3E5154}"/>
    <cellStyle name="20% - Accent6 8 11" xfId="9254" xr:uid="{BFF7705F-F647-4BA1-86ED-7483A34B7734}"/>
    <cellStyle name="20% - Accent6 8 2" xfId="9255" xr:uid="{3D24DCE4-7EB5-4EDF-BAE0-BFB427A93C0E}"/>
    <cellStyle name="20% - Accent6 8 2 2" xfId="9256" xr:uid="{252EE511-7D4D-4E36-9744-EB8DA6402062}"/>
    <cellStyle name="20% - Accent6 8 2 2 2" xfId="9257" xr:uid="{55517CA7-9745-4BB0-9C5D-58C6B5850E3E}"/>
    <cellStyle name="20% - Accent6 8 2 2 3" xfId="9258" xr:uid="{1B58BC93-B14F-457F-88DA-3414ED1856AC}"/>
    <cellStyle name="20% - Accent6 8 2 2 4" xfId="9259" xr:uid="{7E2D6BBE-E02A-48D9-B919-8A4079969F8A}"/>
    <cellStyle name="20% - Accent6 8 2 2 5" xfId="9260" xr:uid="{9161FEFA-1081-4AD2-A5FA-2FA06D2DB4F7}"/>
    <cellStyle name="20% - Accent6 8 2 2 6" xfId="9261" xr:uid="{C3717C02-60F1-4F4B-8513-F735A4C21FB9}"/>
    <cellStyle name="20% - Accent6 8 2 3" xfId="9262" xr:uid="{6CD848A8-9E0A-49E9-AF84-33E91D19FB23}"/>
    <cellStyle name="20% - Accent6 8 2 4" xfId="9263" xr:uid="{780DD423-E324-4EEC-B170-F61E4208F4D4}"/>
    <cellStyle name="20% - Accent6 8 2 5" xfId="9264" xr:uid="{3A3BE9DC-7932-40C5-AB92-B72AC2496D49}"/>
    <cellStyle name="20% - Accent6 8 2 6" xfId="9265" xr:uid="{7A502012-8859-4B4F-A6AC-6BC325657B67}"/>
    <cellStyle name="20% - Accent6 8 2 7" xfId="9266" xr:uid="{45619B1C-CFEA-406B-BA3F-9443071E6A4F}"/>
    <cellStyle name="20% - Accent6 8 2 8" xfId="9267" xr:uid="{CAABEE33-7DF9-4207-809E-EC5C12ED3593}"/>
    <cellStyle name="20% - Accent6 8 3" xfId="9268" xr:uid="{8D20DCB6-CB40-4882-BA98-E6029F31FC88}"/>
    <cellStyle name="20% - Accent6 8 3 2" xfId="9269" xr:uid="{7561E0F8-1437-4734-9C4D-0804A244FB6C}"/>
    <cellStyle name="20% - Accent6 8 3 2 2" xfId="9270" xr:uid="{122AEFB5-29D3-48D3-A0A8-3457B44DE5E7}"/>
    <cellStyle name="20% - Accent6 8 3 2 3" xfId="9271" xr:uid="{D059EB65-9D59-4FE5-8C9A-926552B5BCA1}"/>
    <cellStyle name="20% - Accent6 8 3 2 4" xfId="9272" xr:uid="{A4A429FC-BB0C-46F1-A192-F7A79094F338}"/>
    <cellStyle name="20% - Accent6 8 3 2 5" xfId="9273" xr:uid="{48E74224-F201-4D89-95AE-A9467A7DC5E6}"/>
    <cellStyle name="20% - Accent6 8 3 3" xfId="9274" xr:uid="{31779F48-39D2-47DE-BD4A-C2496B28752A}"/>
    <cellStyle name="20% - Accent6 8 3 4" xfId="9275" xr:uid="{97C8E722-9A3E-4276-B191-53EBEAE46F8A}"/>
    <cellStyle name="20% - Accent6 8 3 5" xfId="9276" xr:uid="{23D7D4B9-4C90-4D2C-8368-FA6F9C5D8D51}"/>
    <cellStyle name="20% - Accent6 8 3 6" xfId="9277" xr:uid="{1C3CFFD5-7791-4CB2-9E35-FD2338A86691}"/>
    <cellStyle name="20% - Accent6 8 3 7" xfId="9278" xr:uid="{11C28CDA-84EE-4F38-9D7E-D47196198E8D}"/>
    <cellStyle name="20% - Accent6 8 3 8" xfId="9279" xr:uid="{C3762099-56E4-478A-8CA2-0291D1695E83}"/>
    <cellStyle name="20% - Accent6 8 4" xfId="9280" xr:uid="{FCA0E809-5BC6-493F-B9DF-C7EEDC06DE5D}"/>
    <cellStyle name="20% - Accent6 8 4 2" xfId="9281" xr:uid="{7D3C859B-8CCC-43C9-92C5-24AB66F978D1}"/>
    <cellStyle name="20% - Accent6 8 4 3" xfId="9282" xr:uid="{F1DC74B3-7D1D-403E-BD74-470E64DBF3AE}"/>
    <cellStyle name="20% - Accent6 8 4 4" xfId="9283" xr:uid="{CCAA9BED-E3C7-479B-8D9C-13E373AB43E8}"/>
    <cellStyle name="20% - Accent6 8 4 5" xfId="9284" xr:uid="{58654081-E953-4566-AAA6-1A0933082B21}"/>
    <cellStyle name="20% - Accent6 8 4 6" xfId="9285" xr:uid="{A80010EF-0873-4075-AFC2-750E8C1B27EE}"/>
    <cellStyle name="20% - Accent6 8 5" xfId="9286" xr:uid="{1F931D57-4DCA-413F-A742-1F2D2A67F645}"/>
    <cellStyle name="20% - Accent6 8 6" xfId="9287" xr:uid="{25F65A57-1F42-4F19-A48E-B40C80B1C304}"/>
    <cellStyle name="20% - Accent6 8 7" xfId="9288" xr:uid="{B57D2A3A-1789-47CB-8CAB-CD112D7FE28F}"/>
    <cellStyle name="20% - Accent6 8 8" xfId="9289" xr:uid="{6E50D6BC-D879-47BD-91BA-680CF2020D1C}"/>
    <cellStyle name="20% - Accent6 8 9" xfId="9290" xr:uid="{7511A9F8-E9F2-414B-ACC2-038C18198197}"/>
    <cellStyle name="20% - Accent6 9" xfId="9291" xr:uid="{C4796BE9-DAE1-4E63-AEBF-31B7501709CE}"/>
    <cellStyle name="20% - Accent6 9 10" xfId="9292" xr:uid="{B4E6A4E8-BBC1-4E66-83E5-2FEA8D0D19E4}"/>
    <cellStyle name="20% - Accent6 9 11" xfId="9293" xr:uid="{6184F820-B41A-4F4C-9384-84C80151188E}"/>
    <cellStyle name="20% - Accent6 9 2" xfId="9294" xr:uid="{42C2A225-EE13-4BD4-960B-D2369BB71581}"/>
    <cellStyle name="20% - Accent6 9 2 2" xfId="9295" xr:uid="{58199322-BBEC-4FE0-8A21-43C8FBCB464A}"/>
    <cellStyle name="20% - Accent6 9 2 2 2" xfId="9296" xr:uid="{2F9A6684-DB9C-4DA1-A8C7-30C70C983F80}"/>
    <cellStyle name="20% - Accent6 9 2 2 3" xfId="9297" xr:uid="{1F04AC7E-4B52-475C-BB83-39911DB58A93}"/>
    <cellStyle name="20% - Accent6 9 2 2 4" xfId="9298" xr:uid="{2DD408A8-7DC1-46B0-89C6-BDDDCD613B8F}"/>
    <cellStyle name="20% - Accent6 9 2 2 5" xfId="9299" xr:uid="{494B0290-57A8-4C4B-8679-CE0A691D5E32}"/>
    <cellStyle name="20% - Accent6 9 2 2 6" xfId="9300" xr:uid="{8CCA8A20-4305-4E21-8EAC-D186E0C92866}"/>
    <cellStyle name="20% - Accent6 9 2 3" xfId="9301" xr:uid="{E2B1013A-7C10-4530-9752-1DA57CBD5CA4}"/>
    <cellStyle name="20% - Accent6 9 2 4" xfId="9302" xr:uid="{8ECCEC9B-DBE1-4C86-8013-997224690F4C}"/>
    <cellStyle name="20% - Accent6 9 2 5" xfId="9303" xr:uid="{2BE283D0-D537-4955-A2F2-7BBC06ED4639}"/>
    <cellStyle name="20% - Accent6 9 2 6" xfId="9304" xr:uid="{252A9D9F-8BED-4A6F-915E-930F08A2D2DA}"/>
    <cellStyle name="20% - Accent6 9 2 7" xfId="9305" xr:uid="{C7D9EC55-BAA5-4914-B269-D4E960F73BB3}"/>
    <cellStyle name="20% - Accent6 9 2 8" xfId="9306" xr:uid="{4CD302D7-6CAC-4AF7-AFC4-4ED508A872BE}"/>
    <cellStyle name="20% - Accent6 9 3" xfId="9307" xr:uid="{BAD88DC8-9F99-4756-90B3-CEEA3AC4329D}"/>
    <cellStyle name="20% - Accent6 9 3 2" xfId="9308" xr:uid="{5818FC09-9CEC-4551-ACC9-E16AEE299A17}"/>
    <cellStyle name="20% - Accent6 9 3 2 2" xfId="9309" xr:uid="{B6EFD6C9-9AF8-4768-8C97-70378AA21F90}"/>
    <cellStyle name="20% - Accent6 9 3 2 3" xfId="9310" xr:uid="{307CCE7B-BFD9-4C12-9ED6-20719C0B08CB}"/>
    <cellStyle name="20% - Accent6 9 3 2 4" xfId="9311" xr:uid="{23183E7D-ADB1-452B-A736-274F7CD68EFF}"/>
    <cellStyle name="20% - Accent6 9 3 2 5" xfId="9312" xr:uid="{34DA0B8B-45D8-44FE-A549-852A61244950}"/>
    <cellStyle name="20% - Accent6 9 3 3" xfId="9313" xr:uid="{6AE971D7-DA41-41F8-AD75-E07395BE61F3}"/>
    <cellStyle name="20% - Accent6 9 3 4" xfId="9314" xr:uid="{21555512-81EA-453E-A616-E22767436B0C}"/>
    <cellStyle name="20% - Accent6 9 3 5" xfId="9315" xr:uid="{FC6AABB4-3BCC-4F6F-A7F7-A76FBD2ED7B9}"/>
    <cellStyle name="20% - Accent6 9 3 6" xfId="9316" xr:uid="{B66B24F9-70B1-4491-8108-ACCDC70DEAF9}"/>
    <cellStyle name="20% - Accent6 9 3 7" xfId="9317" xr:uid="{9BD8D6B8-D1AF-4CB0-BE46-4F4BA5024B4C}"/>
    <cellStyle name="20% - Accent6 9 3 8" xfId="9318" xr:uid="{DE38F669-D028-46F5-A26E-D0EC3CDC6D57}"/>
    <cellStyle name="20% - Accent6 9 4" xfId="9319" xr:uid="{2554ECB3-F830-4325-BE8E-05DC45FB4393}"/>
    <cellStyle name="20% - Accent6 9 4 2" xfId="9320" xr:uid="{B1A928FD-A126-4353-84AE-2FDEBCA0C399}"/>
    <cellStyle name="20% - Accent6 9 4 3" xfId="9321" xr:uid="{2C8C4CD6-7ACA-4679-8229-15D301739DE2}"/>
    <cellStyle name="20% - Accent6 9 4 4" xfId="9322" xr:uid="{03251859-4A3F-43F1-8F9B-B36C22E5F06D}"/>
    <cellStyle name="20% - Accent6 9 4 5" xfId="9323" xr:uid="{5878BAF3-5190-42C2-BB16-04EFC6C2B182}"/>
    <cellStyle name="20% - Accent6 9 4 6" xfId="9324" xr:uid="{654947DB-71B6-43E3-B778-4F50E0B2AAC1}"/>
    <cellStyle name="20% - Accent6 9 5" xfId="9325" xr:uid="{9566653C-0A52-4221-B233-74F4E00E862B}"/>
    <cellStyle name="20% - Accent6 9 6" xfId="9326" xr:uid="{23705227-D857-4123-A650-459547B4B6BA}"/>
    <cellStyle name="20% - Accent6 9 7" xfId="9327" xr:uid="{2881993E-06A8-4AE3-A2BD-9E5A4087A917}"/>
    <cellStyle name="20% - Accent6 9 8" xfId="9328" xr:uid="{DD4A00E8-2BAE-4813-8A4E-C5B4C6345F11}"/>
    <cellStyle name="20% - Accent6 9 9" xfId="9329" xr:uid="{0013E291-73F1-44A9-90A8-39C836F3DF77}"/>
    <cellStyle name="40% - Accent1 10" xfId="9331" xr:uid="{0A8AFCF7-D8B8-48DB-9A01-15424ECD0E19}"/>
    <cellStyle name="40% - Accent1 10 10" xfId="9332" xr:uid="{2C5932C0-393F-44E3-AAAA-8A28E6DA7D49}"/>
    <cellStyle name="40% - Accent1 10 11" xfId="9333" xr:uid="{5E0B339E-422C-4148-862C-AC958706A921}"/>
    <cellStyle name="40% - Accent1 10 2" xfId="9334" xr:uid="{4EE08084-CC63-4859-848B-506D1E12D842}"/>
    <cellStyle name="40% - Accent1 10 2 2" xfId="9335" xr:uid="{BED9A592-2CC3-4652-BA18-16331EA8A36A}"/>
    <cellStyle name="40% - Accent1 10 2 2 2" xfId="9336" xr:uid="{E75BEC50-7134-4176-9F59-7FA624A415CE}"/>
    <cellStyle name="40% - Accent1 10 2 2 3" xfId="9337" xr:uid="{BD6DC8CC-D5EA-4C13-9E81-696A21E4FBEB}"/>
    <cellStyle name="40% - Accent1 10 2 3" xfId="9338" xr:uid="{AD6A9B5C-D138-4C05-9154-B78B42E8003D}"/>
    <cellStyle name="40% - Accent1 10 2 4" xfId="9339" xr:uid="{41DDA3AC-9D99-4B9D-BB0E-9DF267BBD7D5}"/>
    <cellStyle name="40% - Accent1 10 2 5" xfId="9340" xr:uid="{A54F491F-E978-44BA-8341-02B623322E2F}"/>
    <cellStyle name="40% - Accent1 10 2 6" xfId="9341" xr:uid="{C226167B-B69F-439C-A311-E820BB750B3C}"/>
    <cellStyle name="40% - Accent1 10 2 7" xfId="9342" xr:uid="{B1E3660C-834B-4144-BB70-515E883FDFFA}"/>
    <cellStyle name="40% - Accent1 10 2 8" xfId="9343" xr:uid="{AE1DC1AD-607C-4AA8-8A4F-D62B7AA54302}"/>
    <cellStyle name="40% - Accent1 10 3" xfId="9344" xr:uid="{64E14FEF-2439-4B74-8C91-0F2738EF4F95}"/>
    <cellStyle name="40% - Accent1 10 3 2" xfId="9345" xr:uid="{570AF342-29D5-4829-8C89-F5A3611E14B3}"/>
    <cellStyle name="40% - Accent1 10 3 2 2" xfId="9346" xr:uid="{3ECB4108-13F3-4629-9FA7-1CD218BABCA4}"/>
    <cellStyle name="40% - Accent1 10 3 2 3" xfId="9347" xr:uid="{0B2C9E06-50F1-4B4B-BE92-8525A7672938}"/>
    <cellStyle name="40% - Accent1 10 3 3" xfId="9348" xr:uid="{C3185334-3225-48A2-95B8-D3DBBB2081A5}"/>
    <cellStyle name="40% - Accent1 10 3 4" xfId="9349" xr:uid="{A2342030-5831-46EA-8301-24655D67D68A}"/>
    <cellStyle name="40% - Accent1 10 3 5" xfId="9350" xr:uid="{2A3E20AC-2F72-4F89-8681-5C0DA896F92C}"/>
    <cellStyle name="40% - Accent1 10 4" xfId="9351" xr:uid="{081FC96A-A336-489E-8C5E-6A78DD04588F}"/>
    <cellStyle name="40% - Accent1 10 4 2" xfId="9352" xr:uid="{2DF77976-C05E-4441-A978-9CE941CE18B0}"/>
    <cellStyle name="40% - Accent1 10 4 3" xfId="9353" xr:uid="{0655409F-FAD6-4A8E-A8E9-B2B05ECF404B}"/>
    <cellStyle name="40% - Accent1 10 5" xfId="9354" xr:uid="{B875FE20-4530-43D9-BA58-4C5354DE9D61}"/>
    <cellStyle name="40% - Accent1 10 6" xfId="9355" xr:uid="{061C8895-D09F-470D-8692-EFF74978255C}"/>
    <cellStyle name="40% - Accent1 10 7" xfId="9356" xr:uid="{1FB6A698-9F5E-428D-BFFD-0C12ED6A1BC4}"/>
    <cellStyle name="40% - Accent1 10 8" xfId="9357" xr:uid="{FD26518D-1BE9-4421-91E6-368893BA017B}"/>
    <cellStyle name="40% - Accent1 10 9" xfId="9358" xr:uid="{9A4839C1-1145-4439-A8B6-7819E5922072}"/>
    <cellStyle name="40% - Accent1 11" xfId="9359" xr:uid="{CCACCAA3-4D0C-4C1A-A2AB-FB99828FAAF2}"/>
    <cellStyle name="40% - Accent1 11 10" xfId="9360" xr:uid="{873B24CF-7531-4876-BC47-2CBCB8A19633}"/>
    <cellStyle name="40% - Accent1 11 11" xfId="9361" xr:uid="{CEF83EE2-C6B1-449F-956E-39A74B077DCC}"/>
    <cellStyle name="40% - Accent1 11 2" xfId="9362" xr:uid="{5C81D86B-0D53-4478-A118-7AFA81D5B0FA}"/>
    <cellStyle name="40% - Accent1 11 2 2" xfId="9363" xr:uid="{E5A84EF4-1158-4C69-B41E-4DF39A766567}"/>
    <cellStyle name="40% - Accent1 11 2 2 2" xfId="9364" xr:uid="{8E1496CE-25E8-4A0C-997E-504CB7305AD0}"/>
    <cellStyle name="40% - Accent1 11 2 2 3" xfId="9365" xr:uid="{313B6D9D-59AA-4106-A7C6-84B1632F6624}"/>
    <cellStyle name="40% - Accent1 11 2 3" xfId="9366" xr:uid="{6E241E1C-3A34-48A3-8459-34C6EA45B2F6}"/>
    <cellStyle name="40% - Accent1 11 2 4" xfId="9367" xr:uid="{725D33A4-59AC-45C6-B3CD-F3D0825EF597}"/>
    <cellStyle name="40% - Accent1 11 2 5" xfId="9368" xr:uid="{CDAE48AB-1AC4-4274-86CB-D3E517D9AAC2}"/>
    <cellStyle name="40% - Accent1 11 2 6" xfId="9369" xr:uid="{37D7430A-59F8-4C98-B6C5-A986B56174C1}"/>
    <cellStyle name="40% - Accent1 11 2 7" xfId="9370" xr:uid="{257B71D2-9983-45A1-BBD0-BA8E46CC41AC}"/>
    <cellStyle name="40% - Accent1 11 2 8" xfId="9371" xr:uid="{91C613FF-D133-46FF-9261-91A5CC902F39}"/>
    <cellStyle name="40% - Accent1 11 3" xfId="9372" xr:uid="{05AC49A1-89E3-4E24-A0C2-B7478545F977}"/>
    <cellStyle name="40% - Accent1 11 3 2" xfId="9373" xr:uid="{F45FE4A1-90B8-49FB-842C-0962349B8D2E}"/>
    <cellStyle name="40% - Accent1 11 3 2 2" xfId="9374" xr:uid="{58C08488-0C81-4A6F-BE06-06777F3885BC}"/>
    <cellStyle name="40% - Accent1 11 3 2 3" xfId="9375" xr:uid="{BE274319-DD76-41D1-A33B-3D852F531EB0}"/>
    <cellStyle name="40% - Accent1 11 3 3" xfId="9376" xr:uid="{EA912AED-6CF8-411E-ADFB-B673445C8335}"/>
    <cellStyle name="40% - Accent1 11 3 4" xfId="9377" xr:uid="{1B16159F-D9A8-4369-B5F2-522BF6013EF5}"/>
    <cellStyle name="40% - Accent1 11 3 5" xfId="9378" xr:uid="{5147C4FD-D0A0-48AC-9CF0-A824C5251CE6}"/>
    <cellStyle name="40% - Accent1 11 4" xfId="9379" xr:uid="{A088E7A1-D78A-4384-85EF-2DF8AC12BB7B}"/>
    <cellStyle name="40% - Accent1 11 4 2" xfId="9380" xr:uid="{F537E78E-FD5D-40E7-B3C3-899C9EED8D50}"/>
    <cellStyle name="40% - Accent1 11 4 3" xfId="9381" xr:uid="{E6FBDE59-890B-4932-B1D1-9E404546FDDF}"/>
    <cellStyle name="40% - Accent1 11 5" xfId="9382" xr:uid="{A23D582A-F48A-43E5-B9E6-2BA2B5C9EA32}"/>
    <cellStyle name="40% - Accent1 11 6" xfId="9383" xr:uid="{64344B1C-8484-4467-A66D-80EC67469FE4}"/>
    <cellStyle name="40% - Accent1 11 7" xfId="9384" xr:uid="{38F77860-6D63-40D0-9A37-D6274881DDFF}"/>
    <cellStyle name="40% - Accent1 11 8" xfId="9385" xr:uid="{86DF9C58-C357-40A8-AEA3-7BD5BBD1955D}"/>
    <cellStyle name="40% - Accent1 11 9" xfId="9386" xr:uid="{D8DF6D31-F6AC-4440-919B-F24DEC3AE463}"/>
    <cellStyle name="40% - Accent1 12" xfId="9387" xr:uid="{03E9875D-0748-4ECD-9F71-35B286575F91}"/>
    <cellStyle name="40% - Accent1 12 10" xfId="9388" xr:uid="{C1191095-A23E-4FC8-AF37-05204D49AE76}"/>
    <cellStyle name="40% - Accent1 12 11" xfId="9389" xr:uid="{0CEE5400-046A-4852-A409-0721753A834A}"/>
    <cellStyle name="40% - Accent1 12 2" xfId="9390" xr:uid="{84978C0C-D55E-4896-8D97-9E8B024480C0}"/>
    <cellStyle name="40% - Accent1 12 2 2" xfId="9391" xr:uid="{721C8DC5-B5BB-4877-8BC0-51CF3129168B}"/>
    <cellStyle name="40% - Accent1 12 2 2 2" xfId="9392" xr:uid="{316EB7FB-9B3C-4331-9D5B-20200940D6C5}"/>
    <cellStyle name="40% - Accent1 12 2 2 3" xfId="9393" xr:uid="{A6C4245B-ABBA-46D2-80C5-359FD7D3C91C}"/>
    <cellStyle name="40% - Accent1 12 2 3" xfId="9394" xr:uid="{8D1BBA26-D390-46C1-87F6-05616DE76212}"/>
    <cellStyle name="40% - Accent1 12 2 4" xfId="9395" xr:uid="{8E661B7A-AD1D-4A32-9E5D-30154FA81CF2}"/>
    <cellStyle name="40% - Accent1 12 2 5" xfId="9396" xr:uid="{29472ABE-83D6-4A33-982E-507889285E53}"/>
    <cellStyle name="40% - Accent1 12 2 6" xfId="9397" xr:uid="{4FD249B7-3E7E-4BAF-B9B9-C265FD0B53C0}"/>
    <cellStyle name="40% - Accent1 12 2 7" xfId="9398" xr:uid="{888AB766-FEBF-4247-BAD7-4264D90771A9}"/>
    <cellStyle name="40% - Accent1 12 3" xfId="9399" xr:uid="{BAF48B3A-DE3D-4381-8F3F-B0633B0C751C}"/>
    <cellStyle name="40% - Accent1 12 3 2" xfId="9400" xr:uid="{10BB75DA-F078-46DD-8A3C-4D6A4716F07A}"/>
    <cellStyle name="40% - Accent1 12 3 2 2" xfId="9401" xr:uid="{A3A26130-7C65-4964-AE96-83F65E44BD55}"/>
    <cellStyle name="40% - Accent1 12 3 2 3" xfId="9402" xr:uid="{E648B452-81EB-4BA2-BA74-4D930BB30E9E}"/>
    <cellStyle name="40% - Accent1 12 3 3" xfId="9403" xr:uid="{135E8BC2-DBB8-4B5D-AE16-E7B660B81741}"/>
    <cellStyle name="40% - Accent1 12 3 4" xfId="9404" xr:uid="{50920495-4AE7-4CC6-A0E3-F4152E25A57A}"/>
    <cellStyle name="40% - Accent1 12 3 5" xfId="9405" xr:uid="{211E14DE-3893-42E4-B56D-8376F2418E4A}"/>
    <cellStyle name="40% - Accent1 12 4" xfId="9406" xr:uid="{8DD1E5A1-FA9C-4918-9362-B7918121C726}"/>
    <cellStyle name="40% - Accent1 12 4 2" xfId="9407" xr:uid="{D51BBBE2-F96B-456D-B423-9B4FB66B0648}"/>
    <cellStyle name="40% - Accent1 12 4 3" xfId="9408" xr:uid="{A95F4B84-CF4A-4840-825D-3346D85723C3}"/>
    <cellStyle name="40% - Accent1 12 5" xfId="9409" xr:uid="{CF4C9393-8354-4C60-AFDE-E0C91FA9E4CF}"/>
    <cellStyle name="40% - Accent1 12 6" xfId="9410" xr:uid="{99F428DA-3476-4A81-A12A-7B818D282670}"/>
    <cellStyle name="40% - Accent1 12 7" xfId="9411" xr:uid="{EBED73EA-3C72-4AD0-9E96-5903313C6C2D}"/>
    <cellStyle name="40% - Accent1 12 8" xfId="9412" xr:uid="{A0923034-CF5C-48FD-B21B-54B2C557FD2F}"/>
    <cellStyle name="40% - Accent1 12 9" xfId="9413" xr:uid="{B7E634C6-E757-4261-86C2-F4114EBB608E}"/>
    <cellStyle name="40% - Accent1 13" xfId="9414" xr:uid="{A7B2569C-11E6-47F3-B8F1-7A3FB83035AE}"/>
    <cellStyle name="40% - Accent1 13 10" xfId="9415" xr:uid="{79F01071-EA2B-45C8-B717-94F380DCCF4A}"/>
    <cellStyle name="40% - Accent1 13 2" xfId="9416" xr:uid="{30F19BBF-8023-4005-A3B0-A2BE1F2C1A3A}"/>
    <cellStyle name="40% - Accent1 13 2 2" xfId="9417" xr:uid="{1863425F-D503-4A6B-B8A8-836DABD729F5}"/>
    <cellStyle name="40% - Accent1 13 2 2 2" xfId="9418" xr:uid="{3F1A9FF8-C71D-46D2-A194-964DE5B372A1}"/>
    <cellStyle name="40% - Accent1 13 2 2 3" xfId="9419" xr:uid="{86AD4B9B-D9B2-4EAD-93E3-0568705A98A1}"/>
    <cellStyle name="40% - Accent1 13 2 3" xfId="9420" xr:uid="{47AA6984-25ED-4286-9883-19DEE50373B8}"/>
    <cellStyle name="40% - Accent1 13 2 4" xfId="9421" xr:uid="{B210FC12-AC5C-417C-9177-1E5E3A8DB1E8}"/>
    <cellStyle name="40% - Accent1 13 2 5" xfId="9422" xr:uid="{BAB1C109-BB3D-4D84-A1D2-CFD59FA66A00}"/>
    <cellStyle name="40% - Accent1 13 2 6" xfId="9423" xr:uid="{18F18A81-7DCB-4648-8965-B21C78F8FED0}"/>
    <cellStyle name="40% - Accent1 13 2 7" xfId="9424" xr:uid="{B07E7135-8B91-47A2-BBC2-BEC336B5E924}"/>
    <cellStyle name="40% - Accent1 13 2 8" xfId="9425" xr:uid="{6517567B-A6A9-43AE-8846-26893D69FE0C}"/>
    <cellStyle name="40% - Accent1 13 3" xfId="9426" xr:uid="{1D887CCB-A0B4-47C8-BB28-45484965B8A7}"/>
    <cellStyle name="40% - Accent1 13 3 2" xfId="9427" xr:uid="{83DBB5B1-BA35-4FC7-8B65-29D95DE3B966}"/>
    <cellStyle name="40% - Accent1 13 3 2 2" xfId="9428" xr:uid="{1C9BA283-6B13-421F-84EA-FB0F1611593C}"/>
    <cellStyle name="40% - Accent1 13 3 2 3" xfId="9429" xr:uid="{4B4A9C2F-83A9-42EB-B63B-9938F8517E79}"/>
    <cellStyle name="40% - Accent1 13 3 3" xfId="9430" xr:uid="{8E176D91-D692-4038-A4C0-4B9400D3C21C}"/>
    <cellStyle name="40% - Accent1 13 3 4" xfId="9431" xr:uid="{3F15D08A-F59C-4C3E-A75D-56B00ED1C57F}"/>
    <cellStyle name="40% - Accent1 13 3 5" xfId="9432" xr:uid="{E8647A5C-2E71-40D5-AC27-FCC7EC746C35}"/>
    <cellStyle name="40% - Accent1 13 4" xfId="9433" xr:uid="{5FB4DD82-DC34-4E78-A359-768F9B2E5B92}"/>
    <cellStyle name="40% - Accent1 13 4 2" xfId="9434" xr:uid="{0810E23A-146D-4E2A-8D32-94B31BE398A1}"/>
    <cellStyle name="40% - Accent1 13 4 3" xfId="9435" xr:uid="{1D857CE5-5CD2-4251-843C-5A498A17F497}"/>
    <cellStyle name="40% - Accent1 13 5" xfId="9436" xr:uid="{58BB0982-15E2-42AE-9E1F-77F35C28AD17}"/>
    <cellStyle name="40% - Accent1 13 6" xfId="9437" xr:uid="{01225C48-FCE7-4701-B5E4-57D9A61C5D51}"/>
    <cellStyle name="40% - Accent1 13 7" xfId="9438" xr:uid="{8E378F0B-3100-46BC-AAB4-E99A6E09B998}"/>
    <cellStyle name="40% - Accent1 13 8" xfId="9439" xr:uid="{6D2F2C4A-439E-4660-A552-89285DEF239C}"/>
    <cellStyle name="40% - Accent1 13 9" xfId="9440" xr:uid="{A05AE980-6176-40C8-96B2-7C6269BA336C}"/>
    <cellStyle name="40% - Accent1 14" xfId="9441" xr:uid="{807D39CC-946E-4D5E-95FB-33AF3AFC4ECD}"/>
    <cellStyle name="40% - Accent1 14 2" xfId="9442" xr:uid="{722D8230-10D6-4695-BCF0-F4BFF3A00D6D}"/>
    <cellStyle name="40% - Accent1 14 2 2" xfId="9443" xr:uid="{2661149C-8808-4975-9947-EBC189505AF5}"/>
    <cellStyle name="40% - Accent1 14 2 2 2" xfId="9444" xr:uid="{9C3ACED7-0B88-4216-8CE8-7576703C691C}"/>
    <cellStyle name="40% - Accent1 14 2 2 3" xfId="9445" xr:uid="{005F44E7-3704-426B-B03B-C760FCB2C9FB}"/>
    <cellStyle name="40% - Accent1 14 2 3" xfId="9446" xr:uid="{CCFEFCC3-DCF4-49CD-A561-F5866ED41CB8}"/>
    <cellStyle name="40% - Accent1 14 2 4" xfId="9447" xr:uid="{B5682436-7496-4885-A843-42F86AE819CB}"/>
    <cellStyle name="40% - Accent1 14 2 5" xfId="9448" xr:uid="{C9AE8E91-2425-43C0-BA15-0BF87015E8CE}"/>
    <cellStyle name="40% - Accent1 14 2 6" xfId="9449" xr:uid="{9E118303-5D7B-4170-9097-AA3BA735E372}"/>
    <cellStyle name="40% - Accent1 14 2 7" xfId="9450" xr:uid="{5C88CB0F-DBDF-45F8-A507-F425A230F9CD}"/>
    <cellStyle name="40% - Accent1 14 3" xfId="9451" xr:uid="{ABBFB09B-6232-4E0B-9A8F-1331D767FBD5}"/>
    <cellStyle name="40% - Accent1 14 3 2" xfId="9452" xr:uid="{9EE900C9-0C9F-4A49-B3D3-236FF37320C6}"/>
    <cellStyle name="40% - Accent1 14 3 2 2" xfId="9453" xr:uid="{6B581674-F651-49B7-844B-4B543AB73107}"/>
    <cellStyle name="40% - Accent1 14 3 2 3" xfId="9454" xr:uid="{C753F8AC-C0A9-49D3-8F3D-205FFD0BB928}"/>
    <cellStyle name="40% - Accent1 14 3 3" xfId="9455" xr:uid="{052F15BF-3253-4A72-9DB4-9B99BBE4DE08}"/>
    <cellStyle name="40% - Accent1 14 3 4" xfId="9456" xr:uid="{7656AB82-445C-4BAC-9DF5-85BBB5B4A2A4}"/>
    <cellStyle name="40% - Accent1 14 3 5" xfId="9457" xr:uid="{0E78F16B-92A5-47B3-BC06-A2DA107C8B0A}"/>
    <cellStyle name="40% - Accent1 14 4" xfId="9458" xr:uid="{5CD3713D-3F4A-4759-B6DA-382CFBAFB25D}"/>
    <cellStyle name="40% - Accent1 14 4 2" xfId="9459" xr:uid="{8BB131BD-3FED-4D09-AA93-59A421E1D3CA}"/>
    <cellStyle name="40% - Accent1 14 4 3" xfId="9460" xr:uid="{FDFE695B-BA32-4A7C-87C2-F312AF8F4DCA}"/>
    <cellStyle name="40% - Accent1 14 5" xfId="9461" xr:uid="{4588AFE2-0503-4435-87AF-8CF8C541CD6F}"/>
    <cellStyle name="40% - Accent1 14 6" xfId="9462" xr:uid="{77A1C0C0-CA32-4D96-AF7D-2636F56B98F1}"/>
    <cellStyle name="40% - Accent1 14 7" xfId="9463" xr:uid="{3319EAA9-2785-417A-8D71-131D40EFFC0B}"/>
    <cellStyle name="40% - Accent1 14 8" xfId="9464" xr:uid="{4BC681A5-9B3F-4FEF-968A-7BF1D7E1611B}"/>
    <cellStyle name="40% - Accent1 14 9" xfId="9465" xr:uid="{C56A50F5-BF70-420F-9EE2-4CFE6FF1AA53}"/>
    <cellStyle name="40% - Accent1 15" xfId="9466" xr:uid="{D4ED4DB1-387F-4635-A236-13B07FD9086E}"/>
    <cellStyle name="40% - Accent1 15 2" xfId="9467" xr:uid="{1F63C7E1-4DC2-4667-BD2D-BC80FF8F24B5}"/>
    <cellStyle name="40% - Accent1 15 2 2" xfId="9468" xr:uid="{962A35C4-F844-4E72-918B-822198DFDC02}"/>
    <cellStyle name="40% - Accent1 15 2 2 2" xfId="9469" xr:uid="{53F5772B-0A57-43D5-9BEA-5A23F92FCC6B}"/>
    <cellStyle name="40% - Accent1 15 2 2 3" xfId="9470" xr:uid="{6DFFBAFA-8741-4494-9260-9327BB3E0748}"/>
    <cellStyle name="40% - Accent1 15 2 3" xfId="9471" xr:uid="{5B260CBD-7AC0-4531-8ABB-FCCFD2143679}"/>
    <cellStyle name="40% - Accent1 15 2 4" xfId="9472" xr:uid="{18869B99-4A6A-4858-8FDF-3B96D34A3323}"/>
    <cellStyle name="40% - Accent1 15 2 5" xfId="9473" xr:uid="{3CB16064-8789-4E1E-8FFF-ED0EAE49C9B1}"/>
    <cellStyle name="40% - Accent1 15 2 6" xfId="9474" xr:uid="{390CDCBD-3915-4CE9-B598-37D45BB8759C}"/>
    <cellStyle name="40% - Accent1 15 2 7" xfId="9475" xr:uid="{88A9B513-DDA7-4D49-9262-BBD80448507F}"/>
    <cellStyle name="40% - Accent1 15 3" xfId="9476" xr:uid="{B4A36EB0-601E-4560-8387-7BF02E87BD5E}"/>
    <cellStyle name="40% - Accent1 15 3 2" xfId="9477" xr:uid="{1859149A-F630-488D-B544-23ADC8C6B9C4}"/>
    <cellStyle name="40% - Accent1 15 3 2 2" xfId="9478" xr:uid="{CB550022-B16C-4D87-8CB4-68BEBE875A47}"/>
    <cellStyle name="40% - Accent1 15 3 2 3" xfId="9479" xr:uid="{648E2B7A-F27D-4535-A016-F78CC7954952}"/>
    <cellStyle name="40% - Accent1 15 3 3" xfId="9480" xr:uid="{1FD20E48-605D-42FD-9A35-139920D6B05C}"/>
    <cellStyle name="40% - Accent1 15 3 4" xfId="9481" xr:uid="{78CE644E-28C0-42F6-9E78-025941080772}"/>
    <cellStyle name="40% - Accent1 15 3 5" xfId="9482" xr:uid="{B6619EB4-B7B0-473F-8854-74315A79BD89}"/>
    <cellStyle name="40% - Accent1 15 4" xfId="9483" xr:uid="{60D81E63-D095-4F11-949D-A5F479EFC7E9}"/>
    <cellStyle name="40% - Accent1 15 4 2" xfId="9484" xr:uid="{085FA2BB-4268-4B2E-9E5B-48477146A260}"/>
    <cellStyle name="40% - Accent1 15 4 3" xfId="9485" xr:uid="{CB6F152C-0E26-4579-B0E5-2AA4E44B4876}"/>
    <cellStyle name="40% - Accent1 15 5" xfId="9486" xr:uid="{9C61F46C-7F18-466C-A74C-847B0C8A856B}"/>
    <cellStyle name="40% - Accent1 15 6" xfId="9487" xr:uid="{CCB3D347-27F4-4B58-88F5-B6B8E76EDB3B}"/>
    <cellStyle name="40% - Accent1 15 7" xfId="9488" xr:uid="{DBB5A493-410A-45D1-A5F1-07B692D5B9C0}"/>
    <cellStyle name="40% - Accent1 15 8" xfId="9489" xr:uid="{0EEFEDD6-69C8-468B-9ED7-AC9351C94F2D}"/>
    <cellStyle name="40% - Accent1 15 9" xfId="9490" xr:uid="{5404AA21-B98B-4317-8C4C-9673F20FFBA8}"/>
    <cellStyle name="40% - Accent1 16" xfId="9491" xr:uid="{AC1A6148-C307-4E29-AF94-9A0A240D2B1E}"/>
    <cellStyle name="40% - Accent1 16 2" xfId="9492" xr:uid="{293B8BBC-6E8F-4048-A6D8-3F98948B927B}"/>
    <cellStyle name="40% - Accent1 16 2 2" xfId="9493" xr:uid="{7B587E3B-4296-4C86-8A5F-568848886411}"/>
    <cellStyle name="40% - Accent1 16 2 2 2" xfId="9494" xr:uid="{2F58C0BB-DEC5-42BE-B4FE-24BA83BCEFFF}"/>
    <cellStyle name="40% - Accent1 16 2 2 3" xfId="9495" xr:uid="{940A9726-CA40-495F-A359-4B13A49F8140}"/>
    <cellStyle name="40% - Accent1 16 2 3" xfId="9496" xr:uid="{8592C525-E1EC-49AC-8742-0EE205608AFC}"/>
    <cellStyle name="40% - Accent1 16 2 4" xfId="9497" xr:uid="{326AB680-96A3-4FBE-84E7-6BE4F940FF30}"/>
    <cellStyle name="40% - Accent1 16 2 5" xfId="9498" xr:uid="{66CDB4B7-25AA-4F1E-B167-3D059357BF40}"/>
    <cellStyle name="40% - Accent1 16 2 6" xfId="9499" xr:uid="{4D3F4FB6-3512-4DDB-9DDA-1F60AEB83820}"/>
    <cellStyle name="40% - Accent1 16 2 7" xfId="9500" xr:uid="{00E22666-D543-4DB2-8F39-8D981C5E151F}"/>
    <cellStyle name="40% - Accent1 16 3" xfId="9501" xr:uid="{5CB2F3A3-D801-4C2B-ACCD-473E17E554A9}"/>
    <cellStyle name="40% - Accent1 16 3 2" xfId="9502" xr:uid="{5984F9A5-2CB0-4634-AA28-5358BBB6811E}"/>
    <cellStyle name="40% - Accent1 16 3 2 2" xfId="9503" xr:uid="{1117313A-68F9-4FEA-9C3E-5320BDD6487F}"/>
    <cellStyle name="40% - Accent1 16 3 2 3" xfId="9504" xr:uid="{34CCEA6B-A1FE-4963-AF50-517FAF806C34}"/>
    <cellStyle name="40% - Accent1 16 3 3" xfId="9505" xr:uid="{7950CDE1-15E0-4327-9158-1536B932CC17}"/>
    <cellStyle name="40% - Accent1 16 3 4" xfId="9506" xr:uid="{37DB8CAE-DE8A-4AC7-A6BA-C954AF0204F1}"/>
    <cellStyle name="40% - Accent1 16 3 5" xfId="9507" xr:uid="{03711683-D596-419C-95F0-F48FACE5456D}"/>
    <cellStyle name="40% - Accent1 16 4" xfId="9508" xr:uid="{FDA21010-94A9-48E2-B842-B3C7208CF729}"/>
    <cellStyle name="40% - Accent1 16 4 2" xfId="9509" xr:uid="{A9F0EE41-8479-48AB-9906-AF3F792A1FCB}"/>
    <cellStyle name="40% - Accent1 16 4 3" xfId="9510" xr:uid="{1A113514-BD2B-4367-A0B4-2ADFFA180EE9}"/>
    <cellStyle name="40% - Accent1 16 5" xfId="9511" xr:uid="{98B0271F-4B45-4652-B80A-2B4512729AA4}"/>
    <cellStyle name="40% - Accent1 16 6" xfId="9512" xr:uid="{F498D549-D064-4B69-A9B7-D430C13146D6}"/>
    <cellStyle name="40% - Accent1 16 7" xfId="9513" xr:uid="{2F90D151-C6C3-45F6-9D9C-298BF3D19EF4}"/>
    <cellStyle name="40% - Accent1 16 8" xfId="9514" xr:uid="{FE0AFAC0-C7AA-4584-A902-8F16220BC873}"/>
    <cellStyle name="40% - Accent1 16 9" xfId="9515" xr:uid="{B9181DB0-7EED-4731-BE51-902746D8FD5B}"/>
    <cellStyle name="40% - Accent1 17" xfId="9516" xr:uid="{F71C2737-88EF-49F3-8625-818FFBD0F653}"/>
    <cellStyle name="40% - Accent1 17 2" xfId="9517" xr:uid="{F81C3026-EB74-4FA6-A40B-DBEA79E037F8}"/>
    <cellStyle name="40% - Accent1 17 2 2" xfId="9518" xr:uid="{F6BD2D8F-4AF4-4029-AB5F-04D048759B3C}"/>
    <cellStyle name="40% - Accent1 17 2 3" xfId="9519" xr:uid="{D3AD842D-D61F-4EC0-B185-C2711E76AB9C}"/>
    <cellStyle name="40% - Accent1 17 2 4" xfId="9520" xr:uid="{E5067B38-BBCD-4175-AF50-E4F594179BF4}"/>
    <cellStyle name="40% - Accent1 17 2 5" xfId="9521" xr:uid="{4FD4A592-98F6-4D46-840D-718FB98EF977}"/>
    <cellStyle name="40% - Accent1 17 3" xfId="9522" xr:uid="{0B3E89C9-66DD-47A7-9A80-F154D97EC1D2}"/>
    <cellStyle name="40% - Accent1 17 4" xfId="9523" xr:uid="{FBFE574B-1388-41B6-BE56-ADCED93CB6B7}"/>
    <cellStyle name="40% - Accent1 17 5" xfId="9524" xr:uid="{71249ED3-4040-4A11-99C0-F47E6A4577C4}"/>
    <cellStyle name="40% - Accent1 17 6" xfId="9525" xr:uid="{EE6EE0A0-F9B0-42B9-8EA7-6BC3C67E6D75}"/>
    <cellStyle name="40% - Accent1 17 7" xfId="9526" xr:uid="{04944E16-BAA9-4F71-8A8D-1641766A3198}"/>
    <cellStyle name="40% - Accent1 18" xfId="9527" xr:uid="{2C31D039-1F6A-40B1-86D4-9FB45A06C401}"/>
    <cellStyle name="40% - Accent1 18 2" xfId="9528" xr:uid="{577BD01B-9B84-4344-90AB-56271FF81756}"/>
    <cellStyle name="40% - Accent1 18 2 2" xfId="9529" xr:uid="{64EC10A9-2BF2-440E-98AB-FD77A0DB2684}"/>
    <cellStyle name="40% - Accent1 18 2 3" xfId="9530" xr:uid="{DE2951B7-CA33-4C2F-890E-3BCC92186929}"/>
    <cellStyle name="40% - Accent1 18 3" xfId="9531" xr:uid="{0B764438-4742-4881-B0CC-94694CC0CBFF}"/>
    <cellStyle name="40% - Accent1 18 4" xfId="9532" xr:uid="{C1A66451-F904-46F6-AF59-871E4918A47F}"/>
    <cellStyle name="40% - Accent1 18 5" xfId="9533" xr:uid="{51E7EC32-DDDC-4C8D-87E6-9FC3E54CE884}"/>
    <cellStyle name="40% - Accent1 18 6" xfId="9534" xr:uid="{AAE544E3-B98E-4031-B6B5-4EA2C718AC5A}"/>
    <cellStyle name="40% - Accent1 18 7" xfId="9535" xr:uid="{ABE09034-A5BA-409E-8563-4D9CB11C1155}"/>
    <cellStyle name="40% - Accent1 19" xfId="9536" xr:uid="{E3768719-A1A0-42E4-BE10-F88F22A1625D}"/>
    <cellStyle name="40% - Accent1 19 2" xfId="9537" xr:uid="{706458CE-954C-4B4A-AA6D-D6689CBBC0C3}"/>
    <cellStyle name="40% - Accent1 19 3" xfId="9538" xr:uid="{604B9A35-C858-46BD-858F-6C20787538B8}"/>
    <cellStyle name="40% - Accent1 19 4" xfId="9539" xr:uid="{E4A71D54-7F33-48D7-B46B-1EA400EA4E04}"/>
    <cellStyle name="40% - Accent1 19 5" xfId="9540" xr:uid="{11447991-0B5D-45BD-AF3D-A18F8FD531AB}"/>
    <cellStyle name="40% - Accent1 19 6" xfId="9541" xr:uid="{2CD25A06-6257-447B-A97F-BA67887CCFF4}"/>
    <cellStyle name="40% - Accent1 2" xfId="253" xr:uid="{73BA494F-6932-4719-9CDF-3237AA54CC29}"/>
    <cellStyle name="40% - Accent1 2 10" xfId="9543" xr:uid="{081D8523-EBF1-4091-872A-399C663D7E0E}"/>
    <cellStyle name="40% - Accent1 2 11" xfId="9544" xr:uid="{7C5D19F1-8066-48F1-BDF5-6B7F9D0A603B}"/>
    <cellStyle name="40% - Accent1 2 12" xfId="9545" xr:uid="{3AA8D132-5680-4D1D-88FA-875A63126C61}"/>
    <cellStyle name="40% - Accent1 2 13" xfId="9546" xr:uid="{6B362CE6-8C05-4B8E-AA39-4C5E3AA2C87C}"/>
    <cellStyle name="40% - Accent1 2 14" xfId="9547" xr:uid="{CC969D32-5C22-478B-92AA-A401084ADC94}"/>
    <cellStyle name="40% - Accent1 2 15" xfId="9548" xr:uid="{AAE9F696-40FB-4C13-9681-9B91CF0C54C1}"/>
    <cellStyle name="40% - Accent1 2 16" xfId="9549" xr:uid="{4AFB00F7-CD4A-4990-9491-19C4B2AA91E2}"/>
    <cellStyle name="40% - Accent1 2 17" xfId="9550" xr:uid="{E70B0743-72B2-4438-B129-DECBB82CF640}"/>
    <cellStyle name="40% - Accent1 2 18" xfId="9551" xr:uid="{40EB4A40-C2D1-4B32-B870-36DC8AD664C1}"/>
    <cellStyle name="40% - Accent1 2 19" xfId="9542" xr:uid="{5C5E301D-28B0-44D3-9684-4FF7FA4B5E09}"/>
    <cellStyle name="40% - Accent1 2 2" xfId="254" xr:uid="{FC314FE4-37E3-4AEC-A078-FE9FE699FFDE}"/>
    <cellStyle name="40% - Accent1 2 2 10" xfId="9553" xr:uid="{5F551896-67F5-49E9-A906-692AC7BD5007}"/>
    <cellStyle name="40% - Accent1 2 2 11" xfId="9554" xr:uid="{DDEB0361-13A4-4B3A-9016-5F8007A99211}"/>
    <cellStyle name="40% - Accent1 2 2 12" xfId="9555" xr:uid="{929F4924-CF77-4935-9E82-610347401549}"/>
    <cellStyle name="40% - Accent1 2 2 13" xfId="9556" xr:uid="{D141FF8D-B162-46BF-873E-75034F14AA4D}"/>
    <cellStyle name="40% - Accent1 2 2 14" xfId="9552" xr:uid="{2E053FA2-AA0C-4983-BEBA-2C770AC3C408}"/>
    <cellStyle name="40% - Accent1 2 2 2" xfId="255" xr:uid="{6A2A1E8D-7E9F-4918-A56D-7295C8003469}"/>
    <cellStyle name="40% - Accent1 2 2 2 10" xfId="9558" xr:uid="{2F2FCA37-A951-49D5-8C03-FD3B7790EE1C}"/>
    <cellStyle name="40% - Accent1 2 2 2 11" xfId="9559" xr:uid="{B56EE2FF-6070-437E-9EA1-DE9733497385}"/>
    <cellStyle name="40% - Accent1 2 2 2 12" xfId="9557" xr:uid="{7A434DF7-0523-4B0F-864E-272CF9A883B1}"/>
    <cellStyle name="40% - Accent1 2 2 2 2" xfId="256" xr:uid="{EFF2D196-4952-4A6B-AF98-49BC25A24C8F}"/>
    <cellStyle name="40% - Accent1 2 2 2 2 2" xfId="257" xr:uid="{BF4E4024-6A29-4C0A-9679-BD48C9CEE80E}"/>
    <cellStyle name="40% - Accent1 2 2 2 2 2 2" xfId="9562" xr:uid="{065BBA7F-B09C-4553-AE01-40597F7DB9A7}"/>
    <cellStyle name="40% - Accent1 2 2 2 2 2 2 2" xfId="9563" xr:uid="{81C470E1-9080-4964-85FD-A4DB99D6AC25}"/>
    <cellStyle name="40% - Accent1 2 2 2 2 2 2 3" xfId="9564" xr:uid="{579BE3C3-7EAA-4BBF-A3C4-3CD9511C3372}"/>
    <cellStyle name="40% - Accent1 2 2 2 2 2 3" xfId="9565" xr:uid="{62D81B59-5D95-4640-94ED-03DE9F4E665B}"/>
    <cellStyle name="40% - Accent1 2 2 2 2 2 3 2" xfId="9566" xr:uid="{2F7A6799-3E78-48FF-A846-7E0C809F85E3}"/>
    <cellStyle name="40% - Accent1 2 2 2 2 2 4" xfId="9567" xr:uid="{84A21C58-983D-4CCB-84B1-A78CC3414E5D}"/>
    <cellStyle name="40% - Accent1 2 2 2 2 2 5" xfId="9561" xr:uid="{3E080152-06F4-4EE8-8A70-1EEDCC9C182C}"/>
    <cellStyle name="40% - Accent1 2 2 2 2 3" xfId="9568" xr:uid="{D766DBD3-C2E9-4B58-99F3-5C166F7613CC}"/>
    <cellStyle name="40% - Accent1 2 2 2 2 3 2" xfId="9569" xr:uid="{D7CCC7A0-5077-48A8-8498-96C80A1F59A8}"/>
    <cellStyle name="40% - Accent1 2 2 2 2 3 3" xfId="9570" xr:uid="{08444562-C845-4980-9B85-C7BB2769330C}"/>
    <cellStyle name="40% - Accent1 2 2 2 2 4" xfId="9571" xr:uid="{BA78F064-A995-47EE-81E4-2BB4D9F2FAC5}"/>
    <cellStyle name="40% - Accent1 2 2 2 2 4 2" xfId="9572" xr:uid="{CDD80921-102C-4CBB-B102-7C37EBFD493F}"/>
    <cellStyle name="40% - Accent1 2 2 2 2 5" xfId="9573" xr:uid="{E442654A-F95F-422C-BA07-A2E50BA79386}"/>
    <cellStyle name="40% - Accent1 2 2 2 2 6" xfId="9574" xr:uid="{0DEA93A5-ED3E-4309-9EEC-DF8633FE565B}"/>
    <cellStyle name="40% - Accent1 2 2 2 2 7" xfId="9575" xr:uid="{1C55B004-1A48-40DE-B0AC-9699679442D3}"/>
    <cellStyle name="40% - Accent1 2 2 2 2 8" xfId="9560" xr:uid="{FAF26F46-8829-439B-814C-21800F40CC12}"/>
    <cellStyle name="40% - Accent1 2 2 2 3" xfId="258" xr:uid="{57497C4C-E059-4C6B-A888-917AA1BE497E}"/>
    <cellStyle name="40% - Accent1 2 2 2 3 2" xfId="9577" xr:uid="{862DFEEB-D29F-4CEA-B4BB-146FD7DDDBBB}"/>
    <cellStyle name="40% - Accent1 2 2 2 3 2 2" xfId="9578" xr:uid="{F1FA46D2-50E8-4420-A4CC-2E46264CC99B}"/>
    <cellStyle name="40% - Accent1 2 2 2 3 2 2 2" xfId="9579" xr:uid="{E031ADE1-5F1D-4A9C-8505-7A6F0CA0B002}"/>
    <cellStyle name="40% - Accent1 2 2 2 3 2 3" xfId="9580" xr:uid="{28FED642-5A3B-4F95-8CEF-B56CF9A264EB}"/>
    <cellStyle name="40% - Accent1 2 2 2 3 2 4" xfId="9581" xr:uid="{19DD46A2-F980-4BF0-B9C3-E6193E9CE0F7}"/>
    <cellStyle name="40% - Accent1 2 2 2 3 3" xfId="9582" xr:uid="{D7742795-293B-4C4E-A451-B6BCCED98106}"/>
    <cellStyle name="40% - Accent1 2 2 2 3 3 2" xfId="9583" xr:uid="{D674F327-504B-4A92-8A9A-7D08B4B04A1F}"/>
    <cellStyle name="40% - Accent1 2 2 2 3 4" xfId="9584" xr:uid="{2C87D3A7-9E37-402B-BEF9-A68B7C62B90B}"/>
    <cellStyle name="40% - Accent1 2 2 2 3 5" xfId="9585" xr:uid="{DA5C59D4-5CE5-4106-9E6F-FEDF2C6950EB}"/>
    <cellStyle name="40% - Accent1 2 2 2 3 6" xfId="9586" xr:uid="{EF3F987A-1723-46AD-BFC1-C4000175DF4F}"/>
    <cellStyle name="40% - Accent1 2 2 2 3 7" xfId="9576" xr:uid="{859F0A2B-7A8A-44B5-AF94-00DEE00A6731}"/>
    <cellStyle name="40% - Accent1 2 2 2 4" xfId="9587" xr:uid="{AA2F75A1-2053-4D49-A264-B5650F3C594C}"/>
    <cellStyle name="40% - Accent1 2 2 2 4 2" xfId="9588" xr:uid="{645B2A85-0FBB-41D4-8038-94538BA1AF87}"/>
    <cellStyle name="40% - Accent1 2 2 2 4 2 2" xfId="9589" xr:uid="{A18DB47B-9478-4EB0-B493-B15FD8AD03F5}"/>
    <cellStyle name="40% - Accent1 2 2 2 4 3" xfId="9590" xr:uid="{F9CC5C4E-6935-4C3A-AECC-45097D160EB4}"/>
    <cellStyle name="40% - Accent1 2 2 2 4 4" xfId="9591" xr:uid="{A30F1F56-FEBD-4CB7-94FD-FF44DCCE4B54}"/>
    <cellStyle name="40% - Accent1 2 2 2 5" xfId="9592" xr:uid="{225578AE-58C4-4529-86ED-FDF18EE71745}"/>
    <cellStyle name="40% - Accent1 2 2 2 5 2" xfId="9593" xr:uid="{4B0AF776-1AA1-4CD0-A6C6-80BF1C70DF17}"/>
    <cellStyle name="40% - Accent1 2 2 2 6" xfId="9594" xr:uid="{0B8535C3-F983-446D-B1AA-E1ED95EC4ADA}"/>
    <cellStyle name="40% - Accent1 2 2 2 7" xfId="9595" xr:uid="{1FB9B991-5EFB-4140-9E30-32DBEF8B1C3C}"/>
    <cellStyle name="40% - Accent1 2 2 2 8" xfId="9596" xr:uid="{07B631F3-2542-44C4-93D1-253A0245924A}"/>
    <cellStyle name="40% - Accent1 2 2 2 9" xfId="9597" xr:uid="{C10F8923-2C29-4221-8C8B-00E07498C53D}"/>
    <cellStyle name="40% - Accent1 2 2 3" xfId="259" xr:uid="{5EB4BCB1-2BCD-4B26-9130-0D1D09A44F15}"/>
    <cellStyle name="40% - Accent1 2 2 3 10" xfId="9598" xr:uid="{A2AEAA90-DD4F-45BF-9A60-05B97106014D}"/>
    <cellStyle name="40% - Accent1 2 2 3 2" xfId="260" xr:uid="{7A9C30D0-AEC9-4C3F-AFFD-DBF19DD24FAD}"/>
    <cellStyle name="40% - Accent1 2 2 3 2 2" xfId="9600" xr:uid="{6A657B44-52AD-4A39-B53B-4C0AD1B58CD1}"/>
    <cellStyle name="40% - Accent1 2 2 3 2 2 2" xfId="9601" xr:uid="{F1CC8B6C-5614-46CF-9366-08CE14DD730E}"/>
    <cellStyle name="40% - Accent1 2 2 3 2 2 2 2" xfId="9602" xr:uid="{313E0B24-A13B-4422-A1B1-FA38BB3801FC}"/>
    <cellStyle name="40% - Accent1 2 2 3 2 2 3" xfId="9603" xr:uid="{7DB5AB2D-BC5E-496C-AE19-8606C4545519}"/>
    <cellStyle name="40% - Accent1 2 2 3 2 2 4" xfId="9604" xr:uid="{604F2E25-6357-4074-AE24-3C8265B119C6}"/>
    <cellStyle name="40% - Accent1 2 2 3 2 3" xfId="9605" xr:uid="{1D19CDF4-35D8-4D1C-8709-916280646B2F}"/>
    <cellStyle name="40% - Accent1 2 2 3 2 3 2" xfId="9606" xr:uid="{8FCA1258-838D-4E43-8D6C-AC77883B8EF0}"/>
    <cellStyle name="40% - Accent1 2 2 3 2 4" xfId="9607" xr:uid="{BAE686D9-6297-4C5E-9B6D-D57847E35B7B}"/>
    <cellStyle name="40% - Accent1 2 2 3 2 5" xfId="9608" xr:uid="{E81DD152-4B85-42C9-9A37-1DE5D475E122}"/>
    <cellStyle name="40% - Accent1 2 2 3 2 6" xfId="9609" xr:uid="{DA80EC1E-FFFA-41FC-80C8-190E46BE16D5}"/>
    <cellStyle name="40% - Accent1 2 2 3 2 7" xfId="9599" xr:uid="{2C29159E-2653-4C03-A3CB-67CBB45F4388}"/>
    <cellStyle name="40% - Accent1 2 2 3 3" xfId="9610" xr:uid="{183137AA-F27B-4C7E-AC4B-82FE38485B5C}"/>
    <cellStyle name="40% - Accent1 2 2 3 3 2" xfId="9611" xr:uid="{DA423A37-A2F4-44B3-BF02-672192024DAD}"/>
    <cellStyle name="40% - Accent1 2 2 3 3 2 2" xfId="9612" xr:uid="{30125F00-7ED5-4906-B758-12FE02F3EE6D}"/>
    <cellStyle name="40% - Accent1 2 2 3 3 2 3" xfId="9613" xr:uid="{417A747B-9841-44F3-9002-BD0F1737A7B0}"/>
    <cellStyle name="40% - Accent1 2 2 3 3 2 4" xfId="9614" xr:uid="{2F02C1CF-391F-4618-A526-8A0697653C94}"/>
    <cellStyle name="40% - Accent1 2 2 3 3 3" xfId="9615" xr:uid="{1F65BA68-B5B8-4197-ADA1-28CB03645044}"/>
    <cellStyle name="40% - Accent1 2 2 3 3 4" xfId="9616" xr:uid="{F991A7A2-1217-4446-AA7C-EC88924F75CC}"/>
    <cellStyle name="40% - Accent1 2 2 3 3 5" xfId="9617" xr:uid="{DCC2FCAB-EA9A-4319-884C-87D4D92402E9}"/>
    <cellStyle name="40% - Accent1 2 2 3 3 6" xfId="9618" xr:uid="{E95073C2-A341-4D6F-843C-CA2E03A8E3F2}"/>
    <cellStyle name="40% - Accent1 2 2 3 4" xfId="9619" xr:uid="{1A5E6CF3-6F28-419C-A020-8DBF7F4C0978}"/>
    <cellStyle name="40% - Accent1 2 2 3 4 2" xfId="9620" xr:uid="{5AB78409-C884-431E-974F-B49992BD1E89}"/>
    <cellStyle name="40% - Accent1 2 2 3 4 3" xfId="9621" xr:uid="{AC60922D-61AF-4CF0-B37D-BD4CE1AC6F29}"/>
    <cellStyle name="40% - Accent1 2 2 3 4 4" xfId="9622" xr:uid="{84092FFD-EBB3-4B9E-B8D8-ABA4DCC292D9}"/>
    <cellStyle name="40% - Accent1 2 2 3 5" xfId="9623" xr:uid="{C9B17997-9BC1-4DBF-8FBB-D0FF10FD13C6}"/>
    <cellStyle name="40% - Accent1 2 2 3 6" xfId="9624" xr:uid="{50E1C2EE-55C7-4344-80D5-2F695EDDED1F}"/>
    <cellStyle name="40% - Accent1 2 2 3 7" xfId="9625" xr:uid="{26F16272-39C7-4567-ACC8-9C28C1FE8AC3}"/>
    <cellStyle name="40% - Accent1 2 2 3 8" xfId="9626" xr:uid="{A67DEA8E-1EAA-4F93-BAD3-ABF106318245}"/>
    <cellStyle name="40% - Accent1 2 2 3 9" xfId="9627" xr:uid="{7109DDF0-E171-457B-BCD7-31BEACFF0287}"/>
    <cellStyle name="40% - Accent1 2 2 4" xfId="261" xr:uid="{A9B37054-72CC-4F1E-AFD5-A7CADBE2DF6C}"/>
    <cellStyle name="40% - Accent1 2 2 4 2" xfId="9629" xr:uid="{BD75874C-BCEC-4632-8D9D-5FAF9F5E8B31}"/>
    <cellStyle name="40% - Accent1 2 2 4 2 2" xfId="9630" xr:uid="{B61C08EF-8F65-4AE1-B258-B58BF1E4D0C7}"/>
    <cellStyle name="40% - Accent1 2 2 4 2 2 2" xfId="9631" xr:uid="{DECA84DF-AF57-40DB-B513-B3E6498AE3E7}"/>
    <cellStyle name="40% - Accent1 2 2 4 2 2 3" xfId="9632" xr:uid="{CDE59839-23D8-49E7-BE33-694116A5518A}"/>
    <cellStyle name="40% - Accent1 2 2 4 2 3" xfId="9633" xr:uid="{245C7B14-7D7F-4CD3-BB84-156A9C50C123}"/>
    <cellStyle name="40% - Accent1 2 2 4 2 3 2" xfId="9634" xr:uid="{66D6B213-9614-46CD-98D0-2B9928BA9606}"/>
    <cellStyle name="40% - Accent1 2 2 4 2 4" xfId="9635" xr:uid="{4019B0B7-8641-49C9-B13D-65CB2BE2740B}"/>
    <cellStyle name="40% - Accent1 2 2 4 3" xfId="9636" xr:uid="{9A840129-76F9-4609-B7EC-60BE8B05C2DE}"/>
    <cellStyle name="40% - Accent1 2 2 4 3 2" xfId="9637" xr:uid="{EE1161FE-2E8D-4627-B715-10FB6314DFC0}"/>
    <cellStyle name="40% - Accent1 2 2 4 3 3" xfId="9638" xr:uid="{93047304-792A-4E7A-B7D8-EE0BDDA4A8F4}"/>
    <cellStyle name="40% - Accent1 2 2 4 4" xfId="9639" xr:uid="{895EE078-3BED-4CD0-BFA8-DA6A0DD9946C}"/>
    <cellStyle name="40% - Accent1 2 2 4 4 2" xfId="9640" xr:uid="{EC44B45C-93CE-4C7A-A000-6B7176787C5B}"/>
    <cellStyle name="40% - Accent1 2 2 4 5" xfId="9641" xr:uid="{23A9EB22-96F4-40BF-B5EB-D265746263B1}"/>
    <cellStyle name="40% - Accent1 2 2 4 6" xfId="9642" xr:uid="{D1D34836-D0B3-4B55-91C5-BD598ABC2820}"/>
    <cellStyle name="40% - Accent1 2 2 4 7" xfId="9628" xr:uid="{15A9A7D8-2B3A-4076-8343-E03D6EE4B505}"/>
    <cellStyle name="40% - Accent1 2 2 5" xfId="9643" xr:uid="{69B5805B-E234-4534-9093-AEFEA7A98FA9}"/>
    <cellStyle name="40% - Accent1 2 2 5 2" xfId="9644" xr:uid="{511F5980-2C40-443D-8C45-E3A0D5209379}"/>
    <cellStyle name="40% - Accent1 2 2 5 2 2" xfId="9645" xr:uid="{8148D72F-9DCC-43F3-B26A-6A31BAB36B84}"/>
    <cellStyle name="40% - Accent1 2 2 5 2 2 2" xfId="9646" xr:uid="{E4C0C3D9-BAB4-48F0-8A97-C597CDE017F7}"/>
    <cellStyle name="40% - Accent1 2 2 5 2 3" xfId="9647" xr:uid="{B5A04222-6A21-41D3-BF1B-9178293A6905}"/>
    <cellStyle name="40% - Accent1 2 2 5 2 4" xfId="9648" xr:uid="{2E3E4915-AA98-42E7-B2E1-F42A72108D17}"/>
    <cellStyle name="40% - Accent1 2 2 5 3" xfId="9649" xr:uid="{C1D7AEB3-FEF5-44A2-96BB-43007B36BD44}"/>
    <cellStyle name="40% - Accent1 2 2 5 3 2" xfId="9650" xr:uid="{5ECCAAD0-26F8-45E1-947A-AC6EA6CB19D1}"/>
    <cellStyle name="40% - Accent1 2 2 5 4" xfId="9651" xr:uid="{3091D04D-1C83-4973-A367-1978D78DBC3C}"/>
    <cellStyle name="40% - Accent1 2 2 5 5" xfId="9652" xr:uid="{E25A4C65-F46C-4485-B07B-7A0A0F5485B9}"/>
    <cellStyle name="40% - Accent1 2 2 5 6" xfId="9653" xr:uid="{C174FD2A-2A54-41FF-8E7A-CFFE422736CE}"/>
    <cellStyle name="40% - Accent1 2 2 6" xfId="9654" xr:uid="{66D88546-6057-4451-B1BF-D97F83AA7C4A}"/>
    <cellStyle name="40% - Accent1 2 2 6 2" xfId="9655" xr:uid="{46B89348-971F-42F7-ACE0-57FE6FABEBBF}"/>
    <cellStyle name="40% - Accent1 2 2 6 2 2" xfId="9656" xr:uid="{730459F6-B400-4232-89C2-C001DCC87DB5}"/>
    <cellStyle name="40% - Accent1 2 2 6 3" xfId="9657" xr:uid="{085D582D-45BC-4F20-809B-25064ECDCBAB}"/>
    <cellStyle name="40% - Accent1 2 2 6 4" xfId="9658" xr:uid="{80A6B4FE-2589-4245-9617-E50EBE53FFE2}"/>
    <cellStyle name="40% - Accent1 2 2 7" xfId="9659" xr:uid="{BD3F89F9-6624-4A32-BDDC-B02F22A46455}"/>
    <cellStyle name="40% - Accent1 2 2 7 2" xfId="9660" xr:uid="{E2545081-C2E2-46B5-8E44-4077AA4F7046}"/>
    <cellStyle name="40% - Accent1 2 2 8" xfId="9661" xr:uid="{C6B13502-F5DF-4032-86AE-F419BEE66F3F}"/>
    <cellStyle name="40% - Accent1 2 2 8 2" xfId="9662" xr:uid="{F606DFF0-686C-4C48-86D3-B267BCE6A749}"/>
    <cellStyle name="40% - Accent1 2 2 9" xfId="9663" xr:uid="{5ACE4A4A-0FA8-4A5D-A6CD-D91742F146FB}"/>
    <cellStyle name="40% - Accent1 2 2 9 2" xfId="9664" xr:uid="{DEB3AE76-165C-4906-A3D2-34AD35611F28}"/>
    <cellStyle name="40% - Accent1 2 3" xfId="262" xr:uid="{B4C0111C-FB42-4AC4-80C4-306C9E9FA729}"/>
    <cellStyle name="40% - Accent1 2 3 10" xfId="9666" xr:uid="{D35D0B46-E61D-4DC3-BADE-BC1E6C41DC1E}"/>
    <cellStyle name="40% - Accent1 2 3 11" xfId="9667" xr:uid="{E220E677-27AD-41B8-9C69-F76DF15B1BAC}"/>
    <cellStyle name="40% - Accent1 2 3 12" xfId="9668" xr:uid="{345099B0-232C-4EEA-9B68-B569460693EB}"/>
    <cellStyle name="40% - Accent1 2 3 13" xfId="9665" xr:uid="{51C9D89A-F90B-4E8F-BFAA-5A0E725EE499}"/>
    <cellStyle name="40% - Accent1 2 3 2" xfId="263" xr:uid="{31A06770-8BC2-419F-AE79-E848710C1A12}"/>
    <cellStyle name="40% - Accent1 2 3 2 2" xfId="264" xr:uid="{DD2B2C13-F955-447F-B2EA-628C394DA89D}"/>
    <cellStyle name="40% - Accent1 2 3 2 2 2" xfId="9671" xr:uid="{9BBE6E8A-1A32-4CC3-95DE-6DA28B355BEA}"/>
    <cellStyle name="40% - Accent1 2 3 2 2 2 2" xfId="9672" xr:uid="{FDE2B837-8870-44E1-9474-4445F9C25859}"/>
    <cellStyle name="40% - Accent1 2 3 2 2 2 3" xfId="9673" xr:uid="{71A3BF8D-6E66-4B29-ACA9-F7841E37DF25}"/>
    <cellStyle name="40% - Accent1 2 3 2 2 3" xfId="9674" xr:uid="{5E64D6C1-4003-41F3-9312-24C3ABC576CB}"/>
    <cellStyle name="40% - Accent1 2 3 2 2 3 2" xfId="9675" xr:uid="{A7EDBECC-3947-4693-A567-229BAFDD9646}"/>
    <cellStyle name="40% - Accent1 2 3 2 2 4" xfId="9676" xr:uid="{80F8BA29-9061-4BEC-AE5E-8D48300DE81B}"/>
    <cellStyle name="40% - Accent1 2 3 2 2 5" xfId="9670" xr:uid="{12F3B526-B449-4DB2-AB51-2A8294147C33}"/>
    <cellStyle name="40% - Accent1 2 3 2 3" xfId="9677" xr:uid="{AB74FEBD-6DF2-446D-BE72-ACCCED97135D}"/>
    <cellStyle name="40% - Accent1 2 3 2 3 2" xfId="9678" xr:uid="{D40157BB-101B-4619-B013-A8172961240E}"/>
    <cellStyle name="40% - Accent1 2 3 2 3 3" xfId="9679" xr:uid="{C5526ADA-1AFB-4586-8AE2-907A697D3725}"/>
    <cellStyle name="40% - Accent1 2 3 2 4" xfId="9680" xr:uid="{174190B9-EECF-471F-AE1C-D8427E2F946C}"/>
    <cellStyle name="40% - Accent1 2 3 2 4 2" xfId="9681" xr:uid="{43DF8C02-FB59-4D26-8AA0-94896D3EFCAE}"/>
    <cellStyle name="40% - Accent1 2 3 2 5" xfId="9682" xr:uid="{86446D1E-A2FA-4F15-8976-877D26A1ADC7}"/>
    <cellStyle name="40% - Accent1 2 3 2 6" xfId="9683" xr:uid="{1958EF33-DD5C-45B3-84D8-9872C35DF14C}"/>
    <cellStyle name="40% - Accent1 2 3 2 7" xfId="9684" xr:uid="{F8AC0925-4075-4EA0-8EA3-C0AC20DC3FCF}"/>
    <cellStyle name="40% - Accent1 2 3 2 8" xfId="9685" xr:uid="{58914D50-444F-4337-B737-63BD71A5D22E}"/>
    <cellStyle name="40% - Accent1 2 3 2 9" xfId="9669" xr:uid="{30600471-3B74-4345-ABD3-7E08B1DF82E0}"/>
    <cellStyle name="40% - Accent1 2 3 3" xfId="265" xr:uid="{10FB5A83-6803-4684-A8AB-78DDB02E1435}"/>
    <cellStyle name="40% - Accent1 2 3 3 2" xfId="9687" xr:uid="{5225E0AF-0B9B-4B17-B83A-DB10BE4954BD}"/>
    <cellStyle name="40% - Accent1 2 3 3 2 2" xfId="9688" xr:uid="{700CBFC9-C0F3-4E1E-A850-BD09A33BD745}"/>
    <cellStyle name="40% - Accent1 2 3 3 2 2 2" xfId="9689" xr:uid="{5962210D-E96B-4F9E-A424-76BB1977C840}"/>
    <cellStyle name="40% - Accent1 2 3 3 2 3" xfId="9690" xr:uid="{72321CC4-22BA-4DDD-A816-66B740CB8337}"/>
    <cellStyle name="40% - Accent1 2 3 3 2 4" xfId="9691" xr:uid="{F06DE1FC-D731-4DC8-84CA-0E4E1C45B0BC}"/>
    <cellStyle name="40% - Accent1 2 3 3 3" xfId="9692" xr:uid="{F848911C-3A7F-408E-A942-E94296DC3D1C}"/>
    <cellStyle name="40% - Accent1 2 3 3 3 2" xfId="9693" xr:uid="{5AD892AB-BA4B-48CE-B2FF-945F9A5DA19B}"/>
    <cellStyle name="40% - Accent1 2 3 3 4" xfId="9694" xr:uid="{457CB2C0-A2AF-4B9F-9F2B-5411603C6D05}"/>
    <cellStyle name="40% - Accent1 2 3 3 5" xfId="9695" xr:uid="{5BACE6E0-47EF-4A16-ADA5-47714A381A0A}"/>
    <cellStyle name="40% - Accent1 2 3 3 6" xfId="9696" xr:uid="{6FF0F0BE-33B1-4971-9793-B2589D5742FB}"/>
    <cellStyle name="40% - Accent1 2 3 3 7" xfId="9697" xr:uid="{7D375143-CC16-4A3B-B98F-4B95493B5DED}"/>
    <cellStyle name="40% - Accent1 2 3 3 8" xfId="9686" xr:uid="{77625096-2B88-4BCF-8815-7F0E3C2ADE59}"/>
    <cellStyle name="40% - Accent1 2 3 4" xfId="9698" xr:uid="{21461CFD-5E28-4B3C-BF9B-01EC2A5B209B}"/>
    <cellStyle name="40% - Accent1 2 3 4 2" xfId="9699" xr:uid="{97CB3AB4-133F-4E4B-B551-8A2B7B7B3E42}"/>
    <cellStyle name="40% - Accent1 2 3 4 2 2" xfId="9700" xr:uid="{F93001F7-7751-4CC3-8814-079086BF455E}"/>
    <cellStyle name="40% - Accent1 2 3 4 3" xfId="9701" xr:uid="{1BFF0171-67EE-4F2A-B152-C1495F49CA2E}"/>
    <cellStyle name="40% - Accent1 2 3 4 4" xfId="9702" xr:uid="{24592956-F765-4E34-B046-F5E1F1A603FD}"/>
    <cellStyle name="40% - Accent1 2 3 5" xfId="9703" xr:uid="{3E1686E5-C8F8-41F9-AFA6-0E143BDD139B}"/>
    <cellStyle name="40% - Accent1 2 3 5 2" xfId="9704" xr:uid="{AC22ED95-70AD-4FE6-A096-E837B4B2B74C}"/>
    <cellStyle name="40% - Accent1 2 3 6" xfId="9705" xr:uid="{CED4A8B1-B5F5-47D3-8447-D65CF603C2E0}"/>
    <cellStyle name="40% - Accent1 2 3 6 2" xfId="9706" xr:uid="{8CC0B2DB-1BE2-4142-940D-925BDCC7676E}"/>
    <cellStyle name="40% - Accent1 2 3 7" xfId="9707" xr:uid="{05E747F2-862B-4476-B2C3-13D97961659F}"/>
    <cellStyle name="40% - Accent1 2 3 8" xfId="9708" xr:uid="{17ED9041-FB06-42B0-8DF3-182826AD8250}"/>
    <cellStyle name="40% - Accent1 2 3 9" xfId="9709" xr:uid="{9AE8C477-25DE-4FDB-A79F-77BD9212C43B}"/>
    <cellStyle name="40% - Accent1 2 4" xfId="266" xr:uid="{6CDFF978-51C2-4E0E-8972-659D45CC879E}"/>
    <cellStyle name="40% - Accent1 2 4 10" xfId="9710" xr:uid="{F6BD5045-1AE7-437D-B0CE-56338BCF8C86}"/>
    <cellStyle name="40% - Accent1 2 4 2" xfId="267" xr:uid="{F567D14C-AE8C-432F-91F3-A1E94E8831EB}"/>
    <cellStyle name="40% - Accent1 2 4 2 2" xfId="268" xr:uid="{084EAD6F-1FBE-4AB9-87DD-87ABCBA49E51}"/>
    <cellStyle name="40% - Accent1 2 4 2 2 2" xfId="9713" xr:uid="{BDEC9A84-6E11-46A0-891E-5EA1B5E33A61}"/>
    <cellStyle name="40% - Accent1 2 4 2 2 2 2" xfId="9714" xr:uid="{FAC840EA-606A-46BC-B06D-E57FD7B20213}"/>
    <cellStyle name="40% - Accent1 2 4 2 2 3" xfId="9715" xr:uid="{DFE7D19B-1205-465E-8566-E3849B06A74B}"/>
    <cellStyle name="40% - Accent1 2 4 2 2 4" xfId="9716" xr:uid="{FEDFCBB6-D713-4F8B-B76D-C21596295D6D}"/>
    <cellStyle name="40% - Accent1 2 4 2 2 5" xfId="9712" xr:uid="{1618747F-818A-4F4D-BD52-19D2C8FC28C1}"/>
    <cellStyle name="40% - Accent1 2 4 2 3" xfId="9717" xr:uid="{D7E3735B-9227-4F55-B208-CC675C1413E8}"/>
    <cellStyle name="40% - Accent1 2 4 2 3 2" xfId="9718" xr:uid="{035C0C44-08D0-4D47-9989-420EE046D177}"/>
    <cellStyle name="40% - Accent1 2 4 2 4" xfId="9719" xr:uid="{74CEFD26-C92A-44CB-B097-F3BBB68C61F2}"/>
    <cellStyle name="40% - Accent1 2 4 2 5" xfId="9720" xr:uid="{65BE61D3-3475-4DC6-BB16-0C7C288EBE43}"/>
    <cellStyle name="40% - Accent1 2 4 2 6" xfId="9721" xr:uid="{037BC9E4-6993-4A66-94AC-FC3FC87C4DA1}"/>
    <cellStyle name="40% - Accent1 2 4 2 7" xfId="9711" xr:uid="{BFE520AE-EEA6-4478-A6A8-3F026E607FB3}"/>
    <cellStyle name="40% - Accent1 2 4 3" xfId="269" xr:uid="{A6DFA4F7-A909-4E76-93B0-E511EE959F56}"/>
    <cellStyle name="40% - Accent1 2 4 3 2" xfId="9723" xr:uid="{5D2A0F33-619F-4349-87ED-13A3A932953C}"/>
    <cellStyle name="40% - Accent1 2 4 3 2 2" xfId="9724" xr:uid="{CB849288-AE13-4000-ACF2-90AA484ACD6D}"/>
    <cellStyle name="40% - Accent1 2 4 3 2 3" xfId="9725" xr:uid="{1D3B4A24-5A12-48D1-86D4-E961CD31745F}"/>
    <cellStyle name="40% - Accent1 2 4 3 2 4" xfId="9726" xr:uid="{9BA9326C-9FFA-4FAE-BAFE-331521D664EC}"/>
    <cellStyle name="40% - Accent1 2 4 3 3" xfId="9727" xr:uid="{ED03ABE8-0BD6-48D5-A20E-6AABA2ED05BF}"/>
    <cellStyle name="40% - Accent1 2 4 3 4" xfId="9728" xr:uid="{7243B0A2-38F3-4B04-9545-E7AC41508102}"/>
    <cellStyle name="40% - Accent1 2 4 3 5" xfId="9729" xr:uid="{2FD18667-95C9-4EAC-9676-262CC42021B8}"/>
    <cellStyle name="40% - Accent1 2 4 3 6" xfId="9730" xr:uid="{87039799-EA0B-42E3-8FD9-42E9526E1E6E}"/>
    <cellStyle name="40% - Accent1 2 4 3 7" xfId="9722" xr:uid="{3F538D92-6E5F-452B-9883-FB3B2E9C930A}"/>
    <cellStyle name="40% - Accent1 2 4 4" xfId="9731" xr:uid="{E619A251-52C8-4A47-AB35-13508A019889}"/>
    <cellStyle name="40% - Accent1 2 4 4 2" xfId="9732" xr:uid="{0798A534-C1CC-4189-AC4B-C4D337102197}"/>
    <cellStyle name="40% - Accent1 2 4 4 3" xfId="9733" xr:uid="{3D86FBA5-41B7-49FF-812B-8FC71EC5AE1F}"/>
    <cellStyle name="40% - Accent1 2 4 4 4" xfId="9734" xr:uid="{60DD0DB9-54A0-47F0-BDEB-00CB13183D84}"/>
    <cellStyle name="40% - Accent1 2 4 5" xfId="9735" xr:uid="{706490DB-CC58-4CAD-B022-BF4FE766AD56}"/>
    <cellStyle name="40% - Accent1 2 4 6" xfId="9736" xr:uid="{0003658E-D475-4407-8261-1EA02D139D74}"/>
    <cellStyle name="40% - Accent1 2 4 7" xfId="9737" xr:uid="{B0AAFE73-D709-43D0-BC17-8F45847A3AA8}"/>
    <cellStyle name="40% - Accent1 2 4 8" xfId="9738" xr:uid="{4EDCEFDD-3D5E-49FF-96CC-F0C3EAFA1A8F}"/>
    <cellStyle name="40% - Accent1 2 4 9" xfId="9739" xr:uid="{5307D23A-AA6B-4B37-A42D-462C2A93F1E1}"/>
    <cellStyle name="40% - Accent1 2 5" xfId="270" xr:uid="{657CEBE8-61E6-46EE-A79A-9AB1EBA6682A}"/>
    <cellStyle name="40% - Accent1 2 5 2" xfId="271" xr:uid="{8C1FF0B5-A3D6-4076-AF3C-55D1E8BD47F3}"/>
    <cellStyle name="40% - Accent1 2 5 2 2" xfId="9742" xr:uid="{FD9AB10C-C381-4551-9EDD-787A7BB91A25}"/>
    <cellStyle name="40% - Accent1 2 5 2 2 2" xfId="9743" xr:uid="{9BAD8B56-F9EB-4D03-9FAE-C5A0D2CE148A}"/>
    <cellStyle name="40% - Accent1 2 5 2 2 2 2" xfId="9744" xr:uid="{F9517395-05B9-4DE2-8FB3-28BCE7121C25}"/>
    <cellStyle name="40% - Accent1 2 5 2 2 3" xfId="9745" xr:uid="{1EF69311-5932-40AA-936E-85D4D6F2B6CF}"/>
    <cellStyle name="40% - Accent1 2 5 2 2 4" xfId="9746" xr:uid="{32B992EE-DB99-4AA8-AA72-7BD54C3809D5}"/>
    <cellStyle name="40% - Accent1 2 5 2 3" xfId="9747" xr:uid="{366EA42A-8EBC-42C0-929D-8344903DD24A}"/>
    <cellStyle name="40% - Accent1 2 5 2 3 2" xfId="9748" xr:uid="{F706785C-9AD9-496F-987A-0681178EF631}"/>
    <cellStyle name="40% - Accent1 2 5 2 4" xfId="9749" xr:uid="{1D47ABD0-AAFA-4501-A901-55763AF71287}"/>
    <cellStyle name="40% - Accent1 2 5 2 5" xfId="9750" xr:uid="{6F2A5014-30D8-401F-B15E-BD12E5FBB2B1}"/>
    <cellStyle name="40% - Accent1 2 5 2 6" xfId="9751" xr:uid="{3E21A88F-082A-4BB5-A2E2-FDFDDECDFEFC}"/>
    <cellStyle name="40% - Accent1 2 5 2 7" xfId="9741" xr:uid="{C11D64DF-4C6A-4B14-BA5C-8FD2DA5567C3}"/>
    <cellStyle name="40% - Accent1 2 5 3" xfId="9752" xr:uid="{C652DC01-55D0-48DB-9B82-E6E2BE0C72F9}"/>
    <cellStyle name="40% - Accent1 2 5 3 2" xfId="9753" xr:uid="{26773899-BCE7-4942-B857-EC826FE3AA77}"/>
    <cellStyle name="40% - Accent1 2 5 3 2 2" xfId="9754" xr:uid="{B38FDA65-A102-4901-B5EC-F1A77A73FCF9}"/>
    <cellStyle name="40% - Accent1 2 5 3 2 3" xfId="9755" xr:uid="{1F69DF4B-B1D8-4FAE-8626-218D0F742E28}"/>
    <cellStyle name="40% - Accent1 2 5 3 2 4" xfId="9756" xr:uid="{F96A269A-5936-4A0D-B32B-AC66C22122F1}"/>
    <cellStyle name="40% - Accent1 2 5 3 3" xfId="9757" xr:uid="{9852FB02-2D09-43FC-93BA-E86E294E3F89}"/>
    <cellStyle name="40% - Accent1 2 5 3 4" xfId="9758" xr:uid="{8BFD8F04-E78A-4B0D-BD74-58C699297EF6}"/>
    <cellStyle name="40% - Accent1 2 5 3 5" xfId="9759" xr:uid="{1BFCDFDD-E280-40AF-B896-DC5B42B5B0A3}"/>
    <cellStyle name="40% - Accent1 2 5 3 6" xfId="9760" xr:uid="{0C026EA4-1F9E-4D9E-A3AC-CB6E071240AA}"/>
    <cellStyle name="40% - Accent1 2 5 4" xfId="9761" xr:uid="{BC93ACD0-8C38-4B81-9FE6-D2E72D15C4EF}"/>
    <cellStyle name="40% - Accent1 2 5 4 2" xfId="9762" xr:uid="{1C615B9D-37D8-48EA-95FF-CDCCE1C38A8A}"/>
    <cellStyle name="40% - Accent1 2 5 4 3" xfId="9763" xr:uid="{E8B92FA5-E10E-4AB1-B73B-A12E21533D47}"/>
    <cellStyle name="40% - Accent1 2 5 4 4" xfId="9764" xr:uid="{919D14BE-F5E6-40B0-A5FE-C6B7C2FACC87}"/>
    <cellStyle name="40% - Accent1 2 5 5" xfId="9765" xr:uid="{63107B6A-3976-4701-8992-197A7B35E256}"/>
    <cellStyle name="40% - Accent1 2 5 6" xfId="9766" xr:uid="{D8BA5167-0B6F-45B8-B10A-5C2B9CE0AF10}"/>
    <cellStyle name="40% - Accent1 2 5 7" xfId="9767" xr:uid="{688DF30D-0132-41D6-AA2E-A7A623A38540}"/>
    <cellStyle name="40% - Accent1 2 5 8" xfId="9768" xr:uid="{65067C37-5023-4E61-8C2B-824BB0CCAC06}"/>
    <cellStyle name="40% - Accent1 2 5 9" xfId="9740" xr:uid="{D3D8B244-A510-4F86-B024-BA18927BD7E4}"/>
    <cellStyle name="40% - Accent1 2 6" xfId="272" xr:uid="{8936E1AB-0754-4BB4-AADD-C3DE9A827A55}"/>
    <cellStyle name="40% - Accent1 2 6 2" xfId="273" xr:uid="{ABBCD039-65DC-48ED-9FBF-F7FD0BDDC2B6}"/>
    <cellStyle name="40% - Accent1 2 6 2 2" xfId="9771" xr:uid="{861C7772-9230-4031-8351-E0DAFEE53E88}"/>
    <cellStyle name="40% - Accent1 2 6 2 2 2" xfId="9772" xr:uid="{9AAB999E-0BA9-464D-A2A4-A82304FC6D28}"/>
    <cellStyle name="40% - Accent1 2 6 2 3" xfId="9773" xr:uid="{00EC3F04-CFBE-40BE-8A9A-CCFA32C99621}"/>
    <cellStyle name="40% - Accent1 2 6 2 4" xfId="9774" xr:uid="{107F14D1-0969-41E5-AAB8-BC86EC373E8E}"/>
    <cellStyle name="40% - Accent1 2 6 2 5" xfId="9770" xr:uid="{84701A49-50CD-46BE-A8B7-3B97B9663F24}"/>
    <cellStyle name="40% - Accent1 2 6 3" xfId="9775" xr:uid="{3095E8DB-C37F-434E-A86D-C97D63597E5E}"/>
    <cellStyle name="40% - Accent1 2 6 3 2" xfId="9776" xr:uid="{05837B53-43FF-42CB-AF58-0A4B9AFC5F83}"/>
    <cellStyle name="40% - Accent1 2 6 4" xfId="9777" xr:uid="{0DFAB03E-1554-4958-A817-450A27A253E2}"/>
    <cellStyle name="40% - Accent1 2 6 5" xfId="9778" xr:uid="{95C427C7-9142-4A9F-A8CD-5F701557460B}"/>
    <cellStyle name="40% - Accent1 2 6 6" xfId="9779" xr:uid="{2AAB359D-8F7F-4A71-AC9A-E3B5F9728F65}"/>
    <cellStyle name="40% - Accent1 2 6 7" xfId="9769" xr:uid="{FA1AA38E-6814-4CF9-9A80-62B1FBC30119}"/>
    <cellStyle name="40% - Accent1 2 7" xfId="274" xr:uid="{BC8A76FC-8DD7-4F83-A495-6208A3C95CA9}"/>
    <cellStyle name="40% - Accent1 2 7 2" xfId="9781" xr:uid="{79D2134F-BCE4-437F-B745-4100F10A1ABB}"/>
    <cellStyle name="40% - Accent1 2 7 2 2" xfId="9782" xr:uid="{0646B8E0-8341-4FF5-B69C-B1B3BE8E4ED6}"/>
    <cellStyle name="40% - Accent1 2 7 2 3" xfId="9783" xr:uid="{306B59A6-BB81-4591-9D50-99E34D81A15B}"/>
    <cellStyle name="40% - Accent1 2 7 2 4" xfId="9784" xr:uid="{9657E8BA-E10E-41DD-846B-C714E902B3F8}"/>
    <cellStyle name="40% - Accent1 2 7 3" xfId="9785" xr:uid="{3D83418F-EFF7-4F43-8569-FFE43507A2E0}"/>
    <cellStyle name="40% - Accent1 2 7 4" xfId="9786" xr:uid="{E21179BB-9671-443F-BC1D-EB2474025A8D}"/>
    <cellStyle name="40% - Accent1 2 7 5" xfId="9787" xr:uid="{D20B72AC-43A1-41DA-AE9B-26D97268E1D5}"/>
    <cellStyle name="40% - Accent1 2 7 6" xfId="9788" xr:uid="{13D04292-060D-47FA-8CB1-7BF27492EF81}"/>
    <cellStyle name="40% - Accent1 2 7 7" xfId="9780" xr:uid="{54401BAD-5B01-4E97-82AB-D28ABEFF3029}"/>
    <cellStyle name="40% - Accent1 2 8" xfId="9789" xr:uid="{C229C4B7-84E3-4F86-B087-A07423A6FED0}"/>
    <cellStyle name="40% - Accent1 2 8 2" xfId="9790" xr:uid="{79A428F1-5A0F-49A3-B394-6E06E7A16369}"/>
    <cellStyle name="40% - Accent1 2 8 3" xfId="9791" xr:uid="{7DACA307-2884-41D5-B80F-82D0A2816438}"/>
    <cellStyle name="40% - Accent1 2 8 4" xfId="9792" xr:uid="{BF2D4AFA-CD30-43A2-9043-19BBA9E662A2}"/>
    <cellStyle name="40% - Accent1 2 9" xfId="9793" xr:uid="{6711575D-2217-4AB4-AFEE-6A5F7ABD93CD}"/>
    <cellStyle name="40% - Accent1 20" xfId="9794" xr:uid="{EC4EB02B-2A58-4843-A1FA-8FD675485D63}"/>
    <cellStyle name="40% - Accent1 20 2" xfId="9795" xr:uid="{0A19BB19-F492-4014-9BBE-82DCABCBD400}"/>
    <cellStyle name="40% - Accent1 20 3" xfId="9796" xr:uid="{B07900D3-E05F-41EE-927E-C824BBBF0BF7}"/>
    <cellStyle name="40% - Accent1 21" xfId="9797" xr:uid="{6989268E-DAFE-4DF0-8112-BC9A2F2B1A77}"/>
    <cellStyle name="40% - Accent1 21 2" xfId="9798" xr:uid="{0A4AC3D0-1DED-477C-AA32-CBB2F240197F}"/>
    <cellStyle name="40% - Accent1 21 3" xfId="9799" xr:uid="{EAE5660A-44FB-4B94-BBD6-B59E840A640D}"/>
    <cellStyle name="40% - Accent1 22" xfId="9800" xr:uid="{CCF133D8-0677-4DB9-A9DE-6525EE61FAC0}"/>
    <cellStyle name="40% - Accent1 22 2" xfId="9801" xr:uid="{D28E01AF-0195-4B6F-AF9F-E6F3FF756A56}"/>
    <cellStyle name="40% - Accent1 22 3" xfId="9802" xr:uid="{3F55830E-5E1C-437B-94F0-BC8FDF89BE86}"/>
    <cellStyle name="40% - Accent1 23" xfId="9803" xr:uid="{AD2F0D1F-F16F-4971-8880-60C1CC3E4722}"/>
    <cellStyle name="40% - Accent1 23 2" xfId="9804" xr:uid="{D0346F14-172A-4DC5-A000-1073F5B9FFC8}"/>
    <cellStyle name="40% - Accent1 24" xfId="9805" xr:uid="{D7048240-D080-4075-AF50-CDF55160A092}"/>
    <cellStyle name="40% - Accent1 25" xfId="9806" xr:uid="{D9523A01-4520-4653-8800-A7D200FA654C}"/>
    <cellStyle name="40% - Accent1 26" xfId="9807" xr:uid="{8D82E307-5594-419B-9567-A140CF4AE94D}"/>
    <cellStyle name="40% - Accent1 27" xfId="9808" xr:uid="{E3802863-62F1-4FCA-A895-502BB8CAB16E}"/>
    <cellStyle name="40% - Accent1 28" xfId="9809" xr:uid="{8F81E16D-0C11-424D-9BF3-E8E4961B28A0}"/>
    <cellStyle name="40% - Accent1 29" xfId="9810" xr:uid="{312006B9-0097-4737-95C3-A41B63C4A855}"/>
    <cellStyle name="40% - Accent1 3" xfId="275" xr:uid="{9DBB8CE4-6FAC-4D64-9AED-55C7DE701A86}"/>
    <cellStyle name="40% - Accent1 3 10" xfId="9812" xr:uid="{70583430-9917-4B9D-A1BC-C5A10DFB6CED}"/>
    <cellStyle name="40% - Accent1 3 10 2" xfId="9813" xr:uid="{598510C0-F338-4887-B6DD-12B95BF873E3}"/>
    <cellStyle name="40% - Accent1 3 11" xfId="9814" xr:uid="{2D2935C9-4D95-445A-A7E1-D67AD258C31A}"/>
    <cellStyle name="40% - Accent1 3 12" xfId="9815" xr:uid="{926BE13D-0563-4CF0-B36F-43E7419E3F32}"/>
    <cellStyle name="40% - Accent1 3 13" xfId="9816" xr:uid="{D84669B9-63DC-43E0-9A0B-A20ED30DA566}"/>
    <cellStyle name="40% - Accent1 3 14" xfId="9817" xr:uid="{78467D41-1508-48CC-A7C0-343EED89D613}"/>
    <cellStyle name="40% - Accent1 3 15" xfId="9818" xr:uid="{002253F7-89D0-4ECB-99F6-2704109A4CC7}"/>
    <cellStyle name="40% - Accent1 3 16" xfId="9819" xr:uid="{71AAB5A7-F7B2-4DF8-99AE-018F5C66F59C}"/>
    <cellStyle name="40% - Accent1 3 17" xfId="9820" xr:uid="{5C2DD378-18FB-4CF9-9CB8-A77D50B9155D}"/>
    <cellStyle name="40% - Accent1 3 18" xfId="9811" xr:uid="{9382A7F8-5FD8-4E1F-A3AB-24266DA5051A}"/>
    <cellStyle name="40% - Accent1 3 2" xfId="276" xr:uid="{9DA6AB2B-9D6B-4447-969F-8227926AD464}"/>
    <cellStyle name="40% - Accent1 3 2 10" xfId="9822" xr:uid="{FF24293E-CDAA-428C-9597-69256F43F5DA}"/>
    <cellStyle name="40% - Accent1 3 2 11" xfId="9823" xr:uid="{8F35CB24-1AC9-4A3F-8863-22E55212C185}"/>
    <cellStyle name="40% - Accent1 3 2 12" xfId="9824" xr:uid="{D14C92AB-FA46-4A66-8C62-D9507082A80E}"/>
    <cellStyle name="40% - Accent1 3 2 13" xfId="9825" xr:uid="{721F596F-AAF1-4D0F-92BE-6CA1B0B5E00B}"/>
    <cellStyle name="40% - Accent1 3 2 14" xfId="9821" xr:uid="{0B0CEF1D-E3F0-4E6B-A94D-2B5FEAF2AAC0}"/>
    <cellStyle name="40% - Accent1 3 2 2" xfId="277" xr:uid="{918CB886-C298-4CE0-9C48-D66A4AB0FBEB}"/>
    <cellStyle name="40% - Accent1 3 2 2 10" xfId="9827" xr:uid="{69C4077E-7080-45C0-9FBC-F7D55661460B}"/>
    <cellStyle name="40% - Accent1 3 2 2 11" xfId="9826" xr:uid="{98092EFF-B36E-46A8-B305-D6C90B64FD5F}"/>
    <cellStyle name="40% - Accent1 3 2 2 2" xfId="278" xr:uid="{8ED631DC-E3FE-4D73-8BF2-5B59FE59BCD9}"/>
    <cellStyle name="40% - Accent1 3 2 2 2 2" xfId="9829" xr:uid="{954DCB9B-FEE5-4061-98C6-B0E5816B210B}"/>
    <cellStyle name="40% - Accent1 3 2 2 2 2 2" xfId="9830" xr:uid="{1F463721-781F-43B2-A3EA-27EB722AD38B}"/>
    <cellStyle name="40% - Accent1 3 2 2 2 2 2 2" xfId="9831" xr:uid="{F8B09817-48E9-4362-B1DD-A7203950C019}"/>
    <cellStyle name="40% - Accent1 3 2 2 2 2 3" xfId="9832" xr:uid="{78724891-454C-4CC6-BF3C-6429B978B634}"/>
    <cellStyle name="40% - Accent1 3 2 2 2 2 4" xfId="9833" xr:uid="{1BBB5914-64C7-4596-9FE3-5259BD581D8D}"/>
    <cellStyle name="40% - Accent1 3 2 2 2 2 5" xfId="9834" xr:uid="{ED752239-2EE5-4B33-B6BE-C587366478A2}"/>
    <cellStyle name="40% - Accent1 3 2 2 2 3" xfId="9835" xr:uid="{E501953E-44AE-4A56-99C8-06465142F0F5}"/>
    <cellStyle name="40% - Accent1 3 2 2 2 3 2" xfId="9836" xr:uid="{02595336-5E8F-4A25-A11B-9E747A9A9FA2}"/>
    <cellStyle name="40% - Accent1 3 2 2 2 4" xfId="9837" xr:uid="{DA1D46BB-8195-4B00-8F4C-6E4DD045D9CB}"/>
    <cellStyle name="40% - Accent1 3 2 2 2 5" xfId="9838" xr:uid="{6BF67210-8190-4EC1-8C2E-3BDF1B329AFF}"/>
    <cellStyle name="40% - Accent1 3 2 2 2 6" xfId="9839" xr:uid="{2BCC2891-10E5-4FFE-9E9D-BB4B51985273}"/>
    <cellStyle name="40% - Accent1 3 2 2 2 7" xfId="9840" xr:uid="{02DE0057-79FA-494B-95B9-EBABC3790B3E}"/>
    <cellStyle name="40% - Accent1 3 2 2 2 8" xfId="9828" xr:uid="{A8ABA1D6-C3B0-4C32-8720-0C3B053DADB6}"/>
    <cellStyle name="40% - Accent1 3 2 2 3" xfId="9841" xr:uid="{839A67FD-2DB5-4E21-9A82-FA2835264966}"/>
    <cellStyle name="40% - Accent1 3 2 2 3 2" xfId="9842" xr:uid="{ADA87798-6266-45D0-AFDB-BC9D8C115035}"/>
    <cellStyle name="40% - Accent1 3 2 2 3 2 2" xfId="9843" xr:uid="{61208774-CD12-41ED-9C24-BD6B3722A1BD}"/>
    <cellStyle name="40% - Accent1 3 2 2 3 2 3" xfId="9844" xr:uid="{3E7A73AF-7442-49FE-97AC-176303BA74FA}"/>
    <cellStyle name="40% - Accent1 3 2 2 3 2 4" xfId="9845" xr:uid="{9686827B-B798-4343-AC64-F9496CFD9FCA}"/>
    <cellStyle name="40% - Accent1 3 2 2 3 3" xfId="9846" xr:uid="{3203A5AA-7670-4BCB-B394-12C637962B94}"/>
    <cellStyle name="40% - Accent1 3 2 2 3 4" xfId="9847" xr:uid="{C8138D86-C86B-4F22-A8DC-DD49E1E97542}"/>
    <cellStyle name="40% - Accent1 3 2 2 3 5" xfId="9848" xr:uid="{89249F94-1808-4BAD-9EBE-E824F8EAE02C}"/>
    <cellStyle name="40% - Accent1 3 2 2 3 6" xfId="9849" xr:uid="{644EFD2F-A93C-41E9-B7AE-8F6A427F0FF6}"/>
    <cellStyle name="40% - Accent1 3 2 2 3 7" xfId="9850" xr:uid="{5446D3A8-BD8F-4839-A6B6-4EE29F938F44}"/>
    <cellStyle name="40% - Accent1 3 2 2 4" xfId="9851" xr:uid="{931F1C72-1C9F-48C7-935C-DA1A515FE350}"/>
    <cellStyle name="40% - Accent1 3 2 2 4 2" xfId="9852" xr:uid="{A9E999BD-CD8C-4A88-AEFA-E28DF8F490ED}"/>
    <cellStyle name="40% - Accent1 3 2 2 4 3" xfId="9853" xr:uid="{05772E84-22BF-4213-BEB6-99D4D0818F80}"/>
    <cellStyle name="40% - Accent1 3 2 2 4 4" xfId="9854" xr:uid="{A591C6B2-4D67-4A28-890C-88F1AE51792D}"/>
    <cellStyle name="40% - Accent1 3 2 2 4 5" xfId="9855" xr:uid="{7E7D5EEA-7F44-4C7D-8930-487982BEF195}"/>
    <cellStyle name="40% - Accent1 3 2 2 5" xfId="9856" xr:uid="{1825D9E3-C762-4DE1-BEFA-5FE88799C326}"/>
    <cellStyle name="40% - Accent1 3 2 2 6" xfId="9857" xr:uid="{714E93DD-11B3-48F2-B80E-E2E70616C47E}"/>
    <cellStyle name="40% - Accent1 3 2 2 7" xfId="9858" xr:uid="{6DECD189-C715-4933-9651-61E0FABE03B4}"/>
    <cellStyle name="40% - Accent1 3 2 2 8" xfId="9859" xr:uid="{27312E51-6906-4483-B045-B6BCF89E6E65}"/>
    <cellStyle name="40% - Accent1 3 2 2 9" xfId="9860" xr:uid="{A27DC3BC-C6E7-49A4-9194-ADB495AEB768}"/>
    <cellStyle name="40% - Accent1 3 2 3" xfId="279" xr:uid="{6BE6EC7A-FC27-4ACF-AABA-051E492FB45F}"/>
    <cellStyle name="40% - Accent1 3 2 3 10" xfId="9861" xr:uid="{8854BEF8-3A38-4FF7-9015-999BD402E668}"/>
    <cellStyle name="40% - Accent1 3 2 3 2" xfId="9862" xr:uid="{51683AF3-E4A8-4D3C-B071-7799D35C2D28}"/>
    <cellStyle name="40% - Accent1 3 2 3 2 2" xfId="9863" xr:uid="{142B797B-9A35-47C8-A6DA-59F02E9FF594}"/>
    <cellStyle name="40% - Accent1 3 2 3 2 2 2" xfId="9864" xr:uid="{32023929-8667-4A44-B70C-F2C5CD1E7829}"/>
    <cellStyle name="40% - Accent1 3 2 3 2 2 3" xfId="9865" xr:uid="{2A3EA52D-5533-4699-AD8D-22E53B471D79}"/>
    <cellStyle name="40% - Accent1 3 2 3 2 2 4" xfId="9866" xr:uid="{70F6F439-4892-4337-8644-7FB34935CC6A}"/>
    <cellStyle name="40% - Accent1 3 2 3 2 2 5" xfId="9867" xr:uid="{25B9D01A-9AB6-4DB5-A88B-7C13415F6F9D}"/>
    <cellStyle name="40% - Accent1 3 2 3 2 3" xfId="9868" xr:uid="{BBB418ED-492D-438A-ABF1-28C3343DD65B}"/>
    <cellStyle name="40% - Accent1 3 2 3 2 4" xfId="9869" xr:uid="{8C951CF2-001F-4934-9695-0B7C11684795}"/>
    <cellStyle name="40% - Accent1 3 2 3 2 5" xfId="9870" xr:uid="{6BB05BDD-9E57-41EE-9934-EA577C8A149B}"/>
    <cellStyle name="40% - Accent1 3 2 3 2 6" xfId="9871" xr:uid="{FBE5D482-BBCB-4588-9188-C0CAFC9A2BCD}"/>
    <cellStyle name="40% - Accent1 3 2 3 2 7" xfId="9872" xr:uid="{2F791301-71E7-4721-8FA1-2C7575DEE5B0}"/>
    <cellStyle name="40% - Accent1 3 2 3 3" xfId="9873" xr:uid="{1D67255E-8D1D-4351-B9E5-100EA404C149}"/>
    <cellStyle name="40% - Accent1 3 2 3 3 2" xfId="9874" xr:uid="{C8CC5D32-D38E-46CF-B98D-85018CC4DE37}"/>
    <cellStyle name="40% - Accent1 3 2 3 3 2 2" xfId="9875" xr:uid="{6D2445F3-D960-496A-AD1A-089BC2785303}"/>
    <cellStyle name="40% - Accent1 3 2 3 3 2 3" xfId="9876" xr:uid="{6C81A425-B641-47A0-A6B1-213481A9B696}"/>
    <cellStyle name="40% - Accent1 3 2 3 3 3" xfId="9877" xr:uid="{DDF0C4E9-E70E-49FC-9AD8-2A9A5FACAF9F}"/>
    <cellStyle name="40% - Accent1 3 2 3 3 4" xfId="9878" xr:uid="{ED03E1E5-ED02-4D64-A778-CBA36596BDE4}"/>
    <cellStyle name="40% - Accent1 3 2 3 3 5" xfId="9879" xr:uid="{7A7873A5-9EF4-42B9-98E9-3777479544B4}"/>
    <cellStyle name="40% - Accent1 3 2 3 3 6" xfId="9880" xr:uid="{08A36A13-84F9-40D1-920E-E34F2F265750}"/>
    <cellStyle name="40% - Accent1 3 2 3 3 7" xfId="9881" xr:uid="{9A123AD3-827F-42AA-81A5-484152CBB8D1}"/>
    <cellStyle name="40% - Accent1 3 2 3 4" xfId="9882" xr:uid="{7F9CE6B8-2BB2-41BD-BDCA-72286B900FCD}"/>
    <cellStyle name="40% - Accent1 3 2 3 4 2" xfId="9883" xr:uid="{1E1F7BFD-6DE2-4396-89C8-08FAA2D56090}"/>
    <cellStyle name="40% - Accent1 3 2 3 4 3" xfId="9884" xr:uid="{5A01B534-702A-4DC0-96AD-C5AD0CBAD7DD}"/>
    <cellStyle name="40% - Accent1 3 2 3 4 4" xfId="9885" xr:uid="{9893EB0A-BF6B-4F95-BAE1-2E5F027A9905}"/>
    <cellStyle name="40% - Accent1 3 2 3 5" xfId="9886" xr:uid="{4C358097-BCCA-474F-8400-545A719A44B8}"/>
    <cellStyle name="40% - Accent1 3 2 3 6" xfId="9887" xr:uid="{170038C7-80BA-4E53-AA3A-3F7D7D58176D}"/>
    <cellStyle name="40% - Accent1 3 2 3 7" xfId="9888" xr:uid="{0FEFAF5E-03C5-4792-BCB8-49165D8FBACE}"/>
    <cellStyle name="40% - Accent1 3 2 3 8" xfId="9889" xr:uid="{235924A2-E415-4BFC-B521-7BDC1EF6EB71}"/>
    <cellStyle name="40% - Accent1 3 2 3 9" xfId="9890" xr:uid="{16740E13-CC0E-40B8-9522-235854E3D0B3}"/>
    <cellStyle name="40% - Accent1 3 2 4" xfId="9891" xr:uid="{36E5053E-A848-4638-95FB-03228D648433}"/>
    <cellStyle name="40% - Accent1 3 2 4 2" xfId="9892" xr:uid="{65185E48-67F3-49D9-92D8-D7CC34B290B2}"/>
    <cellStyle name="40% - Accent1 3 2 4 2 2" xfId="9893" xr:uid="{73DB7003-1DE0-4924-A45D-188AB089AAC4}"/>
    <cellStyle name="40% - Accent1 3 2 4 2 2 2" xfId="9894" xr:uid="{B2AC51D7-DBFB-477C-9C47-4FA94114F356}"/>
    <cellStyle name="40% - Accent1 3 2 4 2 3" xfId="9895" xr:uid="{FCCC027B-58D6-4ED8-839E-8ED5788D852F}"/>
    <cellStyle name="40% - Accent1 3 2 4 2 4" xfId="9896" xr:uid="{1364A80C-08B5-4493-B657-BE0F847C35A6}"/>
    <cellStyle name="40% - Accent1 3 2 4 2 5" xfId="9897" xr:uid="{518D2E9C-BCF3-40E4-9917-7269AD43D623}"/>
    <cellStyle name="40% - Accent1 3 2 4 3" xfId="9898" xr:uid="{80AF62B3-7626-48C2-875D-B26B19966576}"/>
    <cellStyle name="40% - Accent1 3 2 4 3 2" xfId="9899" xr:uid="{7002844C-A851-4CBC-851A-D9555DE23D20}"/>
    <cellStyle name="40% - Accent1 3 2 4 4" xfId="9900" xr:uid="{A7F651ED-92A4-4A3B-95EE-0B58711293D9}"/>
    <cellStyle name="40% - Accent1 3 2 4 4 2" xfId="9901" xr:uid="{3355A10B-0B76-4878-AAC9-D4A011098CB2}"/>
    <cellStyle name="40% - Accent1 3 2 4 5" xfId="9902" xr:uid="{38FBDB5B-12AF-438A-854D-4CAEE9589FAC}"/>
    <cellStyle name="40% - Accent1 3 2 4 6" xfId="9903" xr:uid="{9825D8B9-3E95-4DEB-B438-3D9866FFE782}"/>
    <cellStyle name="40% - Accent1 3 2 4 7" xfId="9904" xr:uid="{030AE8A5-304E-4BC6-B478-E1EF0F24D6F2}"/>
    <cellStyle name="40% - Accent1 3 2 5" xfId="9905" xr:uid="{D0F33165-B48C-461F-8C3C-50446A061813}"/>
    <cellStyle name="40% - Accent1 3 2 5 2" xfId="9906" xr:uid="{D844900B-7F99-45BC-8B56-8F3B91FCD878}"/>
    <cellStyle name="40% - Accent1 3 2 5 2 2" xfId="9907" xr:uid="{B6FFB47D-935B-485C-ADEF-FE7D99E24A3A}"/>
    <cellStyle name="40% - Accent1 3 2 5 2 2 2" xfId="9908" xr:uid="{3528C2C4-0FD4-44C5-A328-351B4C1E43A1}"/>
    <cellStyle name="40% - Accent1 3 2 5 2 3" xfId="9909" xr:uid="{9FE0771F-1233-4ECE-83ED-BAD4203C14E9}"/>
    <cellStyle name="40% - Accent1 3 2 5 2 4" xfId="9910" xr:uid="{704B36AB-C8F4-42A0-BE60-5B46BB8C53C8}"/>
    <cellStyle name="40% - Accent1 3 2 5 3" xfId="9911" xr:uid="{1D316899-1220-46CE-8857-C82FB758A47D}"/>
    <cellStyle name="40% - Accent1 3 2 5 3 2" xfId="9912" xr:uid="{B7EFF23A-1DB5-4DB6-99CB-CEB017D955FB}"/>
    <cellStyle name="40% - Accent1 3 2 5 4" xfId="9913" xr:uid="{57F77AE2-0589-49ED-863A-7DD4DE8938D0}"/>
    <cellStyle name="40% - Accent1 3 2 5 4 2" xfId="9914" xr:uid="{7D153986-1792-4D2F-A3DA-31C8B760F6F6}"/>
    <cellStyle name="40% - Accent1 3 2 5 5" xfId="9915" xr:uid="{805AA6C0-E6B2-4CFE-9C66-28932380BB60}"/>
    <cellStyle name="40% - Accent1 3 2 5 6" xfId="9916" xr:uid="{DD363221-EFD9-4D70-B7A7-526AD241FC21}"/>
    <cellStyle name="40% - Accent1 3 2 5 7" xfId="9917" xr:uid="{DB4BE5A2-C427-4BDE-A28E-A3568F302B1C}"/>
    <cellStyle name="40% - Accent1 3 2 6" xfId="9918" xr:uid="{5682C45C-1B3C-4081-9659-EA86CA7FA365}"/>
    <cellStyle name="40% - Accent1 3 2 6 2" xfId="9919" xr:uid="{EA2C4561-858E-4B19-BD25-3E39DCB9573B}"/>
    <cellStyle name="40% - Accent1 3 2 6 2 2" xfId="9920" xr:uid="{E8DF8DFB-E2BE-4650-B50A-2D3EBCEB4963}"/>
    <cellStyle name="40% - Accent1 3 2 6 3" xfId="9921" xr:uid="{0648E7F1-990C-4B75-AED1-0AFB47616F42}"/>
    <cellStyle name="40% - Accent1 3 2 6 4" xfId="9922" xr:uid="{63589417-4603-426F-A613-0597C6DD4F0B}"/>
    <cellStyle name="40% - Accent1 3 2 7" xfId="9923" xr:uid="{51FE1B3D-CD44-4E89-AC31-C259EBD6C0AB}"/>
    <cellStyle name="40% - Accent1 3 2 7 2" xfId="9924" xr:uid="{5C3F5FB2-5C74-4A95-9EC1-D415FBA4D003}"/>
    <cellStyle name="40% - Accent1 3 2 8" xfId="9925" xr:uid="{65C411E0-D40B-45A1-9204-FD189D3FBADA}"/>
    <cellStyle name="40% - Accent1 3 2 8 2" xfId="9926" xr:uid="{671A2035-4157-4C9A-AD25-A8F40097CA76}"/>
    <cellStyle name="40% - Accent1 3 2 9" xfId="9927" xr:uid="{8BD160A0-781C-4E4E-BE3E-CBD9D036C328}"/>
    <cellStyle name="40% - Accent1 3 3" xfId="280" xr:uid="{28AF3D3C-66F1-4669-96EF-8F89F132583E}"/>
    <cellStyle name="40% - Accent1 3 3 10" xfId="9929" xr:uid="{A056328D-C614-45A9-832A-61FC33A734DB}"/>
    <cellStyle name="40% - Accent1 3 3 11" xfId="9928" xr:uid="{2DA225E7-34FE-4750-9568-E2D7065C4630}"/>
    <cellStyle name="40% - Accent1 3 3 2" xfId="281" xr:uid="{D3FD9086-0CE7-4D6A-ABB1-8DC0CCF46217}"/>
    <cellStyle name="40% - Accent1 3 3 2 2" xfId="9931" xr:uid="{6AB751A0-E5FA-41E6-B75A-90331679E977}"/>
    <cellStyle name="40% - Accent1 3 3 2 2 2" xfId="9932" xr:uid="{EE2DABBB-84A5-4CCB-A190-4BDF612D4865}"/>
    <cellStyle name="40% - Accent1 3 3 2 2 2 2" xfId="9933" xr:uid="{CA24EF33-AFB5-47E3-BED8-ED358869ADB6}"/>
    <cellStyle name="40% - Accent1 3 3 2 2 3" xfId="9934" xr:uid="{68846CC3-0FE3-41BE-A24A-F784B481A124}"/>
    <cellStyle name="40% - Accent1 3 3 2 2 4" xfId="9935" xr:uid="{092DEE40-DB61-48F3-9D90-DE77B4D9D372}"/>
    <cellStyle name="40% - Accent1 3 3 2 3" xfId="9936" xr:uid="{3D6303D9-FC98-49B4-A311-577C321E8BA2}"/>
    <cellStyle name="40% - Accent1 3 3 2 3 2" xfId="9937" xr:uid="{8E0A036D-9AF7-442F-9786-D5CF969CCFEA}"/>
    <cellStyle name="40% - Accent1 3 3 2 4" xfId="9938" xr:uid="{6CE5F609-5831-49D5-9B8A-E10F1117B95F}"/>
    <cellStyle name="40% - Accent1 3 3 2 5" xfId="9939" xr:uid="{E1B069DC-2926-4251-B0DB-EE369B1312E2}"/>
    <cellStyle name="40% - Accent1 3 3 2 6" xfId="9940" xr:uid="{241C98BB-40AF-47A3-88E2-E75E6DDC42BE}"/>
    <cellStyle name="40% - Accent1 3 3 2 7" xfId="9941" xr:uid="{313DB88E-B4A0-42CF-A61D-FF4D450A84E2}"/>
    <cellStyle name="40% - Accent1 3 3 2 8" xfId="9942" xr:uid="{B7CD6A66-76D5-4033-8477-B46F50CFE54B}"/>
    <cellStyle name="40% - Accent1 3 3 2 9" xfId="9930" xr:uid="{83AFB3F4-2C36-45B6-BF5D-B51D5ED13218}"/>
    <cellStyle name="40% - Accent1 3 3 3" xfId="9943" xr:uid="{E71BDAFE-CEF8-4F21-A62C-44AFA66AFBE8}"/>
    <cellStyle name="40% - Accent1 3 3 3 2" xfId="9944" xr:uid="{BB2D9BE0-FA49-4B4A-A7D6-41EFB87050A1}"/>
    <cellStyle name="40% - Accent1 3 3 3 2 2" xfId="9945" xr:uid="{B04466F9-40E8-4655-AF28-30902ACFCE2E}"/>
    <cellStyle name="40% - Accent1 3 3 3 2 3" xfId="9946" xr:uid="{31121CE0-4EFC-476F-8337-66BBC8F48A88}"/>
    <cellStyle name="40% - Accent1 3 3 3 2 4" xfId="9947" xr:uid="{2598A4AA-B30B-4AF5-8974-942B95A3FBD4}"/>
    <cellStyle name="40% - Accent1 3 3 3 3" xfId="9948" xr:uid="{2291EBFD-0D89-4AC7-B8E8-9AA440323433}"/>
    <cellStyle name="40% - Accent1 3 3 3 4" xfId="9949" xr:uid="{051BFD25-554C-43E9-81D5-11B287BAEA5E}"/>
    <cellStyle name="40% - Accent1 3 3 3 5" xfId="9950" xr:uid="{9B2D68B3-AC6D-46C2-BD69-0D3B9F262EDD}"/>
    <cellStyle name="40% - Accent1 3 3 3 6" xfId="9951" xr:uid="{4E32736C-A3A4-41B5-A3FC-46CD0292C50C}"/>
    <cellStyle name="40% - Accent1 3 3 3 7" xfId="9952" xr:uid="{B47132DA-C3E2-4723-85AD-C280AF773674}"/>
    <cellStyle name="40% - Accent1 3 3 4" xfId="9953" xr:uid="{EDAC1422-D67F-4F9E-B687-D932865C52ED}"/>
    <cellStyle name="40% - Accent1 3 3 4 2" xfId="9954" xr:uid="{B679BE6C-CBA2-4248-91B2-97AE4E39B017}"/>
    <cellStyle name="40% - Accent1 3 3 4 3" xfId="9955" xr:uid="{0E831E9F-09E3-46CC-878B-B78B12D17F2B}"/>
    <cellStyle name="40% - Accent1 3 3 4 4" xfId="9956" xr:uid="{2AC07F1F-2154-4D25-AB32-8E22C361EB8B}"/>
    <cellStyle name="40% - Accent1 3 3 5" xfId="9957" xr:uid="{9E8A056B-BD6B-439E-8505-E0ADEC9628D1}"/>
    <cellStyle name="40% - Accent1 3 3 6" xfId="9958" xr:uid="{B0E916D9-7644-4B25-8AAA-2A7FF1E96677}"/>
    <cellStyle name="40% - Accent1 3 3 7" xfId="9959" xr:uid="{3FB28F37-EA90-44BE-9F41-A8BB50D36228}"/>
    <cellStyle name="40% - Accent1 3 3 8" xfId="9960" xr:uid="{3D3EBE97-4479-41DB-A3BA-40A2795FD576}"/>
    <cellStyle name="40% - Accent1 3 3 9" xfId="9961" xr:uid="{097FFA51-43A2-4177-83CF-834BDD4497AE}"/>
    <cellStyle name="40% - Accent1 3 4" xfId="282" xr:uid="{F11A53C2-0265-4E5F-814C-2A5E845F9DF6}"/>
    <cellStyle name="40% - Accent1 3 4 10" xfId="9963" xr:uid="{6EFBC64F-360D-4E05-AE45-12F4CDF29DD6}"/>
    <cellStyle name="40% - Accent1 3 4 11" xfId="9962" xr:uid="{06C1D98E-A311-4610-B6D8-0166B3727A39}"/>
    <cellStyle name="40% - Accent1 3 4 2" xfId="9964" xr:uid="{D7C7E4A4-2E5B-44D9-A5D6-64E412E5A103}"/>
    <cellStyle name="40% - Accent1 3 4 2 2" xfId="9965" xr:uid="{5B897CF8-06A2-4B5A-B3BE-10DDE101CAFE}"/>
    <cellStyle name="40% - Accent1 3 4 2 2 2" xfId="9966" xr:uid="{4BA6573A-51F7-4DB6-B3C1-3D6A1AFE90F4}"/>
    <cellStyle name="40% - Accent1 3 4 2 2 2 2" xfId="9967" xr:uid="{A2CEACD8-C131-4A4B-9205-E8165F305969}"/>
    <cellStyle name="40% - Accent1 3 4 2 2 3" xfId="9968" xr:uid="{EEC6FDA2-4719-48F5-8621-3867F8B5A22E}"/>
    <cellStyle name="40% - Accent1 3 4 2 2 4" xfId="9969" xr:uid="{EF856219-E79C-4366-A7B3-BB99BB5A50B8}"/>
    <cellStyle name="40% - Accent1 3 4 2 2 5" xfId="9970" xr:uid="{53B5256E-B9FB-4FAF-B809-9BE88A86E9C2}"/>
    <cellStyle name="40% - Accent1 3 4 2 3" xfId="9971" xr:uid="{A92F091B-91B5-49A4-ABFC-36380AE550B3}"/>
    <cellStyle name="40% - Accent1 3 4 2 3 2" xfId="9972" xr:uid="{BC451B75-CBB1-40C4-9BDB-592B9EA27912}"/>
    <cellStyle name="40% - Accent1 3 4 2 4" xfId="9973" xr:uid="{68D93FEE-4A80-4E7C-9A28-8D6642080E02}"/>
    <cellStyle name="40% - Accent1 3 4 2 5" xfId="9974" xr:uid="{0957DA05-7B81-4BCC-AC14-8521E1E4EDEC}"/>
    <cellStyle name="40% - Accent1 3 4 2 6" xfId="9975" xr:uid="{EDA63B10-365F-47FA-B15F-F2ECE20BAEC6}"/>
    <cellStyle name="40% - Accent1 3 4 2 7" xfId="9976" xr:uid="{1CECD7D3-DC83-460E-A6EB-BA03D12F7203}"/>
    <cellStyle name="40% - Accent1 3 4 3" xfId="9977" xr:uid="{8C782A16-E36E-4078-BFE2-872136A5C00B}"/>
    <cellStyle name="40% - Accent1 3 4 3 2" xfId="9978" xr:uid="{C109C796-554A-4148-90E0-DA7D083660F3}"/>
    <cellStyle name="40% - Accent1 3 4 3 2 2" xfId="9979" xr:uid="{D5303A42-F22B-4E7D-B75A-3CB98653F05D}"/>
    <cellStyle name="40% - Accent1 3 4 3 2 3" xfId="9980" xr:uid="{6959E05D-C114-49E4-9D05-1565DE87540E}"/>
    <cellStyle name="40% - Accent1 3 4 3 2 4" xfId="9981" xr:uid="{D1675F87-02A2-499E-A170-592B7A63CF20}"/>
    <cellStyle name="40% - Accent1 3 4 3 3" xfId="9982" xr:uid="{1D8242FF-22AD-4088-BC79-BF94E8EB0098}"/>
    <cellStyle name="40% - Accent1 3 4 3 4" xfId="9983" xr:uid="{5988BC86-5D73-4A38-ABE3-B4A832EC2C1A}"/>
    <cellStyle name="40% - Accent1 3 4 3 5" xfId="9984" xr:uid="{7011DA79-54E2-48AC-99F3-CE4F963DBAEF}"/>
    <cellStyle name="40% - Accent1 3 4 3 6" xfId="9985" xr:uid="{0F3D3DCA-9B32-449E-A399-6BFF71127A7D}"/>
    <cellStyle name="40% - Accent1 3 4 3 7" xfId="9986" xr:uid="{CED8FB91-D30B-46D3-A840-75D7C94D865C}"/>
    <cellStyle name="40% - Accent1 3 4 4" xfId="9987" xr:uid="{33CE0144-81CB-43FD-9CC5-8E1C3F4003A9}"/>
    <cellStyle name="40% - Accent1 3 4 4 2" xfId="9988" xr:uid="{E56E932F-D1FA-40EA-B640-FED741117FD8}"/>
    <cellStyle name="40% - Accent1 3 4 4 3" xfId="9989" xr:uid="{AE235773-C72D-4C2D-9A17-D48D698A0CAC}"/>
    <cellStyle name="40% - Accent1 3 4 4 4" xfId="9990" xr:uid="{D395EB22-3967-4AF8-B7B8-18A282EB3F9E}"/>
    <cellStyle name="40% - Accent1 3 4 4 5" xfId="9991" xr:uid="{A4C48599-E803-408C-817E-326A0733CC94}"/>
    <cellStyle name="40% - Accent1 3 4 5" xfId="9992" xr:uid="{AAE40659-F2F0-4422-BF21-0A662521AF9A}"/>
    <cellStyle name="40% - Accent1 3 4 6" xfId="9993" xr:uid="{A3F44127-BE52-45F2-8461-3A23585C5EA8}"/>
    <cellStyle name="40% - Accent1 3 4 7" xfId="9994" xr:uid="{752C92DB-4AC3-4222-A1B0-BA8E695CB5F4}"/>
    <cellStyle name="40% - Accent1 3 4 8" xfId="9995" xr:uid="{8FFC8FBA-DDAB-4BE4-8D26-E38EC1B56BF4}"/>
    <cellStyle name="40% - Accent1 3 4 9" xfId="9996" xr:uid="{54B4A91D-1443-4EA1-B71D-0B432998D201}"/>
    <cellStyle name="40% - Accent1 3 5" xfId="9997" xr:uid="{F4D096D3-39A7-4957-9D8B-C00FB51B0649}"/>
    <cellStyle name="40% - Accent1 3 5 2" xfId="9998" xr:uid="{56124EB7-05D7-4769-B8F2-F45D9AA12F1B}"/>
    <cellStyle name="40% - Accent1 3 5 2 2" xfId="9999" xr:uid="{0DE8E664-414C-4943-B0C2-8FD216E9509E}"/>
    <cellStyle name="40% - Accent1 3 5 2 2 2" xfId="10000" xr:uid="{56B94776-FB43-498D-B41C-B5247407F0E7}"/>
    <cellStyle name="40% - Accent1 3 5 2 2 3" xfId="10001" xr:uid="{A53A9F4A-4DC5-42E5-8A29-23FAB60B612D}"/>
    <cellStyle name="40% - Accent1 3 5 2 2 4" xfId="10002" xr:uid="{DA215118-4D1F-4F95-B953-7EA7BBF9810F}"/>
    <cellStyle name="40% - Accent1 3 5 2 2 5" xfId="10003" xr:uid="{0716C828-5278-4130-BE06-5F063B75E76E}"/>
    <cellStyle name="40% - Accent1 3 5 2 3" xfId="10004" xr:uid="{CB2B1930-966D-4DAB-92D3-99FCD64033B8}"/>
    <cellStyle name="40% - Accent1 3 5 2 4" xfId="10005" xr:uid="{655BC55B-97E4-4D93-98C7-153F767DD16B}"/>
    <cellStyle name="40% - Accent1 3 5 2 5" xfId="10006" xr:uid="{8270D9A0-9300-4F82-8246-06B7C3E16B3B}"/>
    <cellStyle name="40% - Accent1 3 5 2 6" xfId="10007" xr:uid="{42752068-8F8B-4535-AD4B-3C87A483153A}"/>
    <cellStyle name="40% - Accent1 3 5 2 7" xfId="10008" xr:uid="{6DE9E654-D11D-4994-938E-7A60898979D6}"/>
    <cellStyle name="40% - Accent1 3 5 3" xfId="10009" xr:uid="{FC1A140E-4DDC-4F2A-BDA2-76F84F1DD66C}"/>
    <cellStyle name="40% - Accent1 3 5 3 2" xfId="10010" xr:uid="{F2FFA2B5-8E39-433C-996D-F0A434867C5C}"/>
    <cellStyle name="40% - Accent1 3 5 3 2 2" xfId="10011" xr:uid="{8BFFA100-8E66-4484-996F-4CD5BBAFBE1D}"/>
    <cellStyle name="40% - Accent1 3 5 3 2 3" xfId="10012" xr:uid="{3775AA93-4F1C-46B2-AEEF-77FC9B9BCA0D}"/>
    <cellStyle name="40% - Accent1 3 5 3 3" xfId="10013" xr:uid="{F3067D41-0A06-447C-AB34-8FC30E0EE6E9}"/>
    <cellStyle name="40% - Accent1 3 5 3 4" xfId="10014" xr:uid="{FE86B6B0-3DE4-4A3B-9413-60FAA0C0C2B1}"/>
    <cellStyle name="40% - Accent1 3 5 3 5" xfId="10015" xr:uid="{A537E47E-DCCF-48C0-B42C-D041C7E57552}"/>
    <cellStyle name="40% - Accent1 3 5 3 6" xfId="10016" xr:uid="{C36C84D6-5FDC-4E97-B99D-D80591C6D157}"/>
    <cellStyle name="40% - Accent1 3 5 3 7" xfId="10017" xr:uid="{1BF7CEF4-794F-4EF4-A9BF-29038E44D1EB}"/>
    <cellStyle name="40% - Accent1 3 5 4" xfId="10018" xr:uid="{75609DE1-0237-4AC7-AE95-7807F95E9271}"/>
    <cellStyle name="40% - Accent1 3 5 4 2" xfId="10019" xr:uid="{3F463858-2217-4944-82F0-FF873351DBB3}"/>
    <cellStyle name="40% - Accent1 3 5 4 3" xfId="10020" xr:uid="{97C329C8-754E-46D9-B640-194BB784685F}"/>
    <cellStyle name="40% - Accent1 3 5 4 4" xfId="10021" xr:uid="{B664F8A3-FFD8-4462-9DC8-141862EEA1F4}"/>
    <cellStyle name="40% - Accent1 3 5 5" xfId="10022" xr:uid="{1A055737-947A-481B-A01F-633B40C713A6}"/>
    <cellStyle name="40% - Accent1 3 5 6" xfId="10023" xr:uid="{081DB638-5306-4786-92CB-E3F2C37BD3D8}"/>
    <cellStyle name="40% - Accent1 3 5 7" xfId="10024" xr:uid="{AC453283-389B-4191-ADDB-F66BF80524E3}"/>
    <cellStyle name="40% - Accent1 3 5 8" xfId="10025" xr:uid="{2FB133B6-2D32-4F1B-B3AA-6E9DE6D37C19}"/>
    <cellStyle name="40% - Accent1 3 5 9" xfId="10026" xr:uid="{E447C6EC-ABAB-48A8-A7A0-E8CF3FC6C726}"/>
    <cellStyle name="40% - Accent1 3 6" xfId="10027" xr:uid="{6D972918-463C-41FA-934A-96D996573238}"/>
    <cellStyle name="40% - Accent1 3 6 2" xfId="10028" xr:uid="{183E1036-CC79-462E-BB79-A9C9B8611B7E}"/>
    <cellStyle name="40% - Accent1 3 6 2 2" xfId="10029" xr:uid="{AD7A7127-EC20-4424-A7E0-37B689B8EADA}"/>
    <cellStyle name="40% - Accent1 3 6 2 2 2" xfId="10030" xr:uid="{0062A460-6656-4DD4-9B64-F03A8E533060}"/>
    <cellStyle name="40% - Accent1 3 6 2 3" xfId="10031" xr:uid="{68DF390F-4DEC-4252-BF10-7E5F093B223E}"/>
    <cellStyle name="40% - Accent1 3 6 2 4" xfId="10032" xr:uid="{686930E2-F33B-46D9-99C4-D0A64E629ABA}"/>
    <cellStyle name="40% - Accent1 3 6 2 5" xfId="10033" xr:uid="{052EF13B-7661-4D1B-BAEF-5681700A9CA0}"/>
    <cellStyle name="40% - Accent1 3 6 3" xfId="10034" xr:uid="{94FC9DED-954A-4458-B442-720D6781EDD5}"/>
    <cellStyle name="40% - Accent1 3 6 3 2" xfId="10035" xr:uid="{192A8645-4EDA-49D3-83B4-65052931F595}"/>
    <cellStyle name="40% - Accent1 3 6 4" xfId="10036" xr:uid="{F1058BD4-F87C-4E53-98AF-287BDD98CD19}"/>
    <cellStyle name="40% - Accent1 3 6 4 2" xfId="10037" xr:uid="{0AE69398-0582-4BBD-A3BB-B65E840915BC}"/>
    <cellStyle name="40% - Accent1 3 6 5" xfId="10038" xr:uid="{0DD61D80-7262-4D18-AD2C-2EE1C08F0E15}"/>
    <cellStyle name="40% - Accent1 3 6 6" xfId="10039" xr:uid="{05CA4229-D33D-49FE-AA13-6BC7E629737F}"/>
    <cellStyle name="40% - Accent1 3 6 7" xfId="10040" xr:uid="{E6C14759-225E-4767-81ED-2A098525E012}"/>
    <cellStyle name="40% - Accent1 3 6 8" xfId="10041" xr:uid="{A0B6FF6C-57DA-4946-8DB6-B991BD1722B2}"/>
    <cellStyle name="40% - Accent1 3 7" xfId="10042" xr:uid="{95A4A122-11CC-410A-B96D-22432A9F39CE}"/>
    <cellStyle name="40% - Accent1 3 7 2" xfId="10043" xr:uid="{A155C138-5A4C-4754-8C62-01F1EBE2D237}"/>
    <cellStyle name="40% - Accent1 3 7 2 2" xfId="10044" xr:uid="{3B399446-037A-4900-A663-3A54AE26E5D2}"/>
    <cellStyle name="40% - Accent1 3 7 2 2 2" xfId="10045" xr:uid="{A8813D08-72CC-45EE-B004-E260F8352A79}"/>
    <cellStyle name="40% - Accent1 3 7 2 3" xfId="10046" xr:uid="{348C1BE0-13D5-43FF-9E91-D56349F4A568}"/>
    <cellStyle name="40% - Accent1 3 7 2 4" xfId="10047" xr:uid="{960C81BC-64A1-4FF2-BBE6-3E370E645B9D}"/>
    <cellStyle name="40% - Accent1 3 7 3" xfId="10048" xr:uid="{5E8FFF33-4ACC-4768-B3F1-550B121490E9}"/>
    <cellStyle name="40% - Accent1 3 7 3 2" xfId="10049" xr:uid="{A902D97F-E294-4F08-A519-B7E714C95224}"/>
    <cellStyle name="40% - Accent1 3 7 4" xfId="10050" xr:uid="{07578D06-F618-4CAE-8914-60E30BE4C2BB}"/>
    <cellStyle name="40% - Accent1 3 7 4 2" xfId="10051" xr:uid="{DE5C4467-28EB-4F00-9B21-EE65BF4F5E64}"/>
    <cellStyle name="40% - Accent1 3 7 5" xfId="10052" xr:uid="{72BFDB82-8628-4EB1-BD23-04E3B0175E69}"/>
    <cellStyle name="40% - Accent1 3 7 6" xfId="10053" xr:uid="{3F83D34A-7509-4F03-B18D-79D191DD6623}"/>
    <cellStyle name="40% - Accent1 3 7 7" xfId="10054" xr:uid="{98A6AF40-6A9E-4D72-BB0D-1260325CAC72}"/>
    <cellStyle name="40% - Accent1 3 8" xfId="10055" xr:uid="{9C15801F-7890-4325-85E0-4D00458AD1D7}"/>
    <cellStyle name="40% - Accent1 3 8 2" xfId="10056" xr:uid="{8DF1D277-0AA9-4C1E-A3AE-5E8A8BD73EE0}"/>
    <cellStyle name="40% - Accent1 3 8 2 2" xfId="10057" xr:uid="{C2DBC4E3-A3C7-4831-B693-C2F7CE02BEE5}"/>
    <cellStyle name="40% - Accent1 3 8 3" xfId="10058" xr:uid="{F6D1DD11-7EE4-4B13-A778-47A11F41194F}"/>
    <cellStyle name="40% - Accent1 3 8 4" xfId="10059" xr:uid="{641453AB-E6AA-4B07-9069-58597D54F74D}"/>
    <cellStyle name="40% - Accent1 3 9" xfId="10060" xr:uid="{E2A69EEF-568B-4DE2-80FE-DEF8B0F49BE0}"/>
    <cellStyle name="40% - Accent1 3 9 2" xfId="10061" xr:uid="{8ED6FEB5-DD2D-422A-8D28-17DACD0D8D4C}"/>
    <cellStyle name="40% - Accent1 30" xfId="10062" xr:uid="{F6602ECB-4041-497B-B648-B43A7DB52413}"/>
    <cellStyle name="40% - Accent1 31" xfId="10063" xr:uid="{C4011721-D131-43EB-9C0C-5321A7E631D7}"/>
    <cellStyle name="40% - Accent1 32" xfId="10064" xr:uid="{045390BF-7A07-48CC-9727-F37DF09B5456}"/>
    <cellStyle name="40% - Accent1 33" xfId="10065" xr:uid="{AF103B8A-BCBF-484B-A728-09CDF3BE4B7C}"/>
    <cellStyle name="40% - Accent1 34" xfId="10066" xr:uid="{AB3FE311-BD10-4D34-85D7-890FB29F631F}"/>
    <cellStyle name="40% - Accent1 35" xfId="10067" xr:uid="{B6AA1855-43D0-4F7C-B2E3-639CBB863FD5}"/>
    <cellStyle name="40% - Accent1 36" xfId="10068" xr:uid="{0A070D60-889E-4621-935B-F00C5D789A5E}"/>
    <cellStyle name="40% - Accent1 37" xfId="10069" xr:uid="{A4A03ABA-1EDD-4560-A2CC-2B9689DF9070}"/>
    <cellStyle name="40% - Accent1 38" xfId="10070" xr:uid="{63801123-4EA5-4D06-9157-B07B837E912C}"/>
    <cellStyle name="40% - Accent1 39" xfId="10071" xr:uid="{26A9DA25-7905-42D0-A0A6-DC0490A3AA53}"/>
    <cellStyle name="40% - Accent1 4" xfId="283" xr:uid="{6B1E63C2-2CA9-486B-A481-F8A1A5C42E25}"/>
    <cellStyle name="40% - Accent1 4 10" xfId="10073" xr:uid="{CBF73D04-E618-41F4-A25E-DD0D1A54B48D}"/>
    <cellStyle name="40% - Accent1 4 11" xfId="10074" xr:uid="{6E4ACF79-1E8B-47E6-92AC-40823A79917F}"/>
    <cellStyle name="40% - Accent1 4 12" xfId="10075" xr:uid="{EF88B0E0-B816-41E9-9CA7-C0463AB77C70}"/>
    <cellStyle name="40% - Accent1 4 13" xfId="10076" xr:uid="{BA07CC0D-EF19-4B09-A67A-94D96E83FFCF}"/>
    <cellStyle name="40% - Accent1 4 14" xfId="10077" xr:uid="{C346CF10-8466-4AEF-B71F-5DD8D659C4A7}"/>
    <cellStyle name="40% - Accent1 4 15" xfId="10078" xr:uid="{20621EB5-61E3-4C54-B6D4-CBA7A5F4B0AC}"/>
    <cellStyle name="40% - Accent1 4 16" xfId="10072" xr:uid="{81533485-4F56-43E4-911D-0A7E0C43DAC9}"/>
    <cellStyle name="40% - Accent1 4 2" xfId="284" xr:uid="{D86F886A-2154-4968-BFB6-08026B952B0E}"/>
    <cellStyle name="40% - Accent1 4 2 10" xfId="10080" xr:uid="{4DDD0511-D061-4A3D-8901-5B5D156B890A}"/>
    <cellStyle name="40% - Accent1 4 2 11" xfId="10081" xr:uid="{CD2512D1-B4FF-44B5-8C34-96946F64B42B}"/>
    <cellStyle name="40% - Accent1 4 2 12" xfId="10082" xr:uid="{AE2B6777-6745-4261-BEDE-5314D63847FE}"/>
    <cellStyle name="40% - Accent1 4 2 13" xfId="10083" xr:uid="{AC256D00-73CC-4944-BEE4-EEE26B91A919}"/>
    <cellStyle name="40% - Accent1 4 2 14" xfId="10079" xr:uid="{6967CCE1-261D-4E67-9134-DDFE4445797A}"/>
    <cellStyle name="40% - Accent1 4 2 2" xfId="285" xr:uid="{0567BCA9-7E0A-44AF-8D90-D4FB8CD1DA0D}"/>
    <cellStyle name="40% - Accent1 4 2 2 10" xfId="10085" xr:uid="{39202185-0425-4A5D-B0E9-248CA87D5188}"/>
    <cellStyle name="40% - Accent1 4 2 2 11" xfId="10084" xr:uid="{E43B588F-D66D-4853-8F39-0FB17154F7F4}"/>
    <cellStyle name="40% - Accent1 4 2 2 2" xfId="10086" xr:uid="{9CBD8CBE-7954-4268-A969-17375B3F5661}"/>
    <cellStyle name="40% - Accent1 4 2 2 2 2" xfId="10087" xr:uid="{3781EBF1-7D6B-4CEC-AEC8-A5E9A1239304}"/>
    <cellStyle name="40% - Accent1 4 2 2 2 2 2" xfId="10088" xr:uid="{A7FE8DF3-6781-4B95-883D-203A23DF51A7}"/>
    <cellStyle name="40% - Accent1 4 2 2 2 2 3" xfId="10089" xr:uid="{2A1E7811-D1A1-4104-A67D-EA78C60DB070}"/>
    <cellStyle name="40% - Accent1 4 2 2 2 2 4" xfId="10090" xr:uid="{EC703178-47BF-4E4B-822F-BC16692FF783}"/>
    <cellStyle name="40% - Accent1 4 2 2 2 3" xfId="10091" xr:uid="{40D68E1C-9F69-4585-B4FA-9400036CECA3}"/>
    <cellStyle name="40% - Accent1 4 2 2 2 4" xfId="10092" xr:uid="{3CFE9425-97AD-4249-8472-6E6A5DD3B523}"/>
    <cellStyle name="40% - Accent1 4 2 2 2 5" xfId="10093" xr:uid="{21DE702F-049E-4F4C-BCBA-C4CDBCDF0323}"/>
    <cellStyle name="40% - Accent1 4 2 2 2 6" xfId="10094" xr:uid="{6F9C1F96-DB4C-4B74-BE00-75AC135B7647}"/>
    <cellStyle name="40% - Accent1 4 2 2 2 7" xfId="10095" xr:uid="{8B61AE44-4E19-4131-8753-B9668E9326D2}"/>
    <cellStyle name="40% - Accent1 4 2 2 3" xfId="10096" xr:uid="{17603617-B27A-4B8C-93D0-C9DD9F909F2B}"/>
    <cellStyle name="40% - Accent1 4 2 2 3 2" xfId="10097" xr:uid="{BEFB2ADD-3732-4DEB-93A7-52B1488AE8A4}"/>
    <cellStyle name="40% - Accent1 4 2 2 3 2 2" xfId="10098" xr:uid="{063D6F76-03EA-4956-9B37-C7CFD1713D52}"/>
    <cellStyle name="40% - Accent1 4 2 2 3 2 3" xfId="10099" xr:uid="{690FB795-6EB1-4689-93AF-BF4B0F57143A}"/>
    <cellStyle name="40% - Accent1 4 2 2 3 3" xfId="10100" xr:uid="{78147966-FB50-41A1-9B6D-01728845D33B}"/>
    <cellStyle name="40% - Accent1 4 2 2 3 4" xfId="10101" xr:uid="{4BECB686-D49D-410B-A1BE-BEBEF4ABE110}"/>
    <cellStyle name="40% - Accent1 4 2 2 3 5" xfId="10102" xr:uid="{AABFDABB-F694-4E4C-AE8F-5F8F043486AC}"/>
    <cellStyle name="40% - Accent1 4 2 2 3 6" xfId="10103" xr:uid="{F6B758AA-A751-4255-8090-24603D0B8AB9}"/>
    <cellStyle name="40% - Accent1 4 2 2 4" xfId="10104" xr:uid="{A40C734E-7289-4062-907B-D7D6470A60CE}"/>
    <cellStyle name="40% - Accent1 4 2 2 4 2" xfId="10105" xr:uid="{C8D2897D-8873-4197-B33C-F8570443A0A8}"/>
    <cellStyle name="40% - Accent1 4 2 2 4 3" xfId="10106" xr:uid="{996F4100-B1FB-40DB-93AE-7A1D58B18DE3}"/>
    <cellStyle name="40% - Accent1 4 2 2 5" xfId="10107" xr:uid="{B1CC3C53-5EF6-4692-BCAC-1B7BB10C1CBB}"/>
    <cellStyle name="40% - Accent1 4 2 2 6" xfId="10108" xr:uid="{F201C852-C4D3-4AD0-A6AB-F32CB7A27E93}"/>
    <cellStyle name="40% - Accent1 4 2 2 7" xfId="10109" xr:uid="{C2E61942-AAD6-4807-B94A-7D28239B8659}"/>
    <cellStyle name="40% - Accent1 4 2 2 8" xfId="10110" xr:uid="{398F7C9E-34E2-497B-BE6F-E3B5B95EDA7A}"/>
    <cellStyle name="40% - Accent1 4 2 2 9" xfId="10111" xr:uid="{49208DEF-5135-461E-9FC6-4EDBED2D4969}"/>
    <cellStyle name="40% - Accent1 4 2 3" xfId="10112" xr:uid="{6A59BBC7-FC61-4EE9-993C-E3551B797B95}"/>
    <cellStyle name="40% - Accent1 4 2 3 2" xfId="10113" xr:uid="{7FC510E3-5935-4C06-BB6B-E44082E7900D}"/>
    <cellStyle name="40% - Accent1 4 2 3 2 2" xfId="10114" xr:uid="{19A33C01-7A5D-4C7B-A7A3-3401522D9176}"/>
    <cellStyle name="40% - Accent1 4 2 3 2 2 2" xfId="10115" xr:uid="{18B6908B-E85C-4E1B-B6BF-EE9D3C9C50DF}"/>
    <cellStyle name="40% - Accent1 4 2 3 2 2 3" xfId="10116" xr:uid="{42B44A17-4363-4975-BEFF-BC1314EE34D9}"/>
    <cellStyle name="40% - Accent1 4 2 3 2 3" xfId="10117" xr:uid="{C1DE3841-F234-444B-A7BC-E3C84C3C71B2}"/>
    <cellStyle name="40% - Accent1 4 2 3 2 4" xfId="10118" xr:uid="{2BEDFF9C-6AF3-45F8-BC09-76A68CEA8D86}"/>
    <cellStyle name="40% - Accent1 4 2 3 2 5" xfId="10119" xr:uid="{69953564-90C7-4A24-A88D-8EDA122CB8F8}"/>
    <cellStyle name="40% - Accent1 4 2 3 2 6" xfId="10120" xr:uid="{0B94139D-87D1-46EC-9982-5BDFD08218E8}"/>
    <cellStyle name="40% - Accent1 4 2 3 3" xfId="10121" xr:uid="{54FA53D8-2350-4FEE-B7B9-B231CB4182F9}"/>
    <cellStyle name="40% - Accent1 4 2 3 3 2" xfId="10122" xr:uid="{91944733-B7F3-4B18-A93D-35B85937EF24}"/>
    <cellStyle name="40% - Accent1 4 2 3 3 2 2" xfId="10123" xr:uid="{A5499B8E-875B-4474-BF05-1D2F91DECE88}"/>
    <cellStyle name="40% - Accent1 4 2 3 3 2 3" xfId="10124" xr:uid="{00D48DB5-37C2-4896-B0C0-1C23B377EF93}"/>
    <cellStyle name="40% - Accent1 4 2 3 3 3" xfId="10125" xr:uid="{6F750F3C-71B8-4D5D-A68B-245574EABC43}"/>
    <cellStyle name="40% - Accent1 4 2 3 3 4" xfId="10126" xr:uid="{DDF2C41E-7C0B-4495-A210-E75E1F463F8D}"/>
    <cellStyle name="40% - Accent1 4 2 3 3 5" xfId="10127" xr:uid="{76124B7A-9597-4B7A-BA9D-DD3840316AD6}"/>
    <cellStyle name="40% - Accent1 4 2 3 4" xfId="10128" xr:uid="{89C0EEE5-3AE2-4F6D-88E1-E63A562BCA98}"/>
    <cellStyle name="40% - Accent1 4 2 3 4 2" xfId="10129" xr:uid="{F162A886-85C9-46DC-B12A-2C4554EA8593}"/>
    <cellStyle name="40% - Accent1 4 2 3 4 3" xfId="10130" xr:uid="{9FA2C0F5-3D55-4713-81E1-0C0B1AB02BC4}"/>
    <cellStyle name="40% - Accent1 4 2 3 5" xfId="10131" xr:uid="{BA316E5F-7120-4DE7-9591-0AF297E03F5B}"/>
    <cellStyle name="40% - Accent1 4 2 3 6" xfId="10132" xr:uid="{DE20B552-F461-40F9-9AA9-80E2C3E63421}"/>
    <cellStyle name="40% - Accent1 4 2 3 7" xfId="10133" xr:uid="{93915ED3-FF01-421C-9325-C78D57979FFD}"/>
    <cellStyle name="40% - Accent1 4 2 3 8" xfId="10134" xr:uid="{EF3E72BB-F628-4032-89DC-8E19B64F48CD}"/>
    <cellStyle name="40% - Accent1 4 2 3 9" xfId="10135" xr:uid="{F02B745F-41E4-414F-BB4E-FD2EC371E576}"/>
    <cellStyle name="40% - Accent1 4 2 4" xfId="10136" xr:uid="{75516C6D-8906-4541-B0CB-2E2AB9CDB217}"/>
    <cellStyle name="40% - Accent1 4 2 4 2" xfId="10137" xr:uid="{64A738AC-4128-46C0-8139-7E746D3DF1C2}"/>
    <cellStyle name="40% - Accent1 4 2 4 2 2" xfId="10138" xr:uid="{4AE0FB32-6A53-447D-8504-429F7B390593}"/>
    <cellStyle name="40% - Accent1 4 2 4 2 3" xfId="10139" xr:uid="{5FFDE268-9219-44D7-BD63-205C041ADE8D}"/>
    <cellStyle name="40% - Accent1 4 2 4 3" xfId="10140" xr:uid="{05AC25C8-F2E7-40A3-AD20-E2135C3372CA}"/>
    <cellStyle name="40% - Accent1 4 2 4 4" xfId="10141" xr:uid="{F87E2A02-B395-4421-8228-DB4F0E6740B9}"/>
    <cellStyle name="40% - Accent1 4 2 4 5" xfId="10142" xr:uid="{83FC8C6A-B526-40B6-9444-6E6F031237EF}"/>
    <cellStyle name="40% - Accent1 4 2 4 6" xfId="10143" xr:uid="{FDFCB90F-D145-4F71-BF58-E81721D77DB4}"/>
    <cellStyle name="40% - Accent1 4 2 4 7" xfId="10144" xr:uid="{ACF06F29-2750-4ADD-A81B-90060365000D}"/>
    <cellStyle name="40% - Accent1 4 2 5" xfId="10145" xr:uid="{A772365D-7B53-4A42-982A-B5C50647962D}"/>
    <cellStyle name="40% - Accent1 4 2 5 2" xfId="10146" xr:uid="{8444C3B8-B37B-4454-B315-D8BEAD95DBD3}"/>
    <cellStyle name="40% - Accent1 4 2 5 2 2" xfId="10147" xr:uid="{123AADD6-74AB-45B8-8234-6AD8DAB327B5}"/>
    <cellStyle name="40% - Accent1 4 2 5 2 3" xfId="10148" xr:uid="{0EDB4439-BAD2-476C-B286-18E11483E386}"/>
    <cellStyle name="40% - Accent1 4 2 5 3" xfId="10149" xr:uid="{A7C0F0E9-0A9F-4889-B3EF-E206C1DE2B06}"/>
    <cellStyle name="40% - Accent1 4 2 5 4" xfId="10150" xr:uid="{EFDEB2A0-204A-4F81-9FFC-FA21F7471FA1}"/>
    <cellStyle name="40% - Accent1 4 2 5 5" xfId="10151" xr:uid="{93634493-8480-48BC-AC47-0EE58B784516}"/>
    <cellStyle name="40% - Accent1 4 2 6" xfId="10152" xr:uid="{0049B82A-3FD1-42E3-B083-4EC4C8A79C63}"/>
    <cellStyle name="40% - Accent1 4 2 6 2" xfId="10153" xr:uid="{25146FA2-C5A4-4F20-B040-FEE49E0462D3}"/>
    <cellStyle name="40% - Accent1 4 2 6 3" xfId="10154" xr:uid="{C0E9F520-B1F1-4094-BC42-31B644E9DB6C}"/>
    <cellStyle name="40% - Accent1 4 2 7" xfId="10155" xr:uid="{4D37A28E-8C42-452B-A0CE-B365C58FFA39}"/>
    <cellStyle name="40% - Accent1 4 2 8" xfId="10156" xr:uid="{3B05C6BC-943F-4D86-8A90-3AB3FC55131D}"/>
    <cellStyle name="40% - Accent1 4 2 9" xfId="10157" xr:uid="{5ECFE6CA-34AA-4C60-BDF4-4D2ACD33E8CC}"/>
    <cellStyle name="40% - Accent1 4 3" xfId="286" xr:uid="{9AC79106-45BF-466A-9C83-A54A702096D1}"/>
    <cellStyle name="40% - Accent1 4 3 10" xfId="10159" xr:uid="{C06D94CB-5DC3-424B-BB9F-9DD2A4B2C2CD}"/>
    <cellStyle name="40% - Accent1 4 3 11" xfId="10158" xr:uid="{944699DB-5504-465A-A56C-21A95A5E3EF0}"/>
    <cellStyle name="40% - Accent1 4 3 2" xfId="10160" xr:uid="{D2A86D64-B2B7-4E35-84A7-1E247BE318E0}"/>
    <cellStyle name="40% - Accent1 4 3 2 2" xfId="10161" xr:uid="{3EEB5879-2624-4183-BA11-D71F53C79104}"/>
    <cellStyle name="40% - Accent1 4 3 2 2 2" xfId="10162" xr:uid="{1F17E0FD-F600-460F-A483-E484456FD92F}"/>
    <cellStyle name="40% - Accent1 4 3 2 2 3" xfId="10163" xr:uid="{CA1ECF91-290F-430D-96AC-C5EC450AE247}"/>
    <cellStyle name="40% - Accent1 4 3 2 2 4" xfId="10164" xr:uid="{FACF6400-2A55-43CE-8E76-16B7C6F94914}"/>
    <cellStyle name="40% - Accent1 4 3 2 2 5" xfId="10165" xr:uid="{F97835B2-68FB-4FF6-80A1-E154EC48AD22}"/>
    <cellStyle name="40% - Accent1 4 3 2 3" xfId="10166" xr:uid="{5E0BF0A0-2DEB-42F6-A6A0-EDA20ECCCE27}"/>
    <cellStyle name="40% - Accent1 4 3 2 4" xfId="10167" xr:uid="{06E29661-3AD0-4BE5-A265-F9A0A4874447}"/>
    <cellStyle name="40% - Accent1 4 3 2 5" xfId="10168" xr:uid="{082C21A3-C67A-4C26-B2BB-26E5376962AA}"/>
    <cellStyle name="40% - Accent1 4 3 2 6" xfId="10169" xr:uid="{AEA5E852-AA24-4CA0-9F33-B75117518BA4}"/>
    <cellStyle name="40% - Accent1 4 3 2 7" xfId="10170" xr:uid="{C8F88DA6-A639-44D9-92A9-3009AEB08FC6}"/>
    <cellStyle name="40% - Accent1 4 3 2 8" xfId="10171" xr:uid="{96AD5A38-B338-4B8C-A648-C748494FD0ED}"/>
    <cellStyle name="40% - Accent1 4 3 3" xfId="10172" xr:uid="{7BA97A68-F549-438B-8011-BCD8C281D592}"/>
    <cellStyle name="40% - Accent1 4 3 3 2" xfId="10173" xr:uid="{7035FEB6-9E17-4408-A892-572EFC6349D7}"/>
    <cellStyle name="40% - Accent1 4 3 3 2 2" xfId="10174" xr:uid="{05B21940-17C6-4C06-ACEB-3A1687C797B9}"/>
    <cellStyle name="40% - Accent1 4 3 3 2 3" xfId="10175" xr:uid="{AEFECC94-B50F-4A40-A6A8-30F56AF9A6E4}"/>
    <cellStyle name="40% - Accent1 4 3 3 3" xfId="10176" xr:uid="{ABF98D1F-54DD-4FA7-8492-6660FBC9C39E}"/>
    <cellStyle name="40% - Accent1 4 3 3 4" xfId="10177" xr:uid="{48083E00-F466-4CBD-A158-730DA95D4A5B}"/>
    <cellStyle name="40% - Accent1 4 3 3 5" xfId="10178" xr:uid="{670DC6A2-EC42-4FB6-AD69-7A8292EF5E78}"/>
    <cellStyle name="40% - Accent1 4 3 3 6" xfId="10179" xr:uid="{76BBFC8F-E479-48CE-9B11-8134F070DFE3}"/>
    <cellStyle name="40% - Accent1 4 3 3 7" xfId="10180" xr:uid="{55435EA4-7115-4122-BD12-30C2EE4A5F24}"/>
    <cellStyle name="40% - Accent1 4 3 4" xfId="10181" xr:uid="{0ABB898E-E7CC-40B0-84F1-264DC7F5BE54}"/>
    <cellStyle name="40% - Accent1 4 3 4 2" xfId="10182" xr:uid="{6970A2E4-8FFF-4589-B387-644CADCFCB14}"/>
    <cellStyle name="40% - Accent1 4 3 4 3" xfId="10183" xr:uid="{6835D5FB-87C7-4554-B9CF-ABE64489DDCE}"/>
    <cellStyle name="40% - Accent1 4 3 4 4" xfId="10184" xr:uid="{B9FBFF07-6BA7-4373-887F-226C6BAF5952}"/>
    <cellStyle name="40% - Accent1 4 3 5" xfId="10185" xr:uid="{0A8AE557-C708-4D2D-89C4-B4F65210DA6A}"/>
    <cellStyle name="40% - Accent1 4 3 6" xfId="10186" xr:uid="{9D145D71-60D2-4F3D-8A99-E5480272FBEF}"/>
    <cellStyle name="40% - Accent1 4 3 7" xfId="10187" xr:uid="{01C8324E-1EBC-4098-BF0A-85FBFCBBE29F}"/>
    <cellStyle name="40% - Accent1 4 3 8" xfId="10188" xr:uid="{D1377F4F-3864-450E-AD57-60D9B762F863}"/>
    <cellStyle name="40% - Accent1 4 3 9" xfId="10189" xr:uid="{DCD61636-E73B-4DF7-99A8-5BC065C48287}"/>
    <cellStyle name="40% - Accent1 4 4" xfId="10190" xr:uid="{C5E92EC7-B051-40A9-B64C-ECE2FCEE3B48}"/>
    <cellStyle name="40% - Accent1 4 4 10" xfId="10191" xr:uid="{905BC9E9-C832-4E63-9BA4-4990B09614D8}"/>
    <cellStyle name="40% - Accent1 4 4 2" xfId="10192" xr:uid="{52E64A78-0005-426C-B6F1-15C1B39CE661}"/>
    <cellStyle name="40% - Accent1 4 4 2 2" xfId="10193" xr:uid="{0E3C9B3A-AD02-463A-A6FF-CF9263E90764}"/>
    <cellStyle name="40% - Accent1 4 4 2 2 2" xfId="10194" xr:uid="{B3A8ED05-1FEA-48B1-AFC7-E166CF9F8EE9}"/>
    <cellStyle name="40% - Accent1 4 4 2 2 3" xfId="10195" xr:uid="{DB06D1D5-D506-4916-A9FC-380996BFC793}"/>
    <cellStyle name="40% - Accent1 4 4 2 2 4" xfId="10196" xr:uid="{0B275339-93CD-4428-BC0E-869A89D4B348}"/>
    <cellStyle name="40% - Accent1 4 4 2 3" xfId="10197" xr:uid="{1E3063FD-C497-4C8B-9AD9-D49B65A4C7EA}"/>
    <cellStyle name="40% - Accent1 4 4 2 4" xfId="10198" xr:uid="{02831C2D-2AA4-49EE-9F63-79C171747D33}"/>
    <cellStyle name="40% - Accent1 4 4 2 5" xfId="10199" xr:uid="{6EA9D7BD-AC3B-45A3-8CB4-4A09B255CE07}"/>
    <cellStyle name="40% - Accent1 4 4 2 6" xfId="10200" xr:uid="{D39E4C32-CF2A-4F6E-9450-FBC0982F8EE8}"/>
    <cellStyle name="40% - Accent1 4 4 2 7" xfId="10201" xr:uid="{124FFFAC-E108-45A6-B754-BB22E6725686}"/>
    <cellStyle name="40% - Accent1 4 4 3" xfId="10202" xr:uid="{53A2F330-B9A1-44EF-905D-0698EAFE41FE}"/>
    <cellStyle name="40% - Accent1 4 4 3 2" xfId="10203" xr:uid="{B5ACF813-E96F-45A4-A206-594B23A5DE83}"/>
    <cellStyle name="40% - Accent1 4 4 3 2 2" xfId="10204" xr:uid="{013B4C62-A771-44C4-9360-E45AB47B7620}"/>
    <cellStyle name="40% - Accent1 4 4 3 2 3" xfId="10205" xr:uid="{BCEFAD7D-A1F5-49DE-8F27-5BE2B58185BA}"/>
    <cellStyle name="40% - Accent1 4 4 3 3" xfId="10206" xr:uid="{20562AA3-C2E8-488B-BE03-6DC855844D13}"/>
    <cellStyle name="40% - Accent1 4 4 3 4" xfId="10207" xr:uid="{BBADA821-04F8-4A97-9077-4FD1E88F3A20}"/>
    <cellStyle name="40% - Accent1 4 4 3 5" xfId="10208" xr:uid="{91FC9751-63E7-44D5-92CA-3EE9D9216D14}"/>
    <cellStyle name="40% - Accent1 4 4 3 6" xfId="10209" xr:uid="{61188134-B282-4F1D-8D12-6495FBF9D746}"/>
    <cellStyle name="40% - Accent1 4 4 4" xfId="10210" xr:uid="{E325A341-AB62-4CEC-85DA-7E24B3FDC886}"/>
    <cellStyle name="40% - Accent1 4 4 4 2" xfId="10211" xr:uid="{CD3DB529-7D22-482B-B94F-02A51DD8B6C0}"/>
    <cellStyle name="40% - Accent1 4 4 4 3" xfId="10212" xr:uid="{102063EB-CFA3-489B-8AD9-7C29604AA4FA}"/>
    <cellStyle name="40% - Accent1 4 4 4 4" xfId="10213" xr:uid="{7E191F1C-5B2A-4F4C-8C55-D22A7ECEC667}"/>
    <cellStyle name="40% - Accent1 4 4 5" xfId="10214" xr:uid="{B93A4BCA-B8D0-4AC7-8983-740FA4EE3D85}"/>
    <cellStyle name="40% - Accent1 4 4 6" xfId="10215" xr:uid="{6A5AD3CD-053F-4618-B5D1-318AD280AB85}"/>
    <cellStyle name="40% - Accent1 4 4 7" xfId="10216" xr:uid="{EA0FBF28-C841-4EB5-8FF3-ADBAEB2B4CA4}"/>
    <cellStyle name="40% - Accent1 4 4 8" xfId="10217" xr:uid="{599330C0-2C82-4B8A-8F37-41037392CBDF}"/>
    <cellStyle name="40% - Accent1 4 4 9" xfId="10218" xr:uid="{608CA811-158A-4B7C-B3D3-075C388DCAE5}"/>
    <cellStyle name="40% - Accent1 4 5" xfId="10219" xr:uid="{F1468D07-2513-4338-A8A2-6D97C5B0FD4D}"/>
    <cellStyle name="40% - Accent1 4 5 2" xfId="10220" xr:uid="{22A40DAA-3946-4F94-B6A6-1975F0F2A053}"/>
    <cellStyle name="40% - Accent1 4 5 2 2" xfId="10221" xr:uid="{0BAB02AA-C08C-4AF7-9B1E-66A358E5874F}"/>
    <cellStyle name="40% - Accent1 4 5 2 2 2" xfId="10222" xr:uid="{D364F7AA-DA89-40F5-B624-B0D1C6F8BCE2}"/>
    <cellStyle name="40% - Accent1 4 5 2 2 3" xfId="10223" xr:uid="{D880C389-1FB7-4865-8C97-6875C2439057}"/>
    <cellStyle name="40% - Accent1 4 5 2 2 4" xfId="10224" xr:uid="{13CBE090-2CB8-41C8-8DE3-FCF060B64E14}"/>
    <cellStyle name="40% - Accent1 4 5 2 3" xfId="10225" xr:uid="{46706820-FE69-492D-9713-232B92F645BB}"/>
    <cellStyle name="40% - Accent1 4 5 2 4" xfId="10226" xr:uid="{D7CB5B08-8129-49EA-9D73-905259366F0C}"/>
    <cellStyle name="40% - Accent1 4 5 2 5" xfId="10227" xr:uid="{5EA5BC28-568C-47F5-AC7E-B792F1CAC40A}"/>
    <cellStyle name="40% - Accent1 4 5 2 6" xfId="10228" xr:uid="{DF3927D5-F087-4AB1-B472-139D8B200BAC}"/>
    <cellStyle name="40% - Accent1 4 5 3" xfId="10229" xr:uid="{D6D0BABF-ADDD-418F-8F1B-6E6EA11BF1DB}"/>
    <cellStyle name="40% - Accent1 4 5 3 2" xfId="10230" xr:uid="{01D618D6-7FEA-4593-8E48-BD7E099AD065}"/>
    <cellStyle name="40% - Accent1 4 5 3 2 2" xfId="10231" xr:uid="{F22EC711-A100-4370-B178-A0181332C6EF}"/>
    <cellStyle name="40% - Accent1 4 5 3 2 3" xfId="10232" xr:uid="{0111960C-8CA6-4B67-AA42-4C304F59FDDA}"/>
    <cellStyle name="40% - Accent1 4 5 3 3" xfId="10233" xr:uid="{EB9E2A83-24BA-46A7-8AF5-D7E3DED4D7DC}"/>
    <cellStyle name="40% - Accent1 4 5 3 4" xfId="10234" xr:uid="{CD4B8856-2ED9-4465-8AC0-895803C68048}"/>
    <cellStyle name="40% - Accent1 4 5 3 5" xfId="10235" xr:uid="{2130F72F-D133-45C8-80CB-01F91B6C2E50}"/>
    <cellStyle name="40% - Accent1 4 5 3 6" xfId="10236" xr:uid="{C0B9DD24-A5EE-4264-87F9-6130B84214A8}"/>
    <cellStyle name="40% - Accent1 4 5 4" xfId="10237" xr:uid="{609E2015-C981-4391-AAFA-B6FF1D83A4EC}"/>
    <cellStyle name="40% - Accent1 4 5 4 2" xfId="10238" xr:uid="{7645B0E1-A32D-438D-BC32-4A404CB557A8}"/>
    <cellStyle name="40% - Accent1 4 5 4 3" xfId="10239" xr:uid="{BE052551-14EB-4EBE-B739-C4208747A478}"/>
    <cellStyle name="40% - Accent1 4 5 4 4" xfId="10240" xr:uid="{A324F790-15C2-4C82-930F-00639BF7D408}"/>
    <cellStyle name="40% - Accent1 4 5 5" xfId="10241" xr:uid="{B28255AE-FB47-4741-882F-F23EAC20EEBD}"/>
    <cellStyle name="40% - Accent1 4 5 6" xfId="10242" xr:uid="{D93468D7-56EC-4B0D-9B94-18A527AE3CCB}"/>
    <cellStyle name="40% - Accent1 4 5 7" xfId="10243" xr:uid="{D5826355-85E5-4EAF-8403-BCD7C4B9ADC9}"/>
    <cellStyle name="40% - Accent1 4 5 8" xfId="10244" xr:uid="{5D655746-A97D-466A-B1FD-A2210A25F381}"/>
    <cellStyle name="40% - Accent1 4 5 9" xfId="10245" xr:uid="{6B9212AE-AC3D-4969-8F4D-4066F4C2257C}"/>
    <cellStyle name="40% - Accent1 4 6" xfId="10246" xr:uid="{1C1A3D3B-F759-45D3-B009-C27A1B347060}"/>
    <cellStyle name="40% - Accent1 4 6 2" xfId="10247" xr:uid="{96D6438E-B030-43B2-AA8E-DBEDB45EE339}"/>
    <cellStyle name="40% - Accent1 4 6 2 2" xfId="10248" xr:uid="{3939F26D-EACA-40CE-B6BB-42F60D35BA7A}"/>
    <cellStyle name="40% - Accent1 4 6 2 3" xfId="10249" xr:uid="{B15A2A2B-2C21-425F-82EB-E78F281331F6}"/>
    <cellStyle name="40% - Accent1 4 6 2 4" xfId="10250" xr:uid="{C7EC7CCA-E4B1-4BDA-8FCE-B7BE9F0DCF72}"/>
    <cellStyle name="40% - Accent1 4 6 3" xfId="10251" xr:uid="{0D8766A1-4AD5-43F2-BF58-2AE1BE49D421}"/>
    <cellStyle name="40% - Accent1 4 6 4" xfId="10252" xr:uid="{5C812F96-6694-4897-8EEF-A4D21F6AFC3F}"/>
    <cellStyle name="40% - Accent1 4 6 5" xfId="10253" xr:uid="{3DD15211-8279-49E7-A4E5-9C50AD994AF6}"/>
    <cellStyle name="40% - Accent1 4 6 6" xfId="10254" xr:uid="{BA2AFD6E-252E-491D-A538-51E0D976E5EC}"/>
    <cellStyle name="40% - Accent1 4 7" xfId="10255" xr:uid="{6387D3DD-CF91-4A8D-A1E1-4AB785A73613}"/>
    <cellStyle name="40% - Accent1 4 7 2" xfId="10256" xr:uid="{427004FD-A2B9-4B2C-ADA3-935E067B36C3}"/>
    <cellStyle name="40% - Accent1 4 7 2 2" xfId="10257" xr:uid="{EEF9E9DD-1B6D-4590-BE17-89D029D449F3}"/>
    <cellStyle name="40% - Accent1 4 7 2 3" xfId="10258" xr:uid="{B20954A3-F6BB-417E-8035-9F65E13D99F2}"/>
    <cellStyle name="40% - Accent1 4 7 3" xfId="10259" xr:uid="{10F3BE85-D036-4EA9-B424-D0978FBED366}"/>
    <cellStyle name="40% - Accent1 4 7 4" xfId="10260" xr:uid="{0D781819-313E-4FE6-8A03-F382B4C8C4C3}"/>
    <cellStyle name="40% - Accent1 4 7 5" xfId="10261" xr:uid="{3AC151EA-2DC6-4AEB-A56A-9CE811601F09}"/>
    <cellStyle name="40% - Accent1 4 7 6" xfId="10262" xr:uid="{530AD6EB-B80E-4DA9-A6C9-ED1BA8F6F3F6}"/>
    <cellStyle name="40% - Accent1 4 8" xfId="10263" xr:uid="{F39ECFD4-73BC-4A07-A24C-E2E65D1B934E}"/>
    <cellStyle name="40% - Accent1 4 8 2" xfId="10264" xr:uid="{8930EBF4-3AE1-4417-95ED-5C300581A2DC}"/>
    <cellStyle name="40% - Accent1 4 8 3" xfId="10265" xr:uid="{1E06DA56-3604-43EC-9CB5-575B10251A37}"/>
    <cellStyle name="40% - Accent1 4 8 4" xfId="10266" xr:uid="{B087F689-8E27-4D2F-9804-2C4D9880ACF0}"/>
    <cellStyle name="40% - Accent1 4 9" xfId="10267" xr:uid="{7D0147F4-7EF9-412C-8D04-6AA186D1AA95}"/>
    <cellStyle name="40% - Accent1 40" xfId="10268" xr:uid="{FDB64D1D-201B-43F4-B2F7-A94B8439DDEB}"/>
    <cellStyle name="40% - Accent1 41" xfId="10269" xr:uid="{3731C5DA-0D75-4847-8C1D-D7865FC0A42C}"/>
    <cellStyle name="40% - Accent1 42" xfId="9330" xr:uid="{AD7EF9AD-547A-4CF7-B093-33049F28F218}"/>
    <cellStyle name="40% - Accent1 5" xfId="287" xr:uid="{34E476CA-7C2F-4610-82D6-C26954AA29FF}"/>
    <cellStyle name="40% - Accent1 5 10" xfId="10271" xr:uid="{FD229F4E-9E8E-4F34-8494-6638C9DF72B8}"/>
    <cellStyle name="40% - Accent1 5 11" xfId="10272" xr:uid="{60209F7D-1583-4DE2-8C09-9B11278E6D62}"/>
    <cellStyle name="40% - Accent1 5 12" xfId="10273" xr:uid="{88E90725-7F4A-42AE-82DE-5DB504D77BFD}"/>
    <cellStyle name="40% - Accent1 5 13" xfId="10274" xr:uid="{B6E2BCF9-2D8C-4A9B-A0C8-D565C7A5542A}"/>
    <cellStyle name="40% - Accent1 5 14" xfId="10275" xr:uid="{EF453B46-0F60-4375-A1A6-4C4BC9C93A79}"/>
    <cellStyle name="40% - Accent1 5 15" xfId="10276" xr:uid="{7D10378B-336A-473D-9442-69EFCD2442F6}"/>
    <cellStyle name="40% - Accent1 5 16" xfId="10270" xr:uid="{23C79CFE-38DC-4AD7-94DF-B15728ECA47F}"/>
    <cellStyle name="40% - Accent1 5 2" xfId="288" xr:uid="{C296BCDF-1650-41C3-8848-631BCC8B9D0B}"/>
    <cellStyle name="40% - Accent1 5 2 10" xfId="10278" xr:uid="{A738F974-1CF9-4715-97EB-EF55419CF325}"/>
    <cellStyle name="40% - Accent1 5 2 11" xfId="10279" xr:uid="{98DDFF9E-872F-4496-982E-77C9D33E6BE0}"/>
    <cellStyle name="40% - Accent1 5 2 12" xfId="10280" xr:uid="{85FEDEC0-385A-453E-B169-BEB225A7D083}"/>
    <cellStyle name="40% - Accent1 5 2 13" xfId="10281" xr:uid="{C4C4F508-FEEF-4ECE-80E2-E8B68F6B0AF5}"/>
    <cellStyle name="40% - Accent1 5 2 14" xfId="10277" xr:uid="{90544E0F-79CA-488F-A18C-7105C60B9F8B}"/>
    <cellStyle name="40% - Accent1 5 2 2" xfId="289" xr:uid="{8C1F04AF-3C13-4D32-BAC8-5B5EED74D6D9}"/>
    <cellStyle name="40% - Accent1 5 2 2 10" xfId="10283" xr:uid="{42D70886-A8EA-46D5-96FB-8411C8F09C17}"/>
    <cellStyle name="40% - Accent1 5 2 2 11" xfId="10282" xr:uid="{C9901D4C-AE58-4E4C-8357-BC476D66EB31}"/>
    <cellStyle name="40% - Accent1 5 2 2 2" xfId="10284" xr:uid="{E446956C-4A0C-4DB7-8B9A-CD4411EDDF95}"/>
    <cellStyle name="40% - Accent1 5 2 2 2 2" xfId="10285" xr:uid="{7CBD1FA1-01CC-4330-8433-C1E38947A8C3}"/>
    <cellStyle name="40% - Accent1 5 2 2 2 2 2" xfId="10286" xr:uid="{84A8A805-CE55-4BB3-838E-66ABFCB48097}"/>
    <cellStyle name="40% - Accent1 5 2 2 2 2 3" xfId="10287" xr:uid="{1DF975D7-8F66-4C5F-B4EE-83DC68CEB4DF}"/>
    <cellStyle name="40% - Accent1 5 2 2 2 2 4" xfId="10288" xr:uid="{AFE585C3-E41B-45E0-B57A-63FA7A90F0A2}"/>
    <cellStyle name="40% - Accent1 5 2 2 2 3" xfId="10289" xr:uid="{798136BB-5CBF-4C32-AEC7-1FF8A2F5F9E3}"/>
    <cellStyle name="40% - Accent1 5 2 2 2 4" xfId="10290" xr:uid="{C783BD2B-7F40-4CF7-B3A1-6BE09D59EC6E}"/>
    <cellStyle name="40% - Accent1 5 2 2 2 5" xfId="10291" xr:uid="{D4E94CC7-E463-4C5A-AB19-0779379240A1}"/>
    <cellStyle name="40% - Accent1 5 2 2 2 6" xfId="10292" xr:uid="{439D3890-E514-47E0-8562-5B0EC182C178}"/>
    <cellStyle name="40% - Accent1 5 2 2 2 7" xfId="10293" xr:uid="{2C5146D1-D5A1-42A2-8FDB-7E35D8EB2D72}"/>
    <cellStyle name="40% - Accent1 5 2 2 3" xfId="10294" xr:uid="{A8180E65-396D-4122-9918-C604B2AB1E77}"/>
    <cellStyle name="40% - Accent1 5 2 2 3 2" xfId="10295" xr:uid="{9783C773-FFB3-4289-B25B-123EC60FB774}"/>
    <cellStyle name="40% - Accent1 5 2 2 3 2 2" xfId="10296" xr:uid="{B120E183-FE32-4880-98B5-1940A0B6AA8A}"/>
    <cellStyle name="40% - Accent1 5 2 2 3 2 3" xfId="10297" xr:uid="{C2A12CDB-5878-4A80-A4D4-AD17C9141D2E}"/>
    <cellStyle name="40% - Accent1 5 2 2 3 3" xfId="10298" xr:uid="{73DDAFB2-8631-4CC0-9E35-5F262DDDF537}"/>
    <cellStyle name="40% - Accent1 5 2 2 3 4" xfId="10299" xr:uid="{BD1C0A78-245C-4860-8BEB-FFB41F3700E1}"/>
    <cellStyle name="40% - Accent1 5 2 2 3 5" xfId="10300" xr:uid="{15C9A1DC-DF71-434E-B147-0963D3D9D05D}"/>
    <cellStyle name="40% - Accent1 5 2 2 3 6" xfId="10301" xr:uid="{AE8533EE-F75E-4503-B32B-AA78F1C3A117}"/>
    <cellStyle name="40% - Accent1 5 2 2 4" xfId="10302" xr:uid="{2E424FC3-ADF2-412E-AD44-F8731C7D5F91}"/>
    <cellStyle name="40% - Accent1 5 2 2 4 2" xfId="10303" xr:uid="{E78D79FE-8FE5-4FC6-BF84-FB17B383EC6E}"/>
    <cellStyle name="40% - Accent1 5 2 2 4 3" xfId="10304" xr:uid="{2830BBE8-B383-4B31-9E03-2C9590365040}"/>
    <cellStyle name="40% - Accent1 5 2 2 5" xfId="10305" xr:uid="{4256E5FB-CB49-4B0A-8FA1-437559CB7295}"/>
    <cellStyle name="40% - Accent1 5 2 2 6" xfId="10306" xr:uid="{B75A9A1D-106A-460E-914E-F14B85B3BE67}"/>
    <cellStyle name="40% - Accent1 5 2 2 7" xfId="10307" xr:uid="{CDF3A1A7-B7F7-4110-8ADD-AED53B1D9789}"/>
    <cellStyle name="40% - Accent1 5 2 2 8" xfId="10308" xr:uid="{0D94DE04-CBCF-4C2F-A8D3-0C419C916403}"/>
    <cellStyle name="40% - Accent1 5 2 2 9" xfId="10309" xr:uid="{2C6AEB9E-A4A1-45D0-A406-9B1C7386B4AF}"/>
    <cellStyle name="40% - Accent1 5 2 3" xfId="10310" xr:uid="{B6E52555-8D33-45DC-BAFB-4606871B09EC}"/>
    <cellStyle name="40% - Accent1 5 2 3 2" xfId="10311" xr:uid="{8EED0178-35F4-4DA0-AF6D-5F8DA1C3D26F}"/>
    <cellStyle name="40% - Accent1 5 2 3 2 2" xfId="10312" xr:uid="{7C13128E-EB6E-44DF-8E3C-63A42539163D}"/>
    <cellStyle name="40% - Accent1 5 2 3 2 2 2" xfId="10313" xr:uid="{C5318693-47E6-4572-9469-AC40415A683E}"/>
    <cellStyle name="40% - Accent1 5 2 3 2 2 3" xfId="10314" xr:uid="{89AD5603-7069-436E-8D5D-91F010573514}"/>
    <cellStyle name="40% - Accent1 5 2 3 2 3" xfId="10315" xr:uid="{CD0A8B43-9D78-4111-9E8A-19761D7D5870}"/>
    <cellStyle name="40% - Accent1 5 2 3 2 4" xfId="10316" xr:uid="{F086118E-C061-4AB9-B6B0-476AD51E6FF4}"/>
    <cellStyle name="40% - Accent1 5 2 3 2 5" xfId="10317" xr:uid="{31F8E461-6D2B-40AF-A9F1-04F879A39485}"/>
    <cellStyle name="40% - Accent1 5 2 3 2 6" xfId="10318" xr:uid="{71090DEA-814C-4E06-9DD5-78DB93AC3054}"/>
    <cellStyle name="40% - Accent1 5 2 3 3" xfId="10319" xr:uid="{2E310866-5156-4645-B3A7-666E03A29743}"/>
    <cellStyle name="40% - Accent1 5 2 3 3 2" xfId="10320" xr:uid="{C14BFCA7-E1C9-474E-BB94-E3A0A6A58262}"/>
    <cellStyle name="40% - Accent1 5 2 3 3 2 2" xfId="10321" xr:uid="{312471B9-12ED-4EC0-BAAC-869BBFD0EF01}"/>
    <cellStyle name="40% - Accent1 5 2 3 3 2 3" xfId="10322" xr:uid="{35BAF02C-B4B6-4D8C-94AE-CC9E7EC2AD64}"/>
    <cellStyle name="40% - Accent1 5 2 3 3 3" xfId="10323" xr:uid="{FCCEF34A-9B1F-4490-AC87-B89A246F4D59}"/>
    <cellStyle name="40% - Accent1 5 2 3 3 4" xfId="10324" xr:uid="{31E308DE-4A37-4707-9C83-A453F0DF1ACD}"/>
    <cellStyle name="40% - Accent1 5 2 3 3 5" xfId="10325" xr:uid="{42EA67C3-C707-411B-9591-27B91FD24946}"/>
    <cellStyle name="40% - Accent1 5 2 3 4" xfId="10326" xr:uid="{3D5E0FF0-52C7-40B7-9099-AFE3B667D10D}"/>
    <cellStyle name="40% - Accent1 5 2 3 4 2" xfId="10327" xr:uid="{F1722784-1994-45AB-BD3A-E1437705A2E7}"/>
    <cellStyle name="40% - Accent1 5 2 3 4 3" xfId="10328" xr:uid="{1AAA128C-57AA-48AB-8867-9837D654A0F2}"/>
    <cellStyle name="40% - Accent1 5 2 3 5" xfId="10329" xr:uid="{C59EB648-1BC8-4F7B-B22B-1E6C4936D628}"/>
    <cellStyle name="40% - Accent1 5 2 3 6" xfId="10330" xr:uid="{1AC9927D-AA30-4168-8018-F00F96B70950}"/>
    <cellStyle name="40% - Accent1 5 2 3 7" xfId="10331" xr:uid="{F5F53CDF-8FCF-46F0-8E0B-92A9E91F4F82}"/>
    <cellStyle name="40% - Accent1 5 2 3 8" xfId="10332" xr:uid="{5E5E44A8-73D2-49DF-9853-2E64E67FAF99}"/>
    <cellStyle name="40% - Accent1 5 2 3 9" xfId="10333" xr:uid="{47505BC3-6D46-452C-90BE-3EFA3BA63D4E}"/>
    <cellStyle name="40% - Accent1 5 2 4" xfId="10334" xr:uid="{6C3BF844-DA68-44D8-ADEB-0481BCB969DB}"/>
    <cellStyle name="40% - Accent1 5 2 4 2" xfId="10335" xr:uid="{718E3964-AF3D-4615-AD38-14D7262582C0}"/>
    <cellStyle name="40% - Accent1 5 2 4 2 2" xfId="10336" xr:uid="{0E2A5D01-9FF0-43E1-84BB-FA6D7EB37736}"/>
    <cellStyle name="40% - Accent1 5 2 4 2 3" xfId="10337" xr:uid="{458968FF-37AE-4A2D-8967-1BF7135460A1}"/>
    <cellStyle name="40% - Accent1 5 2 4 3" xfId="10338" xr:uid="{47926B72-C49B-41EA-AEBA-DE9D084A4266}"/>
    <cellStyle name="40% - Accent1 5 2 4 4" xfId="10339" xr:uid="{70007339-EFF6-4A20-A231-E3BCAF03A59B}"/>
    <cellStyle name="40% - Accent1 5 2 4 5" xfId="10340" xr:uid="{BB784208-AAAB-448D-A8B9-DF87A5E67031}"/>
    <cellStyle name="40% - Accent1 5 2 4 6" xfId="10341" xr:uid="{6E397E3B-CE4A-4EA5-B19F-2D08156E6441}"/>
    <cellStyle name="40% - Accent1 5 2 4 7" xfId="10342" xr:uid="{583ED513-EF27-4248-92DF-8DB5C53E6FA7}"/>
    <cellStyle name="40% - Accent1 5 2 5" xfId="10343" xr:uid="{86971836-FF04-4035-90B6-455293B9E3AE}"/>
    <cellStyle name="40% - Accent1 5 2 5 2" xfId="10344" xr:uid="{EBCCA3E0-CE13-48F6-BCCE-59B0BCA2021B}"/>
    <cellStyle name="40% - Accent1 5 2 5 2 2" xfId="10345" xr:uid="{8BD547CC-3C5B-4FDC-AA73-FAE64CBD86CC}"/>
    <cellStyle name="40% - Accent1 5 2 5 2 3" xfId="10346" xr:uid="{E5F83C32-0A4B-4317-8C68-AAA0918BF807}"/>
    <cellStyle name="40% - Accent1 5 2 5 3" xfId="10347" xr:uid="{0673EE4F-32F0-44FD-9F3C-FDB09828BFC7}"/>
    <cellStyle name="40% - Accent1 5 2 5 4" xfId="10348" xr:uid="{9B4A9F75-F505-4AD9-A13E-8318CC2591AF}"/>
    <cellStyle name="40% - Accent1 5 2 5 5" xfId="10349" xr:uid="{828429A0-4C93-4B89-A4E9-BF702FA7EA75}"/>
    <cellStyle name="40% - Accent1 5 2 6" xfId="10350" xr:uid="{E106C0E1-51A7-4271-9EE4-6E3FF260DDF4}"/>
    <cellStyle name="40% - Accent1 5 2 6 2" xfId="10351" xr:uid="{F2C062E1-144F-4241-9BF7-BB40C93FA846}"/>
    <cellStyle name="40% - Accent1 5 2 6 3" xfId="10352" xr:uid="{F789CBCB-802B-4D7A-BBA7-DDE03D3643C6}"/>
    <cellStyle name="40% - Accent1 5 2 7" xfId="10353" xr:uid="{7B187D73-6432-4412-9A3A-97C8FAA16EF0}"/>
    <cellStyle name="40% - Accent1 5 2 8" xfId="10354" xr:uid="{F10EE4AD-5B33-43D1-A0B4-552A9ACCA474}"/>
    <cellStyle name="40% - Accent1 5 2 9" xfId="10355" xr:uid="{772DAF3B-156D-4147-A751-9CF123BC72D3}"/>
    <cellStyle name="40% - Accent1 5 3" xfId="290" xr:uid="{E315FFA1-7D1A-4183-BA56-A339FB32A44D}"/>
    <cellStyle name="40% - Accent1 5 3 10" xfId="10357" xr:uid="{795583E6-D92D-4E60-960F-4691D516303A}"/>
    <cellStyle name="40% - Accent1 5 3 11" xfId="10356" xr:uid="{73DCC3BA-CCEC-4C86-9D11-AC7F738F6ADD}"/>
    <cellStyle name="40% - Accent1 5 3 2" xfId="10358" xr:uid="{D58BCF43-D25E-4C5A-906B-53183D3A9B09}"/>
    <cellStyle name="40% - Accent1 5 3 2 2" xfId="10359" xr:uid="{C73212F3-FACE-40FE-B452-7FD972C3C9D0}"/>
    <cellStyle name="40% - Accent1 5 3 2 2 2" xfId="10360" xr:uid="{9A32E978-01DB-4D0D-830C-42A3531C75CA}"/>
    <cellStyle name="40% - Accent1 5 3 2 2 3" xfId="10361" xr:uid="{0B62835E-3ACB-4655-AF54-4A8333A81995}"/>
    <cellStyle name="40% - Accent1 5 3 2 2 4" xfId="10362" xr:uid="{7A279993-7F3B-47EF-94B1-AB246A64854A}"/>
    <cellStyle name="40% - Accent1 5 3 2 2 5" xfId="10363" xr:uid="{8B33F02A-F6D0-4635-BAAE-E0598FB5F511}"/>
    <cellStyle name="40% - Accent1 5 3 2 3" xfId="10364" xr:uid="{FA356976-17A4-4CAA-9B17-3099733DC8A2}"/>
    <cellStyle name="40% - Accent1 5 3 2 4" xfId="10365" xr:uid="{DD4440C9-1EC8-4292-8320-50395FCA6818}"/>
    <cellStyle name="40% - Accent1 5 3 2 5" xfId="10366" xr:uid="{02A46C2C-A5ED-4DB9-A94C-73A3E7870E7B}"/>
    <cellStyle name="40% - Accent1 5 3 2 6" xfId="10367" xr:uid="{276D5AAE-3A09-4121-880A-6B223471B3A5}"/>
    <cellStyle name="40% - Accent1 5 3 2 7" xfId="10368" xr:uid="{C0448FE3-CC63-41CB-8C84-F835C522E06D}"/>
    <cellStyle name="40% - Accent1 5 3 2 8" xfId="10369" xr:uid="{CFA3DCA7-F01F-483E-BE67-F4171CBF1905}"/>
    <cellStyle name="40% - Accent1 5 3 3" xfId="10370" xr:uid="{F71876A2-3902-4534-963E-76AC41BDEB47}"/>
    <cellStyle name="40% - Accent1 5 3 3 2" xfId="10371" xr:uid="{EA76C1A6-B3E7-494E-AF62-9E8971A2338A}"/>
    <cellStyle name="40% - Accent1 5 3 3 2 2" xfId="10372" xr:uid="{A54BF4B8-538E-4876-B31E-637AACFE0BF8}"/>
    <cellStyle name="40% - Accent1 5 3 3 2 3" xfId="10373" xr:uid="{B696020B-87DA-40C3-8A77-BE03B71601F5}"/>
    <cellStyle name="40% - Accent1 5 3 3 3" xfId="10374" xr:uid="{9DE0A8B7-55B0-411C-8938-78B2C628A5F6}"/>
    <cellStyle name="40% - Accent1 5 3 3 4" xfId="10375" xr:uid="{C5FF22C9-E415-4383-9372-28994DDE54DC}"/>
    <cellStyle name="40% - Accent1 5 3 3 5" xfId="10376" xr:uid="{F795E491-205C-46FB-B79C-CF982472AFC0}"/>
    <cellStyle name="40% - Accent1 5 3 3 6" xfId="10377" xr:uid="{7D89C9A7-1E09-4473-BD25-BBEAD9C46271}"/>
    <cellStyle name="40% - Accent1 5 3 3 7" xfId="10378" xr:uid="{CAD2FD37-D191-4DD5-A908-8E1659B9C964}"/>
    <cellStyle name="40% - Accent1 5 3 4" xfId="10379" xr:uid="{F5D951AF-F1CD-4C5B-8EC8-8D7F7075F1EF}"/>
    <cellStyle name="40% - Accent1 5 3 4 2" xfId="10380" xr:uid="{57998A71-2C71-4125-B7D6-2DBF1D1FE68D}"/>
    <cellStyle name="40% - Accent1 5 3 4 3" xfId="10381" xr:uid="{6F3D0FD8-DEE1-4C02-A52F-6E849CA5E36E}"/>
    <cellStyle name="40% - Accent1 5 3 4 4" xfId="10382" xr:uid="{8F97A947-B771-4E8A-B03D-F008B4C373C5}"/>
    <cellStyle name="40% - Accent1 5 3 5" xfId="10383" xr:uid="{C46C0243-F29B-4D6E-903D-B0FD089D96FB}"/>
    <cellStyle name="40% - Accent1 5 3 6" xfId="10384" xr:uid="{BEFE0865-A508-4168-A5D1-CD40A4C782D7}"/>
    <cellStyle name="40% - Accent1 5 3 7" xfId="10385" xr:uid="{34052D09-D9DA-401C-8A23-1DAEF3CAE9C8}"/>
    <cellStyle name="40% - Accent1 5 3 8" xfId="10386" xr:uid="{D0A07A1B-A836-475C-99ED-F30838B90813}"/>
    <cellStyle name="40% - Accent1 5 3 9" xfId="10387" xr:uid="{FB86AEC0-4A5B-48D6-B864-CD5C812423A9}"/>
    <cellStyle name="40% - Accent1 5 4" xfId="10388" xr:uid="{2731042E-28B5-4203-8EB8-FBCC6CAEA032}"/>
    <cellStyle name="40% - Accent1 5 4 10" xfId="10389" xr:uid="{7EE12A27-C4EC-44BA-A15A-39F8FB9D4050}"/>
    <cellStyle name="40% - Accent1 5 4 2" xfId="10390" xr:uid="{EEAF5B4E-A18C-44BE-8277-DCDB5E6EEA5A}"/>
    <cellStyle name="40% - Accent1 5 4 2 2" xfId="10391" xr:uid="{B2D68F7E-A434-4C92-B2A9-6770EF02BF8B}"/>
    <cellStyle name="40% - Accent1 5 4 2 2 2" xfId="10392" xr:uid="{EA317AC1-84E1-4AF0-AB3B-5C444416ED65}"/>
    <cellStyle name="40% - Accent1 5 4 2 2 3" xfId="10393" xr:uid="{5CD05C1F-2F6E-4B6A-8647-10058EF8B454}"/>
    <cellStyle name="40% - Accent1 5 4 2 2 4" xfId="10394" xr:uid="{D95AEAFE-5333-46DF-8586-4E04AFEFD4AE}"/>
    <cellStyle name="40% - Accent1 5 4 2 3" xfId="10395" xr:uid="{932CD14D-1407-4042-B070-F9188545E619}"/>
    <cellStyle name="40% - Accent1 5 4 2 4" xfId="10396" xr:uid="{5E456606-7189-4288-8AD0-32B53231C574}"/>
    <cellStyle name="40% - Accent1 5 4 2 5" xfId="10397" xr:uid="{DC47B7B8-73DA-4ABA-808F-8794F2494CB6}"/>
    <cellStyle name="40% - Accent1 5 4 2 6" xfId="10398" xr:uid="{A97E2B9D-C9D9-463F-89E4-1D659BF3A41B}"/>
    <cellStyle name="40% - Accent1 5 4 2 7" xfId="10399" xr:uid="{1B05CECB-2C8D-4C84-A191-06A616BEDC25}"/>
    <cellStyle name="40% - Accent1 5 4 3" xfId="10400" xr:uid="{EB0FA9CA-9E42-4B37-AC8A-5C486752C341}"/>
    <cellStyle name="40% - Accent1 5 4 3 2" xfId="10401" xr:uid="{9AA60345-E805-49B1-A934-790012E9B0F4}"/>
    <cellStyle name="40% - Accent1 5 4 3 2 2" xfId="10402" xr:uid="{E2A8C196-F6F9-4556-828F-D0AB74DEAD87}"/>
    <cellStyle name="40% - Accent1 5 4 3 2 3" xfId="10403" xr:uid="{DA7CE111-B77B-4A15-BAAD-42A0A2BD6498}"/>
    <cellStyle name="40% - Accent1 5 4 3 3" xfId="10404" xr:uid="{9893CEC7-E6DF-4CB0-A772-B0EE5ECC6FEA}"/>
    <cellStyle name="40% - Accent1 5 4 3 4" xfId="10405" xr:uid="{AF85934B-3E2B-4FBC-A2DE-9E371621201B}"/>
    <cellStyle name="40% - Accent1 5 4 3 5" xfId="10406" xr:uid="{D5EF5C56-51CF-42B2-A497-EBDA382D02CB}"/>
    <cellStyle name="40% - Accent1 5 4 3 6" xfId="10407" xr:uid="{6A3BB635-7241-421E-B364-C7D7FCAB584D}"/>
    <cellStyle name="40% - Accent1 5 4 4" xfId="10408" xr:uid="{BC248FCB-6AB7-4182-AD1C-14B94CC1ECBA}"/>
    <cellStyle name="40% - Accent1 5 4 4 2" xfId="10409" xr:uid="{DDFF55CC-DCD3-4C49-8666-F179E8F5667A}"/>
    <cellStyle name="40% - Accent1 5 4 4 3" xfId="10410" xr:uid="{5DA280EE-0AC3-4124-9FB7-4EA69B05342D}"/>
    <cellStyle name="40% - Accent1 5 4 4 4" xfId="10411" xr:uid="{087072D1-C26C-4FF0-890C-1E7A109055E6}"/>
    <cellStyle name="40% - Accent1 5 4 5" xfId="10412" xr:uid="{ADB19E94-035B-4805-AB6B-3058C66AD27E}"/>
    <cellStyle name="40% - Accent1 5 4 6" xfId="10413" xr:uid="{E6ABF6AE-87B3-4404-A854-6682CAFEC529}"/>
    <cellStyle name="40% - Accent1 5 4 7" xfId="10414" xr:uid="{B6C16661-9A66-47FD-A6E5-873F5358DEEB}"/>
    <cellStyle name="40% - Accent1 5 4 8" xfId="10415" xr:uid="{49200815-FB56-4E46-A725-65AA36919F2D}"/>
    <cellStyle name="40% - Accent1 5 4 9" xfId="10416" xr:uid="{0A1ABCEE-707B-4C13-ADB6-AB492E7B3600}"/>
    <cellStyle name="40% - Accent1 5 5" xfId="10417" xr:uid="{E665214E-F393-4A68-AD8C-41A203A491E9}"/>
    <cellStyle name="40% - Accent1 5 5 2" xfId="10418" xr:uid="{EC208CCA-A104-462A-91D3-946FB7D3BD7A}"/>
    <cellStyle name="40% - Accent1 5 5 2 2" xfId="10419" xr:uid="{5868206E-F569-4920-8A82-B4B1A3D4569D}"/>
    <cellStyle name="40% - Accent1 5 5 2 2 2" xfId="10420" xr:uid="{CDE2ED82-1AB4-4AD1-B2BF-DD8F52EA073B}"/>
    <cellStyle name="40% - Accent1 5 5 2 2 3" xfId="10421" xr:uid="{2101B250-20E4-4F66-8395-5A1BB6B59370}"/>
    <cellStyle name="40% - Accent1 5 5 2 2 4" xfId="10422" xr:uid="{00013642-E84E-47B6-8935-1E7045B0B33D}"/>
    <cellStyle name="40% - Accent1 5 5 2 3" xfId="10423" xr:uid="{625FE867-8725-4484-AEE7-837E13A0E1CB}"/>
    <cellStyle name="40% - Accent1 5 5 2 4" xfId="10424" xr:uid="{15E0E7AF-BBEE-4CB1-A76A-24AABC01A111}"/>
    <cellStyle name="40% - Accent1 5 5 2 5" xfId="10425" xr:uid="{E1C523EF-6BD7-47EA-B81E-DD98FE9005AE}"/>
    <cellStyle name="40% - Accent1 5 5 2 6" xfId="10426" xr:uid="{F2316CE5-319F-4673-A41C-6572C6CBA16C}"/>
    <cellStyle name="40% - Accent1 5 5 3" xfId="10427" xr:uid="{7E1536E8-14D5-4E76-803C-58BCCB453B62}"/>
    <cellStyle name="40% - Accent1 5 5 3 2" xfId="10428" xr:uid="{D98C24FE-5C5F-4F72-8B50-D2B634C7DB0B}"/>
    <cellStyle name="40% - Accent1 5 5 3 2 2" xfId="10429" xr:uid="{40A645C5-AE15-4223-B2AB-59E04BA05D7F}"/>
    <cellStyle name="40% - Accent1 5 5 3 2 3" xfId="10430" xr:uid="{89447634-43C4-4402-908D-BFDD0EA404CF}"/>
    <cellStyle name="40% - Accent1 5 5 3 3" xfId="10431" xr:uid="{2D86127B-0A3F-4ED2-AA0E-167062FC0137}"/>
    <cellStyle name="40% - Accent1 5 5 3 4" xfId="10432" xr:uid="{909ED3C3-8751-4BB7-8092-1DE714189BB7}"/>
    <cellStyle name="40% - Accent1 5 5 3 5" xfId="10433" xr:uid="{AA2EC73C-3A04-4B78-B783-0E4487B9C231}"/>
    <cellStyle name="40% - Accent1 5 5 3 6" xfId="10434" xr:uid="{26265104-4526-4992-AFD3-2F084198D249}"/>
    <cellStyle name="40% - Accent1 5 5 4" xfId="10435" xr:uid="{404DCC65-A239-4546-BCF0-23EBF8D4B214}"/>
    <cellStyle name="40% - Accent1 5 5 4 2" xfId="10436" xr:uid="{FBF3F758-45F2-47CB-9C18-380679A13211}"/>
    <cellStyle name="40% - Accent1 5 5 4 3" xfId="10437" xr:uid="{F9973A74-7778-46C0-8A52-5CDE4FE14780}"/>
    <cellStyle name="40% - Accent1 5 5 4 4" xfId="10438" xr:uid="{332D2C37-AD13-442D-A923-D91312C37BD1}"/>
    <cellStyle name="40% - Accent1 5 5 5" xfId="10439" xr:uid="{680F36C2-DA47-4B00-97EA-9A797AB0FA6B}"/>
    <cellStyle name="40% - Accent1 5 5 6" xfId="10440" xr:uid="{237FF1EC-098F-407C-B2ED-2C4A0D899731}"/>
    <cellStyle name="40% - Accent1 5 5 7" xfId="10441" xr:uid="{02C55398-CAFA-40B2-88BF-206928AD63AB}"/>
    <cellStyle name="40% - Accent1 5 5 8" xfId="10442" xr:uid="{1ACC5335-AF9A-4EEF-9AE5-A5FEC0B43A74}"/>
    <cellStyle name="40% - Accent1 5 5 9" xfId="10443" xr:uid="{770CFD1D-7D2A-459E-AD92-89AD83893F7F}"/>
    <cellStyle name="40% - Accent1 5 6" xfId="10444" xr:uid="{76E3F06E-9207-4369-AD93-1E8CF451A402}"/>
    <cellStyle name="40% - Accent1 5 6 2" xfId="10445" xr:uid="{8AED6FD8-7C88-4B0F-89D0-54E141D2511F}"/>
    <cellStyle name="40% - Accent1 5 6 2 2" xfId="10446" xr:uid="{CB4CA5CD-31FE-4BCE-A1CE-CE1F4D49BBB1}"/>
    <cellStyle name="40% - Accent1 5 6 2 3" xfId="10447" xr:uid="{6ACF581F-BCFD-4B91-A88E-EF9B39CD8773}"/>
    <cellStyle name="40% - Accent1 5 6 2 4" xfId="10448" xr:uid="{AD255CD6-F5A8-4CCA-91C8-F00A84D3968B}"/>
    <cellStyle name="40% - Accent1 5 6 3" xfId="10449" xr:uid="{38DFC0F9-C677-4CC1-8807-45A7855DB3CD}"/>
    <cellStyle name="40% - Accent1 5 6 4" xfId="10450" xr:uid="{3883D2ED-8B33-4F04-8EEF-0E3637AFA4F0}"/>
    <cellStyle name="40% - Accent1 5 6 5" xfId="10451" xr:uid="{4EECB53F-76CF-463B-A8A5-F572CB02EF76}"/>
    <cellStyle name="40% - Accent1 5 6 6" xfId="10452" xr:uid="{129C3761-7B8F-40F2-B66D-F22F7447C709}"/>
    <cellStyle name="40% - Accent1 5 7" xfId="10453" xr:uid="{B0ABC7A7-2EDB-4547-986D-C2132AFCB0C7}"/>
    <cellStyle name="40% - Accent1 5 7 2" xfId="10454" xr:uid="{19679BF4-8C26-43FE-BE51-0EDB80C65027}"/>
    <cellStyle name="40% - Accent1 5 7 2 2" xfId="10455" xr:uid="{9A2DC47E-7B5E-475E-A686-7E15E70C92A4}"/>
    <cellStyle name="40% - Accent1 5 7 2 3" xfId="10456" xr:uid="{D7B5DA65-3A7B-4712-AF0B-E2550186CAF4}"/>
    <cellStyle name="40% - Accent1 5 7 3" xfId="10457" xr:uid="{487BEFF6-F76A-4491-87C6-9A2846FD2B43}"/>
    <cellStyle name="40% - Accent1 5 7 4" xfId="10458" xr:uid="{9D01B4B2-4E1B-4B08-A0F0-C17B318843C3}"/>
    <cellStyle name="40% - Accent1 5 7 5" xfId="10459" xr:uid="{621894FA-CA7E-4699-BAB5-8A18931FFACF}"/>
    <cellStyle name="40% - Accent1 5 7 6" xfId="10460" xr:uid="{341A78B4-6154-46C9-BE7C-10D7808B2B45}"/>
    <cellStyle name="40% - Accent1 5 8" xfId="10461" xr:uid="{B0E73D23-1ACC-4AEF-8F9A-E2636B94B446}"/>
    <cellStyle name="40% - Accent1 5 8 2" xfId="10462" xr:uid="{48F37FDF-F01A-47E4-9847-D654E85AC74A}"/>
    <cellStyle name="40% - Accent1 5 8 3" xfId="10463" xr:uid="{00D9F21E-AE98-4A08-89C9-489B9F0D820B}"/>
    <cellStyle name="40% - Accent1 5 8 4" xfId="10464" xr:uid="{23F34C7B-3C66-4B10-B8A4-DBD07E4FC38E}"/>
    <cellStyle name="40% - Accent1 5 9" xfId="10465" xr:uid="{79ADD593-7E52-4605-98B1-D0068B6004A3}"/>
    <cellStyle name="40% - Accent1 6" xfId="291" xr:uid="{D471CFD4-0CC6-4E2D-892D-180B5C4ED99F}"/>
    <cellStyle name="40% - Accent1 6 10" xfId="10467" xr:uid="{80671FD2-899A-44C0-A288-B1B7119A734E}"/>
    <cellStyle name="40% - Accent1 6 11" xfId="10468" xr:uid="{B085224A-97C9-4ADC-B4F0-4107BFBF38B7}"/>
    <cellStyle name="40% - Accent1 6 12" xfId="10469" xr:uid="{62599734-C2A8-4630-9E71-E3E4CFCEA13D}"/>
    <cellStyle name="40% - Accent1 6 13" xfId="10470" xr:uid="{3B5576EB-2702-4E3F-9E9C-9EA5672B7901}"/>
    <cellStyle name="40% - Accent1 6 14" xfId="10471" xr:uid="{F8BD08AC-5EC8-4F7A-92F3-A8FC928510D6}"/>
    <cellStyle name="40% - Accent1 6 15" xfId="10466" xr:uid="{1E48728A-B708-4B73-A31A-2BAAD1E956C8}"/>
    <cellStyle name="40% - Accent1 6 2" xfId="292" xr:uid="{A848637D-52AA-44E0-89CF-2394B448ECCF}"/>
    <cellStyle name="40% - Accent1 6 2 10" xfId="10473" xr:uid="{16F6E973-D4D1-4D80-BA08-0CB763ECE530}"/>
    <cellStyle name="40% - Accent1 6 2 11" xfId="10474" xr:uid="{66AD3610-653E-46EA-A625-DB54CAD36695}"/>
    <cellStyle name="40% - Accent1 6 2 12" xfId="10472" xr:uid="{39812E40-180C-4C4D-9A19-87E6BBD42ADF}"/>
    <cellStyle name="40% - Accent1 6 2 2" xfId="10475" xr:uid="{2D1390B1-98B8-4BAC-A9CB-AD954EAD1100}"/>
    <cellStyle name="40% - Accent1 6 2 2 2" xfId="10476" xr:uid="{4C96C2A3-6D74-4D86-8B1E-6247FBB6301C}"/>
    <cellStyle name="40% - Accent1 6 2 2 2 2" xfId="10477" xr:uid="{E9CC5C7D-4D48-4CBB-98C1-FB1478CDA858}"/>
    <cellStyle name="40% - Accent1 6 2 2 2 3" xfId="10478" xr:uid="{8EC26528-C743-4486-977C-E92EEE4D3BD8}"/>
    <cellStyle name="40% - Accent1 6 2 2 2 4" xfId="10479" xr:uid="{977E5206-A0C1-48A6-A014-94D3F2DC0400}"/>
    <cellStyle name="40% - Accent1 6 2 2 3" xfId="10480" xr:uid="{515FA04A-5283-400B-B986-05F65487A103}"/>
    <cellStyle name="40% - Accent1 6 2 2 4" xfId="10481" xr:uid="{203697C2-9E9C-4C2D-822D-8D6E50360E44}"/>
    <cellStyle name="40% - Accent1 6 2 2 5" xfId="10482" xr:uid="{FC60CB74-D143-4641-B242-74FCF419E3F2}"/>
    <cellStyle name="40% - Accent1 6 2 2 6" xfId="10483" xr:uid="{A6FD3CED-7277-4265-AE15-15E15564348B}"/>
    <cellStyle name="40% - Accent1 6 2 2 7" xfId="10484" xr:uid="{5EB081D0-BA87-418E-9F15-82D9B3EBCA33}"/>
    <cellStyle name="40% - Accent1 6 2 2 8" xfId="10485" xr:uid="{FA784ACA-AD4F-4DAD-9D58-21099B2EDEB4}"/>
    <cellStyle name="40% - Accent1 6 2 3" xfId="10486" xr:uid="{517473A9-F2FB-4E23-97C9-3C586A25717D}"/>
    <cellStyle name="40% - Accent1 6 2 3 2" xfId="10487" xr:uid="{51DF54E2-168B-433B-B60C-35EFA1856F5E}"/>
    <cellStyle name="40% - Accent1 6 2 3 2 2" xfId="10488" xr:uid="{D599A227-D830-4889-BAB8-E6E30E9C832F}"/>
    <cellStyle name="40% - Accent1 6 2 3 2 3" xfId="10489" xr:uid="{C74FB887-4E2E-42B6-9AA7-F132E2993E9C}"/>
    <cellStyle name="40% - Accent1 6 2 3 3" xfId="10490" xr:uid="{194A6507-25B5-4AD2-9E00-9DA9963D6CDA}"/>
    <cellStyle name="40% - Accent1 6 2 3 4" xfId="10491" xr:uid="{028EB51D-7F8E-4662-BFE2-22FBF6ECCF5D}"/>
    <cellStyle name="40% - Accent1 6 2 3 5" xfId="10492" xr:uid="{105CE342-6CB0-4DE8-A2C0-4E876D0E8A8B}"/>
    <cellStyle name="40% - Accent1 6 2 3 6" xfId="10493" xr:uid="{A781F918-A3D5-4AA6-8BBE-0613FB167FD8}"/>
    <cellStyle name="40% - Accent1 6 2 4" xfId="10494" xr:uid="{8769DC28-04A3-4DF9-A6F6-74F188B56212}"/>
    <cellStyle name="40% - Accent1 6 2 4 2" xfId="10495" xr:uid="{43BBBE90-8D4E-41D0-9130-C92AD15AFAD4}"/>
    <cellStyle name="40% - Accent1 6 2 4 3" xfId="10496" xr:uid="{5BA9D56E-A8B3-4102-A2F1-38AB88DF272D}"/>
    <cellStyle name="40% - Accent1 6 2 5" xfId="10497" xr:uid="{87794C77-DCBD-4E8C-A20C-10C9D8BD0624}"/>
    <cellStyle name="40% - Accent1 6 2 6" xfId="10498" xr:uid="{2966497F-8CFA-4DAA-AE1E-0F1F7A43496B}"/>
    <cellStyle name="40% - Accent1 6 2 7" xfId="10499" xr:uid="{5E30D3B2-FBA1-44F4-ACEA-C4A1D203D529}"/>
    <cellStyle name="40% - Accent1 6 2 8" xfId="10500" xr:uid="{CFA3DDFF-A668-4F5B-9E97-A2B8D9F2C74E}"/>
    <cellStyle name="40% - Accent1 6 2 9" xfId="10501" xr:uid="{D318A20E-BAB4-4D9E-BC5C-FC2D54148660}"/>
    <cellStyle name="40% - Accent1 6 3" xfId="10502" xr:uid="{38E32AB1-4545-44FF-94C0-13FE181F57B8}"/>
    <cellStyle name="40% - Accent1 6 3 10" xfId="10503" xr:uid="{698FA17F-228B-4EFE-8EAD-0FF5BF6BC786}"/>
    <cellStyle name="40% - Accent1 6 3 2" xfId="10504" xr:uid="{DC5B2D5B-4508-460C-AC14-125FEBB20624}"/>
    <cellStyle name="40% - Accent1 6 3 2 2" xfId="10505" xr:uid="{70C37BBF-4E27-4C50-8A04-12D42314119F}"/>
    <cellStyle name="40% - Accent1 6 3 2 2 2" xfId="10506" xr:uid="{51DA8663-4017-4274-AD53-CAE22EB75F9F}"/>
    <cellStyle name="40% - Accent1 6 3 2 2 3" xfId="10507" xr:uid="{1A23BA07-A387-4F9C-BA64-D04048156CD9}"/>
    <cellStyle name="40% - Accent1 6 3 2 3" xfId="10508" xr:uid="{F3C8D685-0AB8-42DA-A7C7-92E96B33E680}"/>
    <cellStyle name="40% - Accent1 6 3 2 4" xfId="10509" xr:uid="{48402E64-4FFF-4C6E-B475-5F51B5896BE4}"/>
    <cellStyle name="40% - Accent1 6 3 2 5" xfId="10510" xr:uid="{469BA944-9ECF-4A4E-9831-C5EB9720AA3F}"/>
    <cellStyle name="40% - Accent1 6 3 2 6" xfId="10511" xr:uid="{155BBF37-C613-4B2E-A541-E9D937B48B29}"/>
    <cellStyle name="40% - Accent1 6 3 2 7" xfId="10512" xr:uid="{ADE9B57C-2808-4F6A-B872-7ECAB5332E56}"/>
    <cellStyle name="40% - Accent1 6 3 3" xfId="10513" xr:uid="{2F49B9CA-511D-4FAF-8623-672E02C5A053}"/>
    <cellStyle name="40% - Accent1 6 3 3 2" xfId="10514" xr:uid="{991C24BD-AEC8-4F4B-AA5D-63C348558C77}"/>
    <cellStyle name="40% - Accent1 6 3 3 2 2" xfId="10515" xr:uid="{462A1F4A-7846-41E0-9559-04925FE03A9D}"/>
    <cellStyle name="40% - Accent1 6 3 3 2 3" xfId="10516" xr:uid="{C2FD1D45-3835-4654-8F05-C715EE23FFFB}"/>
    <cellStyle name="40% - Accent1 6 3 3 3" xfId="10517" xr:uid="{CFE3AD48-2B33-4310-9AB1-7DDF5C838E0B}"/>
    <cellStyle name="40% - Accent1 6 3 3 4" xfId="10518" xr:uid="{9BB1EE72-5AB8-4543-AF8E-F0BF7D1B4B68}"/>
    <cellStyle name="40% - Accent1 6 3 3 5" xfId="10519" xr:uid="{4496869D-E91D-44F5-A9EB-3ADD5D0BDF27}"/>
    <cellStyle name="40% - Accent1 6 3 4" xfId="10520" xr:uid="{F82D9845-6244-48C5-AFE2-34DE4B406402}"/>
    <cellStyle name="40% - Accent1 6 3 4 2" xfId="10521" xr:uid="{D884A1C6-41E5-4F85-BB55-2EEFCE4D05A4}"/>
    <cellStyle name="40% - Accent1 6 3 4 3" xfId="10522" xr:uid="{372E89D5-5821-47B5-A58C-933D315DF544}"/>
    <cellStyle name="40% - Accent1 6 3 5" xfId="10523" xr:uid="{37AED976-AA8A-47CB-86D4-60BF946CB8F8}"/>
    <cellStyle name="40% - Accent1 6 3 6" xfId="10524" xr:uid="{E0FFFCBD-6290-4D4E-94ED-6AC978C15D02}"/>
    <cellStyle name="40% - Accent1 6 3 7" xfId="10525" xr:uid="{FBDAE870-70A0-4413-B22F-A0DD8593F845}"/>
    <cellStyle name="40% - Accent1 6 3 8" xfId="10526" xr:uid="{05C87870-FAE5-4E39-9143-D5781C672737}"/>
    <cellStyle name="40% - Accent1 6 3 9" xfId="10527" xr:uid="{49FD7DB8-8692-4FBF-83BA-E4E0B79D5A2E}"/>
    <cellStyle name="40% - Accent1 6 4" xfId="10528" xr:uid="{AF3D651D-E3A2-405E-9076-FE2475EC322B}"/>
    <cellStyle name="40% - Accent1 6 4 10" xfId="10529" xr:uid="{80E76859-E23D-4E9B-AEB2-F1A5B693F7E6}"/>
    <cellStyle name="40% - Accent1 6 4 2" xfId="10530" xr:uid="{81FA5976-4864-4659-B050-EBFF1365549D}"/>
    <cellStyle name="40% - Accent1 6 4 2 2" xfId="10531" xr:uid="{3A8B9960-C113-4F42-9E18-410489C199CF}"/>
    <cellStyle name="40% - Accent1 6 4 2 2 2" xfId="10532" xr:uid="{2E8D1CAE-FD47-48D1-9D9C-F902DEE1A4D5}"/>
    <cellStyle name="40% - Accent1 6 4 2 2 3" xfId="10533" xr:uid="{DF727E31-5907-4ED4-A234-583BB5A143CA}"/>
    <cellStyle name="40% - Accent1 6 4 2 3" xfId="10534" xr:uid="{F93DD20B-AA42-4EFF-A6E7-2959EBD615AB}"/>
    <cellStyle name="40% - Accent1 6 4 2 4" xfId="10535" xr:uid="{C015687E-A3AB-4FCF-BF98-CD8A32535F88}"/>
    <cellStyle name="40% - Accent1 6 4 2 5" xfId="10536" xr:uid="{03B6FCE1-219F-435D-8979-3E1BD1813EB8}"/>
    <cellStyle name="40% - Accent1 6 4 3" xfId="10537" xr:uid="{575865B9-5983-4CB2-BF7E-6E7FA51FA329}"/>
    <cellStyle name="40% - Accent1 6 4 3 2" xfId="10538" xr:uid="{12EF7159-7B0F-44EC-A7E4-94EDF4F7EF15}"/>
    <cellStyle name="40% - Accent1 6 4 3 2 2" xfId="10539" xr:uid="{63BDCFEF-F580-4F09-9FC9-0FF785A19453}"/>
    <cellStyle name="40% - Accent1 6 4 3 2 3" xfId="10540" xr:uid="{ED7A4A35-F2D3-4D7F-9F96-494A9D6D66F0}"/>
    <cellStyle name="40% - Accent1 6 4 3 3" xfId="10541" xr:uid="{7818E8C6-D407-4627-8EA0-792A6E0A3992}"/>
    <cellStyle name="40% - Accent1 6 4 3 4" xfId="10542" xr:uid="{F374D8F4-3B44-43C8-A539-0EC71525C700}"/>
    <cellStyle name="40% - Accent1 6 4 3 5" xfId="10543" xr:uid="{D9EACEE1-B210-4EE5-A0A3-9749FCBC17A4}"/>
    <cellStyle name="40% - Accent1 6 4 4" xfId="10544" xr:uid="{483E6519-C3A7-4530-A4B1-0B842A07EC8A}"/>
    <cellStyle name="40% - Accent1 6 4 4 2" xfId="10545" xr:uid="{0EC8BC06-CAC5-4A64-B3E4-A19828853E76}"/>
    <cellStyle name="40% - Accent1 6 4 4 3" xfId="10546" xr:uid="{7DEF50EC-8947-4757-911B-0AEDB5F0C46A}"/>
    <cellStyle name="40% - Accent1 6 4 5" xfId="10547" xr:uid="{9CB827F7-6A0F-43B0-B80D-009372EA9B92}"/>
    <cellStyle name="40% - Accent1 6 4 6" xfId="10548" xr:uid="{4D5ECB79-4314-485D-BA21-ACC88BC0EE12}"/>
    <cellStyle name="40% - Accent1 6 4 7" xfId="10549" xr:uid="{FE4F926E-AAD5-4DA9-8A35-68B635F37B08}"/>
    <cellStyle name="40% - Accent1 6 4 8" xfId="10550" xr:uid="{4483FB79-B2DF-49C3-AEF3-8DCED9C67C41}"/>
    <cellStyle name="40% - Accent1 6 4 9" xfId="10551" xr:uid="{98EA6A18-8773-4D0A-9EC0-3E69EAA4AAB6}"/>
    <cellStyle name="40% - Accent1 6 5" xfId="10552" xr:uid="{1A0CF237-F13F-4B3E-86F3-68B0FA9104F6}"/>
    <cellStyle name="40% - Accent1 6 5 2" xfId="10553" xr:uid="{3AF41AF9-93B2-4984-B0CD-321D1507AEDF}"/>
    <cellStyle name="40% - Accent1 6 5 2 2" xfId="10554" xr:uid="{9944C838-9522-417B-B9D9-B97D0E3C00F8}"/>
    <cellStyle name="40% - Accent1 6 5 2 3" xfId="10555" xr:uid="{77236BE6-14D7-43D5-B164-48C260EA2C28}"/>
    <cellStyle name="40% - Accent1 6 5 3" xfId="10556" xr:uid="{2D385486-DE5B-4A9D-B916-F29E44C97EE4}"/>
    <cellStyle name="40% - Accent1 6 5 4" xfId="10557" xr:uid="{9E4E6183-71E7-47DE-B3BE-4F2941DAB31B}"/>
    <cellStyle name="40% - Accent1 6 5 5" xfId="10558" xr:uid="{04FF7EAA-414B-451B-8AE5-7510544FBB35}"/>
    <cellStyle name="40% - Accent1 6 6" xfId="10559" xr:uid="{2EDC7F6B-82B1-43CB-93F9-900300FFD752}"/>
    <cellStyle name="40% - Accent1 6 6 2" xfId="10560" xr:uid="{6F014E1B-F331-4DCA-A391-F57BF36930BE}"/>
    <cellStyle name="40% - Accent1 6 6 2 2" xfId="10561" xr:uid="{37B42EBA-5D05-4B37-B187-73EF9C98F2BB}"/>
    <cellStyle name="40% - Accent1 6 6 2 3" xfId="10562" xr:uid="{FDED190D-C591-46B0-9AC5-44ECDBE37C74}"/>
    <cellStyle name="40% - Accent1 6 6 3" xfId="10563" xr:uid="{92579A56-3310-4C94-A725-E5ABA0AE0DF9}"/>
    <cellStyle name="40% - Accent1 6 6 4" xfId="10564" xr:uid="{66265CF6-332C-4C96-8833-657A1737D459}"/>
    <cellStyle name="40% - Accent1 6 6 5" xfId="10565" xr:uid="{8ED1565F-11CC-4A66-83AC-9A5ADA2FDDB7}"/>
    <cellStyle name="40% - Accent1 6 7" xfId="10566" xr:uid="{71DF459F-A89E-47BB-B2BA-C319A191B02E}"/>
    <cellStyle name="40% - Accent1 6 7 2" xfId="10567" xr:uid="{00564430-6998-497C-BF6B-6E5206314204}"/>
    <cellStyle name="40% - Accent1 6 7 3" xfId="10568" xr:uid="{3F195E93-C7CA-48D4-9AD5-F57C5A364528}"/>
    <cellStyle name="40% - Accent1 6 8" xfId="10569" xr:uid="{AD2D9A1F-E31C-4AC3-9AE1-D3D72E24D4F9}"/>
    <cellStyle name="40% - Accent1 6 9" xfId="10570" xr:uid="{CF4C4349-9B59-409D-8FEB-2737EFE593A4}"/>
    <cellStyle name="40% - Accent1 7" xfId="293" xr:uid="{13306025-2F7F-4741-B8D4-F69EB839FADE}"/>
    <cellStyle name="40% - Accent1 7 10" xfId="10572" xr:uid="{F0BA608C-AEE5-48B9-884B-1C7216A5595D}"/>
    <cellStyle name="40% - Accent1 7 11" xfId="10573" xr:uid="{4A6D1CC3-9EA4-425D-A8D1-E23662733885}"/>
    <cellStyle name="40% - Accent1 7 12" xfId="10574" xr:uid="{959C8133-7756-4F27-A724-7FC0399BD81F}"/>
    <cellStyle name="40% - Accent1 7 13" xfId="10575" xr:uid="{D617AE6F-6869-4C0F-8C97-1EF7B50E8834}"/>
    <cellStyle name="40% - Accent1 7 14" xfId="10571" xr:uid="{AF05D7FB-E911-4301-BD5E-48974A522728}"/>
    <cellStyle name="40% - Accent1 7 2" xfId="294" xr:uid="{A892EC3C-1CC8-426D-8289-2F897D45B33B}"/>
    <cellStyle name="40% - Accent1 7 2 10" xfId="10577" xr:uid="{37D7A4DA-0515-48CE-9ECF-772FEF2B1DD0}"/>
    <cellStyle name="40% - Accent1 7 2 11" xfId="10576" xr:uid="{A6C242A8-441F-4FED-B4F3-92FC722E6020}"/>
    <cellStyle name="40% - Accent1 7 2 2" xfId="10578" xr:uid="{3960A067-BB1F-4584-BD25-B9BDE97B19C1}"/>
    <cellStyle name="40% - Accent1 7 2 2 2" xfId="10579" xr:uid="{4D950C03-A699-4109-903C-AE58717DC746}"/>
    <cellStyle name="40% - Accent1 7 2 2 2 2" xfId="10580" xr:uid="{E0D7C697-F3B5-4CAD-9A83-4510AFE475B4}"/>
    <cellStyle name="40% - Accent1 7 2 2 2 3" xfId="10581" xr:uid="{A7B07C73-28F6-422D-95B9-D167D31A6435}"/>
    <cellStyle name="40% - Accent1 7 2 2 3" xfId="10582" xr:uid="{C42166F7-CE23-46B5-B389-FEE6C7927CBA}"/>
    <cellStyle name="40% - Accent1 7 2 2 4" xfId="10583" xr:uid="{3213CA06-BDBC-495D-A634-80C8499BB146}"/>
    <cellStyle name="40% - Accent1 7 2 2 5" xfId="10584" xr:uid="{A289D8A8-129D-4C16-BF51-16631E6D4373}"/>
    <cellStyle name="40% - Accent1 7 2 2 6" xfId="10585" xr:uid="{4BADE924-A6E6-470F-B065-8D18D1A83C39}"/>
    <cellStyle name="40% - Accent1 7 2 2 7" xfId="10586" xr:uid="{E47B8CD7-65BB-43D7-8366-7AEF540DF0F6}"/>
    <cellStyle name="40% - Accent1 7 2 2 8" xfId="10587" xr:uid="{6D9C7ABF-A5DE-4F16-A770-84C709B9EC95}"/>
    <cellStyle name="40% - Accent1 7 2 3" xfId="10588" xr:uid="{485E7E3A-90DB-47C9-86FB-04BA79369D59}"/>
    <cellStyle name="40% - Accent1 7 2 3 2" xfId="10589" xr:uid="{93C151B2-97FF-4621-A6CF-2280E9EC9CD5}"/>
    <cellStyle name="40% - Accent1 7 2 3 2 2" xfId="10590" xr:uid="{A3F8BFC4-D603-4124-BF0C-72C3D392B384}"/>
    <cellStyle name="40% - Accent1 7 2 3 2 3" xfId="10591" xr:uid="{CBC5BAE4-0A60-4056-B606-386E0E2A0763}"/>
    <cellStyle name="40% - Accent1 7 2 3 3" xfId="10592" xr:uid="{456D6B28-46D7-4E5B-A3BF-AEBF2EBBC359}"/>
    <cellStyle name="40% - Accent1 7 2 3 4" xfId="10593" xr:uid="{ACF51366-3166-491F-80D2-777E3C0FB542}"/>
    <cellStyle name="40% - Accent1 7 2 3 5" xfId="10594" xr:uid="{1720057D-31B4-4719-B5CE-47211420851D}"/>
    <cellStyle name="40% - Accent1 7 2 4" xfId="10595" xr:uid="{E5857FC4-29C8-4109-B84D-465491E2AA18}"/>
    <cellStyle name="40% - Accent1 7 2 4 2" xfId="10596" xr:uid="{2FC158FC-F8C3-4F3A-A8A6-C61B4FA01845}"/>
    <cellStyle name="40% - Accent1 7 2 4 3" xfId="10597" xr:uid="{CD4862CA-A2C1-4E0D-96CA-9C47420C45EB}"/>
    <cellStyle name="40% - Accent1 7 2 5" xfId="10598" xr:uid="{B1A22942-CA1A-499F-A179-835CB30E999F}"/>
    <cellStyle name="40% - Accent1 7 2 6" xfId="10599" xr:uid="{D86A50B9-7D84-4194-AAD2-261197C04314}"/>
    <cellStyle name="40% - Accent1 7 2 7" xfId="10600" xr:uid="{B4EFA2E1-173C-48C3-B03F-9548E3712873}"/>
    <cellStyle name="40% - Accent1 7 2 8" xfId="10601" xr:uid="{7831C945-9EBE-4EFE-8334-7DD4E8F7731B}"/>
    <cellStyle name="40% - Accent1 7 2 9" xfId="10602" xr:uid="{C3A505EF-B5E7-4A7A-A81F-6335E2EE05FF}"/>
    <cellStyle name="40% - Accent1 7 3" xfId="10603" xr:uid="{4E9733FB-F45D-4F1F-B07F-F3F50C3A0BAF}"/>
    <cellStyle name="40% - Accent1 7 3 10" xfId="10604" xr:uid="{C226ABAD-C1EB-4779-AF24-ED0D832D6FC7}"/>
    <cellStyle name="40% - Accent1 7 3 2" xfId="10605" xr:uid="{D3F93F06-D00C-4BB5-AB37-C074D33B4DB2}"/>
    <cellStyle name="40% - Accent1 7 3 2 2" xfId="10606" xr:uid="{4CCA8D41-0A7D-4B33-BFA6-8436A1521C2F}"/>
    <cellStyle name="40% - Accent1 7 3 2 2 2" xfId="10607" xr:uid="{D941B51C-F286-436E-B707-E1762D4362B5}"/>
    <cellStyle name="40% - Accent1 7 3 2 2 3" xfId="10608" xr:uid="{7340D28F-E3DE-461B-AAF8-484D3057B9BD}"/>
    <cellStyle name="40% - Accent1 7 3 2 3" xfId="10609" xr:uid="{47F4E0ED-5231-4500-BBF4-4A80B77264F3}"/>
    <cellStyle name="40% - Accent1 7 3 2 4" xfId="10610" xr:uid="{93FF34E1-8194-45D6-A756-8B4AF9C3ABEF}"/>
    <cellStyle name="40% - Accent1 7 3 2 5" xfId="10611" xr:uid="{13F95AFF-1772-4E7D-9A14-0E6334FA706C}"/>
    <cellStyle name="40% - Accent1 7 3 2 6" xfId="10612" xr:uid="{DDC7F570-B740-44BC-A812-22FC95796D6A}"/>
    <cellStyle name="40% - Accent1 7 3 2 7" xfId="10613" xr:uid="{DC6CC502-67C7-4B1D-A236-FC4D811CC74B}"/>
    <cellStyle name="40% - Accent1 7 3 3" xfId="10614" xr:uid="{8EF98B66-44E1-469E-844B-4E50928FA847}"/>
    <cellStyle name="40% - Accent1 7 3 3 2" xfId="10615" xr:uid="{E460177C-F2F9-42A5-8E3A-FF85B496871C}"/>
    <cellStyle name="40% - Accent1 7 3 3 2 2" xfId="10616" xr:uid="{1500FF0B-1BC6-4BCF-8951-DFFA9AB400B4}"/>
    <cellStyle name="40% - Accent1 7 3 3 2 3" xfId="10617" xr:uid="{5090FEF3-591C-46B3-A5DC-E9FBB8CDE8B3}"/>
    <cellStyle name="40% - Accent1 7 3 3 3" xfId="10618" xr:uid="{F69DE86E-74B2-42F3-BA59-2E732496F82B}"/>
    <cellStyle name="40% - Accent1 7 3 3 4" xfId="10619" xr:uid="{3371C7FE-C033-4E85-B8C9-7118249BA4C0}"/>
    <cellStyle name="40% - Accent1 7 3 3 5" xfId="10620" xr:uid="{57A072B7-EC06-4CC0-B63A-45CF9AAC1FCF}"/>
    <cellStyle name="40% - Accent1 7 3 4" xfId="10621" xr:uid="{E087C65F-FD16-4D80-AAA7-6392672A2A4F}"/>
    <cellStyle name="40% - Accent1 7 3 4 2" xfId="10622" xr:uid="{3607D692-6918-495D-BFE6-30977A6370B8}"/>
    <cellStyle name="40% - Accent1 7 3 4 3" xfId="10623" xr:uid="{9ADBA6EA-A20A-4E8F-BC32-C21E3060F6ED}"/>
    <cellStyle name="40% - Accent1 7 3 5" xfId="10624" xr:uid="{D638D600-CFDB-420F-91AB-D0D8E9A774B4}"/>
    <cellStyle name="40% - Accent1 7 3 6" xfId="10625" xr:uid="{2F868124-910F-45D5-B3EC-2946BFCA9E47}"/>
    <cellStyle name="40% - Accent1 7 3 7" xfId="10626" xr:uid="{6E9E4082-6C2C-4A8C-9B6C-10D60AEEC18F}"/>
    <cellStyle name="40% - Accent1 7 3 8" xfId="10627" xr:uid="{259DEE86-4875-479A-874C-D07BC025EA7E}"/>
    <cellStyle name="40% - Accent1 7 3 9" xfId="10628" xr:uid="{54DA110F-82A0-4B53-9819-7A6B4DA5B502}"/>
    <cellStyle name="40% - Accent1 7 4" xfId="10629" xr:uid="{E017EDCE-6CF4-43B9-8A6D-C0A69E2AC77C}"/>
    <cellStyle name="40% - Accent1 7 4 2" xfId="10630" xr:uid="{43E7B4A0-59CE-4DD3-B089-625346370ADD}"/>
    <cellStyle name="40% - Accent1 7 4 2 2" xfId="10631" xr:uid="{87C2FF0A-EA1F-4B96-92D9-FF47EF2471D9}"/>
    <cellStyle name="40% - Accent1 7 4 2 3" xfId="10632" xr:uid="{9123EC68-577D-480D-893D-5D8BA7A791B5}"/>
    <cellStyle name="40% - Accent1 7 4 3" xfId="10633" xr:uid="{1B9F1509-4626-4A8C-AC77-5ED299936DAD}"/>
    <cellStyle name="40% - Accent1 7 4 4" xfId="10634" xr:uid="{DE2888E0-89F0-49E0-994A-AA999ADAACFE}"/>
    <cellStyle name="40% - Accent1 7 4 5" xfId="10635" xr:uid="{20CEFF16-A7FD-4E64-8A82-3594B0827C26}"/>
    <cellStyle name="40% - Accent1 7 4 6" xfId="10636" xr:uid="{621B6D0E-48F4-48D2-B6AC-892DFA6A96F6}"/>
    <cellStyle name="40% - Accent1 7 4 7" xfId="10637" xr:uid="{497BF9DC-43C6-4980-84FB-1B56559ED794}"/>
    <cellStyle name="40% - Accent1 7 4 8" xfId="10638" xr:uid="{CED5688D-FB23-4774-A01F-61B0FE79E732}"/>
    <cellStyle name="40% - Accent1 7 5" xfId="10639" xr:uid="{7D9B642F-C19B-49A7-AC7D-3F14436DD7F5}"/>
    <cellStyle name="40% - Accent1 7 5 2" xfId="10640" xr:uid="{7DC1FDC7-3243-4D1B-A9C6-80F8428A15E7}"/>
    <cellStyle name="40% - Accent1 7 5 2 2" xfId="10641" xr:uid="{9777051D-07B3-4773-9619-F3781CC04591}"/>
    <cellStyle name="40% - Accent1 7 5 2 3" xfId="10642" xr:uid="{37A36FF8-FF6C-4940-86EB-2DE60CF3FBBA}"/>
    <cellStyle name="40% - Accent1 7 5 3" xfId="10643" xr:uid="{5AA7D65B-025E-40D5-963C-8899B40630E6}"/>
    <cellStyle name="40% - Accent1 7 5 4" xfId="10644" xr:uid="{1C1BF196-1BAF-4103-A57B-DBB07E6C0599}"/>
    <cellStyle name="40% - Accent1 7 5 5" xfId="10645" xr:uid="{4ABC9904-8C3C-4538-A020-94A35ED7E520}"/>
    <cellStyle name="40% - Accent1 7 6" xfId="10646" xr:uid="{C73EAE62-4394-41C8-942F-8E03105F46D9}"/>
    <cellStyle name="40% - Accent1 7 6 2" xfId="10647" xr:uid="{C3EAA39B-AA89-433C-8405-F06B1CDBE873}"/>
    <cellStyle name="40% - Accent1 7 6 3" xfId="10648" xr:uid="{581AC8A5-D2B8-4FF2-8E61-1057E71C4AA5}"/>
    <cellStyle name="40% - Accent1 7 7" xfId="10649" xr:uid="{87BE8BE9-279B-4AAB-A68B-8B6D58D6D20B}"/>
    <cellStyle name="40% - Accent1 7 8" xfId="10650" xr:uid="{851C7BCC-AD0F-4E7C-ABB7-27ABCBCF0A7E}"/>
    <cellStyle name="40% - Accent1 7 9" xfId="10651" xr:uid="{3EF4894B-CD38-4440-A667-76CE77CBC0BF}"/>
    <cellStyle name="40% - Accent1 8" xfId="10652" xr:uid="{3F55FFA9-DEA0-4A3D-BDB0-E8A7C825A7CE}"/>
    <cellStyle name="40% - Accent1 8 10" xfId="10653" xr:uid="{BD4615BE-F7AF-4AEB-9B14-50A6B58E8A42}"/>
    <cellStyle name="40% - Accent1 8 11" xfId="10654" xr:uid="{6582DFF5-494F-4D87-B530-1452763B43A6}"/>
    <cellStyle name="40% - Accent1 8 2" xfId="10655" xr:uid="{A6FC534F-27DA-461B-ADFB-609D99EE7AF3}"/>
    <cellStyle name="40% - Accent1 8 2 2" xfId="10656" xr:uid="{67D723E5-3FAB-45EF-A1AC-C76C4833641E}"/>
    <cellStyle name="40% - Accent1 8 2 2 2" xfId="10657" xr:uid="{6A342D3C-00D3-49E9-B5AA-5E9564A13FDA}"/>
    <cellStyle name="40% - Accent1 8 2 2 3" xfId="10658" xr:uid="{9AA40E8C-3C7E-425E-813D-A852A2796C10}"/>
    <cellStyle name="40% - Accent1 8 2 2 4" xfId="10659" xr:uid="{B6049343-47F6-4D5D-8BCD-9E91A46A96A1}"/>
    <cellStyle name="40% - Accent1 8 2 2 5" xfId="10660" xr:uid="{AD0571E9-215D-4243-8E6B-EE8FA8C63949}"/>
    <cellStyle name="40% - Accent1 8 2 2 6" xfId="10661" xr:uid="{006E810A-E7EB-414B-810F-8817B3F8692B}"/>
    <cellStyle name="40% - Accent1 8 2 3" xfId="10662" xr:uid="{34034C51-C9D6-4185-8333-BBEC0D65BC29}"/>
    <cellStyle name="40% - Accent1 8 2 4" xfId="10663" xr:uid="{93E6D9FE-A297-4E18-81B6-DE91563F09ED}"/>
    <cellStyle name="40% - Accent1 8 2 5" xfId="10664" xr:uid="{603AC4EE-36AE-4B6E-B942-2104DAF11F15}"/>
    <cellStyle name="40% - Accent1 8 2 6" xfId="10665" xr:uid="{2149D71B-BCDA-4A05-B033-FE6630AE8E91}"/>
    <cellStyle name="40% - Accent1 8 2 7" xfId="10666" xr:uid="{E60F13CB-37BC-4F7C-8A4E-44378AD1B1FA}"/>
    <cellStyle name="40% - Accent1 8 2 8" xfId="10667" xr:uid="{89B0DC67-1412-487E-8F1F-1587601FAC98}"/>
    <cellStyle name="40% - Accent1 8 3" xfId="10668" xr:uid="{432098D7-2931-4EAA-86C6-28F495AA44D4}"/>
    <cellStyle name="40% - Accent1 8 3 2" xfId="10669" xr:uid="{75A54F47-B72F-4E6B-B112-364119C94865}"/>
    <cellStyle name="40% - Accent1 8 3 2 2" xfId="10670" xr:uid="{85E0E7F9-5219-48B7-8369-D6D1AFF899A2}"/>
    <cellStyle name="40% - Accent1 8 3 2 3" xfId="10671" xr:uid="{07E1A74C-3F2F-4E52-A03B-B9E6BA838C7A}"/>
    <cellStyle name="40% - Accent1 8 3 2 4" xfId="10672" xr:uid="{DA1BD9DA-C7AE-4609-8FCE-A65050C5E885}"/>
    <cellStyle name="40% - Accent1 8 3 2 5" xfId="10673" xr:uid="{FDC5E4C2-2C85-4268-BA00-915BDA217690}"/>
    <cellStyle name="40% - Accent1 8 3 3" xfId="10674" xr:uid="{14AD0D61-E92D-4B9E-8BD8-FB80AF82732B}"/>
    <cellStyle name="40% - Accent1 8 3 4" xfId="10675" xr:uid="{DBE71F57-78BC-41C1-84DD-93C29FAA4D88}"/>
    <cellStyle name="40% - Accent1 8 3 5" xfId="10676" xr:uid="{E85020FD-EE9F-48BA-8C3A-9442572939D8}"/>
    <cellStyle name="40% - Accent1 8 3 6" xfId="10677" xr:uid="{2C480952-86CF-412D-B8B3-E860893D7139}"/>
    <cellStyle name="40% - Accent1 8 3 7" xfId="10678" xr:uid="{9F3D0F27-58FC-4AFE-B7A0-2362B5D2FAC2}"/>
    <cellStyle name="40% - Accent1 8 3 8" xfId="10679" xr:uid="{D8FE89B6-F4FD-4010-97C3-2238D216CC5A}"/>
    <cellStyle name="40% - Accent1 8 4" xfId="10680" xr:uid="{FE9D5281-5EEC-4FA0-8466-5D324DD7FAA1}"/>
    <cellStyle name="40% - Accent1 8 4 2" xfId="10681" xr:uid="{80801B91-D8DC-4418-8851-415C6E9C46A4}"/>
    <cellStyle name="40% - Accent1 8 4 3" xfId="10682" xr:uid="{BCDA1ABC-54E7-49D4-871B-678BF0AAD734}"/>
    <cellStyle name="40% - Accent1 8 4 4" xfId="10683" xr:uid="{7FD80768-BA01-40E9-9726-51A57F228400}"/>
    <cellStyle name="40% - Accent1 8 4 5" xfId="10684" xr:uid="{9B80EB53-C68F-4521-8352-0820A8CB6BDC}"/>
    <cellStyle name="40% - Accent1 8 4 6" xfId="10685" xr:uid="{0F750024-9D9C-4934-B7D3-22CB253CA8C8}"/>
    <cellStyle name="40% - Accent1 8 5" xfId="10686" xr:uid="{DAE0E6E3-ACA4-4441-8858-F190B40CCBCC}"/>
    <cellStyle name="40% - Accent1 8 6" xfId="10687" xr:uid="{F7C5BB02-CC62-40AC-B973-D22DF0D54918}"/>
    <cellStyle name="40% - Accent1 8 7" xfId="10688" xr:uid="{61023D20-66C7-47F1-A92C-CA2A848EB7CE}"/>
    <cellStyle name="40% - Accent1 8 8" xfId="10689" xr:uid="{11EDD641-0107-44DA-A385-F81D40920E67}"/>
    <cellStyle name="40% - Accent1 8 9" xfId="10690" xr:uid="{ED1150B3-0955-4DE2-8C39-1F776C21CFB1}"/>
    <cellStyle name="40% - Accent1 9" xfId="10691" xr:uid="{D1362CA5-88CA-4DD5-9F06-3BBD184EBB98}"/>
    <cellStyle name="40% - Accent1 9 10" xfId="10692" xr:uid="{FE213FBE-7A50-41EC-B21B-508DF3616620}"/>
    <cellStyle name="40% - Accent1 9 11" xfId="10693" xr:uid="{CC38C990-468D-4921-97BB-11D0420014EA}"/>
    <cellStyle name="40% - Accent1 9 2" xfId="10694" xr:uid="{34981AA5-8D5B-4DFA-902B-0561D4E9296F}"/>
    <cellStyle name="40% - Accent1 9 2 2" xfId="10695" xr:uid="{D14E71DB-9E80-4833-8556-232FDF152301}"/>
    <cellStyle name="40% - Accent1 9 2 2 2" xfId="10696" xr:uid="{6FB2B561-AF72-4339-8050-24D9BC9CC17C}"/>
    <cellStyle name="40% - Accent1 9 2 2 3" xfId="10697" xr:uid="{853913E7-79AC-4563-8B1C-71F4AB2B7AA8}"/>
    <cellStyle name="40% - Accent1 9 2 2 4" xfId="10698" xr:uid="{A6FD0F2F-C1BB-4D19-96D4-515419B8AC0D}"/>
    <cellStyle name="40% - Accent1 9 2 2 5" xfId="10699" xr:uid="{532FAA8B-D6FB-457C-B505-E6B07122A6DC}"/>
    <cellStyle name="40% - Accent1 9 2 2 6" xfId="10700" xr:uid="{28D34974-3549-419B-8277-BA9FD167F1EF}"/>
    <cellStyle name="40% - Accent1 9 2 3" xfId="10701" xr:uid="{4437C2A7-43C8-4244-8313-AB65091DF334}"/>
    <cellStyle name="40% - Accent1 9 2 4" xfId="10702" xr:uid="{4935490F-C30E-4BB5-9FC7-453A6DECB33D}"/>
    <cellStyle name="40% - Accent1 9 2 5" xfId="10703" xr:uid="{B2162A1E-83FB-481B-B3DC-C5A19E9544A0}"/>
    <cellStyle name="40% - Accent1 9 2 6" xfId="10704" xr:uid="{5805C168-5F9B-474B-9208-79C2D1C68E9B}"/>
    <cellStyle name="40% - Accent1 9 2 7" xfId="10705" xr:uid="{90CF1CFA-EA41-45AB-8437-5FFC473DCFE3}"/>
    <cellStyle name="40% - Accent1 9 2 8" xfId="10706" xr:uid="{EFB547FC-A8A7-4D43-BDB8-8FD0BD0F5AAA}"/>
    <cellStyle name="40% - Accent1 9 3" xfId="10707" xr:uid="{7B3E957A-1BD4-412F-BC29-A6EFA5F51C78}"/>
    <cellStyle name="40% - Accent1 9 3 2" xfId="10708" xr:uid="{13893438-CFFA-4B67-89D8-7132F7C82954}"/>
    <cellStyle name="40% - Accent1 9 3 2 2" xfId="10709" xr:uid="{04B6C281-A72C-4971-87D7-D3B66B428330}"/>
    <cellStyle name="40% - Accent1 9 3 2 3" xfId="10710" xr:uid="{9ACD4232-FFE2-4015-BEF2-7331A771818E}"/>
    <cellStyle name="40% - Accent1 9 3 2 4" xfId="10711" xr:uid="{9B0D8B2C-CE30-4523-AD10-A5E7FDA78498}"/>
    <cellStyle name="40% - Accent1 9 3 2 5" xfId="10712" xr:uid="{31F7E3D9-49FC-46CE-AEF8-D9F62D526DD5}"/>
    <cellStyle name="40% - Accent1 9 3 3" xfId="10713" xr:uid="{4B9FE588-22E8-4656-8CD4-48E6FC5CA325}"/>
    <cellStyle name="40% - Accent1 9 3 4" xfId="10714" xr:uid="{4D784AF5-705F-4131-B34E-E3CA244E7114}"/>
    <cellStyle name="40% - Accent1 9 3 5" xfId="10715" xr:uid="{E41832FD-6F04-4997-B03D-AF1FBCA8AB41}"/>
    <cellStyle name="40% - Accent1 9 3 6" xfId="10716" xr:uid="{5105E2D2-152A-42E5-A170-0B24E3853DA7}"/>
    <cellStyle name="40% - Accent1 9 3 7" xfId="10717" xr:uid="{A0641069-876F-4A82-82CA-3E67FF898CEC}"/>
    <cellStyle name="40% - Accent1 9 3 8" xfId="10718" xr:uid="{57F81779-A61E-4AD1-A45B-EBF70B7D4C61}"/>
    <cellStyle name="40% - Accent1 9 4" xfId="10719" xr:uid="{3C82ACC2-BB42-49AC-A469-538C72B97529}"/>
    <cellStyle name="40% - Accent1 9 4 2" xfId="10720" xr:uid="{166AAD11-D461-48A9-A9D1-19AF04DB1D7F}"/>
    <cellStyle name="40% - Accent1 9 4 3" xfId="10721" xr:uid="{7B9DC249-8EAA-47F6-A0C4-6F0E34F98CE8}"/>
    <cellStyle name="40% - Accent1 9 4 4" xfId="10722" xr:uid="{4DDAA0EC-D861-4167-8693-A8712754897F}"/>
    <cellStyle name="40% - Accent1 9 4 5" xfId="10723" xr:uid="{1031C0D3-E629-4767-86DC-04F746A6A711}"/>
    <cellStyle name="40% - Accent1 9 4 6" xfId="10724" xr:uid="{0F002A8C-96CB-4BB7-A37A-5092A0344FB2}"/>
    <cellStyle name="40% - Accent1 9 5" xfId="10725" xr:uid="{A444B861-C2EC-4155-963B-C826C0B26539}"/>
    <cellStyle name="40% - Accent1 9 6" xfId="10726" xr:uid="{2810171F-4B86-4F58-9201-8F23C1543116}"/>
    <cellStyle name="40% - Accent1 9 7" xfId="10727" xr:uid="{D23247DA-801B-43D0-8091-5A8FA59B1E6F}"/>
    <cellStyle name="40% - Accent1 9 8" xfId="10728" xr:uid="{C84DC4FF-CF60-4D7A-8663-6DB084B930FE}"/>
    <cellStyle name="40% - Accent1 9 9" xfId="10729" xr:uid="{6B8269C8-C65F-4BE9-A926-23F6E9D19567}"/>
    <cellStyle name="40% - Accent2 10" xfId="10731" xr:uid="{2500878B-FF76-4E61-A185-9C4CB1E75089}"/>
    <cellStyle name="40% - Accent2 10 10" xfId="10732" xr:uid="{4136A218-A366-40D0-B7CF-4E64E7250CA4}"/>
    <cellStyle name="40% - Accent2 10 11" xfId="10733" xr:uid="{0E960650-8926-4FE1-954C-2F5612CF618D}"/>
    <cellStyle name="40% - Accent2 10 2" xfId="10734" xr:uid="{6A392623-4CB4-4DD0-B81C-39F5FED9BBE3}"/>
    <cellStyle name="40% - Accent2 10 2 2" xfId="10735" xr:uid="{9A9AEAFF-64E0-48B1-BBF1-31D70F9775D6}"/>
    <cellStyle name="40% - Accent2 10 2 2 2" xfId="10736" xr:uid="{0CF2A829-2202-4191-9A90-162E713CE604}"/>
    <cellStyle name="40% - Accent2 10 2 2 3" xfId="10737" xr:uid="{172E7357-D575-4A26-922B-47BC5F4A53A3}"/>
    <cellStyle name="40% - Accent2 10 2 3" xfId="10738" xr:uid="{BFDBBD03-8E7D-44AC-88F0-9B9D898AED5F}"/>
    <cellStyle name="40% - Accent2 10 2 4" xfId="10739" xr:uid="{681ABEDA-96C1-45D8-83BC-B7CDF127A93A}"/>
    <cellStyle name="40% - Accent2 10 2 5" xfId="10740" xr:uid="{F0D3A87A-6482-4BFC-8C64-141D882193C1}"/>
    <cellStyle name="40% - Accent2 10 2 6" xfId="10741" xr:uid="{BEEA53EF-8C9D-4B7B-85B7-E53A955EDF96}"/>
    <cellStyle name="40% - Accent2 10 2 7" xfId="10742" xr:uid="{2EC4C50C-83B2-4118-8A05-8526270CA09B}"/>
    <cellStyle name="40% - Accent2 10 2 8" xfId="10743" xr:uid="{EA4B3F2C-CAC7-4E90-A5BF-B3837C85361C}"/>
    <cellStyle name="40% - Accent2 10 3" xfId="10744" xr:uid="{C29ADEB6-BAC1-47CD-88D2-C6557595D3D0}"/>
    <cellStyle name="40% - Accent2 10 3 2" xfId="10745" xr:uid="{FCC4B165-3275-49DA-86FC-98A5A816C368}"/>
    <cellStyle name="40% - Accent2 10 3 2 2" xfId="10746" xr:uid="{5CBE97C9-5FC7-4789-9499-5497B19F5137}"/>
    <cellStyle name="40% - Accent2 10 3 2 3" xfId="10747" xr:uid="{D236401F-B21E-45AE-906B-53E967A42087}"/>
    <cellStyle name="40% - Accent2 10 3 3" xfId="10748" xr:uid="{E271D870-9474-460A-BE21-8FC33D57F4EC}"/>
    <cellStyle name="40% - Accent2 10 3 4" xfId="10749" xr:uid="{26383985-5419-444B-A03E-CDF8F2E95C60}"/>
    <cellStyle name="40% - Accent2 10 3 5" xfId="10750" xr:uid="{A4129E63-BA1F-4D34-BCAE-FD9435E89F16}"/>
    <cellStyle name="40% - Accent2 10 4" xfId="10751" xr:uid="{4C9E9EA6-66B8-46C2-BB13-7DE9780D272E}"/>
    <cellStyle name="40% - Accent2 10 4 2" xfId="10752" xr:uid="{F6316E6A-F9D2-4E71-9FC1-556BB1FD7D13}"/>
    <cellStyle name="40% - Accent2 10 4 3" xfId="10753" xr:uid="{F9C84F4A-BE7E-4190-A124-22C1737F2A93}"/>
    <cellStyle name="40% - Accent2 10 5" xfId="10754" xr:uid="{3691ECF0-1E96-4BAC-B390-5B09F00E5BA9}"/>
    <cellStyle name="40% - Accent2 10 6" xfId="10755" xr:uid="{73E420AF-C33A-42F9-AEB6-0CD397FEA740}"/>
    <cellStyle name="40% - Accent2 10 7" xfId="10756" xr:uid="{F5E90706-6736-4AA5-8233-1B2AB5BB39EB}"/>
    <cellStyle name="40% - Accent2 10 8" xfId="10757" xr:uid="{EE4E61F1-A28B-44E9-B852-3857908C6511}"/>
    <cellStyle name="40% - Accent2 10 9" xfId="10758" xr:uid="{C12FC729-1F40-4382-B61E-E495D7884D33}"/>
    <cellStyle name="40% - Accent2 11" xfId="10759" xr:uid="{7A5AD521-A795-48BA-82B4-3EB6E3F5866C}"/>
    <cellStyle name="40% - Accent2 11 10" xfId="10760" xr:uid="{422BCC68-5BA6-4063-8063-61DC5652C3E9}"/>
    <cellStyle name="40% - Accent2 11 11" xfId="10761" xr:uid="{1AD853B6-C45E-4CC0-AA8F-FE9C4D742B72}"/>
    <cellStyle name="40% - Accent2 11 2" xfId="10762" xr:uid="{D19C30AF-6CBB-4BA3-A89B-EAB34B13B518}"/>
    <cellStyle name="40% - Accent2 11 2 2" xfId="10763" xr:uid="{A6D51DAD-7481-4573-907E-3E4931CA26B6}"/>
    <cellStyle name="40% - Accent2 11 2 2 2" xfId="10764" xr:uid="{A5EAA17E-A0BA-4E28-AEB5-097FA3F8E300}"/>
    <cellStyle name="40% - Accent2 11 2 2 3" xfId="10765" xr:uid="{93C7C8A4-6E3D-449A-B9EE-135E9F007503}"/>
    <cellStyle name="40% - Accent2 11 2 3" xfId="10766" xr:uid="{D4AC776A-58C4-4FEF-AEFE-2A769EE386EB}"/>
    <cellStyle name="40% - Accent2 11 2 4" xfId="10767" xr:uid="{09BDC5D3-A4D5-4607-A7D3-B08D0FFCAB00}"/>
    <cellStyle name="40% - Accent2 11 2 5" xfId="10768" xr:uid="{C0A44F09-5538-470C-B17F-C290E9F30C14}"/>
    <cellStyle name="40% - Accent2 11 2 6" xfId="10769" xr:uid="{3D39D620-EFD5-4DFB-8CCE-151617B06378}"/>
    <cellStyle name="40% - Accent2 11 2 7" xfId="10770" xr:uid="{A88ED0BC-08DD-4F04-928B-C691D2A8AECA}"/>
    <cellStyle name="40% - Accent2 11 2 8" xfId="10771" xr:uid="{3BA547D4-7110-437B-A0BE-2B2EC2330D84}"/>
    <cellStyle name="40% - Accent2 11 3" xfId="10772" xr:uid="{A22EACF0-B53E-46A6-8FDE-C47B8BF16795}"/>
    <cellStyle name="40% - Accent2 11 3 2" xfId="10773" xr:uid="{D34BF6D9-DA96-4320-9DC5-8983C7D7A2BF}"/>
    <cellStyle name="40% - Accent2 11 3 2 2" xfId="10774" xr:uid="{D82662C0-E687-4602-B3C2-C39009B3D8AF}"/>
    <cellStyle name="40% - Accent2 11 3 2 3" xfId="10775" xr:uid="{123EC40E-81B0-40C4-BFDB-56A16C7A8C47}"/>
    <cellStyle name="40% - Accent2 11 3 3" xfId="10776" xr:uid="{A7E97F8E-D33C-40B9-835E-62564A19F28D}"/>
    <cellStyle name="40% - Accent2 11 3 4" xfId="10777" xr:uid="{B3B5979C-4749-45F4-9833-349C6C81A9F4}"/>
    <cellStyle name="40% - Accent2 11 3 5" xfId="10778" xr:uid="{4B0E3023-3315-4C86-A725-A19A16BCCBC5}"/>
    <cellStyle name="40% - Accent2 11 4" xfId="10779" xr:uid="{F4BFCB97-2BD2-41C3-9156-1517911CB908}"/>
    <cellStyle name="40% - Accent2 11 4 2" xfId="10780" xr:uid="{219AFCC7-0CB2-4549-A212-8E87F72A7606}"/>
    <cellStyle name="40% - Accent2 11 4 3" xfId="10781" xr:uid="{F75D5E12-CEED-4155-AA01-EC1E120E36E2}"/>
    <cellStyle name="40% - Accent2 11 5" xfId="10782" xr:uid="{6A107745-56CB-4E1B-A089-BCF7125752E1}"/>
    <cellStyle name="40% - Accent2 11 6" xfId="10783" xr:uid="{187286DA-774E-48D2-9068-89E0CA2EE049}"/>
    <cellStyle name="40% - Accent2 11 7" xfId="10784" xr:uid="{9A1CF615-FA84-446A-8858-CF3CD31265F5}"/>
    <cellStyle name="40% - Accent2 11 8" xfId="10785" xr:uid="{DB386AAC-9AF0-4EC8-AF1D-DE4003A817F3}"/>
    <cellStyle name="40% - Accent2 11 9" xfId="10786" xr:uid="{D99080BB-03E9-49CA-9C0B-20D3A676B46F}"/>
    <cellStyle name="40% - Accent2 12" xfId="10787" xr:uid="{E6ECDC44-D783-4255-924F-488DB3C29204}"/>
    <cellStyle name="40% - Accent2 12 10" xfId="10788" xr:uid="{B8FA0F5A-05D9-4748-B5DA-DA32602FB08C}"/>
    <cellStyle name="40% - Accent2 12 11" xfId="10789" xr:uid="{56B82E1D-19AA-4992-9CEA-608E7D7A3A24}"/>
    <cellStyle name="40% - Accent2 12 2" xfId="10790" xr:uid="{4B7E75E4-D644-4D93-ADAD-082D2C835EFF}"/>
    <cellStyle name="40% - Accent2 12 2 2" xfId="10791" xr:uid="{9288C1A2-ACD4-4A09-9A52-C736E2A791FE}"/>
    <cellStyle name="40% - Accent2 12 2 2 2" xfId="10792" xr:uid="{39C8A05A-CD84-48DA-9512-4672E8A53232}"/>
    <cellStyle name="40% - Accent2 12 2 2 3" xfId="10793" xr:uid="{37815CB0-3EDC-43B1-8278-7A0F420CAA38}"/>
    <cellStyle name="40% - Accent2 12 2 3" xfId="10794" xr:uid="{89A69A90-2527-4F44-A790-9916BD12D521}"/>
    <cellStyle name="40% - Accent2 12 2 4" xfId="10795" xr:uid="{E8254E8E-2CC5-4255-AD3B-549AAFA89A6F}"/>
    <cellStyle name="40% - Accent2 12 2 5" xfId="10796" xr:uid="{CADFCAC3-CC97-4B96-B669-D4C451962E4A}"/>
    <cellStyle name="40% - Accent2 12 2 6" xfId="10797" xr:uid="{6F917A8A-ED36-4E0B-A8FF-F020012E5A69}"/>
    <cellStyle name="40% - Accent2 12 2 7" xfId="10798" xr:uid="{415CB2CE-6B5E-43B2-B5F2-9BC4036B20BC}"/>
    <cellStyle name="40% - Accent2 12 3" xfId="10799" xr:uid="{8C5F09A5-A2F8-41A3-92A4-BC8D2EB790AC}"/>
    <cellStyle name="40% - Accent2 12 3 2" xfId="10800" xr:uid="{F14649E4-E1F7-480B-87D1-39DCB49603DD}"/>
    <cellStyle name="40% - Accent2 12 3 2 2" xfId="10801" xr:uid="{D0F0D2AE-3831-4303-A576-905B89C4DC00}"/>
    <cellStyle name="40% - Accent2 12 3 2 3" xfId="10802" xr:uid="{17BD843D-4878-4D6B-8F49-6D20F9B7C685}"/>
    <cellStyle name="40% - Accent2 12 3 3" xfId="10803" xr:uid="{5FC3354C-9DE9-437C-A7D2-DF4E8B37491A}"/>
    <cellStyle name="40% - Accent2 12 3 4" xfId="10804" xr:uid="{6D50E1AA-CD0B-4617-9ACA-7C3DCF8F7352}"/>
    <cellStyle name="40% - Accent2 12 3 5" xfId="10805" xr:uid="{90CB46F8-A2DC-428F-BBBB-7D665533629A}"/>
    <cellStyle name="40% - Accent2 12 4" xfId="10806" xr:uid="{C593156E-FC86-425A-A6B5-541E66D7765F}"/>
    <cellStyle name="40% - Accent2 12 4 2" xfId="10807" xr:uid="{4DBA37C9-229C-4A4B-9199-3ED100F4D49E}"/>
    <cellStyle name="40% - Accent2 12 4 3" xfId="10808" xr:uid="{2838437B-E46B-4953-B4DF-2BFDC1ECCF15}"/>
    <cellStyle name="40% - Accent2 12 5" xfId="10809" xr:uid="{BED5A4F1-E0CA-40C4-A02A-7F6762435F77}"/>
    <cellStyle name="40% - Accent2 12 6" xfId="10810" xr:uid="{382F5C93-74BC-449E-B4D8-1E5125E05383}"/>
    <cellStyle name="40% - Accent2 12 7" xfId="10811" xr:uid="{0C1D6C97-0944-494E-A2F6-75E1ED522F31}"/>
    <cellStyle name="40% - Accent2 12 8" xfId="10812" xr:uid="{29A1FD52-78EB-4699-AA0C-5962955E9EC7}"/>
    <cellStyle name="40% - Accent2 12 9" xfId="10813" xr:uid="{903A134F-6B11-4570-B819-9FF1551D0BE0}"/>
    <cellStyle name="40% - Accent2 13" xfId="10814" xr:uid="{62E34556-6CE3-462D-A25F-ABBD01752412}"/>
    <cellStyle name="40% - Accent2 13 10" xfId="10815" xr:uid="{2F329E08-B5D9-4120-82B8-8252D2A31079}"/>
    <cellStyle name="40% - Accent2 13 2" xfId="10816" xr:uid="{BBB49A71-EA6D-4BF0-8B05-E4F5C4CB3FBF}"/>
    <cellStyle name="40% - Accent2 13 2 2" xfId="10817" xr:uid="{BBA84AD3-E1FA-41D2-AFB2-4FA254E7FFBD}"/>
    <cellStyle name="40% - Accent2 13 2 2 2" xfId="10818" xr:uid="{6B397952-B32E-447D-9B82-1F852890B3E6}"/>
    <cellStyle name="40% - Accent2 13 2 2 3" xfId="10819" xr:uid="{FD93E20C-0424-463E-9EF7-D47464C408DA}"/>
    <cellStyle name="40% - Accent2 13 2 3" xfId="10820" xr:uid="{7B8F8494-E972-4027-9E09-DDA85DBC61E5}"/>
    <cellStyle name="40% - Accent2 13 2 4" xfId="10821" xr:uid="{8C2F33C4-BD29-4099-B0B4-16D2BA7D7B1C}"/>
    <cellStyle name="40% - Accent2 13 2 5" xfId="10822" xr:uid="{4BF7C87B-9178-496F-A5DC-7A51553CE8A5}"/>
    <cellStyle name="40% - Accent2 13 2 6" xfId="10823" xr:uid="{6AA6899F-C980-437A-950A-06BC3047034E}"/>
    <cellStyle name="40% - Accent2 13 2 7" xfId="10824" xr:uid="{4844D5F9-2CAE-48C3-B4D4-A576A4EC1FD9}"/>
    <cellStyle name="40% - Accent2 13 2 8" xfId="10825" xr:uid="{168B0144-746F-4B5F-90D9-007C499CE64D}"/>
    <cellStyle name="40% - Accent2 13 3" xfId="10826" xr:uid="{59423A7E-9D78-4D06-9E9B-F781A30AD558}"/>
    <cellStyle name="40% - Accent2 13 3 2" xfId="10827" xr:uid="{C4B06493-B053-4A60-A6E5-0A8BE431AA6F}"/>
    <cellStyle name="40% - Accent2 13 3 2 2" xfId="10828" xr:uid="{25AA40AD-282F-49AE-B597-EC892039A513}"/>
    <cellStyle name="40% - Accent2 13 3 2 3" xfId="10829" xr:uid="{7BFD1546-E512-4636-ABA6-0F3C73FF444A}"/>
    <cellStyle name="40% - Accent2 13 3 3" xfId="10830" xr:uid="{ACB59BCB-D09B-4AA2-8E55-0CB7F1C3F7E6}"/>
    <cellStyle name="40% - Accent2 13 3 4" xfId="10831" xr:uid="{FB035CEA-C1F6-4C64-81B6-51FC36FFBD8E}"/>
    <cellStyle name="40% - Accent2 13 3 5" xfId="10832" xr:uid="{CA486784-AA04-4039-B130-AC40A826DAD8}"/>
    <cellStyle name="40% - Accent2 13 4" xfId="10833" xr:uid="{BEB8EFD5-EC73-4246-8789-AA1026A8C607}"/>
    <cellStyle name="40% - Accent2 13 4 2" xfId="10834" xr:uid="{EBAA3673-73A1-4F5B-A3FB-E44FBB40E0C7}"/>
    <cellStyle name="40% - Accent2 13 4 3" xfId="10835" xr:uid="{44C45475-E271-4E19-AD56-4B09D019672F}"/>
    <cellStyle name="40% - Accent2 13 5" xfId="10836" xr:uid="{EE66C527-28D1-4837-9527-7525364B76B8}"/>
    <cellStyle name="40% - Accent2 13 6" xfId="10837" xr:uid="{7019E2FA-670A-4A21-AB4C-F68BC949CDF4}"/>
    <cellStyle name="40% - Accent2 13 7" xfId="10838" xr:uid="{8F92048C-E9ED-46AB-AF4B-2DC2F3F8159B}"/>
    <cellStyle name="40% - Accent2 13 8" xfId="10839" xr:uid="{8483D68B-4402-43AD-B664-BEE63787273E}"/>
    <cellStyle name="40% - Accent2 13 9" xfId="10840" xr:uid="{9EDFE681-EC6F-417E-AA5C-5D3259F12E9D}"/>
    <cellStyle name="40% - Accent2 14" xfId="10841" xr:uid="{85B40A3B-9687-4C34-AEC5-4BFA12285A32}"/>
    <cellStyle name="40% - Accent2 14 2" xfId="10842" xr:uid="{F967D8FE-649F-4F7E-A936-8F765986D7C8}"/>
    <cellStyle name="40% - Accent2 14 2 2" xfId="10843" xr:uid="{4ABE6C6D-7821-4D9F-823F-2394F939BFE9}"/>
    <cellStyle name="40% - Accent2 14 2 2 2" xfId="10844" xr:uid="{EBE2A274-6897-478E-9887-C4A538F41129}"/>
    <cellStyle name="40% - Accent2 14 2 2 3" xfId="10845" xr:uid="{3149667C-E71D-4CBE-9548-C310E56A31BF}"/>
    <cellStyle name="40% - Accent2 14 2 3" xfId="10846" xr:uid="{4DB9636D-EA24-4B4C-8F13-6D76EF250679}"/>
    <cellStyle name="40% - Accent2 14 2 4" xfId="10847" xr:uid="{A0D6B50F-6BA7-4587-8A26-D210BF5610C5}"/>
    <cellStyle name="40% - Accent2 14 2 5" xfId="10848" xr:uid="{7FB1F7A1-89A6-42C6-9026-197E4BB19FC9}"/>
    <cellStyle name="40% - Accent2 14 2 6" xfId="10849" xr:uid="{84642DD4-C614-43EB-B676-189B88678255}"/>
    <cellStyle name="40% - Accent2 14 2 7" xfId="10850" xr:uid="{B6E13284-FDA1-460A-9899-BD9BD309EAA5}"/>
    <cellStyle name="40% - Accent2 14 3" xfId="10851" xr:uid="{45339C15-CB6D-4A42-96DF-B5FF7A32AB12}"/>
    <cellStyle name="40% - Accent2 14 3 2" xfId="10852" xr:uid="{EE86C4E1-7ECB-4D27-897E-FCFE5042B111}"/>
    <cellStyle name="40% - Accent2 14 3 2 2" xfId="10853" xr:uid="{7B45D29C-205A-459E-835B-FCAFECC10339}"/>
    <cellStyle name="40% - Accent2 14 3 2 3" xfId="10854" xr:uid="{7603F8AA-13D9-4D38-8655-B2CC3561C737}"/>
    <cellStyle name="40% - Accent2 14 3 3" xfId="10855" xr:uid="{7245A9AA-7678-49AC-8A6E-160BDBBE1569}"/>
    <cellStyle name="40% - Accent2 14 3 4" xfId="10856" xr:uid="{0F6D191A-24E0-4E96-9176-888FD52D70DF}"/>
    <cellStyle name="40% - Accent2 14 3 5" xfId="10857" xr:uid="{4BF023B4-8378-4E7B-855B-A4140BA926CF}"/>
    <cellStyle name="40% - Accent2 14 4" xfId="10858" xr:uid="{387EE418-B179-421E-86B9-E8ACF27DE2B4}"/>
    <cellStyle name="40% - Accent2 14 4 2" xfId="10859" xr:uid="{B51FB0BA-11DE-4064-8BD8-2C31AA9004A2}"/>
    <cellStyle name="40% - Accent2 14 4 3" xfId="10860" xr:uid="{F33B7CF2-9107-4FF5-B181-2FC7FB0CF6D1}"/>
    <cellStyle name="40% - Accent2 14 5" xfId="10861" xr:uid="{66DDFCBB-EF0F-42D6-84BE-46CAECE7F94A}"/>
    <cellStyle name="40% - Accent2 14 6" xfId="10862" xr:uid="{3593D7C7-3A47-46DE-9AFE-553E93441BB3}"/>
    <cellStyle name="40% - Accent2 14 7" xfId="10863" xr:uid="{D0737D74-39BA-4BBC-8F71-36E05442AAD7}"/>
    <cellStyle name="40% - Accent2 14 8" xfId="10864" xr:uid="{184F79FE-59D0-48B7-819C-574C334D4455}"/>
    <cellStyle name="40% - Accent2 14 9" xfId="10865" xr:uid="{2C83E44E-AE43-4EB0-A567-1F06DA35C5CE}"/>
    <cellStyle name="40% - Accent2 15" xfId="10866" xr:uid="{CE90E8E0-085B-4770-866F-3D7CF8AE1F51}"/>
    <cellStyle name="40% - Accent2 15 2" xfId="10867" xr:uid="{828EFF28-17BA-45EE-A41E-97797E12317E}"/>
    <cellStyle name="40% - Accent2 15 2 2" xfId="10868" xr:uid="{061AC1B4-4B86-4B60-93A5-4CA9DB68D7F7}"/>
    <cellStyle name="40% - Accent2 15 2 2 2" xfId="10869" xr:uid="{CA512313-3F5F-43BB-BB0A-23D933AC39F3}"/>
    <cellStyle name="40% - Accent2 15 2 2 3" xfId="10870" xr:uid="{F620F0F2-1CCE-47FE-8D3C-81431E9F00FB}"/>
    <cellStyle name="40% - Accent2 15 2 3" xfId="10871" xr:uid="{A6DFEDCA-F2A3-4EA7-9F95-E773CE91A533}"/>
    <cellStyle name="40% - Accent2 15 2 4" xfId="10872" xr:uid="{D50F947D-A5CC-4F5D-8402-200BB53C732D}"/>
    <cellStyle name="40% - Accent2 15 2 5" xfId="10873" xr:uid="{17C9B8F2-1D2D-46FA-97A9-D16986D09D18}"/>
    <cellStyle name="40% - Accent2 15 2 6" xfId="10874" xr:uid="{AB6AFD1A-A8EF-4F42-A0D7-AADE11B3B852}"/>
    <cellStyle name="40% - Accent2 15 2 7" xfId="10875" xr:uid="{158B4795-5E22-4301-A21D-001B125D1A84}"/>
    <cellStyle name="40% - Accent2 15 3" xfId="10876" xr:uid="{92E915BC-5D6B-4C43-9AB9-E5609EA282A1}"/>
    <cellStyle name="40% - Accent2 15 3 2" xfId="10877" xr:uid="{9E7488A1-36B0-41E8-9E1B-2079E166354B}"/>
    <cellStyle name="40% - Accent2 15 3 2 2" xfId="10878" xr:uid="{77A00632-C6E9-47E9-8AA3-E83A2AAE8E5B}"/>
    <cellStyle name="40% - Accent2 15 3 2 3" xfId="10879" xr:uid="{3086EC42-C2E7-4DB5-A67A-E2FAF53B5643}"/>
    <cellStyle name="40% - Accent2 15 3 3" xfId="10880" xr:uid="{C12A1B83-ABCD-4BA1-A33C-69C299D03799}"/>
    <cellStyle name="40% - Accent2 15 3 4" xfId="10881" xr:uid="{9D537854-A936-4C5B-A576-B8E1500DC107}"/>
    <cellStyle name="40% - Accent2 15 3 5" xfId="10882" xr:uid="{ED65C0E1-021A-477F-A04E-C6A226AF1C05}"/>
    <cellStyle name="40% - Accent2 15 4" xfId="10883" xr:uid="{0E0CEA36-5247-404A-96F0-A18EC5C58A1E}"/>
    <cellStyle name="40% - Accent2 15 4 2" xfId="10884" xr:uid="{54605A15-D407-4CA6-BB7D-AB428EDB2ACE}"/>
    <cellStyle name="40% - Accent2 15 4 3" xfId="10885" xr:uid="{059CCF23-55ED-4F8E-8612-56F1F740F25A}"/>
    <cellStyle name="40% - Accent2 15 5" xfId="10886" xr:uid="{40FFECD6-8DCB-477B-8A8E-8AC16877F225}"/>
    <cellStyle name="40% - Accent2 15 6" xfId="10887" xr:uid="{D14C3EB3-7A15-4763-9982-C51871EF05D3}"/>
    <cellStyle name="40% - Accent2 15 7" xfId="10888" xr:uid="{3197E045-A918-4CA9-B0CC-0EB5964D881D}"/>
    <cellStyle name="40% - Accent2 15 8" xfId="10889" xr:uid="{64D771ED-DFB0-4D38-B77A-07C35A91B31A}"/>
    <cellStyle name="40% - Accent2 15 9" xfId="10890" xr:uid="{C704B06A-B4DD-4F31-9DFD-1E12E92065C1}"/>
    <cellStyle name="40% - Accent2 16" xfId="10891" xr:uid="{6FD9B980-18E0-4DC9-A432-F5310C4CB9C7}"/>
    <cellStyle name="40% - Accent2 16 2" xfId="10892" xr:uid="{7A21353A-B3FC-4D79-B850-598E410B0B4F}"/>
    <cellStyle name="40% - Accent2 16 2 2" xfId="10893" xr:uid="{A5250754-C3E0-45F1-8BAE-6757ADB78B31}"/>
    <cellStyle name="40% - Accent2 16 2 2 2" xfId="10894" xr:uid="{1610C232-3589-4101-A2AD-62B2096D3936}"/>
    <cellStyle name="40% - Accent2 16 2 2 3" xfId="10895" xr:uid="{88286978-19A1-4B33-983D-52403F8537C1}"/>
    <cellStyle name="40% - Accent2 16 2 3" xfId="10896" xr:uid="{97F92D0F-6BD2-4D9F-A609-FF3B78D2B75F}"/>
    <cellStyle name="40% - Accent2 16 2 4" xfId="10897" xr:uid="{4411C320-CF3E-425B-AD5C-37405716991D}"/>
    <cellStyle name="40% - Accent2 16 2 5" xfId="10898" xr:uid="{385F745F-AC65-4288-93E1-AEEA95E9DE55}"/>
    <cellStyle name="40% - Accent2 16 2 6" xfId="10899" xr:uid="{0360DEA7-E833-4252-9F25-6DCE11CC600F}"/>
    <cellStyle name="40% - Accent2 16 2 7" xfId="10900" xr:uid="{34AB1618-F171-4D5C-992D-066FA1F9E99E}"/>
    <cellStyle name="40% - Accent2 16 3" xfId="10901" xr:uid="{6699E035-7885-4D9A-BF66-8A64DEA1937E}"/>
    <cellStyle name="40% - Accent2 16 3 2" xfId="10902" xr:uid="{058DF8E1-CEE6-44C4-974E-BA2401DECFDD}"/>
    <cellStyle name="40% - Accent2 16 3 2 2" xfId="10903" xr:uid="{5D0177F3-2F19-440F-88B9-E9D7FF4EB424}"/>
    <cellStyle name="40% - Accent2 16 3 2 3" xfId="10904" xr:uid="{4607498C-7EEC-40A5-A5F2-08309AACD58A}"/>
    <cellStyle name="40% - Accent2 16 3 3" xfId="10905" xr:uid="{61CCEA55-1723-4038-99FA-06D892CAE37F}"/>
    <cellStyle name="40% - Accent2 16 3 4" xfId="10906" xr:uid="{ECEAD977-985B-4F35-9515-AB7DD2B3B87E}"/>
    <cellStyle name="40% - Accent2 16 3 5" xfId="10907" xr:uid="{B410B732-50DB-4B34-B0AA-40B012946F4C}"/>
    <cellStyle name="40% - Accent2 16 4" xfId="10908" xr:uid="{7E94B6FE-5074-4706-B312-AE0E9AF33293}"/>
    <cellStyle name="40% - Accent2 16 4 2" xfId="10909" xr:uid="{BCD6625B-30F6-4181-BEF4-AE19595295A1}"/>
    <cellStyle name="40% - Accent2 16 4 3" xfId="10910" xr:uid="{C27687E6-9E24-4FD2-8F1F-4AE6388B3C65}"/>
    <cellStyle name="40% - Accent2 16 5" xfId="10911" xr:uid="{747FDCD9-FA57-49C3-A7AE-26DC18FB0286}"/>
    <cellStyle name="40% - Accent2 16 6" xfId="10912" xr:uid="{46B90C50-8A1B-439A-AC9B-0C960F1D2C9C}"/>
    <cellStyle name="40% - Accent2 16 7" xfId="10913" xr:uid="{F278D821-0FAC-4069-9EE4-71CB7F8ABE36}"/>
    <cellStyle name="40% - Accent2 16 8" xfId="10914" xr:uid="{11219053-8FDF-4330-BA5E-C98A69783B0C}"/>
    <cellStyle name="40% - Accent2 16 9" xfId="10915" xr:uid="{8D532CDD-BCFC-4BD5-81F1-6CF5FBE02FF0}"/>
    <cellStyle name="40% - Accent2 17" xfId="10916" xr:uid="{8CCB60B8-3D4F-4F71-8404-1D8D9B8A7EE0}"/>
    <cellStyle name="40% - Accent2 17 2" xfId="10917" xr:uid="{BA5F0E01-C293-45B6-8C9C-D2578FE3F889}"/>
    <cellStyle name="40% - Accent2 17 2 2" xfId="10918" xr:uid="{74319C04-B225-4B5A-94F7-9A98F15D4D04}"/>
    <cellStyle name="40% - Accent2 17 2 3" xfId="10919" xr:uid="{ABA64A47-A7A0-4F63-B4D0-8CA2BCDAB579}"/>
    <cellStyle name="40% - Accent2 17 2 4" xfId="10920" xr:uid="{E82004E8-B2A1-4141-AAEB-977ECC3243C4}"/>
    <cellStyle name="40% - Accent2 17 2 5" xfId="10921" xr:uid="{04C47EDC-7A71-4D97-87EA-A24BB623CECA}"/>
    <cellStyle name="40% - Accent2 17 3" xfId="10922" xr:uid="{A434930E-6CBC-4C73-918E-1236EFC7995D}"/>
    <cellStyle name="40% - Accent2 17 4" xfId="10923" xr:uid="{7A5DE137-D266-496C-9059-61AAC69D3145}"/>
    <cellStyle name="40% - Accent2 17 5" xfId="10924" xr:uid="{1DE60DD6-293A-4431-B9C8-4EA815DB39C5}"/>
    <cellStyle name="40% - Accent2 17 6" xfId="10925" xr:uid="{2DD6809E-F908-46D2-AD5F-940828B666B0}"/>
    <cellStyle name="40% - Accent2 17 7" xfId="10926" xr:uid="{8F9286BA-AD65-4668-BCE7-EF01D1471D75}"/>
    <cellStyle name="40% - Accent2 18" xfId="10927" xr:uid="{80384EDB-1D9C-4285-B276-25BCACB4C0DA}"/>
    <cellStyle name="40% - Accent2 18 2" xfId="10928" xr:uid="{639F1FD2-2C62-4A96-8A25-80FF1F762E29}"/>
    <cellStyle name="40% - Accent2 18 2 2" xfId="10929" xr:uid="{EACA99BB-DFF3-4923-AB5B-AFB3C305C221}"/>
    <cellStyle name="40% - Accent2 18 2 3" xfId="10930" xr:uid="{08C09932-5360-43F6-8D6E-314B5BB4D82F}"/>
    <cellStyle name="40% - Accent2 18 3" xfId="10931" xr:uid="{A91D2FB4-8620-4066-AF24-3C3924A3F2D7}"/>
    <cellStyle name="40% - Accent2 18 4" xfId="10932" xr:uid="{74719B18-73E1-4388-8688-BE955D35162D}"/>
    <cellStyle name="40% - Accent2 18 5" xfId="10933" xr:uid="{73E6BAF9-8FFE-4630-A8ED-70A065397596}"/>
    <cellStyle name="40% - Accent2 18 6" xfId="10934" xr:uid="{817FD102-79B5-4EBD-A65C-142F9FD45A27}"/>
    <cellStyle name="40% - Accent2 18 7" xfId="10935" xr:uid="{49091E30-2407-4136-A04E-CAD7F306C753}"/>
    <cellStyle name="40% - Accent2 19" xfId="10936" xr:uid="{6A52531F-A282-49B9-9C33-88C061ED7B46}"/>
    <cellStyle name="40% - Accent2 19 2" xfId="10937" xr:uid="{B58663D9-0861-461D-9F86-CAA350F0DD79}"/>
    <cellStyle name="40% - Accent2 19 3" xfId="10938" xr:uid="{4C00FFB4-7E70-4FD2-A38D-CC611F8CD65F}"/>
    <cellStyle name="40% - Accent2 19 4" xfId="10939" xr:uid="{50801969-A076-4A9E-B3C1-C7E6C98C7EC9}"/>
    <cellStyle name="40% - Accent2 19 5" xfId="10940" xr:uid="{E4A2E954-9F9D-4B32-A7EF-CA879A9D7DE0}"/>
    <cellStyle name="40% - Accent2 19 6" xfId="10941" xr:uid="{D2D10987-5062-468C-A54F-E2D877889E3B}"/>
    <cellStyle name="40% - Accent2 2" xfId="295" xr:uid="{33CB9107-F7BD-4E8C-871D-D4A1CC6B269C}"/>
    <cellStyle name="40% - Accent2 2 10" xfId="10943" xr:uid="{D9572F1E-5AD5-437A-8268-F2713DD5DBF9}"/>
    <cellStyle name="40% - Accent2 2 11" xfId="10944" xr:uid="{A2935597-B1C5-4B81-AE5F-F80868C65D6B}"/>
    <cellStyle name="40% - Accent2 2 12" xfId="10945" xr:uid="{6791A983-7751-4308-AFA9-E37B01BB63C5}"/>
    <cellStyle name="40% - Accent2 2 13" xfId="10946" xr:uid="{F2BE459E-B841-4993-9857-E4E625D07910}"/>
    <cellStyle name="40% - Accent2 2 14" xfId="10947" xr:uid="{68DA1278-BAC3-46A0-8AFA-1822C937A553}"/>
    <cellStyle name="40% - Accent2 2 15" xfId="10948" xr:uid="{7BF7F93B-8D71-4AC2-8A9F-C57104E9A941}"/>
    <cellStyle name="40% - Accent2 2 16" xfId="10949" xr:uid="{EC46A8B2-E6A6-4CDC-8368-211C9C31038F}"/>
    <cellStyle name="40% - Accent2 2 17" xfId="10950" xr:uid="{5201FD7A-FEA4-4A5A-A0FE-43BB6508B993}"/>
    <cellStyle name="40% - Accent2 2 18" xfId="10951" xr:uid="{48150609-86EA-4B7F-81A6-632C3682C7F1}"/>
    <cellStyle name="40% - Accent2 2 19" xfId="10942" xr:uid="{AC0C0B17-FA0F-4161-BB09-8B40D26CA594}"/>
    <cellStyle name="40% - Accent2 2 2" xfId="296" xr:uid="{B9171869-A75F-4E67-8110-FE0696EEBF2F}"/>
    <cellStyle name="40% - Accent2 2 2 10" xfId="10953" xr:uid="{CF67D283-2767-4306-BFF9-CF8029874C8F}"/>
    <cellStyle name="40% - Accent2 2 2 11" xfId="10954" xr:uid="{3A2A527F-FD64-493C-8B6E-55FCE80F5666}"/>
    <cellStyle name="40% - Accent2 2 2 12" xfId="10955" xr:uid="{6A12A324-23A7-45A0-B8A1-287B3799814A}"/>
    <cellStyle name="40% - Accent2 2 2 13" xfId="10956" xr:uid="{8CCBA95E-930B-464C-8946-014D9F19C1DF}"/>
    <cellStyle name="40% - Accent2 2 2 14" xfId="10952" xr:uid="{79F3E931-EE53-4FCD-B95B-019A03229A41}"/>
    <cellStyle name="40% - Accent2 2 2 2" xfId="297" xr:uid="{AA6922D2-6C5E-4DED-AA29-B883DC97C2E1}"/>
    <cellStyle name="40% - Accent2 2 2 2 10" xfId="10958" xr:uid="{35662B2C-297C-4264-8641-A09DC29B3C45}"/>
    <cellStyle name="40% - Accent2 2 2 2 11" xfId="10957" xr:uid="{F9D6EFE6-2569-4125-8C9B-F791FC2A9850}"/>
    <cellStyle name="40% - Accent2 2 2 2 2" xfId="298" xr:uid="{F1E93BD9-CDD3-440F-B75D-56FF8BA126BC}"/>
    <cellStyle name="40% - Accent2 2 2 2 2 2" xfId="299" xr:uid="{2A2A71A1-249E-43DF-81D1-D93BD1B26F9D}"/>
    <cellStyle name="40% - Accent2 2 2 2 2 2 2" xfId="10961" xr:uid="{E369C875-E4A1-429C-8F8A-465F72492B78}"/>
    <cellStyle name="40% - Accent2 2 2 2 2 2 2 2" xfId="10962" xr:uid="{FC0411D8-AB18-4217-B137-DEACF57E9B5B}"/>
    <cellStyle name="40% - Accent2 2 2 2 2 2 2 3" xfId="10963" xr:uid="{BC1A7240-3A98-42BB-9AD7-E0774986ABDB}"/>
    <cellStyle name="40% - Accent2 2 2 2 2 2 3" xfId="10964" xr:uid="{5807CE36-BC49-4AA8-9EE0-21B488FEEF43}"/>
    <cellStyle name="40% - Accent2 2 2 2 2 2 3 2" xfId="10965" xr:uid="{A4AFFD95-9725-42F2-824A-530022D45036}"/>
    <cellStyle name="40% - Accent2 2 2 2 2 2 4" xfId="10966" xr:uid="{2078CC98-5517-47B2-BE2D-ABC2543AD3B4}"/>
    <cellStyle name="40% - Accent2 2 2 2 2 2 5" xfId="10960" xr:uid="{C648FDA3-C39B-4144-A543-3C0BE9C67679}"/>
    <cellStyle name="40% - Accent2 2 2 2 2 3" xfId="10967" xr:uid="{93F15916-F051-45C4-9F7F-98D1D44DEBE2}"/>
    <cellStyle name="40% - Accent2 2 2 2 2 3 2" xfId="10968" xr:uid="{32C6A298-1050-447A-843F-2649A8D537F4}"/>
    <cellStyle name="40% - Accent2 2 2 2 2 3 3" xfId="10969" xr:uid="{35F9A637-108C-4B20-8474-7D326DAD24D9}"/>
    <cellStyle name="40% - Accent2 2 2 2 2 4" xfId="10970" xr:uid="{B528DD30-66F5-4310-9641-B91B226D997D}"/>
    <cellStyle name="40% - Accent2 2 2 2 2 4 2" xfId="10971" xr:uid="{6C98EB07-A092-4A08-9DAB-A4AA0CBD0EB4}"/>
    <cellStyle name="40% - Accent2 2 2 2 2 5" xfId="10972" xr:uid="{5D9E25DB-77E1-4D30-9B5C-55FC0D454537}"/>
    <cellStyle name="40% - Accent2 2 2 2 2 6" xfId="10973" xr:uid="{1C494D3B-4820-4B0B-837C-BB48BE6CEEEE}"/>
    <cellStyle name="40% - Accent2 2 2 2 2 7" xfId="10959" xr:uid="{0E526005-5EE0-4F24-A284-A95B50BAB5F4}"/>
    <cellStyle name="40% - Accent2 2 2 2 3" xfId="300" xr:uid="{349E3DB0-7F53-4359-92D5-C9DA07145ACE}"/>
    <cellStyle name="40% - Accent2 2 2 2 3 2" xfId="10975" xr:uid="{AF0993C5-2407-4932-8D2B-BD78E8970357}"/>
    <cellStyle name="40% - Accent2 2 2 2 3 2 2" xfId="10976" xr:uid="{EAAB8B9F-3BFF-4475-B947-DEE87789B071}"/>
    <cellStyle name="40% - Accent2 2 2 2 3 2 2 2" xfId="10977" xr:uid="{FEEAD733-CADA-4F80-8C42-FD6245279398}"/>
    <cellStyle name="40% - Accent2 2 2 2 3 2 3" xfId="10978" xr:uid="{64E85782-3DD2-4EE0-AA1F-ABC84B54B718}"/>
    <cellStyle name="40% - Accent2 2 2 2 3 2 4" xfId="10979" xr:uid="{6EC68516-1189-4DC3-9D63-58B8B6521D1A}"/>
    <cellStyle name="40% - Accent2 2 2 2 3 3" xfId="10980" xr:uid="{6AA0D62E-5823-42D4-9ED8-39DD152AEC8A}"/>
    <cellStyle name="40% - Accent2 2 2 2 3 3 2" xfId="10981" xr:uid="{5B7B07C6-0BED-4AF8-AF29-B0CEE0854BD4}"/>
    <cellStyle name="40% - Accent2 2 2 2 3 4" xfId="10982" xr:uid="{A4346410-9904-4403-A60E-D46D690F4993}"/>
    <cellStyle name="40% - Accent2 2 2 2 3 5" xfId="10983" xr:uid="{D57CD496-B1F4-43C2-A73E-D3993F1EC8F7}"/>
    <cellStyle name="40% - Accent2 2 2 2 3 6" xfId="10984" xr:uid="{BC13EACF-56F1-40D6-9388-AD0DB7B077BC}"/>
    <cellStyle name="40% - Accent2 2 2 2 3 7" xfId="10974" xr:uid="{BA0DA599-5516-4E99-96A4-1CBE03CB614D}"/>
    <cellStyle name="40% - Accent2 2 2 2 4" xfId="10985" xr:uid="{34E17A33-9E60-44A4-AFA5-C295D7C35E8A}"/>
    <cellStyle name="40% - Accent2 2 2 2 4 2" xfId="10986" xr:uid="{C8355BC4-CB91-45FD-A4FC-0A3DFB1A6CE6}"/>
    <cellStyle name="40% - Accent2 2 2 2 4 2 2" xfId="10987" xr:uid="{2CCE2AE0-3288-4619-903C-CAC3394AF0FF}"/>
    <cellStyle name="40% - Accent2 2 2 2 4 3" xfId="10988" xr:uid="{D4AA1435-0373-4CF7-9DFE-87673768F0C7}"/>
    <cellStyle name="40% - Accent2 2 2 2 4 4" xfId="10989" xr:uid="{D055FF63-B324-4623-A639-28F53EF97D84}"/>
    <cellStyle name="40% - Accent2 2 2 2 5" xfId="10990" xr:uid="{DB3D765D-4D66-43A2-8830-CB039B356427}"/>
    <cellStyle name="40% - Accent2 2 2 2 5 2" xfId="10991" xr:uid="{3F92F378-9999-4A79-AB52-EC17B96BB349}"/>
    <cellStyle name="40% - Accent2 2 2 2 6" xfId="10992" xr:uid="{D9DD767F-AAB7-40E7-870D-223FFF4805E4}"/>
    <cellStyle name="40% - Accent2 2 2 2 7" xfId="10993" xr:uid="{F75A951D-7B35-402E-B789-4A905ACB3D2F}"/>
    <cellStyle name="40% - Accent2 2 2 2 8" xfId="10994" xr:uid="{8DE71D4E-FE8E-46EA-8E60-046D02E96D9B}"/>
    <cellStyle name="40% - Accent2 2 2 2 9" xfId="10995" xr:uid="{67096B17-59CE-4AFC-838A-7F68A61D9370}"/>
    <cellStyle name="40% - Accent2 2 2 3" xfId="301" xr:uid="{27975DF4-C665-417C-BAFA-7201F660F466}"/>
    <cellStyle name="40% - Accent2 2 2 3 2" xfId="302" xr:uid="{33112A0E-8DDF-46DF-AFE3-66CA5D4FC84C}"/>
    <cellStyle name="40% - Accent2 2 2 3 2 2" xfId="10998" xr:uid="{F0769A5C-E46F-46EF-AC25-E9C7735AB23B}"/>
    <cellStyle name="40% - Accent2 2 2 3 2 2 2" xfId="10999" xr:uid="{1F62AA09-4EF8-42D5-A4CB-C22C16D1C966}"/>
    <cellStyle name="40% - Accent2 2 2 3 2 2 2 2" xfId="11000" xr:uid="{CEC47A23-3F2C-4B0C-A0DD-B523083D27EB}"/>
    <cellStyle name="40% - Accent2 2 2 3 2 2 3" xfId="11001" xr:uid="{434A957C-9FE3-492D-9E8B-9CA20760C99F}"/>
    <cellStyle name="40% - Accent2 2 2 3 2 2 4" xfId="11002" xr:uid="{793F6287-37E3-44A6-AE12-874D60FF631F}"/>
    <cellStyle name="40% - Accent2 2 2 3 2 3" xfId="11003" xr:uid="{207B475A-AF6F-4CBD-B026-6C11F7A30E33}"/>
    <cellStyle name="40% - Accent2 2 2 3 2 3 2" xfId="11004" xr:uid="{95875A29-DF72-4638-B36A-27467BF46E37}"/>
    <cellStyle name="40% - Accent2 2 2 3 2 4" xfId="11005" xr:uid="{D7C5D04C-AF55-4452-AFD3-AD0388F2A809}"/>
    <cellStyle name="40% - Accent2 2 2 3 2 5" xfId="11006" xr:uid="{0EDFC1C4-5DEF-47C4-BB97-10E005E55CFF}"/>
    <cellStyle name="40% - Accent2 2 2 3 2 6" xfId="11007" xr:uid="{47B5EDA9-D7DA-44F8-B173-9C6671E12199}"/>
    <cellStyle name="40% - Accent2 2 2 3 2 7" xfId="10997" xr:uid="{C46340FA-1959-4B63-82B2-4F36D7974121}"/>
    <cellStyle name="40% - Accent2 2 2 3 3" xfId="11008" xr:uid="{6537DD08-7623-4542-B9E1-D11DE2117567}"/>
    <cellStyle name="40% - Accent2 2 2 3 3 2" xfId="11009" xr:uid="{7DB7BFA4-72A4-4450-B210-84C42C25AD82}"/>
    <cellStyle name="40% - Accent2 2 2 3 3 2 2" xfId="11010" xr:uid="{0F568EC9-6ED4-46BE-BA25-120A8C45983A}"/>
    <cellStyle name="40% - Accent2 2 2 3 3 2 3" xfId="11011" xr:uid="{B663A240-DB2E-48EF-BF1E-FE41D8C943D8}"/>
    <cellStyle name="40% - Accent2 2 2 3 3 2 4" xfId="11012" xr:uid="{2DA69035-0D35-4E24-9DFF-9ED299F3FB00}"/>
    <cellStyle name="40% - Accent2 2 2 3 3 3" xfId="11013" xr:uid="{0C185D98-49C8-4CEC-942A-9C19B3FE1A4A}"/>
    <cellStyle name="40% - Accent2 2 2 3 3 4" xfId="11014" xr:uid="{4CD358E1-FCD9-47F5-A335-58F8769FAA2A}"/>
    <cellStyle name="40% - Accent2 2 2 3 3 5" xfId="11015" xr:uid="{29336231-F169-42DB-B64D-E4FF33B5F97E}"/>
    <cellStyle name="40% - Accent2 2 2 3 3 6" xfId="11016" xr:uid="{A25B0C9E-43FF-4BA2-98CD-EE475D93DB75}"/>
    <cellStyle name="40% - Accent2 2 2 3 4" xfId="11017" xr:uid="{44AE56E5-C189-4C0F-9B5E-2148E9BA7E9F}"/>
    <cellStyle name="40% - Accent2 2 2 3 4 2" xfId="11018" xr:uid="{319AA1B4-E53C-4772-BC4E-5A274FF004AE}"/>
    <cellStyle name="40% - Accent2 2 2 3 4 3" xfId="11019" xr:uid="{266FF949-C30D-49FD-861E-025E76C1C6A2}"/>
    <cellStyle name="40% - Accent2 2 2 3 4 4" xfId="11020" xr:uid="{95AEFDA8-B824-4F54-87F0-CB03CE5F6BD2}"/>
    <cellStyle name="40% - Accent2 2 2 3 5" xfId="11021" xr:uid="{6B845C46-BBF9-4373-B79F-290BA8140960}"/>
    <cellStyle name="40% - Accent2 2 2 3 6" xfId="11022" xr:uid="{16EB93A1-1A63-4E4C-9B9E-BCC4821B24ED}"/>
    <cellStyle name="40% - Accent2 2 2 3 7" xfId="11023" xr:uid="{FBAAE73E-631F-4204-BE62-4A0A3D9A310D}"/>
    <cellStyle name="40% - Accent2 2 2 3 8" xfId="11024" xr:uid="{7D3BB082-F6EC-40CF-849B-D797278E6849}"/>
    <cellStyle name="40% - Accent2 2 2 3 9" xfId="10996" xr:uid="{07CA0B8C-B1F2-4F15-A4E2-661DD1337E3C}"/>
    <cellStyle name="40% - Accent2 2 2 4" xfId="303" xr:uid="{0DD1F9C4-2EDD-4A60-9F76-8C96A3294C91}"/>
    <cellStyle name="40% - Accent2 2 2 4 2" xfId="11026" xr:uid="{30D2E1DB-2590-4382-B5CC-A2D177F51475}"/>
    <cellStyle name="40% - Accent2 2 2 4 2 2" xfId="11027" xr:uid="{B32B3CA1-A0A8-4D98-BE0E-71FB9D7553EB}"/>
    <cellStyle name="40% - Accent2 2 2 4 2 2 2" xfId="11028" xr:uid="{97396B61-26C7-48C4-9DC2-0D35E0100873}"/>
    <cellStyle name="40% - Accent2 2 2 4 2 2 3" xfId="11029" xr:uid="{1D700015-3986-4323-9F3B-68ECF0000ED4}"/>
    <cellStyle name="40% - Accent2 2 2 4 2 3" xfId="11030" xr:uid="{1D371125-D016-4817-8248-1DC174A58545}"/>
    <cellStyle name="40% - Accent2 2 2 4 2 3 2" xfId="11031" xr:uid="{E1C3ED4B-4B1D-4E56-8491-8E06F7FC6CEE}"/>
    <cellStyle name="40% - Accent2 2 2 4 2 4" xfId="11032" xr:uid="{BBD3D5A6-FFD3-4E64-A3A2-8934F4FE4FCA}"/>
    <cellStyle name="40% - Accent2 2 2 4 3" xfId="11033" xr:uid="{04A324F3-4F99-461C-BA7D-B4BC54A49318}"/>
    <cellStyle name="40% - Accent2 2 2 4 3 2" xfId="11034" xr:uid="{1680A42E-BE5F-4D86-B181-B3F8BB44D22E}"/>
    <cellStyle name="40% - Accent2 2 2 4 3 3" xfId="11035" xr:uid="{2848CA59-CB8F-44CB-8251-EBF8AEDFB300}"/>
    <cellStyle name="40% - Accent2 2 2 4 4" xfId="11036" xr:uid="{89EDC15D-307B-4EA7-8843-3988B1A910CA}"/>
    <cellStyle name="40% - Accent2 2 2 4 4 2" xfId="11037" xr:uid="{9B5812DA-EE1C-4AA7-8498-3A5157B0D84B}"/>
    <cellStyle name="40% - Accent2 2 2 4 5" xfId="11038" xr:uid="{AFB66A85-8809-4A98-A4E9-9F395D81C9A0}"/>
    <cellStyle name="40% - Accent2 2 2 4 6" xfId="11039" xr:uid="{76255925-C886-48BD-8A68-B166C4414EBA}"/>
    <cellStyle name="40% - Accent2 2 2 4 7" xfId="11025" xr:uid="{9897F89D-AE39-4053-94FE-19C764AB6975}"/>
    <cellStyle name="40% - Accent2 2 2 5" xfId="11040" xr:uid="{E7B8F4BF-34BB-4512-B7EF-CCFE2D3001E6}"/>
    <cellStyle name="40% - Accent2 2 2 5 2" xfId="11041" xr:uid="{64B3420A-42FB-41E1-9001-FDB009A52681}"/>
    <cellStyle name="40% - Accent2 2 2 5 2 2" xfId="11042" xr:uid="{FB3D4A02-0FDB-4B3F-AD6E-A490B7D20EF1}"/>
    <cellStyle name="40% - Accent2 2 2 5 2 2 2" xfId="11043" xr:uid="{F5318127-8497-46A7-91A8-606603866F6E}"/>
    <cellStyle name="40% - Accent2 2 2 5 2 3" xfId="11044" xr:uid="{01FAEFFF-303B-41B7-85BF-9B2003F4E035}"/>
    <cellStyle name="40% - Accent2 2 2 5 2 4" xfId="11045" xr:uid="{2111F97A-E261-4AEF-A7D2-7D1A17FA4294}"/>
    <cellStyle name="40% - Accent2 2 2 5 3" xfId="11046" xr:uid="{245536C0-0D16-4024-AB6A-E3AF29110E01}"/>
    <cellStyle name="40% - Accent2 2 2 5 3 2" xfId="11047" xr:uid="{14A17966-7491-4758-923F-D9E6400F743D}"/>
    <cellStyle name="40% - Accent2 2 2 5 4" xfId="11048" xr:uid="{B16FF1FB-9EF3-4E75-8A5E-3FD92B2153F1}"/>
    <cellStyle name="40% - Accent2 2 2 5 5" xfId="11049" xr:uid="{7594EAD7-97EB-4E49-9B3D-3118C71A9257}"/>
    <cellStyle name="40% - Accent2 2 2 5 6" xfId="11050" xr:uid="{FFEAAACD-E2E0-4760-BAC6-38E83581B081}"/>
    <cellStyle name="40% - Accent2 2 2 6" xfId="11051" xr:uid="{98C19C43-9FFF-49B3-83DB-A8BBCB6DAD07}"/>
    <cellStyle name="40% - Accent2 2 2 6 2" xfId="11052" xr:uid="{57D38298-1260-4772-A475-53A7BFBC5FF1}"/>
    <cellStyle name="40% - Accent2 2 2 6 2 2" xfId="11053" xr:uid="{925A7745-53EF-483A-B149-5388F0C7C3C3}"/>
    <cellStyle name="40% - Accent2 2 2 6 3" xfId="11054" xr:uid="{345C5912-6A7C-4780-B11B-8603868EEF65}"/>
    <cellStyle name="40% - Accent2 2 2 6 4" xfId="11055" xr:uid="{781B47C7-5402-44CB-ACC7-7423DFA59F4B}"/>
    <cellStyle name="40% - Accent2 2 2 7" xfId="11056" xr:uid="{2AD65894-9B70-4A3D-83A6-FBC9BA464D85}"/>
    <cellStyle name="40% - Accent2 2 2 7 2" xfId="11057" xr:uid="{23E5660A-1DFE-4457-A4EA-26331EF7EF34}"/>
    <cellStyle name="40% - Accent2 2 2 8" xfId="11058" xr:uid="{984F2051-F5BF-4CF2-A617-03DD3A78ED9D}"/>
    <cellStyle name="40% - Accent2 2 2 9" xfId="11059" xr:uid="{18C5C190-697A-4EDE-B490-36ECF07B3967}"/>
    <cellStyle name="40% - Accent2 2 3" xfId="304" xr:uid="{B9EF7185-B063-4100-9F73-E55EFBCF9C69}"/>
    <cellStyle name="40% - Accent2 2 3 10" xfId="11061" xr:uid="{749E44AF-528E-438A-B36C-5DCD7792F425}"/>
    <cellStyle name="40% - Accent2 2 3 11" xfId="11060" xr:uid="{255302B0-4158-4019-9B04-FA47A828BCDE}"/>
    <cellStyle name="40% - Accent2 2 3 2" xfId="305" xr:uid="{1C93F3BC-397F-4933-BE9D-E0B7184EFD1D}"/>
    <cellStyle name="40% - Accent2 2 3 2 2" xfId="306" xr:uid="{7F49F012-7C0B-4A2E-B74C-D255B86B8481}"/>
    <cellStyle name="40% - Accent2 2 3 2 2 2" xfId="11064" xr:uid="{D6058EFA-9C08-46D4-B80B-A5D57A7F84CD}"/>
    <cellStyle name="40% - Accent2 2 3 2 2 2 2" xfId="11065" xr:uid="{CA025222-1283-4509-8D32-C1AC97CCDE1A}"/>
    <cellStyle name="40% - Accent2 2 3 2 2 2 3" xfId="11066" xr:uid="{1F8D6D0A-820B-442F-97AD-A27F00C1B072}"/>
    <cellStyle name="40% - Accent2 2 3 2 2 3" xfId="11067" xr:uid="{ABF95C5A-6BAD-4750-9B67-C72AA20D833F}"/>
    <cellStyle name="40% - Accent2 2 3 2 2 3 2" xfId="11068" xr:uid="{141C3D27-FF7F-4BEE-B94B-94EA86429EC1}"/>
    <cellStyle name="40% - Accent2 2 3 2 2 4" xfId="11069" xr:uid="{D1CFE073-C8F8-4DE3-A15A-58A476F104C7}"/>
    <cellStyle name="40% - Accent2 2 3 2 2 5" xfId="11063" xr:uid="{C8E47598-4BD1-493B-9B72-2F604DBE6C44}"/>
    <cellStyle name="40% - Accent2 2 3 2 3" xfId="11070" xr:uid="{6B3637E3-2B02-4AED-AAF1-A8D10D73A7E1}"/>
    <cellStyle name="40% - Accent2 2 3 2 3 2" xfId="11071" xr:uid="{945701FE-1E0C-4859-BA11-7AB19DF8F0ED}"/>
    <cellStyle name="40% - Accent2 2 3 2 3 3" xfId="11072" xr:uid="{F4BF8D0F-33BE-4D6D-81C9-27A22AC2B632}"/>
    <cellStyle name="40% - Accent2 2 3 2 4" xfId="11073" xr:uid="{B91B32F6-C693-41EE-A4C0-D6FC8124B2AD}"/>
    <cellStyle name="40% - Accent2 2 3 2 4 2" xfId="11074" xr:uid="{15BAACD0-E407-4433-A908-627B3875BDF0}"/>
    <cellStyle name="40% - Accent2 2 3 2 5" xfId="11075" xr:uid="{70EA4937-E1A6-4CBE-8478-95C4CCF48A28}"/>
    <cellStyle name="40% - Accent2 2 3 2 6" xfId="11076" xr:uid="{56913942-3FE7-4BC0-A2A2-6CDEC54E34A0}"/>
    <cellStyle name="40% - Accent2 2 3 2 7" xfId="11077" xr:uid="{727977B9-255A-4502-809C-A02FEC350FF6}"/>
    <cellStyle name="40% - Accent2 2 3 2 8" xfId="11062" xr:uid="{C045DBA7-784B-4648-BB57-1D19A65FC3C2}"/>
    <cellStyle name="40% - Accent2 2 3 3" xfId="307" xr:uid="{000C3385-C0FD-47E0-80BD-EAE0C31FDF4E}"/>
    <cellStyle name="40% - Accent2 2 3 3 2" xfId="11079" xr:uid="{357F7BB5-4DBD-495E-9884-C1F0A7D64731}"/>
    <cellStyle name="40% - Accent2 2 3 3 2 2" xfId="11080" xr:uid="{B107A8F7-7C44-4DBB-A1BA-860E13A4794D}"/>
    <cellStyle name="40% - Accent2 2 3 3 2 2 2" xfId="11081" xr:uid="{957BE4E3-414D-4A4C-BA12-45E6159B816E}"/>
    <cellStyle name="40% - Accent2 2 3 3 2 3" xfId="11082" xr:uid="{434BEF0C-783F-4483-B51E-4208FEFEF5A7}"/>
    <cellStyle name="40% - Accent2 2 3 3 2 4" xfId="11083" xr:uid="{276FC708-A72B-43F5-85E6-8970E7295F76}"/>
    <cellStyle name="40% - Accent2 2 3 3 3" xfId="11084" xr:uid="{858A29E3-95C6-40C8-A5A5-F8B1FBA309DA}"/>
    <cellStyle name="40% - Accent2 2 3 3 3 2" xfId="11085" xr:uid="{343CA3EF-F41B-4C96-9988-BAAACE1E5110}"/>
    <cellStyle name="40% - Accent2 2 3 3 4" xfId="11086" xr:uid="{D1473DC1-F7F3-463F-9220-C46B33B5CCB5}"/>
    <cellStyle name="40% - Accent2 2 3 3 5" xfId="11087" xr:uid="{075AF4F6-A3A2-4592-8928-40C0C7E2DC83}"/>
    <cellStyle name="40% - Accent2 2 3 3 6" xfId="11088" xr:uid="{72098BB9-4047-42DF-B380-D9B4D18E0EB4}"/>
    <cellStyle name="40% - Accent2 2 3 3 7" xfId="11078" xr:uid="{BA95DF6F-E7B4-43DE-A1BA-3797F787AC6A}"/>
    <cellStyle name="40% - Accent2 2 3 4" xfId="11089" xr:uid="{6771C1C5-AC57-4195-9B4F-B046EB63D0D0}"/>
    <cellStyle name="40% - Accent2 2 3 4 2" xfId="11090" xr:uid="{76DBA5BF-740F-4004-8B24-D4FEE51A94AC}"/>
    <cellStyle name="40% - Accent2 2 3 4 2 2" xfId="11091" xr:uid="{6A1CF77F-F5CA-4A1D-8EA2-F3B54C720479}"/>
    <cellStyle name="40% - Accent2 2 3 4 3" xfId="11092" xr:uid="{AEFB35BD-DA2B-401D-9588-A62302CE6A8C}"/>
    <cellStyle name="40% - Accent2 2 3 4 4" xfId="11093" xr:uid="{5BA2E6C5-C128-4757-8A06-33C1948A6E72}"/>
    <cellStyle name="40% - Accent2 2 3 5" xfId="11094" xr:uid="{08472F2A-F580-4882-80E1-6BA25EF8E93C}"/>
    <cellStyle name="40% - Accent2 2 3 5 2" xfId="11095" xr:uid="{23411102-609A-47C1-A731-AB4C038D617C}"/>
    <cellStyle name="40% - Accent2 2 3 6" xfId="11096" xr:uid="{1CD6A4F6-1731-446D-8EEC-8D8E54E1DBC6}"/>
    <cellStyle name="40% - Accent2 2 3 7" xfId="11097" xr:uid="{93A07709-2C79-4E1B-B937-BF2914E71789}"/>
    <cellStyle name="40% - Accent2 2 3 8" xfId="11098" xr:uid="{5F153CCA-C58D-4267-A3F5-09C844F83A90}"/>
    <cellStyle name="40% - Accent2 2 3 9" xfId="11099" xr:uid="{9D7D8547-36C1-4187-A523-FFBB26EBCE7A}"/>
    <cellStyle name="40% - Accent2 2 4" xfId="308" xr:uid="{1EA1A76E-D5A7-4E23-B33A-BD9BD48E12EE}"/>
    <cellStyle name="40% - Accent2 2 4 10" xfId="11101" xr:uid="{47BCDDC0-5949-45D6-A675-B78BAC21AA19}"/>
    <cellStyle name="40% - Accent2 2 4 11" xfId="11100" xr:uid="{95908A7E-A2D1-4595-931F-7CC9772432C7}"/>
    <cellStyle name="40% - Accent2 2 4 2" xfId="309" xr:uid="{1F76C301-44F0-41DE-A7A7-9DE4D807CC37}"/>
    <cellStyle name="40% - Accent2 2 4 2 2" xfId="310" xr:uid="{60143AD6-1D87-465D-9495-EFFCE306EF19}"/>
    <cellStyle name="40% - Accent2 2 4 2 2 2" xfId="11104" xr:uid="{0997842F-3F6F-4F52-AF87-8B116177FA1F}"/>
    <cellStyle name="40% - Accent2 2 4 2 2 2 2" xfId="11105" xr:uid="{D0881F97-4EB6-4B28-897E-90C1ED651503}"/>
    <cellStyle name="40% - Accent2 2 4 2 2 3" xfId="11106" xr:uid="{6BAEA159-7B6B-4989-BE61-2C07079FB380}"/>
    <cellStyle name="40% - Accent2 2 4 2 2 4" xfId="11107" xr:uid="{8D8F61EF-C4BD-41BB-8129-9CBE316AECDD}"/>
    <cellStyle name="40% - Accent2 2 4 2 2 5" xfId="11103" xr:uid="{D61FED72-AA81-4FCA-A010-D3982851C99A}"/>
    <cellStyle name="40% - Accent2 2 4 2 3" xfId="11108" xr:uid="{9970ABFC-30B2-49EA-B8E3-44DF01377C22}"/>
    <cellStyle name="40% - Accent2 2 4 2 3 2" xfId="11109" xr:uid="{C5A9A72A-F6A7-42E7-BA52-E72E4C8FE5A0}"/>
    <cellStyle name="40% - Accent2 2 4 2 4" xfId="11110" xr:uid="{BCA0318D-18F1-4634-8346-9EC6A331C5B2}"/>
    <cellStyle name="40% - Accent2 2 4 2 5" xfId="11111" xr:uid="{204F8D07-645C-4BD6-9E6A-AC74B0D279EB}"/>
    <cellStyle name="40% - Accent2 2 4 2 6" xfId="11112" xr:uid="{0E8AB618-1AA6-48D0-823C-0F133747A90F}"/>
    <cellStyle name="40% - Accent2 2 4 2 7" xfId="11102" xr:uid="{12988660-CC51-4F56-90F9-1CB903EEE2C8}"/>
    <cellStyle name="40% - Accent2 2 4 3" xfId="311" xr:uid="{3E627D31-52B3-4E8F-A321-F5613BF5E907}"/>
    <cellStyle name="40% - Accent2 2 4 3 2" xfId="11114" xr:uid="{24E366D9-3AF6-4FB5-9C72-6138D9C22DA8}"/>
    <cellStyle name="40% - Accent2 2 4 3 2 2" xfId="11115" xr:uid="{CB418EC0-067B-43C6-91CD-C121179CFCF9}"/>
    <cellStyle name="40% - Accent2 2 4 3 2 3" xfId="11116" xr:uid="{7A73E638-2DF7-4894-946B-22844437B312}"/>
    <cellStyle name="40% - Accent2 2 4 3 2 4" xfId="11117" xr:uid="{FD1327CF-A7B7-41D9-912C-0CAB16A4BBE5}"/>
    <cellStyle name="40% - Accent2 2 4 3 3" xfId="11118" xr:uid="{AD3D4AFA-2F5B-4326-90EA-E274650B8E90}"/>
    <cellStyle name="40% - Accent2 2 4 3 4" xfId="11119" xr:uid="{D1448CE8-BB81-45A6-AE7F-6075EC5BC266}"/>
    <cellStyle name="40% - Accent2 2 4 3 5" xfId="11120" xr:uid="{E1E578BD-39FC-4F1E-A9A5-D7261C42DB60}"/>
    <cellStyle name="40% - Accent2 2 4 3 6" xfId="11121" xr:uid="{43B81FF5-FCAF-481D-8EAD-594BEC89FC66}"/>
    <cellStyle name="40% - Accent2 2 4 3 7" xfId="11113" xr:uid="{1CFDBD8D-50DC-417E-9E09-52B707CABB0E}"/>
    <cellStyle name="40% - Accent2 2 4 4" xfId="11122" xr:uid="{8675540A-6685-46BD-8E1C-A45FD64FFB25}"/>
    <cellStyle name="40% - Accent2 2 4 4 2" xfId="11123" xr:uid="{C5F013E8-157E-4B91-9C91-ACB782AA2DCF}"/>
    <cellStyle name="40% - Accent2 2 4 4 3" xfId="11124" xr:uid="{3EE836B0-6FD0-4395-B0E2-4B0739B7401E}"/>
    <cellStyle name="40% - Accent2 2 4 4 4" xfId="11125" xr:uid="{92E2E3AA-11FB-4BE8-B390-1E0280132F95}"/>
    <cellStyle name="40% - Accent2 2 4 5" xfId="11126" xr:uid="{8114F3AF-75A0-4D2F-82C4-9884A3634ED5}"/>
    <cellStyle name="40% - Accent2 2 4 6" xfId="11127" xr:uid="{03DB0CFD-C023-4C94-8ED0-EDE168570315}"/>
    <cellStyle name="40% - Accent2 2 4 7" xfId="11128" xr:uid="{2EB68866-371C-4C86-99AA-B67253757107}"/>
    <cellStyle name="40% - Accent2 2 4 8" xfId="11129" xr:uid="{3B24C422-ACC8-45AB-A9A7-F8959B2E98C7}"/>
    <cellStyle name="40% - Accent2 2 4 9" xfId="11130" xr:uid="{2EFDCC5F-13D9-4015-9E32-18440E8D3C70}"/>
    <cellStyle name="40% - Accent2 2 5" xfId="312" xr:uid="{417388A5-0EE7-4414-8DC5-0888EFBA8FFB}"/>
    <cellStyle name="40% - Accent2 2 5 2" xfId="313" xr:uid="{D2A3239C-A07B-4229-92FD-9BD722354D6C}"/>
    <cellStyle name="40% - Accent2 2 5 2 2" xfId="11133" xr:uid="{9D561D76-6EFC-400B-83AE-5B965DD15D9E}"/>
    <cellStyle name="40% - Accent2 2 5 2 2 2" xfId="11134" xr:uid="{3A1CD875-BAF1-4887-93E3-B08885CF5492}"/>
    <cellStyle name="40% - Accent2 2 5 2 2 2 2" xfId="11135" xr:uid="{31B443B2-0304-4DBF-BE9E-64370C7A9301}"/>
    <cellStyle name="40% - Accent2 2 5 2 2 3" xfId="11136" xr:uid="{A65DB708-F37D-4B3B-AB6B-3C8D71922FF3}"/>
    <cellStyle name="40% - Accent2 2 5 2 2 4" xfId="11137" xr:uid="{20F555D6-4560-42CE-9222-51C5213D2E2F}"/>
    <cellStyle name="40% - Accent2 2 5 2 3" xfId="11138" xr:uid="{BF3A6D2D-93F8-46A5-B2BC-FFF26CFC3E05}"/>
    <cellStyle name="40% - Accent2 2 5 2 3 2" xfId="11139" xr:uid="{0926B38D-5CCF-41C8-B894-9159E414F4BD}"/>
    <cellStyle name="40% - Accent2 2 5 2 4" xfId="11140" xr:uid="{39CCF18F-9E86-4C81-9D02-BA8B2E1A3CAC}"/>
    <cellStyle name="40% - Accent2 2 5 2 5" xfId="11141" xr:uid="{9F2793B5-35A1-4702-B2F7-DBC460943239}"/>
    <cellStyle name="40% - Accent2 2 5 2 6" xfId="11142" xr:uid="{8E010D70-9EA3-495D-96AC-2ED28348714D}"/>
    <cellStyle name="40% - Accent2 2 5 2 7" xfId="11132" xr:uid="{D5BD1130-1862-40B3-87AC-B710752CABAB}"/>
    <cellStyle name="40% - Accent2 2 5 3" xfId="11143" xr:uid="{BE727E1B-4A70-49AF-84FB-99DEF5B5D405}"/>
    <cellStyle name="40% - Accent2 2 5 3 2" xfId="11144" xr:uid="{98C0E495-B1CE-4212-AE1B-DA5164EBAF72}"/>
    <cellStyle name="40% - Accent2 2 5 3 2 2" xfId="11145" xr:uid="{E359BA37-3BA5-4A0C-B74C-2FDCBA0E2225}"/>
    <cellStyle name="40% - Accent2 2 5 3 2 3" xfId="11146" xr:uid="{74FF1685-BC9A-454F-97C4-21D5A713D23A}"/>
    <cellStyle name="40% - Accent2 2 5 3 2 4" xfId="11147" xr:uid="{A00CC937-2415-4630-A7CB-86A694BA67E5}"/>
    <cellStyle name="40% - Accent2 2 5 3 3" xfId="11148" xr:uid="{0674165F-25A5-4A5D-8C3F-1AE83A6F50F1}"/>
    <cellStyle name="40% - Accent2 2 5 3 4" xfId="11149" xr:uid="{DA79C7C1-A425-4870-A589-6E20238F7425}"/>
    <cellStyle name="40% - Accent2 2 5 3 5" xfId="11150" xr:uid="{6A56CF1B-7A4C-46A3-A553-586408195983}"/>
    <cellStyle name="40% - Accent2 2 5 3 6" xfId="11151" xr:uid="{39DE0043-1D57-4909-85BB-4699836ACA27}"/>
    <cellStyle name="40% - Accent2 2 5 4" xfId="11152" xr:uid="{4BC9007B-7653-4AAB-B504-0A94123F8A99}"/>
    <cellStyle name="40% - Accent2 2 5 4 2" xfId="11153" xr:uid="{F5F74AB4-F643-4BF0-A492-88DD0371E567}"/>
    <cellStyle name="40% - Accent2 2 5 4 3" xfId="11154" xr:uid="{44EC9DEF-1E46-435E-BF99-2514E69ECB63}"/>
    <cellStyle name="40% - Accent2 2 5 4 4" xfId="11155" xr:uid="{41F2C384-EFDC-4CD7-AED8-F0A0D110CFAF}"/>
    <cellStyle name="40% - Accent2 2 5 5" xfId="11156" xr:uid="{4D8DECE6-3627-4AAE-8701-6B2339AB7A9C}"/>
    <cellStyle name="40% - Accent2 2 5 6" xfId="11157" xr:uid="{85284D8E-1B25-4D3F-83EA-4513851FE16C}"/>
    <cellStyle name="40% - Accent2 2 5 7" xfId="11158" xr:uid="{182F761B-5551-4E9E-9F6B-C57CC3B97335}"/>
    <cellStyle name="40% - Accent2 2 5 8" xfId="11159" xr:uid="{E3E10279-7951-499B-A7E8-B10C939A6F1F}"/>
    <cellStyle name="40% - Accent2 2 5 9" xfId="11131" xr:uid="{F830AC25-E259-4C37-87D5-7B609C468E0B}"/>
    <cellStyle name="40% - Accent2 2 6" xfId="314" xr:uid="{16DB5B07-17B5-44AB-947C-5ACD91CAC009}"/>
    <cellStyle name="40% - Accent2 2 6 2" xfId="315" xr:uid="{4DD06764-5A9D-4ED8-BBA7-FCB92885D669}"/>
    <cellStyle name="40% - Accent2 2 6 2 2" xfId="11162" xr:uid="{5654B9BB-2CC3-4B72-9361-38C0D210ECF9}"/>
    <cellStyle name="40% - Accent2 2 6 2 2 2" xfId="11163" xr:uid="{CCC18F9A-B470-4BA8-A4A1-E9345D1473DD}"/>
    <cellStyle name="40% - Accent2 2 6 2 3" xfId="11164" xr:uid="{32C6B42A-E722-44BA-9085-1683F756582C}"/>
    <cellStyle name="40% - Accent2 2 6 2 4" xfId="11165" xr:uid="{11017CE8-C46B-4DF8-94FD-EBD7F7B83CCF}"/>
    <cellStyle name="40% - Accent2 2 6 2 5" xfId="11161" xr:uid="{2182782F-E385-40BB-9CB5-23DEE23E7BF4}"/>
    <cellStyle name="40% - Accent2 2 6 3" xfId="11166" xr:uid="{9D04644A-C075-4605-BD6A-FDFDCE506774}"/>
    <cellStyle name="40% - Accent2 2 6 3 2" xfId="11167" xr:uid="{14FAB86A-14E9-489C-8AA8-53D862239670}"/>
    <cellStyle name="40% - Accent2 2 6 4" xfId="11168" xr:uid="{6C3B31CF-DCD9-465E-B542-8D152D7AFC15}"/>
    <cellStyle name="40% - Accent2 2 6 5" xfId="11169" xr:uid="{BF073FEC-098C-46A1-A555-20FE30E4C75A}"/>
    <cellStyle name="40% - Accent2 2 6 6" xfId="11170" xr:uid="{7E78B962-49F1-400B-AF4A-ECE76D609712}"/>
    <cellStyle name="40% - Accent2 2 6 7" xfId="11160" xr:uid="{FC73BB33-1713-495D-9697-D4F170E7104A}"/>
    <cellStyle name="40% - Accent2 2 7" xfId="316" xr:uid="{23A1FD96-08EF-42BF-802B-8E7F928B69A9}"/>
    <cellStyle name="40% - Accent2 2 7 2" xfId="11172" xr:uid="{08F08399-AC3E-4134-BBDB-76AE7BD9EC67}"/>
    <cellStyle name="40% - Accent2 2 7 2 2" xfId="11173" xr:uid="{D7294262-0BF2-460F-8BF7-47BE3188F8ED}"/>
    <cellStyle name="40% - Accent2 2 7 2 3" xfId="11174" xr:uid="{72DA205F-5AFA-47BF-BF19-157E5DD3FD3F}"/>
    <cellStyle name="40% - Accent2 2 7 2 4" xfId="11175" xr:uid="{4DF26549-1736-4BAA-A39F-3AA9C514082E}"/>
    <cellStyle name="40% - Accent2 2 7 3" xfId="11176" xr:uid="{3BC277CE-0A17-4790-A1B9-0CF611DA13FB}"/>
    <cellStyle name="40% - Accent2 2 7 4" xfId="11177" xr:uid="{AD018149-0387-4773-8C7A-DCA0148DD991}"/>
    <cellStyle name="40% - Accent2 2 7 5" xfId="11178" xr:uid="{3FB80A52-2327-4980-A2ED-CE7383BDCC94}"/>
    <cellStyle name="40% - Accent2 2 7 6" xfId="11179" xr:uid="{77B8DA53-ADA0-42A2-9715-BEC2E9451200}"/>
    <cellStyle name="40% - Accent2 2 7 7" xfId="11171" xr:uid="{513F512A-A199-4C14-9BAD-CD00AD94CE86}"/>
    <cellStyle name="40% - Accent2 2 8" xfId="11180" xr:uid="{6A99F94D-E613-4113-B29E-905174423399}"/>
    <cellStyle name="40% - Accent2 2 8 2" xfId="11181" xr:uid="{D1A67034-1804-42F8-AB40-DFE901B92880}"/>
    <cellStyle name="40% - Accent2 2 8 3" xfId="11182" xr:uid="{C49908C4-8ECC-4649-9632-DE03250BB1FF}"/>
    <cellStyle name="40% - Accent2 2 8 4" xfId="11183" xr:uid="{7E399156-2765-4156-A66C-9F1F9DA8FDDF}"/>
    <cellStyle name="40% - Accent2 2 9" xfId="11184" xr:uid="{4E8DE1F5-F039-4E18-B7E0-C6D84FC52B8B}"/>
    <cellStyle name="40% - Accent2 20" xfId="11185" xr:uid="{F6A779CC-0D3F-46E8-97AB-12F68F3D89F5}"/>
    <cellStyle name="40% - Accent2 20 2" xfId="11186" xr:uid="{FEEB336F-5A2A-44B5-9084-2E62E445CF6D}"/>
    <cellStyle name="40% - Accent2 20 3" xfId="11187" xr:uid="{0183451B-49C8-4CFD-81B0-E95C9E69D3EB}"/>
    <cellStyle name="40% - Accent2 21" xfId="11188" xr:uid="{CD7DB95A-3E76-4C8A-93C2-BF6662A11F22}"/>
    <cellStyle name="40% - Accent2 21 2" xfId="11189" xr:uid="{54A80387-5C60-4ECA-A2FA-459E7D7300E7}"/>
    <cellStyle name="40% - Accent2 21 3" xfId="11190" xr:uid="{BF2A4E12-A867-48B9-9344-6B34C06B9C08}"/>
    <cellStyle name="40% - Accent2 22" xfId="11191" xr:uid="{9B793AB2-22DE-4A91-9289-A4BBA35C521A}"/>
    <cellStyle name="40% - Accent2 22 2" xfId="11192" xr:uid="{5D29882E-AE26-4F27-94EF-26D550540D0B}"/>
    <cellStyle name="40% - Accent2 22 3" xfId="11193" xr:uid="{B309E67D-5A3A-4984-951C-B2926E3FEC8E}"/>
    <cellStyle name="40% - Accent2 23" xfId="11194" xr:uid="{C877079D-CD22-481E-A4A3-7EEC2C5D0361}"/>
    <cellStyle name="40% - Accent2 23 2" xfId="11195" xr:uid="{02C4C97C-5314-48C1-AD67-5EC7715C083D}"/>
    <cellStyle name="40% - Accent2 24" xfId="11196" xr:uid="{A6257A68-F2D7-4166-84E7-A7BA511A1BEF}"/>
    <cellStyle name="40% - Accent2 25" xfId="11197" xr:uid="{44579859-B0AA-4BAE-B79A-A4477964A5B3}"/>
    <cellStyle name="40% - Accent2 26" xfId="11198" xr:uid="{C23D9E85-8089-4221-9975-4F1FAE2014AD}"/>
    <cellStyle name="40% - Accent2 27" xfId="11199" xr:uid="{27A21957-3B28-418E-B591-BD4D97900019}"/>
    <cellStyle name="40% - Accent2 28" xfId="11200" xr:uid="{16EE5D69-1279-4D7D-9A86-6C37AEF9678C}"/>
    <cellStyle name="40% - Accent2 29" xfId="11201" xr:uid="{E9D93B7B-6BA5-422C-8F78-0201721DC002}"/>
    <cellStyle name="40% - Accent2 3" xfId="317" xr:uid="{D2FA0913-BB13-41E5-AE97-A80ED81069C1}"/>
    <cellStyle name="40% - Accent2 3 10" xfId="11203" xr:uid="{86C31E9F-5AA8-4426-A5B7-28F09E7C04F3}"/>
    <cellStyle name="40% - Accent2 3 10 2" xfId="11204" xr:uid="{FA903D52-D25E-4DEB-A4F3-4BAA3331CD35}"/>
    <cellStyle name="40% - Accent2 3 11" xfId="11205" xr:uid="{107EDBEA-69AE-4C82-A722-9B61694F9A9E}"/>
    <cellStyle name="40% - Accent2 3 12" xfId="11206" xr:uid="{854FD517-8F67-4C67-8C8A-AB904A425EB7}"/>
    <cellStyle name="40% - Accent2 3 13" xfId="11207" xr:uid="{C6FC995D-D8F9-4867-B074-001630A9CF7C}"/>
    <cellStyle name="40% - Accent2 3 14" xfId="11208" xr:uid="{47584A34-9AF8-4549-B0F7-B7D4B0D26ADB}"/>
    <cellStyle name="40% - Accent2 3 15" xfId="11209" xr:uid="{62AAA063-7811-49DA-A4BE-474859C6FE50}"/>
    <cellStyle name="40% - Accent2 3 16" xfId="11210" xr:uid="{F0CA2256-30E9-4CC3-87E8-68E12451AE31}"/>
    <cellStyle name="40% - Accent2 3 17" xfId="11211" xr:uid="{ABCDA59E-25B8-4CDA-BC5B-81EC5E0AD117}"/>
    <cellStyle name="40% - Accent2 3 18" xfId="11202" xr:uid="{28C96C60-FEA5-40E6-B65F-7BDF6777A994}"/>
    <cellStyle name="40% - Accent2 3 2" xfId="318" xr:uid="{F53B07E5-3C1C-43CF-997C-4AFD5864687E}"/>
    <cellStyle name="40% - Accent2 3 2 10" xfId="11213" xr:uid="{D38059F2-BDF1-4C3B-AD1B-CEF612311A43}"/>
    <cellStyle name="40% - Accent2 3 2 11" xfId="11214" xr:uid="{8D12A83D-7FA0-4A2E-BD25-3C9A6E45A477}"/>
    <cellStyle name="40% - Accent2 3 2 12" xfId="11215" xr:uid="{6AEF0DB8-608E-4A1B-95EF-82A9B0989838}"/>
    <cellStyle name="40% - Accent2 3 2 13" xfId="11216" xr:uid="{243C17F8-345C-4ABA-A4EA-C0BBC5EBC0D5}"/>
    <cellStyle name="40% - Accent2 3 2 14" xfId="11212" xr:uid="{6C4D6EA8-3C37-4F3E-8BA2-F47A445A6C5E}"/>
    <cellStyle name="40% - Accent2 3 2 2" xfId="319" xr:uid="{2CB09958-5BD0-491D-88CC-872B1850FF7F}"/>
    <cellStyle name="40% - Accent2 3 2 2 10" xfId="11218" xr:uid="{1352BE11-4E62-4217-9A7E-D9A2E30ACD71}"/>
    <cellStyle name="40% - Accent2 3 2 2 11" xfId="11217" xr:uid="{F40BACF0-69E5-47F1-B314-E5E9AF53C04E}"/>
    <cellStyle name="40% - Accent2 3 2 2 2" xfId="320" xr:uid="{1EC810EC-BFA6-4620-BB74-63DB1B306A04}"/>
    <cellStyle name="40% - Accent2 3 2 2 2 2" xfId="11220" xr:uid="{0B32711C-D33B-4F45-BFE4-DF7B75222CFD}"/>
    <cellStyle name="40% - Accent2 3 2 2 2 2 2" xfId="11221" xr:uid="{FCCB5CA6-A6D7-4755-B0E5-3248811A0C77}"/>
    <cellStyle name="40% - Accent2 3 2 2 2 2 2 2" xfId="11222" xr:uid="{DBD415D7-794D-4268-9DBF-A1C8306551F1}"/>
    <cellStyle name="40% - Accent2 3 2 2 2 2 3" xfId="11223" xr:uid="{B1968FD2-45AC-4189-BC20-717BB37EA972}"/>
    <cellStyle name="40% - Accent2 3 2 2 2 2 4" xfId="11224" xr:uid="{760E1B56-9DDD-49E3-B1E1-D8B1535DCD3A}"/>
    <cellStyle name="40% - Accent2 3 2 2 2 2 5" xfId="11225" xr:uid="{F2FD8D4D-F983-4FA9-AD64-358F81C51DBD}"/>
    <cellStyle name="40% - Accent2 3 2 2 2 3" xfId="11226" xr:uid="{F3AE7B17-8B21-4375-9653-98C3C5B602BA}"/>
    <cellStyle name="40% - Accent2 3 2 2 2 3 2" xfId="11227" xr:uid="{1D78350D-C361-4D01-843A-BCCCB6A22412}"/>
    <cellStyle name="40% - Accent2 3 2 2 2 4" xfId="11228" xr:uid="{5032A4BD-1EB6-4AB1-B12F-FCEFEA62D6AE}"/>
    <cellStyle name="40% - Accent2 3 2 2 2 5" xfId="11229" xr:uid="{0528A023-76F0-4F1F-8287-FAC3585FD170}"/>
    <cellStyle name="40% - Accent2 3 2 2 2 6" xfId="11230" xr:uid="{C28B1AC6-4DED-4D30-ACC4-B8F6C7A4BF06}"/>
    <cellStyle name="40% - Accent2 3 2 2 2 7" xfId="11231" xr:uid="{4C0B16F5-3693-49E4-AB65-4CF5E64B8FA1}"/>
    <cellStyle name="40% - Accent2 3 2 2 2 8" xfId="11219" xr:uid="{B9ECF794-ECB3-44E7-B3F7-1F7FB501A541}"/>
    <cellStyle name="40% - Accent2 3 2 2 3" xfId="11232" xr:uid="{F99BFED1-88AC-403C-8613-68CEA4484D03}"/>
    <cellStyle name="40% - Accent2 3 2 2 3 2" xfId="11233" xr:uid="{7D478202-D11E-43B0-A826-E304E51130AD}"/>
    <cellStyle name="40% - Accent2 3 2 2 3 2 2" xfId="11234" xr:uid="{5F742344-3E0C-441D-815F-3AFE9AD92760}"/>
    <cellStyle name="40% - Accent2 3 2 2 3 2 3" xfId="11235" xr:uid="{8FAC1138-636D-4303-8F7D-F9D55CB5EA73}"/>
    <cellStyle name="40% - Accent2 3 2 2 3 2 4" xfId="11236" xr:uid="{EFE33479-7EE3-4445-9FC1-0BAB236D78C4}"/>
    <cellStyle name="40% - Accent2 3 2 2 3 3" xfId="11237" xr:uid="{25AC07B1-D66A-4997-962C-A6887B395D3B}"/>
    <cellStyle name="40% - Accent2 3 2 2 3 4" xfId="11238" xr:uid="{329DD933-CD38-4730-BAB4-8FF1C50AB88D}"/>
    <cellStyle name="40% - Accent2 3 2 2 3 5" xfId="11239" xr:uid="{9F2BA27C-168E-4EFC-B982-2174F87022A6}"/>
    <cellStyle name="40% - Accent2 3 2 2 3 6" xfId="11240" xr:uid="{49C4E3FB-15B8-44EB-AF52-EE52F1376178}"/>
    <cellStyle name="40% - Accent2 3 2 2 3 7" xfId="11241" xr:uid="{929C0058-53DE-4478-8AAC-98D4DD40D92B}"/>
    <cellStyle name="40% - Accent2 3 2 2 4" xfId="11242" xr:uid="{5BBE50D6-4E23-4FD6-A241-286FE9B632B5}"/>
    <cellStyle name="40% - Accent2 3 2 2 4 2" xfId="11243" xr:uid="{5BFCD824-CB34-49CC-936D-CE310D30A3AA}"/>
    <cellStyle name="40% - Accent2 3 2 2 4 3" xfId="11244" xr:uid="{F19EDB9D-FB9B-4AD5-86FB-5606D0FA167B}"/>
    <cellStyle name="40% - Accent2 3 2 2 4 4" xfId="11245" xr:uid="{B02EF9F9-FF88-4D8A-B9D6-9D2D70D2FCFB}"/>
    <cellStyle name="40% - Accent2 3 2 2 4 5" xfId="11246" xr:uid="{3F76F368-2892-4A85-9A76-DEB27FDAA5DB}"/>
    <cellStyle name="40% - Accent2 3 2 2 5" xfId="11247" xr:uid="{C772014A-F7F2-4A57-86CF-C0EFC8BF21C0}"/>
    <cellStyle name="40% - Accent2 3 2 2 6" xfId="11248" xr:uid="{837D1C52-FE23-4C43-8F20-133AB15B6541}"/>
    <cellStyle name="40% - Accent2 3 2 2 7" xfId="11249" xr:uid="{35A1C747-4B37-45EF-BD0D-B73E54154BB0}"/>
    <cellStyle name="40% - Accent2 3 2 2 8" xfId="11250" xr:uid="{9F369081-08DC-43FE-8EF7-C14DD70B45C4}"/>
    <cellStyle name="40% - Accent2 3 2 2 9" xfId="11251" xr:uid="{1F998641-2817-4E4A-9A5B-AC9931D6ED9B}"/>
    <cellStyle name="40% - Accent2 3 2 3" xfId="321" xr:uid="{9233C834-BA41-4213-8D5D-C64A0E9D2190}"/>
    <cellStyle name="40% - Accent2 3 2 3 10" xfId="11252" xr:uid="{EAA2832F-784B-4923-BF51-E63970C3EAF1}"/>
    <cellStyle name="40% - Accent2 3 2 3 2" xfId="11253" xr:uid="{D1027133-9F9A-44B4-917D-3B99283AC03B}"/>
    <cellStyle name="40% - Accent2 3 2 3 2 2" xfId="11254" xr:uid="{220B9EF0-E7B5-4854-A2F3-E246980A2A68}"/>
    <cellStyle name="40% - Accent2 3 2 3 2 2 2" xfId="11255" xr:uid="{8D6453F3-42AD-469F-BD02-E708E027D965}"/>
    <cellStyle name="40% - Accent2 3 2 3 2 2 3" xfId="11256" xr:uid="{4FEEC97B-E909-4C3E-AF3F-60E08C76BF8D}"/>
    <cellStyle name="40% - Accent2 3 2 3 2 2 4" xfId="11257" xr:uid="{90B7D8BB-7656-483E-9706-F4FEF5506AF8}"/>
    <cellStyle name="40% - Accent2 3 2 3 2 2 5" xfId="11258" xr:uid="{489E8416-5E67-4AC2-9B5E-1269615C6867}"/>
    <cellStyle name="40% - Accent2 3 2 3 2 3" xfId="11259" xr:uid="{A75496C2-B06D-4E24-AADE-052D14CB5FBF}"/>
    <cellStyle name="40% - Accent2 3 2 3 2 4" xfId="11260" xr:uid="{B953CA3A-8513-478E-8038-47D1DBCBA319}"/>
    <cellStyle name="40% - Accent2 3 2 3 2 5" xfId="11261" xr:uid="{3A807B42-EA35-499D-A6E9-138E52658C10}"/>
    <cellStyle name="40% - Accent2 3 2 3 2 6" xfId="11262" xr:uid="{CD57BFF5-46DA-40A3-9C0F-ABE161E2E48C}"/>
    <cellStyle name="40% - Accent2 3 2 3 2 7" xfId="11263" xr:uid="{345F9B1E-A010-47A2-A8DA-7BF93A94F499}"/>
    <cellStyle name="40% - Accent2 3 2 3 3" xfId="11264" xr:uid="{A1AB4ED7-CF9C-4024-93C3-8ABAE9ED3078}"/>
    <cellStyle name="40% - Accent2 3 2 3 3 2" xfId="11265" xr:uid="{A4FD5323-7794-4551-86E5-A6700AE1EE03}"/>
    <cellStyle name="40% - Accent2 3 2 3 3 2 2" xfId="11266" xr:uid="{BAAD0684-67A2-4D9B-BADA-3C559C50060E}"/>
    <cellStyle name="40% - Accent2 3 2 3 3 2 3" xfId="11267" xr:uid="{7C775175-CFA6-4078-AE0C-E912808E40A8}"/>
    <cellStyle name="40% - Accent2 3 2 3 3 3" xfId="11268" xr:uid="{154B951E-029D-466F-87CB-56EABE35DADB}"/>
    <cellStyle name="40% - Accent2 3 2 3 3 4" xfId="11269" xr:uid="{9E386BE7-004D-4B48-8CAE-89DCD2F5B2DD}"/>
    <cellStyle name="40% - Accent2 3 2 3 3 5" xfId="11270" xr:uid="{6801108E-7EBC-43CC-9C29-4B5535A59337}"/>
    <cellStyle name="40% - Accent2 3 2 3 3 6" xfId="11271" xr:uid="{2B1D3643-E389-4F56-828D-4D28C9C318C4}"/>
    <cellStyle name="40% - Accent2 3 2 3 3 7" xfId="11272" xr:uid="{2364B79C-6AC2-43CC-A202-21A1CCA0536E}"/>
    <cellStyle name="40% - Accent2 3 2 3 4" xfId="11273" xr:uid="{834F2179-684A-4EA1-A44D-4FCC8CAECA94}"/>
    <cellStyle name="40% - Accent2 3 2 3 4 2" xfId="11274" xr:uid="{2C3D5DE5-978A-4891-AD09-0AB12EF605D5}"/>
    <cellStyle name="40% - Accent2 3 2 3 4 3" xfId="11275" xr:uid="{1A42F581-8078-4476-9A7D-95775CDB0C63}"/>
    <cellStyle name="40% - Accent2 3 2 3 4 4" xfId="11276" xr:uid="{AB078CEC-0A29-4DA2-8F04-A94EA1B25FDD}"/>
    <cellStyle name="40% - Accent2 3 2 3 5" xfId="11277" xr:uid="{61CB5D29-D852-4438-80F7-1CDCAA7A45C6}"/>
    <cellStyle name="40% - Accent2 3 2 3 6" xfId="11278" xr:uid="{8585E0C7-6222-4552-8B23-FDF0CD2976A2}"/>
    <cellStyle name="40% - Accent2 3 2 3 7" xfId="11279" xr:uid="{07BAF302-3BC9-4A91-8A57-F96CF7A18397}"/>
    <cellStyle name="40% - Accent2 3 2 3 8" xfId="11280" xr:uid="{F9AE945A-F005-45DD-A395-2B017224B8B2}"/>
    <cellStyle name="40% - Accent2 3 2 3 9" xfId="11281" xr:uid="{381B7400-E651-4CC6-8486-A8F2640730E7}"/>
    <cellStyle name="40% - Accent2 3 2 4" xfId="11282" xr:uid="{3FDEF2A7-E722-4F7F-8565-0C53345DCD1A}"/>
    <cellStyle name="40% - Accent2 3 2 4 2" xfId="11283" xr:uid="{1255E702-13C3-49F0-9344-4DF1E0DFA19C}"/>
    <cellStyle name="40% - Accent2 3 2 4 2 2" xfId="11284" xr:uid="{79C2A165-83C9-4A30-93DD-A313533A6594}"/>
    <cellStyle name="40% - Accent2 3 2 4 2 2 2" xfId="11285" xr:uid="{9B90597E-099A-4CB0-B570-46C24EE16F87}"/>
    <cellStyle name="40% - Accent2 3 2 4 2 3" xfId="11286" xr:uid="{395F52A6-D3ED-425E-8C32-66559C7FA853}"/>
    <cellStyle name="40% - Accent2 3 2 4 2 4" xfId="11287" xr:uid="{62D55631-99FC-4AC6-B063-8381830022EE}"/>
    <cellStyle name="40% - Accent2 3 2 4 2 5" xfId="11288" xr:uid="{8BE0B412-EC77-4F5F-8FDA-1CA9E1176A95}"/>
    <cellStyle name="40% - Accent2 3 2 4 3" xfId="11289" xr:uid="{8E45A0AC-D6EE-435E-A5A0-4FD91A5BCE88}"/>
    <cellStyle name="40% - Accent2 3 2 4 3 2" xfId="11290" xr:uid="{B4B034DE-F914-4987-BC0C-EB8DEADEF261}"/>
    <cellStyle name="40% - Accent2 3 2 4 4" xfId="11291" xr:uid="{B4CCA1A9-86B6-464D-9800-2E11C67A0879}"/>
    <cellStyle name="40% - Accent2 3 2 4 4 2" xfId="11292" xr:uid="{2FF71D8D-ED3D-4B14-85E1-DBF4D9530729}"/>
    <cellStyle name="40% - Accent2 3 2 4 5" xfId="11293" xr:uid="{36E42793-41D2-4A71-B4E6-00F669ECBE27}"/>
    <cellStyle name="40% - Accent2 3 2 4 6" xfId="11294" xr:uid="{56828724-18C8-437B-AA50-0B0A59F450FB}"/>
    <cellStyle name="40% - Accent2 3 2 4 7" xfId="11295" xr:uid="{396C2DC1-C1C6-4EF5-910E-2335010A08C7}"/>
    <cellStyle name="40% - Accent2 3 2 5" xfId="11296" xr:uid="{F32DD004-8805-4BAF-A540-77E2C805843E}"/>
    <cellStyle name="40% - Accent2 3 2 5 2" xfId="11297" xr:uid="{23350D0A-B6E5-453E-9037-AE36CDF41057}"/>
    <cellStyle name="40% - Accent2 3 2 5 2 2" xfId="11298" xr:uid="{4BBD2EBD-0FC1-4986-ADCA-BC6F8BB7B6CF}"/>
    <cellStyle name="40% - Accent2 3 2 5 2 2 2" xfId="11299" xr:uid="{9CDC0CD8-39AF-47DF-983D-6DB15CAAAC62}"/>
    <cellStyle name="40% - Accent2 3 2 5 2 3" xfId="11300" xr:uid="{82D03153-6347-47BD-832F-189B4558265B}"/>
    <cellStyle name="40% - Accent2 3 2 5 2 4" xfId="11301" xr:uid="{F7D59A1B-5494-45FF-A26D-EA48E8DC2ACC}"/>
    <cellStyle name="40% - Accent2 3 2 5 3" xfId="11302" xr:uid="{6B165684-10A9-49EA-BE9A-0C2542B9BEC4}"/>
    <cellStyle name="40% - Accent2 3 2 5 3 2" xfId="11303" xr:uid="{1E3C2FD0-8F35-4EBE-A067-0AF5C4DCC354}"/>
    <cellStyle name="40% - Accent2 3 2 5 4" xfId="11304" xr:uid="{D81BF6A4-A41D-49E3-AE82-5CA12232A2EC}"/>
    <cellStyle name="40% - Accent2 3 2 5 4 2" xfId="11305" xr:uid="{99BCE9DE-FBD0-4082-88E6-654C133E6429}"/>
    <cellStyle name="40% - Accent2 3 2 5 5" xfId="11306" xr:uid="{39FAA6A0-FCD4-4BC4-91AC-A1C91F9F1057}"/>
    <cellStyle name="40% - Accent2 3 2 5 6" xfId="11307" xr:uid="{670B1488-6283-4C96-91D3-C08C309DF2D9}"/>
    <cellStyle name="40% - Accent2 3 2 5 7" xfId="11308" xr:uid="{200A4265-D624-41D4-A8BC-FFDCC2CFDE78}"/>
    <cellStyle name="40% - Accent2 3 2 6" xfId="11309" xr:uid="{5A50B490-7D1B-426A-A995-921CF433D62B}"/>
    <cellStyle name="40% - Accent2 3 2 6 2" xfId="11310" xr:uid="{ED8BC336-E2AC-4549-B703-0696B71DECDA}"/>
    <cellStyle name="40% - Accent2 3 2 6 2 2" xfId="11311" xr:uid="{4EE1688D-F272-4674-B821-D50F4166AC16}"/>
    <cellStyle name="40% - Accent2 3 2 6 3" xfId="11312" xr:uid="{89982682-3C6F-40AC-96AB-1179116B90EC}"/>
    <cellStyle name="40% - Accent2 3 2 6 4" xfId="11313" xr:uid="{675724CF-5C8E-4C6F-B02B-0475501C30E5}"/>
    <cellStyle name="40% - Accent2 3 2 7" xfId="11314" xr:uid="{5519E35C-DCF1-4219-B7EE-65068EDDC074}"/>
    <cellStyle name="40% - Accent2 3 2 7 2" xfId="11315" xr:uid="{D1E77ED7-8198-4F77-AF57-A77597427934}"/>
    <cellStyle name="40% - Accent2 3 2 8" xfId="11316" xr:uid="{8CB9A802-E744-4690-9C7D-227B5E54FFC9}"/>
    <cellStyle name="40% - Accent2 3 2 8 2" xfId="11317" xr:uid="{10A4222A-44A0-4087-B6A1-9A1FD8AAE5CF}"/>
    <cellStyle name="40% - Accent2 3 2 9" xfId="11318" xr:uid="{A4355B28-964B-460F-8CED-E87B6FCF4E5B}"/>
    <cellStyle name="40% - Accent2 3 3" xfId="322" xr:uid="{2B3E817C-8C3D-4583-A5A4-830CA0B8C16D}"/>
    <cellStyle name="40% - Accent2 3 3 10" xfId="11320" xr:uid="{D46D3BF6-16B7-4010-8776-5D497B418D8B}"/>
    <cellStyle name="40% - Accent2 3 3 11" xfId="11319" xr:uid="{F34C3D01-5550-43F2-ABE3-9E221893BB8B}"/>
    <cellStyle name="40% - Accent2 3 3 2" xfId="323" xr:uid="{4FEF4FA1-AEE0-49E6-8FC1-E699651B14D3}"/>
    <cellStyle name="40% - Accent2 3 3 2 2" xfId="11322" xr:uid="{83F4B714-1227-4FF5-8B86-4FFD309D07AD}"/>
    <cellStyle name="40% - Accent2 3 3 2 2 2" xfId="11323" xr:uid="{57C2DE28-B97B-4F95-A036-6CEDD7CA0673}"/>
    <cellStyle name="40% - Accent2 3 3 2 2 2 2" xfId="11324" xr:uid="{7FBD266F-4949-4A38-85B5-8CC1FDCA2B79}"/>
    <cellStyle name="40% - Accent2 3 3 2 2 3" xfId="11325" xr:uid="{857937D0-1327-420F-A1F5-6030B23661EF}"/>
    <cellStyle name="40% - Accent2 3 3 2 2 4" xfId="11326" xr:uid="{2D84FB7F-20C2-4A83-98CF-3A4BF50CCAFB}"/>
    <cellStyle name="40% - Accent2 3 3 2 3" xfId="11327" xr:uid="{CE9D1F57-1804-401B-8DC7-B86A1BE0C914}"/>
    <cellStyle name="40% - Accent2 3 3 2 3 2" xfId="11328" xr:uid="{0BE908D8-C8F1-48B7-881C-A0F0D5EAF780}"/>
    <cellStyle name="40% - Accent2 3 3 2 4" xfId="11329" xr:uid="{D3B4FED5-C132-494E-A850-04E55AFE962A}"/>
    <cellStyle name="40% - Accent2 3 3 2 5" xfId="11330" xr:uid="{2F445C29-3BD1-4950-B59B-5E794BF58541}"/>
    <cellStyle name="40% - Accent2 3 3 2 6" xfId="11331" xr:uid="{3B5A06C1-0178-4A0F-9A6A-3AD7F7074EE2}"/>
    <cellStyle name="40% - Accent2 3 3 2 7" xfId="11332" xr:uid="{C13D0647-A93B-434F-BFD8-F6DCBBF72796}"/>
    <cellStyle name="40% - Accent2 3 3 2 8" xfId="11333" xr:uid="{84655616-95CF-4260-8984-1C610A9AA11D}"/>
    <cellStyle name="40% - Accent2 3 3 2 9" xfId="11321" xr:uid="{BD326E5A-D061-4E35-AA90-01FE98AF2B31}"/>
    <cellStyle name="40% - Accent2 3 3 3" xfId="11334" xr:uid="{207F5506-45B9-4ED1-AB5B-8DF18CDD130A}"/>
    <cellStyle name="40% - Accent2 3 3 3 2" xfId="11335" xr:uid="{144DDEE5-1F1D-4608-8633-F5666CB63829}"/>
    <cellStyle name="40% - Accent2 3 3 3 2 2" xfId="11336" xr:uid="{6323C24E-967A-48F0-B633-84DDB1A38CC9}"/>
    <cellStyle name="40% - Accent2 3 3 3 2 3" xfId="11337" xr:uid="{37374E39-1CAC-4053-B3E6-218456F2B6EF}"/>
    <cellStyle name="40% - Accent2 3 3 3 2 4" xfId="11338" xr:uid="{BA52B2BA-A877-4065-8095-FBDBC6893BF5}"/>
    <cellStyle name="40% - Accent2 3 3 3 3" xfId="11339" xr:uid="{9F538738-2ADA-43D1-A1D0-0B19ABEFCF67}"/>
    <cellStyle name="40% - Accent2 3 3 3 4" xfId="11340" xr:uid="{C4C8DEC2-2C3B-4A60-BC4F-6B935D1092D5}"/>
    <cellStyle name="40% - Accent2 3 3 3 5" xfId="11341" xr:uid="{E19714F3-9BBC-46FF-960A-E9BBF5B95AB8}"/>
    <cellStyle name="40% - Accent2 3 3 3 6" xfId="11342" xr:uid="{7EAA03A8-6244-47AA-A9CF-11CCC812D4CB}"/>
    <cellStyle name="40% - Accent2 3 3 3 7" xfId="11343" xr:uid="{15DD6DB0-38CA-4859-BFEB-2EAA2B57A196}"/>
    <cellStyle name="40% - Accent2 3 3 4" xfId="11344" xr:uid="{8A4BC872-A140-4EDB-8906-101E7F6E8CCA}"/>
    <cellStyle name="40% - Accent2 3 3 4 2" xfId="11345" xr:uid="{055800CA-F502-49E9-A378-EC337C1A3D28}"/>
    <cellStyle name="40% - Accent2 3 3 4 3" xfId="11346" xr:uid="{33771C7C-1F0C-4406-9004-DAD0F291B8A6}"/>
    <cellStyle name="40% - Accent2 3 3 4 4" xfId="11347" xr:uid="{3F473A4E-10A3-4A13-9C70-4C840EA6C60B}"/>
    <cellStyle name="40% - Accent2 3 3 5" xfId="11348" xr:uid="{007E7A4B-F575-4A22-AFBF-28539315DF49}"/>
    <cellStyle name="40% - Accent2 3 3 6" xfId="11349" xr:uid="{0A8112EA-74A6-404A-A082-D5E965227587}"/>
    <cellStyle name="40% - Accent2 3 3 7" xfId="11350" xr:uid="{CD425D15-F0EF-44B7-AF36-536BCFA24D1C}"/>
    <cellStyle name="40% - Accent2 3 3 8" xfId="11351" xr:uid="{05279FB3-1327-424E-BE28-941007DB45D6}"/>
    <cellStyle name="40% - Accent2 3 3 9" xfId="11352" xr:uid="{21C59C91-0A1A-4450-93ED-7E27D9707806}"/>
    <cellStyle name="40% - Accent2 3 4" xfId="324" xr:uid="{A4F91980-E4E7-4B8C-AF80-09D61E8D879D}"/>
    <cellStyle name="40% - Accent2 3 4 10" xfId="11354" xr:uid="{7EE6DAA5-C45E-4852-BEB5-0C09D824CC83}"/>
    <cellStyle name="40% - Accent2 3 4 11" xfId="11353" xr:uid="{AD297F34-4A7D-4052-87D7-A82DBEEF1441}"/>
    <cellStyle name="40% - Accent2 3 4 2" xfId="11355" xr:uid="{A1E8B642-D53B-4F69-A924-EB553B9A9798}"/>
    <cellStyle name="40% - Accent2 3 4 2 2" xfId="11356" xr:uid="{F5D501BC-26EF-4426-A0A1-53811D7DE351}"/>
    <cellStyle name="40% - Accent2 3 4 2 2 2" xfId="11357" xr:uid="{994FA442-66D9-4DAA-8B32-3475F276E6D3}"/>
    <cellStyle name="40% - Accent2 3 4 2 2 2 2" xfId="11358" xr:uid="{3210199C-CDBD-43FA-8ABC-30F4269650CC}"/>
    <cellStyle name="40% - Accent2 3 4 2 2 3" xfId="11359" xr:uid="{A290BFF2-A801-46D4-A521-CD7E60FB4026}"/>
    <cellStyle name="40% - Accent2 3 4 2 2 4" xfId="11360" xr:uid="{8D9513CD-2F96-4194-95E1-35ECA60E0475}"/>
    <cellStyle name="40% - Accent2 3 4 2 2 5" xfId="11361" xr:uid="{311936F6-2F55-402C-A0D9-D17F004BAAA1}"/>
    <cellStyle name="40% - Accent2 3 4 2 3" xfId="11362" xr:uid="{F06232E0-F08D-493A-9DCB-A6ED18ADC8B8}"/>
    <cellStyle name="40% - Accent2 3 4 2 3 2" xfId="11363" xr:uid="{1815C519-6FEF-4A96-B0A8-48B2010428D4}"/>
    <cellStyle name="40% - Accent2 3 4 2 4" xfId="11364" xr:uid="{1AE867B3-73F1-4E52-8E23-B2760A477345}"/>
    <cellStyle name="40% - Accent2 3 4 2 5" xfId="11365" xr:uid="{3FC60F56-BA25-496C-94B8-5ED7FBD47201}"/>
    <cellStyle name="40% - Accent2 3 4 2 6" xfId="11366" xr:uid="{85BDFB8F-917A-4B5E-AB04-51D1A309808C}"/>
    <cellStyle name="40% - Accent2 3 4 2 7" xfId="11367" xr:uid="{32524BA1-6673-4A4F-80B2-AA234C488411}"/>
    <cellStyle name="40% - Accent2 3 4 3" xfId="11368" xr:uid="{E2DFAD5D-EDF0-4F74-82C5-FA75139C1BF4}"/>
    <cellStyle name="40% - Accent2 3 4 3 2" xfId="11369" xr:uid="{CB47FAD0-D8FF-4E6B-9A06-F67EEC36CCAC}"/>
    <cellStyle name="40% - Accent2 3 4 3 2 2" xfId="11370" xr:uid="{AE5B1B93-C59A-4F28-8842-EB64ECCEBD21}"/>
    <cellStyle name="40% - Accent2 3 4 3 2 3" xfId="11371" xr:uid="{F945ABE9-6A7B-49C3-83FF-D3398C5AF529}"/>
    <cellStyle name="40% - Accent2 3 4 3 2 4" xfId="11372" xr:uid="{AC5C6A3A-E57D-46EA-B6D6-02F39B3D1FF8}"/>
    <cellStyle name="40% - Accent2 3 4 3 3" xfId="11373" xr:uid="{7131C7D4-FD69-468B-9524-D3F45C76C5BB}"/>
    <cellStyle name="40% - Accent2 3 4 3 4" xfId="11374" xr:uid="{937070DD-B285-47CC-BFAE-58DDDDF12E44}"/>
    <cellStyle name="40% - Accent2 3 4 3 5" xfId="11375" xr:uid="{DA1710C9-EC5C-448B-8D0D-361D8851D9E7}"/>
    <cellStyle name="40% - Accent2 3 4 3 6" xfId="11376" xr:uid="{948B2979-47F7-415A-82A3-BAF27B9E09AE}"/>
    <cellStyle name="40% - Accent2 3 4 3 7" xfId="11377" xr:uid="{B89905B3-C386-4734-A41E-7C809EF75541}"/>
    <cellStyle name="40% - Accent2 3 4 4" xfId="11378" xr:uid="{30050DB4-4551-42CC-9588-264281E25391}"/>
    <cellStyle name="40% - Accent2 3 4 4 2" xfId="11379" xr:uid="{3CCF78A0-7CFB-42EC-AE9E-459414FBED68}"/>
    <cellStyle name="40% - Accent2 3 4 4 3" xfId="11380" xr:uid="{67327CE5-432D-4A9C-85A8-B9D87CD8E109}"/>
    <cellStyle name="40% - Accent2 3 4 4 4" xfId="11381" xr:uid="{E9BF4D1B-8341-4016-8B2B-6E54BEBE4C38}"/>
    <cellStyle name="40% - Accent2 3 4 4 5" xfId="11382" xr:uid="{4C112741-2F99-4A4E-89AD-F6B3FAAEA094}"/>
    <cellStyle name="40% - Accent2 3 4 5" xfId="11383" xr:uid="{2994EA0F-E40A-42D5-AB7A-DD59E39C51BB}"/>
    <cellStyle name="40% - Accent2 3 4 6" xfId="11384" xr:uid="{FA76A62C-8AE9-485B-BF3B-66057BF2F611}"/>
    <cellStyle name="40% - Accent2 3 4 7" xfId="11385" xr:uid="{A0491BB6-FA9E-44C7-8453-0388A1319BAA}"/>
    <cellStyle name="40% - Accent2 3 4 8" xfId="11386" xr:uid="{C8C0C510-EF73-452D-B318-C8E72D5CA78C}"/>
    <cellStyle name="40% - Accent2 3 4 9" xfId="11387" xr:uid="{1B7976E1-4C41-4088-9D7A-0110860586E3}"/>
    <cellStyle name="40% - Accent2 3 5" xfId="11388" xr:uid="{941CC38A-8E00-4076-ABB5-754B6F5B7635}"/>
    <cellStyle name="40% - Accent2 3 5 2" xfId="11389" xr:uid="{1F8A0CD5-1A81-49CB-A18C-74A086B09B43}"/>
    <cellStyle name="40% - Accent2 3 5 2 2" xfId="11390" xr:uid="{6E771A12-7E6A-4080-8DA3-B718D827CF7A}"/>
    <cellStyle name="40% - Accent2 3 5 2 2 2" xfId="11391" xr:uid="{3C8AF347-FF70-4C37-BB01-550F3B4238BE}"/>
    <cellStyle name="40% - Accent2 3 5 2 2 3" xfId="11392" xr:uid="{C6E10951-3F51-4BF1-BC25-C004F587EC92}"/>
    <cellStyle name="40% - Accent2 3 5 2 2 4" xfId="11393" xr:uid="{DD14DEBC-D231-41FB-80AB-979009F7E7BF}"/>
    <cellStyle name="40% - Accent2 3 5 2 2 5" xfId="11394" xr:uid="{C157877F-342F-4352-B58B-329076337E33}"/>
    <cellStyle name="40% - Accent2 3 5 2 3" xfId="11395" xr:uid="{42F97A21-93AD-4727-A619-EDC9EFAC7A47}"/>
    <cellStyle name="40% - Accent2 3 5 2 4" xfId="11396" xr:uid="{E2116C1B-6481-4CA9-B964-A01D14F94F16}"/>
    <cellStyle name="40% - Accent2 3 5 2 5" xfId="11397" xr:uid="{F095FBE4-53A2-489E-AFE4-FC78261CDB9D}"/>
    <cellStyle name="40% - Accent2 3 5 2 6" xfId="11398" xr:uid="{CE63885F-F45D-422F-BB10-CB8224B76CAE}"/>
    <cellStyle name="40% - Accent2 3 5 2 7" xfId="11399" xr:uid="{6BC2BBD8-9C53-436E-8BE9-E2EC0DAC32CE}"/>
    <cellStyle name="40% - Accent2 3 5 3" xfId="11400" xr:uid="{0DF90807-43ED-4F7D-AC83-44FBD506FD2B}"/>
    <cellStyle name="40% - Accent2 3 5 3 2" xfId="11401" xr:uid="{36E8A6A6-9E3A-484D-A800-500510781A53}"/>
    <cellStyle name="40% - Accent2 3 5 3 2 2" xfId="11402" xr:uid="{A2D4A4CC-9579-41B1-AD7E-24915695197F}"/>
    <cellStyle name="40% - Accent2 3 5 3 2 3" xfId="11403" xr:uid="{78852148-E287-441D-BCF4-FCC02DAA3B30}"/>
    <cellStyle name="40% - Accent2 3 5 3 3" xfId="11404" xr:uid="{BB83E526-8644-4584-9C76-764B536BC026}"/>
    <cellStyle name="40% - Accent2 3 5 3 4" xfId="11405" xr:uid="{00B255A6-1265-45C9-A4CE-BEA063C8278D}"/>
    <cellStyle name="40% - Accent2 3 5 3 5" xfId="11406" xr:uid="{270EE49B-E6FE-4CB1-B4BC-0249EE5B4EB2}"/>
    <cellStyle name="40% - Accent2 3 5 3 6" xfId="11407" xr:uid="{543E929D-6E40-4869-847B-A753F543E44C}"/>
    <cellStyle name="40% - Accent2 3 5 3 7" xfId="11408" xr:uid="{8B697C56-ACE1-4968-B4E1-E9E95301FFE4}"/>
    <cellStyle name="40% - Accent2 3 5 4" xfId="11409" xr:uid="{B7EC7E99-B9D8-40AB-9F5D-BB75B6F41FBB}"/>
    <cellStyle name="40% - Accent2 3 5 4 2" xfId="11410" xr:uid="{9E682552-F428-4133-B84A-D0B89070140C}"/>
    <cellStyle name="40% - Accent2 3 5 4 3" xfId="11411" xr:uid="{516BD07F-DF8B-481F-A789-05460AD30B6D}"/>
    <cellStyle name="40% - Accent2 3 5 4 4" xfId="11412" xr:uid="{878953D4-7FE2-4636-924A-7C56B1D0701D}"/>
    <cellStyle name="40% - Accent2 3 5 5" xfId="11413" xr:uid="{7EE4FBC0-3269-4D04-B744-E97FEB8C31FA}"/>
    <cellStyle name="40% - Accent2 3 5 6" xfId="11414" xr:uid="{E25421AB-A34D-448F-B945-1174D190ECD2}"/>
    <cellStyle name="40% - Accent2 3 5 7" xfId="11415" xr:uid="{DF8477BB-2291-4E33-85B3-B6E14222E33D}"/>
    <cellStyle name="40% - Accent2 3 5 8" xfId="11416" xr:uid="{73C85863-8792-4638-A552-B1DF560A2805}"/>
    <cellStyle name="40% - Accent2 3 5 9" xfId="11417" xr:uid="{32F3B85A-21AE-4186-A7AC-DA62AA3E1B52}"/>
    <cellStyle name="40% - Accent2 3 6" xfId="11418" xr:uid="{9428631D-1DA9-47C1-A9D8-6A9E76B0E89C}"/>
    <cellStyle name="40% - Accent2 3 6 2" xfId="11419" xr:uid="{38DFB633-AAC1-4C83-9521-0579BD07A5C2}"/>
    <cellStyle name="40% - Accent2 3 6 2 2" xfId="11420" xr:uid="{CF1C7765-74AC-4502-81EA-8697557115F2}"/>
    <cellStyle name="40% - Accent2 3 6 2 2 2" xfId="11421" xr:uid="{30A77222-E9B0-4F95-8F0B-CF5C61FEC552}"/>
    <cellStyle name="40% - Accent2 3 6 2 3" xfId="11422" xr:uid="{82BCAAC3-415A-4EA1-B976-3441A94F997C}"/>
    <cellStyle name="40% - Accent2 3 6 2 4" xfId="11423" xr:uid="{54F350F7-4D87-4F14-9057-D852C8015E92}"/>
    <cellStyle name="40% - Accent2 3 6 2 5" xfId="11424" xr:uid="{20198E38-16AA-4AC2-A650-49EF4E80D3DD}"/>
    <cellStyle name="40% - Accent2 3 6 3" xfId="11425" xr:uid="{4CD8D42F-035C-4DC5-8F94-15169F271E00}"/>
    <cellStyle name="40% - Accent2 3 6 3 2" xfId="11426" xr:uid="{3E7403CD-4DAC-4BE4-A6B4-A51081883922}"/>
    <cellStyle name="40% - Accent2 3 6 4" xfId="11427" xr:uid="{2B4D3DC4-993B-440A-8534-5AC6F1482725}"/>
    <cellStyle name="40% - Accent2 3 6 4 2" xfId="11428" xr:uid="{7C2D4A3A-02D5-4E9A-AD0B-517C37DAAC22}"/>
    <cellStyle name="40% - Accent2 3 6 5" xfId="11429" xr:uid="{B90CA3B8-99FD-40B6-B4AE-3B981B9E25B3}"/>
    <cellStyle name="40% - Accent2 3 6 6" xfId="11430" xr:uid="{30ACFE5F-BD88-4CFD-BACB-B45EB0EAE956}"/>
    <cellStyle name="40% - Accent2 3 6 7" xfId="11431" xr:uid="{95156804-AB3A-4A30-BA0B-7ABBF933116B}"/>
    <cellStyle name="40% - Accent2 3 6 8" xfId="11432" xr:uid="{D58C0C29-4AD5-4018-9B29-C5438F5E5A83}"/>
    <cellStyle name="40% - Accent2 3 7" xfId="11433" xr:uid="{3BFB6249-A0DA-441B-995A-CC0C8735B47A}"/>
    <cellStyle name="40% - Accent2 3 7 2" xfId="11434" xr:uid="{D61EAB0F-8511-4410-8999-1CCEB79D2892}"/>
    <cellStyle name="40% - Accent2 3 7 2 2" xfId="11435" xr:uid="{649D3F80-9733-4CB2-AC35-32A2059C6239}"/>
    <cellStyle name="40% - Accent2 3 7 2 2 2" xfId="11436" xr:uid="{D01BB293-633A-41A8-BAB1-3561D44E0278}"/>
    <cellStyle name="40% - Accent2 3 7 2 3" xfId="11437" xr:uid="{C02228C1-C21D-4E97-97AA-6A8CC2734DF3}"/>
    <cellStyle name="40% - Accent2 3 7 2 4" xfId="11438" xr:uid="{832DBC3E-F84D-4B15-83F6-55802DFD91AA}"/>
    <cellStyle name="40% - Accent2 3 7 3" xfId="11439" xr:uid="{895059C3-4C97-475F-944C-3E5935911425}"/>
    <cellStyle name="40% - Accent2 3 7 3 2" xfId="11440" xr:uid="{DCB6662C-BC57-41E7-A733-4D13D95E338D}"/>
    <cellStyle name="40% - Accent2 3 7 4" xfId="11441" xr:uid="{3861F3F8-C673-4087-ABC5-B05F3654484A}"/>
    <cellStyle name="40% - Accent2 3 7 4 2" xfId="11442" xr:uid="{C4851C96-9653-4502-A33A-26A5C1E4C197}"/>
    <cellStyle name="40% - Accent2 3 7 5" xfId="11443" xr:uid="{2AF40DA1-9E26-4559-8F6F-562F9CBF8AEE}"/>
    <cellStyle name="40% - Accent2 3 7 6" xfId="11444" xr:uid="{DC41A8DB-518B-42FF-B9CB-BA318A88B957}"/>
    <cellStyle name="40% - Accent2 3 7 7" xfId="11445" xr:uid="{EF912AF3-2CA2-49D5-AAF8-BFBB1E7C7479}"/>
    <cellStyle name="40% - Accent2 3 8" xfId="11446" xr:uid="{1146EF1B-E20B-48F4-9BA6-D24A4F33643A}"/>
    <cellStyle name="40% - Accent2 3 8 2" xfId="11447" xr:uid="{D48A6553-2AF0-4718-84C7-AC07234720B8}"/>
    <cellStyle name="40% - Accent2 3 8 2 2" xfId="11448" xr:uid="{CB74F2C5-993B-4A9F-9ACB-BC070B14C650}"/>
    <cellStyle name="40% - Accent2 3 8 3" xfId="11449" xr:uid="{D452C20E-D848-4C5A-8ED0-4610B75BC8EF}"/>
    <cellStyle name="40% - Accent2 3 8 4" xfId="11450" xr:uid="{AA491083-60A4-4CF7-9246-ECC9EE4286B3}"/>
    <cellStyle name="40% - Accent2 3 9" xfId="11451" xr:uid="{1A95AD0A-15CE-424D-B37D-5D271AD369B6}"/>
    <cellStyle name="40% - Accent2 3 9 2" xfId="11452" xr:uid="{50B95A95-BA71-447C-9573-BE263C8957E9}"/>
    <cellStyle name="40% - Accent2 30" xfId="11453" xr:uid="{327E8F1B-D6A2-4FC3-93BB-427CD00A6396}"/>
    <cellStyle name="40% - Accent2 31" xfId="11454" xr:uid="{32834ADA-8AE7-48D5-8AA4-39F30F2C3413}"/>
    <cellStyle name="40% - Accent2 32" xfId="11455" xr:uid="{49918FCE-D641-42AA-93DB-2DFC8DE108C3}"/>
    <cellStyle name="40% - Accent2 33" xfId="11456" xr:uid="{E0F72625-3D35-4805-91F2-FFAF9DDFE1C6}"/>
    <cellStyle name="40% - Accent2 34" xfId="11457" xr:uid="{00881FED-CD65-4D2C-816F-BB99DEC37DAC}"/>
    <cellStyle name="40% - Accent2 35" xfId="11458" xr:uid="{25DD8AF4-81BE-49BF-9B79-8E5704BBEC6C}"/>
    <cellStyle name="40% - Accent2 36" xfId="11459" xr:uid="{A0BAB3BB-5A71-49D5-9833-1B0B87EECAA9}"/>
    <cellStyle name="40% - Accent2 37" xfId="11460" xr:uid="{FFC78DDB-F3F7-4085-AD38-465B660DE5F3}"/>
    <cellStyle name="40% - Accent2 38" xfId="11461" xr:uid="{1A80861F-08F2-41EA-A737-0E8AB0ACEDED}"/>
    <cellStyle name="40% - Accent2 39" xfId="11462" xr:uid="{0BAFF5FB-AA7C-48D6-8D08-64C10515DF34}"/>
    <cellStyle name="40% - Accent2 4" xfId="325" xr:uid="{2B240FF3-C5AA-4343-83A4-F4BE4153A1A4}"/>
    <cellStyle name="40% - Accent2 4 10" xfId="11464" xr:uid="{9E9BBEFE-C15C-4C9C-9622-4691A76459A3}"/>
    <cellStyle name="40% - Accent2 4 11" xfId="11465" xr:uid="{96E36523-9E28-48C1-AD9B-69216F4EF3B2}"/>
    <cellStyle name="40% - Accent2 4 12" xfId="11466" xr:uid="{FA675B6A-E603-4DE4-9987-99846BA0F51B}"/>
    <cellStyle name="40% - Accent2 4 13" xfId="11467" xr:uid="{F3A6E1E0-2DA4-4E88-A721-82CE3403FA8D}"/>
    <cellStyle name="40% - Accent2 4 14" xfId="11468" xr:uid="{6A7525AA-4E24-41B7-A1D0-DC668AA87A3A}"/>
    <cellStyle name="40% - Accent2 4 15" xfId="11469" xr:uid="{C1560B06-399B-4B29-9645-B98A608FFCC5}"/>
    <cellStyle name="40% - Accent2 4 16" xfId="11463" xr:uid="{73469236-19ED-4D66-8D6D-375259F75D11}"/>
    <cellStyle name="40% - Accent2 4 2" xfId="326" xr:uid="{1B98C16A-4DE2-49DA-B60D-0683319BE25A}"/>
    <cellStyle name="40% - Accent2 4 2 10" xfId="11471" xr:uid="{06C96DB5-DDBC-44DA-AE9E-EB975A92AE41}"/>
    <cellStyle name="40% - Accent2 4 2 11" xfId="11472" xr:uid="{BE9A999E-47F3-4BFC-9997-2B9722B59C10}"/>
    <cellStyle name="40% - Accent2 4 2 12" xfId="11473" xr:uid="{3760C06B-DEBC-4370-BAE1-5D619D8EEAAC}"/>
    <cellStyle name="40% - Accent2 4 2 13" xfId="11474" xr:uid="{8682497B-2DE8-4F32-9721-9C5B16C62879}"/>
    <cellStyle name="40% - Accent2 4 2 14" xfId="11470" xr:uid="{01D47970-7923-4119-A972-A261604215A9}"/>
    <cellStyle name="40% - Accent2 4 2 2" xfId="327" xr:uid="{8F6912DF-C70E-4716-B142-5804954AD7C1}"/>
    <cellStyle name="40% - Accent2 4 2 2 10" xfId="11476" xr:uid="{BFAD9D11-86CB-48D2-9BF9-159D22FD0683}"/>
    <cellStyle name="40% - Accent2 4 2 2 11" xfId="11475" xr:uid="{58522C79-0A84-4796-BA95-EC749967E852}"/>
    <cellStyle name="40% - Accent2 4 2 2 2" xfId="11477" xr:uid="{C85FBCFC-0299-4DF8-95C2-AC711AEFC2DF}"/>
    <cellStyle name="40% - Accent2 4 2 2 2 2" xfId="11478" xr:uid="{45DFD858-5A70-4F24-861E-D58F22992118}"/>
    <cellStyle name="40% - Accent2 4 2 2 2 2 2" xfId="11479" xr:uid="{2066AF33-548E-46B2-84EB-6ADB606E4EA8}"/>
    <cellStyle name="40% - Accent2 4 2 2 2 2 3" xfId="11480" xr:uid="{BD2CDDD7-3CBC-4CF6-A8B2-0773EC0D4DCD}"/>
    <cellStyle name="40% - Accent2 4 2 2 2 2 4" xfId="11481" xr:uid="{2DDEA70E-4582-4A70-8808-7E1C4800F4AC}"/>
    <cellStyle name="40% - Accent2 4 2 2 2 3" xfId="11482" xr:uid="{2220CE2E-4FB8-465E-B87C-325F74D374C1}"/>
    <cellStyle name="40% - Accent2 4 2 2 2 4" xfId="11483" xr:uid="{C134029D-5EBC-40C6-8E5C-41ABACCB9849}"/>
    <cellStyle name="40% - Accent2 4 2 2 2 5" xfId="11484" xr:uid="{C38175EB-0A41-471D-98A2-05FBA3BF5C56}"/>
    <cellStyle name="40% - Accent2 4 2 2 2 6" xfId="11485" xr:uid="{4577D221-3725-44A0-93CD-DF4D09006B8D}"/>
    <cellStyle name="40% - Accent2 4 2 2 2 7" xfId="11486" xr:uid="{B47239C7-D6B6-4654-9258-EBB675325D82}"/>
    <cellStyle name="40% - Accent2 4 2 2 3" xfId="11487" xr:uid="{7836EEE0-5494-4368-80FE-D290D2C83A7B}"/>
    <cellStyle name="40% - Accent2 4 2 2 3 2" xfId="11488" xr:uid="{547B414C-FE87-452F-A255-42BC722D9701}"/>
    <cellStyle name="40% - Accent2 4 2 2 3 2 2" xfId="11489" xr:uid="{9AD0EB73-3AD7-453A-BC3A-34D6CF910639}"/>
    <cellStyle name="40% - Accent2 4 2 2 3 2 3" xfId="11490" xr:uid="{A7142CCD-62E5-44E2-917C-02DBD82735A9}"/>
    <cellStyle name="40% - Accent2 4 2 2 3 3" xfId="11491" xr:uid="{B97D142E-411F-444C-A7C4-4DB701B50DBD}"/>
    <cellStyle name="40% - Accent2 4 2 2 3 4" xfId="11492" xr:uid="{8E2E2234-8073-411B-9F49-F2841AA644D9}"/>
    <cellStyle name="40% - Accent2 4 2 2 3 5" xfId="11493" xr:uid="{011E2F7B-4643-4488-9094-078BDC7C09E7}"/>
    <cellStyle name="40% - Accent2 4 2 2 3 6" xfId="11494" xr:uid="{4CF89E66-41E9-4649-BA82-5BCD1D9F1441}"/>
    <cellStyle name="40% - Accent2 4 2 2 4" xfId="11495" xr:uid="{D0EDAAE0-31E2-4390-8048-AD2091527F28}"/>
    <cellStyle name="40% - Accent2 4 2 2 4 2" xfId="11496" xr:uid="{311D65E7-F034-45A3-B673-FB84F2419BEA}"/>
    <cellStyle name="40% - Accent2 4 2 2 4 3" xfId="11497" xr:uid="{2A163B60-46C3-4273-AB36-2874F24FEA20}"/>
    <cellStyle name="40% - Accent2 4 2 2 5" xfId="11498" xr:uid="{57D19D0D-A36D-475C-8C29-C9733FB2E634}"/>
    <cellStyle name="40% - Accent2 4 2 2 6" xfId="11499" xr:uid="{73A0D73E-13D1-4F3F-A96A-08572134ECE5}"/>
    <cellStyle name="40% - Accent2 4 2 2 7" xfId="11500" xr:uid="{CBDB3871-46B3-428C-A730-C693EF2686D9}"/>
    <cellStyle name="40% - Accent2 4 2 2 8" xfId="11501" xr:uid="{1EEB67E9-9BE3-43F2-AD28-02A99980A4E6}"/>
    <cellStyle name="40% - Accent2 4 2 2 9" xfId="11502" xr:uid="{398221A5-C2D0-4D2B-A118-EC307F220183}"/>
    <cellStyle name="40% - Accent2 4 2 3" xfId="11503" xr:uid="{87BBDD81-E5E8-4CEE-9AC8-C0B7FEDF5B46}"/>
    <cellStyle name="40% - Accent2 4 2 3 2" xfId="11504" xr:uid="{A676B7EE-CDED-4D6B-8EA5-14C8FCE5FC57}"/>
    <cellStyle name="40% - Accent2 4 2 3 2 2" xfId="11505" xr:uid="{7A0FBB9B-BB2B-4A6B-AF46-B843B70FD97B}"/>
    <cellStyle name="40% - Accent2 4 2 3 2 2 2" xfId="11506" xr:uid="{E03DB567-E8BB-422D-8127-CDADB5276584}"/>
    <cellStyle name="40% - Accent2 4 2 3 2 2 3" xfId="11507" xr:uid="{0E732718-01C3-452D-B757-FAC9E3BC1044}"/>
    <cellStyle name="40% - Accent2 4 2 3 2 3" xfId="11508" xr:uid="{A9F1996D-3787-44D1-A0A3-B22DB2711230}"/>
    <cellStyle name="40% - Accent2 4 2 3 2 4" xfId="11509" xr:uid="{090A456A-7847-4EDA-99A4-39B2CB5450F2}"/>
    <cellStyle name="40% - Accent2 4 2 3 2 5" xfId="11510" xr:uid="{C3A0268C-BB46-4D00-BAC2-0A24CCFA4C64}"/>
    <cellStyle name="40% - Accent2 4 2 3 2 6" xfId="11511" xr:uid="{A360C350-3FB2-4420-B50B-7B5EED18091A}"/>
    <cellStyle name="40% - Accent2 4 2 3 3" xfId="11512" xr:uid="{1E367BE7-A686-42D0-AA2A-F352E88CDF2E}"/>
    <cellStyle name="40% - Accent2 4 2 3 3 2" xfId="11513" xr:uid="{4BD2C7F8-E353-49CC-8803-4E2FFA3A06DF}"/>
    <cellStyle name="40% - Accent2 4 2 3 3 2 2" xfId="11514" xr:uid="{63E38564-476B-4D54-9485-2191D09990ED}"/>
    <cellStyle name="40% - Accent2 4 2 3 3 2 3" xfId="11515" xr:uid="{C61825E5-565B-4D8D-A2CB-0CB8596D6FDD}"/>
    <cellStyle name="40% - Accent2 4 2 3 3 3" xfId="11516" xr:uid="{6C796857-E858-4F25-B411-D46526263A6D}"/>
    <cellStyle name="40% - Accent2 4 2 3 3 4" xfId="11517" xr:uid="{D7D38606-0C67-44E2-97BA-A8BFF89291C5}"/>
    <cellStyle name="40% - Accent2 4 2 3 3 5" xfId="11518" xr:uid="{A9A861CE-BB9A-437C-AF3E-08B7E878D634}"/>
    <cellStyle name="40% - Accent2 4 2 3 4" xfId="11519" xr:uid="{D005DB66-6952-435B-8517-FD3BCCF3A195}"/>
    <cellStyle name="40% - Accent2 4 2 3 4 2" xfId="11520" xr:uid="{9F18176C-D190-4E9F-88EA-B52933F83960}"/>
    <cellStyle name="40% - Accent2 4 2 3 4 3" xfId="11521" xr:uid="{F0C7DF43-1552-40E9-974A-3F9F3798A084}"/>
    <cellStyle name="40% - Accent2 4 2 3 5" xfId="11522" xr:uid="{FC69944D-94BB-41EE-9C9B-67FF2CCACF48}"/>
    <cellStyle name="40% - Accent2 4 2 3 6" xfId="11523" xr:uid="{A3F22048-C3BD-46EE-9375-8C51F4CCD7F4}"/>
    <cellStyle name="40% - Accent2 4 2 3 7" xfId="11524" xr:uid="{965C8204-62D1-44D6-90FB-1714856BDB31}"/>
    <cellStyle name="40% - Accent2 4 2 3 8" xfId="11525" xr:uid="{4E7469F7-E760-4DBE-AE79-D88C0997696C}"/>
    <cellStyle name="40% - Accent2 4 2 3 9" xfId="11526" xr:uid="{136E6155-7D42-42E8-85BE-35ED19195B9C}"/>
    <cellStyle name="40% - Accent2 4 2 4" xfId="11527" xr:uid="{DDE86F53-A244-4DDA-A66A-09233EC9CB4E}"/>
    <cellStyle name="40% - Accent2 4 2 4 2" xfId="11528" xr:uid="{CA36C0C6-FB64-4D2F-9981-50A3F3367D8C}"/>
    <cellStyle name="40% - Accent2 4 2 4 2 2" xfId="11529" xr:uid="{4037213F-0F60-4614-B8BB-E43C0A3ADA64}"/>
    <cellStyle name="40% - Accent2 4 2 4 2 3" xfId="11530" xr:uid="{5A18979B-5861-40E5-A745-A9E1A8FCC11F}"/>
    <cellStyle name="40% - Accent2 4 2 4 3" xfId="11531" xr:uid="{C85B4EE1-4E77-47AE-8524-468FB73F6451}"/>
    <cellStyle name="40% - Accent2 4 2 4 4" xfId="11532" xr:uid="{43045FB2-EBAD-4E8E-813C-5350D24321D2}"/>
    <cellStyle name="40% - Accent2 4 2 4 5" xfId="11533" xr:uid="{29D5265A-A14C-46C3-95A0-BEC4F30D5707}"/>
    <cellStyle name="40% - Accent2 4 2 4 6" xfId="11534" xr:uid="{F8B1A0A8-23A8-48B6-8161-AB763F14348F}"/>
    <cellStyle name="40% - Accent2 4 2 4 7" xfId="11535" xr:uid="{CB9B99A2-5EF8-4DEA-8109-7919B5CBBA68}"/>
    <cellStyle name="40% - Accent2 4 2 5" xfId="11536" xr:uid="{7E5EC70D-60C0-43F5-AB9E-C8588A864D22}"/>
    <cellStyle name="40% - Accent2 4 2 5 2" xfId="11537" xr:uid="{04D5E761-B41F-415C-AD05-D2250AD06041}"/>
    <cellStyle name="40% - Accent2 4 2 5 2 2" xfId="11538" xr:uid="{F8E60285-C6E1-4609-A84F-2C78753C5444}"/>
    <cellStyle name="40% - Accent2 4 2 5 2 3" xfId="11539" xr:uid="{2943B86D-0922-44D1-BB1C-45F3B02C6ECD}"/>
    <cellStyle name="40% - Accent2 4 2 5 3" xfId="11540" xr:uid="{B767E189-D330-4C1C-9F00-B84492474B9A}"/>
    <cellStyle name="40% - Accent2 4 2 5 4" xfId="11541" xr:uid="{75131B53-7161-4AEA-BC87-159D438D9E71}"/>
    <cellStyle name="40% - Accent2 4 2 5 5" xfId="11542" xr:uid="{51655540-D4BE-4290-BB33-C9E030A01449}"/>
    <cellStyle name="40% - Accent2 4 2 6" xfId="11543" xr:uid="{E59E9561-97A7-477B-A390-AB96E07487B9}"/>
    <cellStyle name="40% - Accent2 4 2 6 2" xfId="11544" xr:uid="{B5726099-B311-4973-8C9B-5758CDD2390E}"/>
    <cellStyle name="40% - Accent2 4 2 6 3" xfId="11545" xr:uid="{7EE50629-A574-4FAF-842A-106D285AE811}"/>
    <cellStyle name="40% - Accent2 4 2 7" xfId="11546" xr:uid="{27672B91-2AFF-4B2A-BB1B-259470A19D6B}"/>
    <cellStyle name="40% - Accent2 4 2 8" xfId="11547" xr:uid="{6EEE48FD-BC7E-4C40-A5B9-7C098CC923FE}"/>
    <cellStyle name="40% - Accent2 4 2 9" xfId="11548" xr:uid="{B21075ED-8444-42CC-8C2D-0DF9FE5C4EDE}"/>
    <cellStyle name="40% - Accent2 4 3" xfId="328" xr:uid="{9147CC8F-00C9-474E-937A-FC0A744156E1}"/>
    <cellStyle name="40% - Accent2 4 3 10" xfId="11550" xr:uid="{6367A812-19F3-4C21-AD89-6EFDD45502AF}"/>
    <cellStyle name="40% - Accent2 4 3 11" xfId="11549" xr:uid="{D32A7AD9-39BA-4DE7-B5FD-74A14383426B}"/>
    <cellStyle name="40% - Accent2 4 3 2" xfId="11551" xr:uid="{B07EA9A4-3FDF-4345-A3BE-1064E58B80A7}"/>
    <cellStyle name="40% - Accent2 4 3 2 2" xfId="11552" xr:uid="{2DD1990A-21F0-45F4-B9F9-78A39F0925E9}"/>
    <cellStyle name="40% - Accent2 4 3 2 2 2" xfId="11553" xr:uid="{DE657D6A-3798-4B6D-B2F8-5709B40D335E}"/>
    <cellStyle name="40% - Accent2 4 3 2 2 3" xfId="11554" xr:uid="{FF97B4A4-ED85-4137-8615-00CC821A37DD}"/>
    <cellStyle name="40% - Accent2 4 3 2 2 4" xfId="11555" xr:uid="{F696CA69-B78D-42B6-8C71-0E205D999A30}"/>
    <cellStyle name="40% - Accent2 4 3 2 2 5" xfId="11556" xr:uid="{B955AFAA-4424-4789-8A57-9761AC6D054D}"/>
    <cellStyle name="40% - Accent2 4 3 2 3" xfId="11557" xr:uid="{BD33E85C-A7A6-483E-A4E8-F0A020980827}"/>
    <cellStyle name="40% - Accent2 4 3 2 4" xfId="11558" xr:uid="{2C7A65B5-8CC9-4DFD-AD21-56911D835297}"/>
    <cellStyle name="40% - Accent2 4 3 2 5" xfId="11559" xr:uid="{38BDFAEC-64B4-476D-A47C-9A38AAB51CA6}"/>
    <cellStyle name="40% - Accent2 4 3 2 6" xfId="11560" xr:uid="{4B42F13F-CADE-4D50-9043-14A7B1578B80}"/>
    <cellStyle name="40% - Accent2 4 3 2 7" xfId="11561" xr:uid="{5AF63E56-B689-4C9B-932C-7EECDFA9A043}"/>
    <cellStyle name="40% - Accent2 4 3 2 8" xfId="11562" xr:uid="{0BE27A78-CCED-4084-B37C-55D1BE2FF6DE}"/>
    <cellStyle name="40% - Accent2 4 3 3" xfId="11563" xr:uid="{4B8F0A31-C5B1-4900-84BE-C6991980F5B1}"/>
    <cellStyle name="40% - Accent2 4 3 3 2" xfId="11564" xr:uid="{17E42461-4607-467B-A4C7-C8EC2C3750A0}"/>
    <cellStyle name="40% - Accent2 4 3 3 2 2" xfId="11565" xr:uid="{5795CFF3-71B1-4378-8D69-4E3D65A4C142}"/>
    <cellStyle name="40% - Accent2 4 3 3 2 3" xfId="11566" xr:uid="{53BDC79C-E6A6-4796-8538-873E8240D43B}"/>
    <cellStyle name="40% - Accent2 4 3 3 3" xfId="11567" xr:uid="{A04717A1-5D68-48E9-A118-8F780B5729B0}"/>
    <cellStyle name="40% - Accent2 4 3 3 4" xfId="11568" xr:uid="{7701FE26-D059-4BD2-BC59-CD0244B4A79D}"/>
    <cellStyle name="40% - Accent2 4 3 3 5" xfId="11569" xr:uid="{AAD87D74-4A1D-461F-831F-15920B283528}"/>
    <cellStyle name="40% - Accent2 4 3 3 6" xfId="11570" xr:uid="{4D73F4E7-3D54-4764-AB4B-310FAA57D3AB}"/>
    <cellStyle name="40% - Accent2 4 3 3 7" xfId="11571" xr:uid="{253E5540-479F-4765-9404-251EC46D0B1D}"/>
    <cellStyle name="40% - Accent2 4 3 4" xfId="11572" xr:uid="{6FBCA307-93F0-4433-804F-495F8B3B77B6}"/>
    <cellStyle name="40% - Accent2 4 3 4 2" xfId="11573" xr:uid="{D77AD7C5-5543-4732-BF53-E522D604BCE8}"/>
    <cellStyle name="40% - Accent2 4 3 4 3" xfId="11574" xr:uid="{F8CB9AF3-839F-4FBC-B2C2-C0FEC6B7C50E}"/>
    <cellStyle name="40% - Accent2 4 3 4 4" xfId="11575" xr:uid="{4E9A7E8D-C49E-42B9-B020-B243995E87F9}"/>
    <cellStyle name="40% - Accent2 4 3 5" xfId="11576" xr:uid="{3BA14141-6140-4F0D-9346-1D84CFD66693}"/>
    <cellStyle name="40% - Accent2 4 3 6" xfId="11577" xr:uid="{38246CC5-98C3-4583-BD43-0D63B532B49C}"/>
    <cellStyle name="40% - Accent2 4 3 7" xfId="11578" xr:uid="{F3F84EA0-8D73-453D-A836-2CD9C3BFD433}"/>
    <cellStyle name="40% - Accent2 4 3 8" xfId="11579" xr:uid="{5B4842D6-04CA-40B5-A626-D85A9D6EDEB0}"/>
    <cellStyle name="40% - Accent2 4 3 9" xfId="11580" xr:uid="{0C6DF29A-2CB3-40CC-8DCB-0BCCA1D0F125}"/>
    <cellStyle name="40% - Accent2 4 4" xfId="11581" xr:uid="{2ED2DB55-EE6A-49E1-956F-F4ADB98CF358}"/>
    <cellStyle name="40% - Accent2 4 4 10" xfId="11582" xr:uid="{490DDC66-F7C6-42A4-81E4-9F7FF537D700}"/>
    <cellStyle name="40% - Accent2 4 4 2" xfId="11583" xr:uid="{1EB94010-78D0-4669-8203-BF939646347F}"/>
    <cellStyle name="40% - Accent2 4 4 2 2" xfId="11584" xr:uid="{CEFA4301-5E5F-48B8-AC24-49D9745ADAC4}"/>
    <cellStyle name="40% - Accent2 4 4 2 2 2" xfId="11585" xr:uid="{04E07A17-A47C-4E32-A19B-1EFFCE07FBF7}"/>
    <cellStyle name="40% - Accent2 4 4 2 2 3" xfId="11586" xr:uid="{BE1EAE2F-EA10-42A2-9B2D-0207BE50B583}"/>
    <cellStyle name="40% - Accent2 4 4 2 2 4" xfId="11587" xr:uid="{DF269602-E14C-494E-A385-7E7EB55CA94C}"/>
    <cellStyle name="40% - Accent2 4 4 2 3" xfId="11588" xr:uid="{62655096-1951-438C-87E6-DA6DD57107CD}"/>
    <cellStyle name="40% - Accent2 4 4 2 4" xfId="11589" xr:uid="{9180EA27-42A9-484E-9B3D-F6B1A351A9AF}"/>
    <cellStyle name="40% - Accent2 4 4 2 5" xfId="11590" xr:uid="{500D4972-412D-43CC-ADF5-E18D8F780E98}"/>
    <cellStyle name="40% - Accent2 4 4 2 6" xfId="11591" xr:uid="{3060A2D3-1E8B-47E2-8F10-C8E0EBBC376F}"/>
    <cellStyle name="40% - Accent2 4 4 2 7" xfId="11592" xr:uid="{4AECBAEC-17B2-4BB8-9BA1-E38C6596A23C}"/>
    <cellStyle name="40% - Accent2 4 4 3" xfId="11593" xr:uid="{62E355C4-CBAC-40C9-86F4-750D4D4F73D9}"/>
    <cellStyle name="40% - Accent2 4 4 3 2" xfId="11594" xr:uid="{72E74162-3038-4737-9527-9A855D68D5E9}"/>
    <cellStyle name="40% - Accent2 4 4 3 2 2" xfId="11595" xr:uid="{83FEDB75-3939-4077-BE97-B3DF0E14E15F}"/>
    <cellStyle name="40% - Accent2 4 4 3 2 3" xfId="11596" xr:uid="{83EA7CDB-9300-4438-9830-285AD6C42222}"/>
    <cellStyle name="40% - Accent2 4 4 3 3" xfId="11597" xr:uid="{EA7EEDAF-C7D2-4261-AC3C-8565AA848C2F}"/>
    <cellStyle name="40% - Accent2 4 4 3 4" xfId="11598" xr:uid="{D51A3A33-7872-4354-8E64-8038C2850A81}"/>
    <cellStyle name="40% - Accent2 4 4 3 5" xfId="11599" xr:uid="{2B841D9A-B696-4DE4-9730-F816792DEBA5}"/>
    <cellStyle name="40% - Accent2 4 4 3 6" xfId="11600" xr:uid="{61CE4EFF-E63C-41F1-83BA-F5363F1C40A4}"/>
    <cellStyle name="40% - Accent2 4 4 4" xfId="11601" xr:uid="{8A22CA3C-BD30-4901-885F-F4759A0F020E}"/>
    <cellStyle name="40% - Accent2 4 4 4 2" xfId="11602" xr:uid="{90F3936B-21AC-4038-A7DA-3322752E96CC}"/>
    <cellStyle name="40% - Accent2 4 4 4 3" xfId="11603" xr:uid="{AF1017DC-6D6C-42BC-9EB5-A4E8D69D5CC8}"/>
    <cellStyle name="40% - Accent2 4 4 4 4" xfId="11604" xr:uid="{9EB9FB78-BB54-4926-8E5A-1EF7D618D87D}"/>
    <cellStyle name="40% - Accent2 4 4 5" xfId="11605" xr:uid="{D249F3CC-E45A-44BF-B81F-47D96D1DB696}"/>
    <cellStyle name="40% - Accent2 4 4 6" xfId="11606" xr:uid="{4D198743-9560-4BCC-8D2C-CCC02915A83C}"/>
    <cellStyle name="40% - Accent2 4 4 7" xfId="11607" xr:uid="{75879325-0BFB-41A6-860C-BDE7382337B6}"/>
    <cellStyle name="40% - Accent2 4 4 8" xfId="11608" xr:uid="{23B95986-B8EB-4E27-A280-55CFE56FD96C}"/>
    <cellStyle name="40% - Accent2 4 4 9" xfId="11609" xr:uid="{4B1BFFBC-6381-44ED-BD33-0414A9F2ABDF}"/>
    <cellStyle name="40% - Accent2 4 5" xfId="11610" xr:uid="{5D9375D7-A760-44F2-BAE7-8FA6833BF9E2}"/>
    <cellStyle name="40% - Accent2 4 5 2" xfId="11611" xr:uid="{718AFE30-63FE-4D8E-A14F-4583C912D414}"/>
    <cellStyle name="40% - Accent2 4 5 2 2" xfId="11612" xr:uid="{310D8A3F-A232-4C29-B122-465F4798B20E}"/>
    <cellStyle name="40% - Accent2 4 5 2 2 2" xfId="11613" xr:uid="{2E4AB122-2A99-4972-A0A2-83C0F2A6DD0F}"/>
    <cellStyle name="40% - Accent2 4 5 2 2 3" xfId="11614" xr:uid="{0302A7B7-29B6-4A18-ADCF-FAA339D8E205}"/>
    <cellStyle name="40% - Accent2 4 5 2 2 4" xfId="11615" xr:uid="{CB3DC668-81CE-4109-ACEA-09DDA066EDB9}"/>
    <cellStyle name="40% - Accent2 4 5 2 3" xfId="11616" xr:uid="{BCC66182-1C0D-4167-A583-0434C7AE9D32}"/>
    <cellStyle name="40% - Accent2 4 5 2 4" xfId="11617" xr:uid="{02E67E3A-BB40-46A4-9F95-0C75C8081201}"/>
    <cellStyle name="40% - Accent2 4 5 2 5" xfId="11618" xr:uid="{D36D072D-FCC9-41E0-A744-26708470CAA3}"/>
    <cellStyle name="40% - Accent2 4 5 2 6" xfId="11619" xr:uid="{C9BFDC5B-565D-4EEC-A37A-B872DEB618B1}"/>
    <cellStyle name="40% - Accent2 4 5 3" xfId="11620" xr:uid="{D75D88F8-3243-4F4F-A79C-545EFF12E349}"/>
    <cellStyle name="40% - Accent2 4 5 3 2" xfId="11621" xr:uid="{3DDC3048-6573-46F0-AF25-18B728A0CDB9}"/>
    <cellStyle name="40% - Accent2 4 5 3 2 2" xfId="11622" xr:uid="{27E1A5E8-A30F-4171-BD3E-5095909D5DB7}"/>
    <cellStyle name="40% - Accent2 4 5 3 2 3" xfId="11623" xr:uid="{4D0B6F30-5807-4B99-B1C4-C40BDF5D5540}"/>
    <cellStyle name="40% - Accent2 4 5 3 3" xfId="11624" xr:uid="{60374A2E-72C4-4255-9F89-5E7515DF32D5}"/>
    <cellStyle name="40% - Accent2 4 5 3 4" xfId="11625" xr:uid="{18C8E344-20DD-4D07-93C0-1194C5112BED}"/>
    <cellStyle name="40% - Accent2 4 5 3 5" xfId="11626" xr:uid="{6354361E-BB30-4D37-B9B2-64AE53DA4573}"/>
    <cellStyle name="40% - Accent2 4 5 3 6" xfId="11627" xr:uid="{D5EA030A-9728-4CF4-8A94-A70D04CEB43B}"/>
    <cellStyle name="40% - Accent2 4 5 4" xfId="11628" xr:uid="{6993CFA9-ACE8-4900-BAF7-5982C999D62E}"/>
    <cellStyle name="40% - Accent2 4 5 4 2" xfId="11629" xr:uid="{1FA75B5D-9F28-42F9-AA99-87C1C668A337}"/>
    <cellStyle name="40% - Accent2 4 5 4 3" xfId="11630" xr:uid="{72A4C345-9D94-4F86-A4D3-D68271104565}"/>
    <cellStyle name="40% - Accent2 4 5 4 4" xfId="11631" xr:uid="{3E344B35-5CEA-43CD-9574-AC219A3F952D}"/>
    <cellStyle name="40% - Accent2 4 5 5" xfId="11632" xr:uid="{B748C75F-54F1-4020-BB8B-896D0977157E}"/>
    <cellStyle name="40% - Accent2 4 5 6" xfId="11633" xr:uid="{EDF7716E-022A-4C23-ABB9-C274AD4C47B2}"/>
    <cellStyle name="40% - Accent2 4 5 7" xfId="11634" xr:uid="{0AFE1E38-6A24-4866-8AAC-534884909EBA}"/>
    <cellStyle name="40% - Accent2 4 5 8" xfId="11635" xr:uid="{79B8602D-8FCE-4491-AB2A-53FDD0622706}"/>
    <cellStyle name="40% - Accent2 4 5 9" xfId="11636" xr:uid="{4C54B3D1-3791-4C42-B149-013A3C0529F2}"/>
    <cellStyle name="40% - Accent2 4 6" xfId="11637" xr:uid="{A3E914DE-54A0-46B6-BAF5-FE50DB9C0931}"/>
    <cellStyle name="40% - Accent2 4 6 2" xfId="11638" xr:uid="{1918D784-950F-40C2-BEBD-76BF92C1AF42}"/>
    <cellStyle name="40% - Accent2 4 6 2 2" xfId="11639" xr:uid="{6951427B-AEB5-4FC9-AC32-0D4C42A79F36}"/>
    <cellStyle name="40% - Accent2 4 6 2 3" xfId="11640" xr:uid="{EC2EC7CB-301A-4561-8C6D-59116369837B}"/>
    <cellStyle name="40% - Accent2 4 6 2 4" xfId="11641" xr:uid="{A0B04A82-2B40-491B-9A83-5F1657D35152}"/>
    <cellStyle name="40% - Accent2 4 6 3" xfId="11642" xr:uid="{A5409A8C-AF5F-43AF-BF85-BB2A54C51F12}"/>
    <cellStyle name="40% - Accent2 4 6 4" xfId="11643" xr:uid="{22A44ED7-3668-4D7C-BA22-CAB2730A3511}"/>
    <cellStyle name="40% - Accent2 4 6 5" xfId="11644" xr:uid="{F1EB84A8-37B9-4C2D-9EAF-2BE8C25B3C94}"/>
    <cellStyle name="40% - Accent2 4 6 6" xfId="11645" xr:uid="{95ADF2CD-7E1B-4A0D-9114-A09C9CD2D158}"/>
    <cellStyle name="40% - Accent2 4 7" xfId="11646" xr:uid="{FF7E4EA6-8E30-4D2C-976B-CF58C2FBF6B7}"/>
    <cellStyle name="40% - Accent2 4 7 2" xfId="11647" xr:uid="{39C23F83-15E9-4DFE-88D3-C74C9FD1A755}"/>
    <cellStyle name="40% - Accent2 4 7 2 2" xfId="11648" xr:uid="{F223105B-8835-4CA8-8732-5754A828C821}"/>
    <cellStyle name="40% - Accent2 4 7 2 3" xfId="11649" xr:uid="{E9F02209-BD80-48E0-ACB0-E1C0346255DE}"/>
    <cellStyle name="40% - Accent2 4 7 3" xfId="11650" xr:uid="{7A5869BE-B799-4C59-959A-1E57F800C42A}"/>
    <cellStyle name="40% - Accent2 4 7 4" xfId="11651" xr:uid="{537E9D45-3B52-463A-843E-0FE0B9D37908}"/>
    <cellStyle name="40% - Accent2 4 7 5" xfId="11652" xr:uid="{9E8DBD52-9344-41EC-9715-0349B6288178}"/>
    <cellStyle name="40% - Accent2 4 7 6" xfId="11653" xr:uid="{28817D21-1869-472B-AD45-4E87AE2913B6}"/>
    <cellStyle name="40% - Accent2 4 8" xfId="11654" xr:uid="{B47AE062-1E3C-46E4-95A8-291297ECE863}"/>
    <cellStyle name="40% - Accent2 4 8 2" xfId="11655" xr:uid="{46646D4A-09D8-41A5-AE3C-C019C22BE7F9}"/>
    <cellStyle name="40% - Accent2 4 8 3" xfId="11656" xr:uid="{E081A0C3-3421-43A1-B3BF-A523C3092192}"/>
    <cellStyle name="40% - Accent2 4 8 4" xfId="11657" xr:uid="{B2F494CA-00DA-442D-8F17-5E202A21FF36}"/>
    <cellStyle name="40% - Accent2 4 9" xfId="11658" xr:uid="{FBC766CF-CDEC-4EAC-B890-A244E7F7A6A0}"/>
    <cellStyle name="40% - Accent2 40" xfId="11659" xr:uid="{9801989D-F00A-4E27-BBE4-5F86637A1F2B}"/>
    <cellStyle name="40% - Accent2 41" xfId="11660" xr:uid="{5174129B-50CB-468E-AD75-984D2B7DD07D}"/>
    <cellStyle name="40% - Accent2 42" xfId="10730" xr:uid="{7D7661C9-0074-4872-A9C7-12E1030DC9D1}"/>
    <cellStyle name="40% - Accent2 5" xfId="329" xr:uid="{41994479-A479-4966-872D-1564DE57761D}"/>
    <cellStyle name="40% - Accent2 5 10" xfId="11662" xr:uid="{75CCC4E4-D2A3-40FB-BCF6-AB5D51B8C5A6}"/>
    <cellStyle name="40% - Accent2 5 11" xfId="11663" xr:uid="{7B249194-C8A6-4C0F-A81C-A8B371EEC4FF}"/>
    <cellStyle name="40% - Accent2 5 12" xfId="11664" xr:uid="{4C4610F5-DD1C-49D3-B285-C21D09D5E4E2}"/>
    <cellStyle name="40% - Accent2 5 13" xfId="11665" xr:uid="{9F8D36F0-FE03-414D-8C01-7C4B43B35889}"/>
    <cellStyle name="40% - Accent2 5 14" xfId="11666" xr:uid="{AA95E708-FA05-488C-A9C9-F7D1FC1D98E6}"/>
    <cellStyle name="40% - Accent2 5 15" xfId="11667" xr:uid="{926B0E15-CF5F-42CF-9E2B-6CEBF3F094CB}"/>
    <cellStyle name="40% - Accent2 5 16" xfId="11661" xr:uid="{95277F12-C441-4518-81DC-DE425A18E233}"/>
    <cellStyle name="40% - Accent2 5 2" xfId="330" xr:uid="{F6F09056-0286-43F0-AA15-716B2AB2BC4E}"/>
    <cellStyle name="40% - Accent2 5 2 10" xfId="11669" xr:uid="{C41E75EA-22B4-4333-BDD0-7FE6BF7FCB84}"/>
    <cellStyle name="40% - Accent2 5 2 11" xfId="11670" xr:uid="{CFCAF372-43F8-4A71-9845-3E3A70BC8D51}"/>
    <cellStyle name="40% - Accent2 5 2 12" xfId="11671" xr:uid="{FBD7F876-1EF4-4085-B370-C07DB76158FB}"/>
    <cellStyle name="40% - Accent2 5 2 13" xfId="11672" xr:uid="{D1177C98-39E1-4912-9976-225443ADDC86}"/>
    <cellStyle name="40% - Accent2 5 2 14" xfId="11668" xr:uid="{43504AA3-BBBE-4D1B-8ABC-D16E980D189B}"/>
    <cellStyle name="40% - Accent2 5 2 2" xfId="331" xr:uid="{87F4044F-DE02-40E2-B6DE-18D586A07DED}"/>
    <cellStyle name="40% - Accent2 5 2 2 10" xfId="11674" xr:uid="{FF12D9F7-4761-4BBA-9820-20A9DBEA559D}"/>
    <cellStyle name="40% - Accent2 5 2 2 11" xfId="11673" xr:uid="{17C3BBE3-8CD6-4469-95C8-143C2A5DD539}"/>
    <cellStyle name="40% - Accent2 5 2 2 2" xfId="11675" xr:uid="{E0387ECF-D4EA-412A-A78C-0C2818F054E0}"/>
    <cellStyle name="40% - Accent2 5 2 2 2 2" xfId="11676" xr:uid="{AD5832E3-A4DD-4D88-8AF9-9A03B4199D4A}"/>
    <cellStyle name="40% - Accent2 5 2 2 2 2 2" xfId="11677" xr:uid="{3C6C5935-9F3D-4FFC-949E-946AFE53404D}"/>
    <cellStyle name="40% - Accent2 5 2 2 2 2 3" xfId="11678" xr:uid="{070C2CB5-ABB3-4BE5-9881-42F8F046986B}"/>
    <cellStyle name="40% - Accent2 5 2 2 2 2 4" xfId="11679" xr:uid="{42772077-FA30-4C54-B151-2DEDE4052BED}"/>
    <cellStyle name="40% - Accent2 5 2 2 2 3" xfId="11680" xr:uid="{714F5B3E-82CB-4479-88BB-F17EE1E52D60}"/>
    <cellStyle name="40% - Accent2 5 2 2 2 4" xfId="11681" xr:uid="{68FB15DB-4418-4A93-8D26-4DC78C2EE447}"/>
    <cellStyle name="40% - Accent2 5 2 2 2 5" xfId="11682" xr:uid="{B821D757-1D90-4E5F-8156-5D4291CFD284}"/>
    <cellStyle name="40% - Accent2 5 2 2 2 6" xfId="11683" xr:uid="{99569275-7939-46FD-B489-EB3A1E0A7F2A}"/>
    <cellStyle name="40% - Accent2 5 2 2 2 7" xfId="11684" xr:uid="{1B05D3E1-180A-4E6D-9065-5B8ACDA82243}"/>
    <cellStyle name="40% - Accent2 5 2 2 3" xfId="11685" xr:uid="{24BFCA75-29D4-4DC7-A54A-5F7A1A051A4E}"/>
    <cellStyle name="40% - Accent2 5 2 2 3 2" xfId="11686" xr:uid="{24769880-69C5-4D3E-BDFA-F0B37035F934}"/>
    <cellStyle name="40% - Accent2 5 2 2 3 2 2" xfId="11687" xr:uid="{A39E9503-9958-4CDB-BBAC-AA8BE5F4793B}"/>
    <cellStyle name="40% - Accent2 5 2 2 3 2 3" xfId="11688" xr:uid="{5EA14677-F351-46BC-BF01-8FB9B96C1308}"/>
    <cellStyle name="40% - Accent2 5 2 2 3 3" xfId="11689" xr:uid="{2EC60F95-D22F-4E6D-A8DB-6AD3C072B977}"/>
    <cellStyle name="40% - Accent2 5 2 2 3 4" xfId="11690" xr:uid="{556BAC34-E793-4E75-A79E-3FFC6D42E184}"/>
    <cellStyle name="40% - Accent2 5 2 2 3 5" xfId="11691" xr:uid="{C77AA953-A9F0-45DC-BFDA-B5FAC6362BE8}"/>
    <cellStyle name="40% - Accent2 5 2 2 3 6" xfId="11692" xr:uid="{036125FA-B57B-4D2F-BD91-D0B6DE57B33F}"/>
    <cellStyle name="40% - Accent2 5 2 2 4" xfId="11693" xr:uid="{D45E0DF1-3664-4857-B027-E92EE0EDFA30}"/>
    <cellStyle name="40% - Accent2 5 2 2 4 2" xfId="11694" xr:uid="{5069C684-1869-4FB1-A002-BAFCB8A1C822}"/>
    <cellStyle name="40% - Accent2 5 2 2 4 3" xfId="11695" xr:uid="{0D24E429-0532-495B-89BF-ADA89C83BDB9}"/>
    <cellStyle name="40% - Accent2 5 2 2 5" xfId="11696" xr:uid="{9451D13B-F19E-41FA-BC3F-6BD18CD02B71}"/>
    <cellStyle name="40% - Accent2 5 2 2 6" xfId="11697" xr:uid="{04EC6D12-2EC2-42D3-8F8E-61E0DE9C415F}"/>
    <cellStyle name="40% - Accent2 5 2 2 7" xfId="11698" xr:uid="{A5F5D8C8-0574-4D5E-8890-1910FFC740AA}"/>
    <cellStyle name="40% - Accent2 5 2 2 8" xfId="11699" xr:uid="{7661DEE9-6158-4F15-A4FA-69A394E2F6EE}"/>
    <cellStyle name="40% - Accent2 5 2 2 9" xfId="11700" xr:uid="{CB3F8A0C-3278-4811-806F-05BBAB3E7617}"/>
    <cellStyle name="40% - Accent2 5 2 3" xfId="11701" xr:uid="{90FBB857-D4F8-4ED4-B9EB-F295C47F8EC9}"/>
    <cellStyle name="40% - Accent2 5 2 3 2" xfId="11702" xr:uid="{27D2F864-8A83-44CF-91E2-3D52B3A957EB}"/>
    <cellStyle name="40% - Accent2 5 2 3 2 2" xfId="11703" xr:uid="{0E87E128-5E37-479F-B937-867321B21DF3}"/>
    <cellStyle name="40% - Accent2 5 2 3 2 2 2" xfId="11704" xr:uid="{735001D0-0176-4DA1-82B2-A0534327E032}"/>
    <cellStyle name="40% - Accent2 5 2 3 2 2 3" xfId="11705" xr:uid="{11B7EAED-5025-4EB8-BB42-5F4050C21789}"/>
    <cellStyle name="40% - Accent2 5 2 3 2 3" xfId="11706" xr:uid="{6072B204-FBFD-405D-9B70-B8FCC37BFF9C}"/>
    <cellStyle name="40% - Accent2 5 2 3 2 4" xfId="11707" xr:uid="{E50CA5C5-B00B-43BE-9316-36D628A8945A}"/>
    <cellStyle name="40% - Accent2 5 2 3 2 5" xfId="11708" xr:uid="{06699434-ED88-4C48-8969-4FE029E39AA2}"/>
    <cellStyle name="40% - Accent2 5 2 3 2 6" xfId="11709" xr:uid="{23EFC55E-7E9A-48C2-8F37-9BC9F5FB60CC}"/>
    <cellStyle name="40% - Accent2 5 2 3 3" xfId="11710" xr:uid="{BC898930-C406-40C0-84C8-31DE7805A220}"/>
    <cellStyle name="40% - Accent2 5 2 3 3 2" xfId="11711" xr:uid="{9029560B-E798-47F9-9A0B-F14E4F1AB460}"/>
    <cellStyle name="40% - Accent2 5 2 3 3 2 2" xfId="11712" xr:uid="{E7FF61E5-6B19-4766-862B-1E73CEB10FDD}"/>
    <cellStyle name="40% - Accent2 5 2 3 3 2 3" xfId="11713" xr:uid="{5097CCDB-C1C6-4A92-A706-DDCD49355850}"/>
    <cellStyle name="40% - Accent2 5 2 3 3 3" xfId="11714" xr:uid="{32DC3A2A-2D83-4073-AA6C-70A544720BEA}"/>
    <cellStyle name="40% - Accent2 5 2 3 3 4" xfId="11715" xr:uid="{26A7D3A5-6D39-48CB-A620-07F7E4C2BA9F}"/>
    <cellStyle name="40% - Accent2 5 2 3 3 5" xfId="11716" xr:uid="{27E97D27-C1FA-416B-AD39-8A8CE7837A71}"/>
    <cellStyle name="40% - Accent2 5 2 3 4" xfId="11717" xr:uid="{76EC9C7C-D732-4BD6-942F-3A425BC62081}"/>
    <cellStyle name="40% - Accent2 5 2 3 4 2" xfId="11718" xr:uid="{4EFD2ED8-CA8A-4171-B645-E4FFC14470BD}"/>
    <cellStyle name="40% - Accent2 5 2 3 4 3" xfId="11719" xr:uid="{962E21CA-1792-410F-971D-AEED20635ECF}"/>
    <cellStyle name="40% - Accent2 5 2 3 5" xfId="11720" xr:uid="{A9DE48CA-C311-4794-A30F-AE6C0E468A75}"/>
    <cellStyle name="40% - Accent2 5 2 3 6" xfId="11721" xr:uid="{321EAFBC-A974-4BD3-8B87-8FAE21467F55}"/>
    <cellStyle name="40% - Accent2 5 2 3 7" xfId="11722" xr:uid="{66DF1DBB-47CD-46FC-BA7A-C9F557532878}"/>
    <cellStyle name="40% - Accent2 5 2 3 8" xfId="11723" xr:uid="{B5F57992-5645-4788-A5BF-7D1C21CC07B3}"/>
    <cellStyle name="40% - Accent2 5 2 3 9" xfId="11724" xr:uid="{423C09CA-B7B0-4977-9C2C-C9CBBEB706B8}"/>
    <cellStyle name="40% - Accent2 5 2 4" xfId="11725" xr:uid="{2DA373F9-A141-4878-BF08-7E46A2D46F67}"/>
    <cellStyle name="40% - Accent2 5 2 4 2" xfId="11726" xr:uid="{59AE2232-E74C-45A6-9FEB-ADDE4C4DFA27}"/>
    <cellStyle name="40% - Accent2 5 2 4 2 2" xfId="11727" xr:uid="{32F86D6F-4F2D-44A6-B049-F45F46BDBF0F}"/>
    <cellStyle name="40% - Accent2 5 2 4 2 3" xfId="11728" xr:uid="{8F98ED2E-B2EE-48F3-8C21-0E9D5032D657}"/>
    <cellStyle name="40% - Accent2 5 2 4 3" xfId="11729" xr:uid="{62F94C04-85C7-4905-8C29-9D2980CB8F80}"/>
    <cellStyle name="40% - Accent2 5 2 4 4" xfId="11730" xr:uid="{F47A6A5C-7B1F-4EF5-B746-8C9CE4FDA88F}"/>
    <cellStyle name="40% - Accent2 5 2 4 5" xfId="11731" xr:uid="{0C62FFCC-8986-4F42-948B-1426680808ED}"/>
    <cellStyle name="40% - Accent2 5 2 4 6" xfId="11732" xr:uid="{43A199A4-031B-4F78-9BAF-C1B209E83CEA}"/>
    <cellStyle name="40% - Accent2 5 2 4 7" xfId="11733" xr:uid="{50B3FDFB-82DB-4FBC-B5C2-108E124009DC}"/>
    <cellStyle name="40% - Accent2 5 2 5" xfId="11734" xr:uid="{8243D7DF-D8BF-4FA8-A3E5-F5C91418153D}"/>
    <cellStyle name="40% - Accent2 5 2 5 2" xfId="11735" xr:uid="{5E2172DE-4B31-4254-8F1B-BA5FCDA72B75}"/>
    <cellStyle name="40% - Accent2 5 2 5 2 2" xfId="11736" xr:uid="{8D21AB71-A702-4D88-ABF0-1E88D3EBDAF1}"/>
    <cellStyle name="40% - Accent2 5 2 5 2 3" xfId="11737" xr:uid="{26894F55-6252-43CC-9F23-6FF46395A8CA}"/>
    <cellStyle name="40% - Accent2 5 2 5 3" xfId="11738" xr:uid="{6F6A28AD-6E33-4784-B9EC-C77BC0D1C02A}"/>
    <cellStyle name="40% - Accent2 5 2 5 4" xfId="11739" xr:uid="{66050A5D-87B8-43A3-887C-8B9E96E9825F}"/>
    <cellStyle name="40% - Accent2 5 2 5 5" xfId="11740" xr:uid="{87C712DB-6673-4926-A15A-0052F55A4BBC}"/>
    <cellStyle name="40% - Accent2 5 2 6" xfId="11741" xr:uid="{70E97C38-CE2E-4EEB-B0D5-F66B5B93F245}"/>
    <cellStyle name="40% - Accent2 5 2 6 2" xfId="11742" xr:uid="{A907B252-7615-447A-AD7B-D206C671EC55}"/>
    <cellStyle name="40% - Accent2 5 2 6 3" xfId="11743" xr:uid="{F3F6927D-851E-440E-B01A-0FEE7D6ECCDF}"/>
    <cellStyle name="40% - Accent2 5 2 7" xfId="11744" xr:uid="{CAC7B238-75C1-4B30-B3C7-11299BE21434}"/>
    <cellStyle name="40% - Accent2 5 2 8" xfId="11745" xr:uid="{9297D930-6187-4B7E-9BD9-2D41830ABE31}"/>
    <cellStyle name="40% - Accent2 5 2 9" xfId="11746" xr:uid="{3B219063-812C-4130-AA78-6BAD5D5A9247}"/>
    <cellStyle name="40% - Accent2 5 3" xfId="332" xr:uid="{59F9F5CE-3158-4FD9-9A88-A734DB48C25D}"/>
    <cellStyle name="40% - Accent2 5 3 10" xfId="11748" xr:uid="{D1A6A391-EAD8-40AC-A56B-3C4E34F845CF}"/>
    <cellStyle name="40% - Accent2 5 3 11" xfId="11747" xr:uid="{CD330816-B511-46E9-B74E-8363789781E3}"/>
    <cellStyle name="40% - Accent2 5 3 2" xfId="11749" xr:uid="{3CE1A4AB-82EB-4E66-92B2-917292B2B268}"/>
    <cellStyle name="40% - Accent2 5 3 2 2" xfId="11750" xr:uid="{FEB64CBD-B4DE-41A7-9D11-815796D81BE8}"/>
    <cellStyle name="40% - Accent2 5 3 2 2 2" xfId="11751" xr:uid="{6B846E79-7581-46E8-8511-AAE0E93AD431}"/>
    <cellStyle name="40% - Accent2 5 3 2 2 3" xfId="11752" xr:uid="{36E66332-C788-45AC-9F94-705E22131EF5}"/>
    <cellStyle name="40% - Accent2 5 3 2 2 4" xfId="11753" xr:uid="{652B15A3-D592-4CFD-B1C3-DB947222DBD0}"/>
    <cellStyle name="40% - Accent2 5 3 2 2 5" xfId="11754" xr:uid="{701B883B-6C33-44BE-9064-3DB23A6E50A7}"/>
    <cellStyle name="40% - Accent2 5 3 2 3" xfId="11755" xr:uid="{838155D3-F02B-4ED0-B4BC-59184B76359E}"/>
    <cellStyle name="40% - Accent2 5 3 2 4" xfId="11756" xr:uid="{42388744-FC63-4A56-9E5A-30149FC08A2A}"/>
    <cellStyle name="40% - Accent2 5 3 2 5" xfId="11757" xr:uid="{563CA755-4131-4BE5-9CC1-6DEE1FC09922}"/>
    <cellStyle name="40% - Accent2 5 3 2 6" xfId="11758" xr:uid="{FBB22E1F-5FE7-41C0-9E9C-87367035ABD4}"/>
    <cellStyle name="40% - Accent2 5 3 2 7" xfId="11759" xr:uid="{D24C2148-576C-4956-AA32-4E53FDA35CE9}"/>
    <cellStyle name="40% - Accent2 5 3 2 8" xfId="11760" xr:uid="{E9EEE3E9-2569-4EE4-B32F-C5BA40F108A1}"/>
    <cellStyle name="40% - Accent2 5 3 3" xfId="11761" xr:uid="{9AFF5A31-604B-4C31-B3D0-128656CB44D5}"/>
    <cellStyle name="40% - Accent2 5 3 3 2" xfId="11762" xr:uid="{F7139932-43C9-4E73-A810-52591A43518F}"/>
    <cellStyle name="40% - Accent2 5 3 3 2 2" xfId="11763" xr:uid="{FEC3FD0B-85CF-4A1F-9158-B6BB2E562753}"/>
    <cellStyle name="40% - Accent2 5 3 3 2 3" xfId="11764" xr:uid="{3C8678E1-0DDA-4E77-B797-72A9526F3382}"/>
    <cellStyle name="40% - Accent2 5 3 3 3" xfId="11765" xr:uid="{18B60157-F888-4005-A999-6B13D08F37A7}"/>
    <cellStyle name="40% - Accent2 5 3 3 4" xfId="11766" xr:uid="{75FCB594-8F59-4427-8B4E-D95E0A5FDD71}"/>
    <cellStyle name="40% - Accent2 5 3 3 5" xfId="11767" xr:uid="{1DC29AB6-5BA0-41FA-BC0A-11694A21F7A3}"/>
    <cellStyle name="40% - Accent2 5 3 3 6" xfId="11768" xr:uid="{D8CCBE72-6990-4DFE-B934-29C314C99AB5}"/>
    <cellStyle name="40% - Accent2 5 3 3 7" xfId="11769" xr:uid="{160F50EF-CA10-491C-B9E3-3967B22AE856}"/>
    <cellStyle name="40% - Accent2 5 3 4" xfId="11770" xr:uid="{5C94FFF1-9BC9-4BC7-9264-E742AAB58717}"/>
    <cellStyle name="40% - Accent2 5 3 4 2" xfId="11771" xr:uid="{6E26004F-C90F-4459-B04E-BA1EE7C63C1A}"/>
    <cellStyle name="40% - Accent2 5 3 4 3" xfId="11772" xr:uid="{1E551E51-C515-4FA6-8B95-529F15C64D16}"/>
    <cellStyle name="40% - Accent2 5 3 4 4" xfId="11773" xr:uid="{6DF7C6F8-392A-4F98-A9AA-65F688D67967}"/>
    <cellStyle name="40% - Accent2 5 3 5" xfId="11774" xr:uid="{834101FA-50A8-4DB4-B8B2-5B007EEEAC6F}"/>
    <cellStyle name="40% - Accent2 5 3 6" xfId="11775" xr:uid="{E64D0817-7DDB-4DB5-BCF7-380AECA9A659}"/>
    <cellStyle name="40% - Accent2 5 3 7" xfId="11776" xr:uid="{DBFB6C29-F238-441A-9B96-CBA5E20D3C00}"/>
    <cellStyle name="40% - Accent2 5 3 8" xfId="11777" xr:uid="{E362B6B6-8EA4-4871-991D-02B4220BC4BD}"/>
    <cellStyle name="40% - Accent2 5 3 9" xfId="11778" xr:uid="{F61252CC-1A7E-4BD0-967C-DD8FD62EDE74}"/>
    <cellStyle name="40% - Accent2 5 4" xfId="11779" xr:uid="{93D50E28-8DEC-4CB3-9903-3E5815BDBA97}"/>
    <cellStyle name="40% - Accent2 5 4 10" xfId="11780" xr:uid="{560D9848-0E47-4216-9B60-8F8BD9F59C51}"/>
    <cellStyle name="40% - Accent2 5 4 2" xfId="11781" xr:uid="{52143FAB-B5E5-469A-B7F8-B364D2FDC6A0}"/>
    <cellStyle name="40% - Accent2 5 4 2 2" xfId="11782" xr:uid="{04983832-F3C6-42BE-BA76-61142A2B3391}"/>
    <cellStyle name="40% - Accent2 5 4 2 2 2" xfId="11783" xr:uid="{9765D74A-1F50-4F83-8A5D-99430BD29F98}"/>
    <cellStyle name="40% - Accent2 5 4 2 2 3" xfId="11784" xr:uid="{E5864C88-B64F-4259-BB3F-DBF22DA90A97}"/>
    <cellStyle name="40% - Accent2 5 4 2 2 4" xfId="11785" xr:uid="{337CE00F-601C-4FBB-86F6-466D6D4E567E}"/>
    <cellStyle name="40% - Accent2 5 4 2 3" xfId="11786" xr:uid="{1631744B-E542-4033-81D0-9EFDE420B221}"/>
    <cellStyle name="40% - Accent2 5 4 2 4" xfId="11787" xr:uid="{CAD8C065-C05D-4ECE-9B0C-60A7B00C86B1}"/>
    <cellStyle name="40% - Accent2 5 4 2 5" xfId="11788" xr:uid="{E4079AFD-614C-4F2B-876B-A65F0E1BBC9E}"/>
    <cellStyle name="40% - Accent2 5 4 2 6" xfId="11789" xr:uid="{969E36FA-1095-4461-90DB-8D832086A3AD}"/>
    <cellStyle name="40% - Accent2 5 4 2 7" xfId="11790" xr:uid="{E2308863-3E49-4354-9E1E-7B5D5ECA138C}"/>
    <cellStyle name="40% - Accent2 5 4 3" xfId="11791" xr:uid="{D4564599-68DE-45C4-A73F-87F55EB9C759}"/>
    <cellStyle name="40% - Accent2 5 4 3 2" xfId="11792" xr:uid="{E17F6044-674C-4B2B-8899-6A910FF388EC}"/>
    <cellStyle name="40% - Accent2 5 4 3 2 2" xfId="11793" xr:uid="{998910B4-1474-4A9C-85E2-96DBC983C1AA}"/>
    <cellStyle name="40% - Accent2 5 4 3 2 3" xfId="11794" xr:uid="{1B484F4F-83D9-4FA2-9CDA-74ADDBA9483D}"/>
    <cellStyle name="40% - Accent2 5 4 3 3" xfId="11795" xr:uid="{A960FDF6-F2F9-42F7-B53B-6EF27B0C8C75}"/>
    <cellStyle name="40% - Accent2 5 4 3 4" xfId="11796" xr:uid="{3196BE58-18C4-4F43-8B4E-2C2A1D4F4B7F}"/>
    <cellStyle name="40% - Accent2 5 4 3 5" xfId="11797" xr:uid="{775FAB8C-8B14-4A79-928E-F4CA8AE06DA5}"/>
    <cellStyle name="40% - Accent2 5 4 3 6" xfId="11798" xr:uid="{A239531A-F688-48F6-A15C-374462A3E7EA}"/>
    <cellStyle name="40% - Accent2 5 4 4" xfId="11799" xr:uid="{ADC388A9-F221-491B-8D9C-C8E97D4C8A0B}"/>
    <cellStyle name="40% - Accent2 5 4 4 2" xfId="11800" xr:uid="{2E1849CD-5879-4952-B3CA-AABC9E5F2324}"/>
    <cellStyle name="40% - Accent2 5 4 4 3" xfId="11801" xr:uid="{EEDD3911-2156-40A7-AE98-8FDB1A097609}"/>
    <cellStyle name="40% - Accent2 5 4 4 4" xfId="11802" xr:uid="{49E8F41B-2164-4571-999A-7ED0205FABDE}"/>
    <cellStyle name="40% - Accent2 5 4 5" xfId="11803" xr:uid="{BD9368AC-944E-4EF6-82CC-8160FAB001F3}"/>
    <cellStyle name="40% - Accent2 5 4 6" xfId="11804" xr:uid="{E7242878-4825-4005-A43B-7E05644EF150}"/>
    <cellStyle name="40% - Accent2 5 4 7" xfId="11805" xr:uid="{0045B642-C23E-456A-8A8C-B42B7F7F1EBA}"/>
    <cellStyle name="40% - Accent2 5 4 8" xfId="11806" xr:uid="{1D57112E-2382-4C2D-9D44-068B3FD830F6}"/>
    <cellStyle name="40% - Accent2 5 4 9" xfId="11807" xr:uid="{BF70241C-D7D2-48F6-97BC-88D15CB633C8}"/>
    <cellStyle name="40% - Accent2 5 5" xfId="11808" xr:uid="{CB4C007A-7513-47DD-987F-EC28AA5888FC}"/>
    <cellStyle name="40% - Accent2 5 5 2" xfId="11809" xr:uid="{33CFEAC7-478A-4752-B1D5-FE8220EA248D}"/>
    <cellStyle name="40% - Accent2 5 5 2 2" xfId="11810" xr:uid="{51762CFA-61EC-4981-A3A2-E1514F1AE344}"/>
    <cellStyle name="40% - Accent2 5 5 2 2 2" xfId="11811" xr:uid="{F8CE5217-5E23-4D66-9A74-F4235F2E8FCF}"/>
    <cellStyle name="40% - Accent2 5 5 2 2 3" xfId="11812" xr:uid="{5F8BD819-A97E-440A-B3BC-03BA9C6C5B63}"/>
    <cellStyle name="40% - Accent2 5 5 2 2 4" xfId="11813" xr:uid="{5B519299-DF5E-493B-9682-90B5F1C335E8}"/>
    <cellStyle name="40% - Accent2 5 5 2 3" xfId="11814" xr:uid="{8326A2AC-4448-494F-9652-F766456AD485}"/>
    <cellStyle name="40% - Accent2 5 5 2 4" xfId="11815" xr:uid="{6DB5874F-7BFD-4B68-BF43-1250D304599B}"/>
    <cellStyle name="40% - Accent2 5 5 2 5" xfId="11816" xr:uid="{C705568E-A6ED-4EF8-B8A7-02EF03557121}"/>
    <cellStyle name="40% - Accent2 5 5 2 6" xfId="11817" xr:uid="{3A3865FD-8A3F-4841-BFF6-122E3A1BCF90}"/>
    <cellStyle name="40% - Accent2 5 5 3" xfId="11818" xr:uid="{F1247E08-12FE-49F7-BBDA-28DDD8119679}"/>
    <cellStyle name="40% - Accent2 5 5 3 2" xfId="11819" xr:uid="{A02272D4-BB32-4E2A-9053-DA0BA3D5CC2A}"/>
    <cellStyle name="40% - Accent2 5 5 3 2 2" xfId="11820" xr:uid="{3A04B192-A135-4B70-AC63-8BEBB61E14DF}"/>
    <cellStyle name="40% - Accent2 5 5 3 2 3" xfId="11821" xr:uid="{39464804-2D22-45DA-8A0A-AE8FFFDF6F10}"/>
    <cellStyle name="40% - Accent2 5 5 3 3" xfId="11822" xr:uid="{84D88ADD-536C-4BA8-AB6B-B2DDC9083FB6}"/>
    <cellStyle name="40% - Accent2 5 5 3 4" xfId="11823" xr:uid="{37E75A3E-0F76-4BDA-B2FB-69B78DB34774}"/>
    <cellStyle name="40% - Accent2 5 5 3 5" xfId="11824" xr:uid="{499F0DDB-411C-4556-A668-B5D510C87033}"/>
    <cellStyle name="40% - Accent2 5 5 3 6" xfId="11825" xr:uid="{3E9CBF9E-E4EA-44DD-BCE2-977F2AEB734A}"/>
    <cellStyle name="40% - Accent2 5 5 4" xfId="11826" xr:uid="{4D22228E-5D9F-4A32-8980-F08118B4D717}"/>
    <cellStyle name="40% - Accent2 5 5 4 2" xfId="11827" xr:uid="{8CAEE01C-BD31-4DD8-A2C8-01346CB39E19}"/>
    <cellStyle name="40% - Accent2 5 5 4 3" xfId="11828" xr:uid="{F0ACB130-97A7-4A80-9EE9-5B47B66659A4}"/>
    <cellStyle name="40% - Accent2 5 5 4 4" xfId="11829" xr:uid="{C14CC4F5-88CE-44EC-A5BA-472A7EAF481F}"/>
    <cellStyle name="40% - Accent2 5 5 5" xfId="11830" xr:uid="{FEC26217-C38C-4A9D-8B53-7DA3F9E99D22}"/>
    <cellStyle name="40% - Accent2 5 5 6" xfId="11831" xr:uid="{14B47B3E-BB0B-4AC9-B5DF-46BC6A2FAF89}"/>
    <cellStyle name="40% - Accent2 5 5 7" xfId="11832" xr:uid="{0858D216-863C-45BC-8E99-CACDDD26AAAE}"/>
    <cellStyle name="40% - Accent2 5 5 8" xfId="11833" xr:uid="{30391FA4-8201-468F-8CB7-9CCD999966CD}"/>
    <cellStyle name="40% - Accent2 5 5 9" xfId="11834" xr:uid="{A8BFE100-4515-4B70-AE0D-0BA92C6A7466}"/>
    <cellStyle name="40% - Accent2 5 6" xfId="11835" xr:uid="{1D813D12-74A0-4075-9E59-7EDC80F513B7}"/>
    <cellStyle name="40% - Accent2 5 6 2" xfId="11836" xr:uid="{18F68073-4020-4F77-B1C0-9850C7050C34}"/>
    <cellStyle name="40% - Accent2 5 6 2 2" xfId="11837" xr:uid="{5654A3CB-6B41-4A13-B07E-4C3FF50E78CC}"/>
    <cellStyle name="40% - Accent2 5 6 2 3" xfId="11838" xr:uid="{8C6A539A-0272-40A7-BA05-D0824C8EE433}"/>
    <cellStyle name="40% - Accent2 5 6 2 4" xfId="11839" xr:uid="{EA8C20F4-E7AD-4157-A2A6-91B277DB1EBE}"/>
    <cellStyle name="40% - Accent2 5 6 3" xfId="11840" xr:uid="{13E7BE00-FED4-4D65-AB85-064D13ED0530}"/>
    <cellStyle name="40% - Accent2 5 6 4" xfId="11841" xr:uid="{D1117006-E4A4-4A4F-B784-BD981F1757EC}"/>
    <cellStyle name="40% - Accent2 5 6 5" xfId="11842" xr:uid="{06D72CAB-4DCD-44DA-9A1B-0C2589AF4184}"/>
    <cellStyle name="40% - Accent2 5 6 6" xfId="11843" xr:uid="{C49E8BAA-7978-4E77-BD51-4CD01E2885E8}"/>
    <cellStyle name="40% - Accent2 5 7" xfId="11844" xr:uid="{5986D266-9CD3-494A-A483-6D517196265C}"/>
    <cellStyle name="40% - Accent2 5 7 2" xfId="11845" xr:uid="{272CDCE6-8025-43CF-A360-51870BEEB3E1}"/>
    <cellStyle name="40% - Accent2 5 7 2 2" xfId="11846" xr:uid="{0BCAE02C-AA4B-4AE8-A693-BF8003594283}"/>
    <cellStyle name="40% - Accent2 5 7 2 3" xfId="11847" xr:uid="{8F6C6B4E-E67C-45C2-BD3F-4F94AFB87CEC}"/>
    <cellStyle name="40% - Accent2 5 7 3" xfId="11848" xr:uid="{A7114BF5-4E68-425E-B249-B9B8569F210C}"/>
    <cellStyle name="40% - Accent2 5 7 4" xfId="11849" xr:uid="{069C10B0-466B-4F56-B85E-EE7C82460993}"/>
    <cellStyle name="40% - Accent2 5 7 5" xfId="11850" xr:uid="{D16BB2D0-4E4B-40E3-BF87-8AD44A08E263}"/>
    <cellStyle name="40% - Accent2 5 7 6" xfId="11851" xr:uid="{D4BFA563-8DB3-4394-8DB0-8E78C39B73C3}"/>
    <cellStyle name="40% - Accent2 5 8" xfId="11852" xr:uid="{C87F909F-6592-4922-A4CF-916FB402FFDF}"/>
    <cellStyle name="40% - Accent2 5 8 2" xfId="11853" xr:uid="{D6E8CB55-0F89-4FE4-8110-A680B35222C1}"/>
    <cellStyle name="40% - Accent2 5 8 3" xfId="11854" xr:uid="{31F3B2E3-BCBF-4756-85B9-540907D530A4}"/>
    <cellStyle name="40% - Accent2 5 8 4" xfId="11855" xr:uid="{7C71639D-5261-447D-A916-15137A484ABC}"/>
    <cellStyle name="40% - Accent2 5 9" xfId="11856" xr:uid="{45FAF2FC-D559-4438-9820-1F82B8A53646}"/>
    <cellStyle name="40% - Accent2 6" xfId="333" xr:uid="{A55A3AE5-557F-4C18-B6C6-47418F44B52E}"/>
    <cellStyle name="40% - Accent2 6 10" xfId="11858" xr:uid="{EEAA7E2D-5C2E-4955-B124-2C5A50ABFE93}"/>
    <cellStyle name="40% - Accent2 6 11" xfId="11859" xr:uid="{BA467711-2DB9-411A-95BA-F1353F7B9895}"/>
    <cellStyle name="40% - Accent2 6 12" xfId="11860" xr:uid="{8B477B7F-6E8C-4E73-9AFB-4F0A8DB1248D}"/>
    <cellStyle name="40% - Accent2 6 13" xfId="11861" xr:uid="{333B3136-9EA7-4EDF-9A16-759C135C75DB}"/>
    <cellStyle name="40% - Accent2 6 14" xfId="11862" xr:uid="{CC3D2104-187C-455D-8B9A-C91058AD6CF6}"/>
    <cellStyle name="40% - Accent2 6 15" xfId="11857" xr:uid="{8D639473-DF37-49FD-B509-95BC9F5B202F}"/>
    <cellStyle name="40% - Accent2 6 2" xfId="334" xr:uid="{3131B50C-E393-4843-8FED-0F7934B1A224}"/>
    <cellStyle name="40% - Accent2 6 2 10" xfId="11864" xr:uid="{97D5B54C-8D0A-4FC5-ACAB-C704A2CFB16B}"/>
    <cellStyle name="40% - Accent2 6 2 11" xfId="11865" xr:uid="{182FE88B-7BAB-4451-AC6F-B676DE880D9B}"/>
    <cellStyle name="40% - Accent2 6 2 12" xfId="11863" xr:uid="{AB3CB236-F072-4E9F-B52D-9810CAF09597}"/>
    <cellStyle name="40% - Accent2 6 2 2" xfId="11866" xr:uid="{2DF12260-C6F6-47FC-960F-B70A24FB6210}"/>
    <cellStyle name="40% - Accent2 6 2 2 2" xfId="11867" xr:uid="{25E643B9-99B1-4330-8AB2-364D182B87E4}"/>
    <cellStyle name="40% - Accent2 6 2 2 2 2" xfId="11868" xr:uid="{A5B057E6-7880-494D-863D-B61B4D765ED3}"/>
    <cellStyle name="40% - Accent2 6 2 2 2 3" xfId="11869" xr:uid="{50800EB7-F1F3-43F7-AA57-2C1DC3CC7DC9}"/>
    <cellStyle name="40% - Accent2 6 2 2 2 4" xfId="11870" xr:uid="{BB654CB3-AF1E-4986-9014-5C7D1C5BE0BF}"/>
    <cellStyle name="40% - Accent2 6 2 2 3" xfId="11871" xr:uid="{3DBD6A28-0AF4-45DB-B837-18B0F47CD84A}"/>
    <cellStyle name="40% - Accent2 6 2 2 4" xfId="11872" xr:uid="{BF170BE3-E209-46BB-B874-24FA7CE71087}"/>
    <cellStyle name="40% - Accent2 6 2 2 5" xfId="11873" xr:uid="{5A4D31FB-C452-4E67-B57B-DDE2E25CBAAF}"/>
    <cellStyle name="40% - Accent2 6 2 2 6" xfId="11874" xr:uid="{D7FA4F2B-BE03-4594-81F4-3D3BD5BAF156}"/>
    <cellStyle name="40% - Accent2 6 2 2 7" xfId="11875" xr:uid="{38F3ECFB-806D-4D20-B4E4-A02D9AC0EC05}"/>
    <cellStyle name="40% - Accent2 6 2 2 8" xfId="11876" xr:uid="{60FB8D28-961F-4380-93A3-2769E07D1F4E}"/>
    <cellStyle name="40% - Accent2 6 2 3" xfId="11877" xr:uid="{8D361933-08B0-41EB-8D20-1F856A152CB4}"/>
    <cellStyle name="40% - Accent2 6 2 3 2" xfId="11878" xr:uid="{13C1559B-835D-4D3B-9F7F-3DE11722A454}"/>
    <cellStyle name="40% - Accent2 6 2 3 2 2" xfId="11879" xr:uid="{45C79A61-A903-45F0-904A-0C1350E2D8FA}"/>
    <cellStyle name="40% - Accent2 6 2 3 2 3" xfId="11880" xr:uid="{9F8AD855-3AF8-4CBF-9E85-7DCD2B89830B}"/>
    <cellStyle name="40% - Accent2 6 2 3 3" xfId="11881" xr:uid="{EADA2B54-EC61-4BBD-ABA5-ADCC93FF8E4E}"/>
    <cellStyle name="40% - Accent2 6 2 3 4" xfId="11882" xr:uid="{416CCF42-9CB8-45EB-83E7-71FDB257A91C}"/>
    <cellStyle name="40% - Accent2 6 2 3 5" xfId="11883" xr:uid="{43EFB3A8-9020-4FBC-9764-1FB8C4869D2B}"/>
    <cellStyle name="40% - Accent2 6 2 3 6" xfId="11884" xr:uid="{CEBC2BBF-BB65-4DDC-A5AF-4F9E7616803B}"/>
    <cellStyle name="40% - Accent2 6 2 4" xfId="11885" xr:uid="{E8E488A2-13D9-484D-B3DE-A1127D30C12A}"/>
    <cellStyle name="40% - Accent2 6 2 4 2" xfId="11886" xr:uid="{9518E856-F9E4-47BC-8A21-483E278BEB48}"/>
    <cellStyle name="40% - Accent2 6 2 4 3" xfId="11887" xr:uid="{6D08F611-AB0B-49F2-B4A1-37EECAAA2ED1}"/>
    <cellStyle name="40% - Accent2 6 2 5" xfId="11888" xr:uid="{3C9D92FE-2A2C-4E0A-9B2D-DBD2DE7A08F3}"/>
    <cellStyle name="40% - Accent2 6 2 6" xfId="11889" xr:uid="{8909420F-812C-48D9-A0B0-665341458983}"/>
    <cellStyle name="40% - Accent2 6 2 7" xfId="11890" xr:uid="{CA15B790-E4F5-4A7C-B07C-BBC4F370A866}"/>
    <cellStyle name="40% - Accent2 6 2 8" xfId="11891" xr:uid="{052D2FDE-1911-4C8D-8573-E689890BF0BF}"/>
    <cellStyle name="40% - Accent2 6 2 9" xfId="11892" xr:uid="{0DE18E20-4EAE-4FFF-A15B-85A4DA4B101F}"/>
    <cellStyle name="40% - Accent2 6 3" xfId="11893" xr:uid="{B9F973C7-D365-4974-A240-A7024DFE0FB1}"/>
    <cellStyle name="40% - Accent2 6 3 10" xfId="11894" xr:uid="{A3608E6B-49D2-45F5-8B5D-E15FD5210AC6}"/>
    <cellStyle name="40% - Accent2 6 3 2" xfId="11895" xr:uid="{20D97DF8-A321-483F-919B-A1AEE18EEE41}"/>
    <cellStyle name="40% - Accent2 6 3 2 2" xfId="11896" xr:uid="{3FFE972A-EE45-4CB4-86ED-5D59AA911D08}"/>
    <cellStyle name="40% - Accent2 6 3 2 2 2" xfId="11897" xr:uid="{0CAB8C5B-3D4B-4DFD-922E-D429336D91CA}"/>
    <cellStyle name="40% - Accent2 6 3 2 2 3" xfId="11898" xr:uid="{3BE81FFA-8905-4157-98BD-09B8C9234948}"/>
    <cellStyle name="40% - Accent2 6 3 2 3" xfId="11899" xr:uid="{1FDE40A7-A16B-4A2A-9748-F5FCD1A86F04}"/>
    <cellStyle name="40% - Accent2 6 3 2 4" xfId="11900" xr:uid="{59A8840E-1040-4CCD-BBA1-1A7F108FB02A}"/>
    <cellStyle name="40% - Accent2 6 3 2 5" xfId="11901" xr:uid="{72BACABC-7B9E-435F-93F7-1282CCD960F1}"/>
    <cellStyle name="40% - Accent2 6 3 2 6" xfId="11902" xr:uid="{71DC3D09-4E67-4D86-A244-FB5BFD15B196}"/>
    <cellStyle name="40% - Accent2 6 3 2 7" xfId="11903" xr:uid="{F0375796-1CBF-450B-8845-D89CF313D7D7}"/>
    <cellStyle name="40% - Accent2 6 3 3" xfId="11904" xr:uid="{023C7B49-1277-4318-877E-8DE970AA8702}"/>
    <cellStyle name="40% - Accent2 6 3 3 2" xfId="11905" xr:uid="{E5ECBD63-C498-421B-B2CE-F9FDEE658F79}"/>
    <cellStyle name="40% - Accent2 6 3 3 2 2" xfId="11906" xr:uid="{87E4AF20-D63B-478A-BE26-9F1D09987B9D}"/>
    <cellStyle name="40% - Accent2 6 3 3 2 3" xfId="11907" xr:uid="{E5F964C9-FA80-4696-8C78-5FCA536FF9F6}"/>
    <cellStyle name="40% - Accent2 6 3 3 3" xfId="11908" xr:uid="{A8F8D3FF-41EB-40F1-9F9E-B367AD30E6BE}"/>
    <cellStyle name="40% - Accent2 6 3 3 4" xfId="11909" xr:uid="{AED6C842-323B-4A26-AD0B-517B2052FFD6}"/>
    <cellStyle name="40% - Accent2 6 3 3 5" xfId="11910" xr:uid="{AFD9FE5B-2091-4A96-AA17-52A3EC2648CE}"/>
    <cellStyle name="40% - Accent2 6 3 4" xfId="11911" xr:uid="{9845ADEE-CCAD-4858-8649-9A48DA53054F}"/>
    <cellStyle name="40% - Accent2 6 3 4 2" xfId="11912" xr:uid="{E243F5DD-5CC3-4779-9B54-F3C8A37BC51E}"/>
    <cellStyle name="40% - Accent2 6 3 4 3" xfId="11913" xr:uid="{C883194B-4609-4594-BBB4-D9F24A91E50A}"/>
    <cellStyle name="40% - Accent2 6 3 5" xfId="11914" xr:uid="{350E9C3A-CBF8-401A-9BE6-E1C122CFA8E7}"/>
    <cellStyle name="40% - Accent2 6 3 6" xfId="11915" xr:uid="{AA3F278A-9F5B-47A4-94E8-BE12FF2D88AD}"/>
    <cellStyle name="40% - Accent2 6 3 7" xfId="11916" xr:uid="{E8A5C4ED-1B51-4E29-9F73-667BFE37E4AD}"/>
    <cellStyle name="40% - Accent2 6 3 8" xfId="11917" xr:uid="{C5288DBA-9AA4-4C3D-9508-CE9DA7730F0C}"/>
    <cellStyle name="40% - Accent2 6 3 9" xfId="11918" xr:uid="{8867DD5F-EA19-40A9-BDC4-470BCCCB16D9}"/>
    <cellStyle name="40% - Accent2 6 4" xfId="11919" xr:uid="{6A0C22CC-18F9-404F-B681-2E21C274E837}"/>
    <cellStyle name="40% - Accent2 6 4 10" xfId="11920" xr:uid="{6F0E3B1A-BB74-41D9-A682-6BC5B1D0768A}"/>
    <cellStyle name="40% - Accent2 6 4 2" xfId="11921" xr:uid="{6CCF4B71-B77B-4B1F-A7F1-C64FD08CD930}"/>
    <cellStyle name="40% - Accent2 6 4 2 2" xfId="11922" xr:uid="{94A273B2-5B46-4CCC-B3A0-080AE2FBB44D}"/>
    <cellStyle name="40% - Accent2 6 4 2 2 2" xfId="11923" xr:uid="{7515A301-A742-4F32-9815-68C01F918888}"/>
    <cellStyle name="40% - Accent2 6 4 2 2 3" xfId="11924" xr:uid="{5ED68236-DA88-4CCE-B95A-E77ED92C8499}"/>
    <cellStyle name="40% - Accent2 6 4 2 3" xfId="11925" xr:uid="{6136E93D-40D5-4576-A7C9-0A0717D0997A}"/>
    <cellStyle name="40% - Accent2 6 4 2 4" xfId="11926" xr:uid="{FCB32897-AD8C-47CA-A9CC-FCCB8ED0A6DA}"/>
    <cellStyle name="40% - Accent2 6 4 2 5" xfId="11927" xr:uid="{4AC03BE6-C6E8-4610-AE3F-6FBCCDFEF6CD}"/>
    <cellStyle name="40% - Accent2 6 4 3" xfId="11928" xr:uid="{79C8BB84-347B-49A0-89CB-145B948613E0}"/>
    <cellStyle name="40% - Accent2 6 4 3 2" xfId="11929" xr:uid="{2FACE8AF-40EA-4461-A3F2-A57EC31F8BD6}"/>
    <cellStyle name="40% - Accent2 6 4 3 2 2" xfId="11930" xr:uid="{32035CAA-25D4-4243-AB56-691D8A962CA0}"/>
    <cellStyle name="40% - Accent2 6 4 3 2 3" xfId="11931" xr:uid="{6D471B03-FF1F-414B-A3EF-AAE5D04669DE}"/>
    <cellStyle name="40% - Accent2 6 4 3 3" xfId="11932" xr:uid="{776D2A4B-6D36-4EFA-AC2D-CF0E61B8859D}"/>
    <cellStyle name="40% - Accent2 6 4 3 4" xfId="11933" xr:uid="{DE5CBC1B-24D6-42CF-A0B0-8F12ED899909}"/>
    <cellStyle name="40% - Accent2 6 4 3 5" xfId="11934" xr:uid="{EA11E706-234C-4754-81DD-EA7444107054}"/>
    <cellStyle name="40% - Accent2 6 4 4" xfId="11935" xr:uid="{DB0B28E8-B7E6-42DD-AEAD-9737099E498B}"/>
    <cellStyle name="40% - Accent2 6 4 4 2" xfId="11936" xr:uid="{7C20762F-B961-4A9A-AAD9-0C21A5E857E8}"/>
    <cellStyle name="40% - Accent2 6 4 4 3" xfId="11937" xr:uid="{D50EB5C7-AE3A-4A83-91FF-B2ECC2008B6C}"/>
    <cellStyle name="40% - Accent2 6 4 5" xfId="11938" xr:uid="{F061F048-EAA5-49D4-A669-B8BE7703770F}"/>
    <cellStyle name="40% - Accent2 6 4 6" xfId="11939" xr:uid="{4580D671-71A2-41E5-9482-3DA2E7804D88}"/>
    <cellStyle name="40% - Accent2 6 4 7" xfId="11940" xr:uid="{DC4DC64F-0576-45A8-9D7B-0A17CDD34336}"/>
    <cellStyle name="40% - Accent2 6 4 8" xfId="11941" xr:uid="{E2ECFCFB-132C-403A-9FB5-8126BACF51BD}"/>
    <cellStyle name="40% - Accent2 6 4 9" xfId="11942" xr:uid="{C408C170-D275-48C0-9F55-F7F22174AFD4}"/>
    <cellStyle name="40% - Accent2 6 5" xfId="11943" xr:uid="{23DE0179-F0BF-4FF9-879B-7C94C2CF656F}"/>
    <cellStyle name="40% - Accent2 6 5 2" xfId="11944" xr:uid="{C9B2FBD7-E1F0-4BE2-979A-3DAE4599C720}"/>
    <cellStyle name="40% - Accent2 6 5 2 2" xfId="11945" xr:uid="{3568B3E9-B15D-466F-B15C-1B58B79BC8BA}"/>
    <cellStyle name="40% - Accent2 6 5 2 3" xfId="11946" xr:uid="{02B80BCC-2C52-4C12-966D-D144933DB04E}"/>
    <cellStyle name="40% - Accent2 6 5 3" xfId="11947" xr:uid="{73578466-68D3-4EFB-9346-458A3277D63B}"/>
    <cellStyle name="40% - Accent2 6 5 4" xfId="11948" xr:uid="{E3BA5DBD-97F5-4A5F-9A37-A27FAAF2228B}"/>
    <cellStyle name="40% - Accent2 6 5 5" xfId="11949" xr:uid="{4C96C45E-CCBB-4C89-A4EC-77188B0575FF}"/>
    <cellStyle name="40% - Accent2 6 6" xfId="11950" xr:uid="{6E80CBA3-93E9-4C27-9B53-13FEF2E87AE7}"/>
    <cellStyle name="40% - Accent2 6 6 2" xfId="11951" xr:uid="{2A9810AB-76E3-4CB1-A694-B6C09771E966}"/>
    <cellStyle name="40% - Accent2 6 6 2 2" xfId="11952" xr:uid="{D9585F06-CBC3-4899-9E72-3848254AF648}"/>
    <cellStyle name="40% - Accent2 6 6 2 3" xfId="11953" xr:uid="{972B7FA6-5B0C-4A38-99A0-E6443D8299E1}"/>
    <cellStyle name="40% - Accent2 6 6 3" xfId="11954" xr:uid="{5E67F411-8784-4D8D-8009-C1B0AEBD7619}"/>
    <cellStyle name="40% - Accent2 6 6 4" xfId="11955" xr:uid="{5EAD298C-4A90-4593-B197-08BC6000C537}"/>
    <cellStyle name="40% - Accent2 6 6 5" xfId="11956" xr:uid="{BC14D776-543B-4768-8A25-51FB8B92A17D}"/>
    <cellStyle name="40% - Accent2 6 7" xfId="11957" xr:uid="{065A4F27-A5FF-4BDF-ADDA-E118D0542FFE}"/>
    <cellStyle name="40% - Accent2 6 7 2" xfId="11958" xr:uid="{09A13665-A6B9-4A25-ACD6-B368D1C7A700}"/>
    <cellStyle name="40% - Accent2 6 7 3" xfId="11959" xr:uid="{643DF1E2-BC43-4E76-969D-39F39CD96788}"/>
    <cellStyle name="40% - Accent2 6 8" xfId="11960" xr:uid="{EE7810F4-2594-42B5-8081-00FDBCB37C4F}"/>
    <cellStyle name="40% - Accent2 6 9" xfId="11961" xr:uid="{57AC12C3-E392-4E0A-A707-228BB3AA2F5F}"/>
    <cellStyle name="40% - Accent2 7" xfId="335" xr:uid="{6E4D8FD3-0FF5-47FC-A963-A28D789BC390}"/>
    <cellStyle name="40% - Accent2 7 10" xfId="11963" xr:uid="{C84917D3-05E2-40FE-A14F-50930F5045AA}"/>
    <cellStyle name="40% - Accent2 7 11" xfId="11964" xr:uid="{A27F4137-76A3-4D1C-9BFF-50877FC3E28E}"/>
    <cellStyle name="40% - Accent2 7 12" xfId="11965" xr:uid="{A4D5268B-1DAD-4C79-AF49-0DCDEF1FE1DD}"/>
    <cellStyle name="40% - Accent2 7 13" xfId="11966" xr:uid="{7B1D6D2D-85F1-4760-B11F-239DE057EDAE}"/>
    <cellStyle name="40% - Accent2 7 14" xfId="11962" xr:uid="{14992860-1C1C-45B8-BFCC-EF7683E2CFDC}"/>
    <cellStyle name="40% - Accent2 7 2" xfId="336" xr:uid="{6CBE59F8-1847-41CB-8D01-D218AE7DA5A1}"/>
    <cellStyle name="40% - Accent2 7 2 10" xfId="11968" xr:uid="{94D91CD2-DA4E-4568-8717-459CFB637D15}"/>
    <cellStyle name="40% - Accent2 7 2 11" xfId="11967" xr:uid="{72552D80-42E5-4864-867C-4CB9A4C92A8A}"/>
    <cellStyle name="40% - Accent2 7 2 2" xfId="11969" xr:uid="{1119244C-4841-4419-922D-2947086E26C6}"/>
    <cellStyle name="40% - Accent2 7 2 2 2" xfId="11970" xr:uid="{EAFFEC01-E958-4CD1-8F91-CFA7A1203761}"/>
    <cellStyle name="40% - Accent2 7 2 2 2 2" xfId="11971" xr:uid="{B7B885EE-64C6-4C26-8009-92CFE11764DE}"/>
    <cellStyle name="40% - Accent2 7 2 2 2 3" xfId="11972" xr:uid="{13D880C9-35C2-4FBF-BE34-6BB58B8A2A8A}"/>
    <cellStyle name="40% - Accent2 7 2 2 3" xfId="11973" xr:uid="{1A350C6C-1D08-4D15-9B27-F1A8F410D139}"/>
    <cellStyle name="40% - Accent2 7 2 2 4" xfId="11974" xr:uid="{26E79F8C-C31A-4D2A-8E4D-FD202FCA96C9}"/>
    <cellStyle name="40% - Accent2 7 2 2 5" xfId="11975" xr:uid="{7E3D0FDF-F476-439D-B7BA-621DC1B5AB54}"/>
    <cellStyle name="40% - Accent2 7 2 2 6" xfId="11976" xr:uid="{B58B0A42-9CE8-4931-8CB6-9E0446F13D51}"/>
    <cellStyle name="40% - Accent2 7 2 2 7" xfId="11977" xr:uid="{D5C127FF-6043-4E46-801B-18E97A989609}"/>
    <cellStyle name="40% - Accent2 7 2 2 8" xfId="11978" xr:uid="{E2CD5A73-12EA-4579-8ACF-226A0DD6EF40}"/>
    <cellStyle name="40% - Accent2 7 2 3" xfId="11979" xr:uid="{437847F0-F132-49C7-8299-3E00124C4A95}"/>
    <cellStyle name="40% - Accent2 7 2 3 2" xfId="11980" xr:uid="{5E9BAD23-F7F3-4370-BA36-F5B5DC2DFBA4}"/>
    <cellStyle name="40% - Accent2 7 2 3 2 2" xfId="11981" xr:uid="{09DD62D9-36AC-4A1B-8021-5D04B0D139D6}"/>
    <cellStyle name="40% - Accent2 7 2 3 2 3" xfId="11982" xr:uid="{BF76ECEB-7C75-492A-BFA8-CB1BFFF0F535}"/>
    <cellStyle name="40% - Accent2 7 2 3 3" xfId="11983" xr:uid="{8A61D949-296F-4383-9A66-88A82992A72D}"/>
    <cellStyle name="40% - Accent2 7 2 3 4" xfId="11984" xr:uid="{72F98E06-EA30-4A4A-B43A-B07B7798B12B}"/>
    <cellStyle name="40% - Accent2 7 2 3 5" xfId="11985" xr:uid="{ECD69BE7-B1C7-4D0B-912D-3D5854B63748}"/>
    <cellStyle name="40% - Accent2 7 2 4" xfId="11986" xr:uid="{5C111019-EC5D-4F85-A10D-78206117421C}"/>
    <cellStyle name="40% - Accent2 7 2 4 2" xfId="11987" xr:uid="{8C712591-3FF9-449C-AB62-0FB85916720E}"/>
    <cellStyle name="40% - Accent2 7 2 4 3" xfId="11988" xr:uid="{755DE9F2-C3BA-4A88-A66E-23ABC81BE244}"/>
    <cellStyle name="40% - Accent2 7 2 5" xfId="11989" xr:uid="{565AA509-D40A-4F3E-9082-62AACC41DBD5}"/>
    <cellStyle name="40% - Accent2 7 2 6" xfId="11990" xr:uid="{AEEC3227-1525-4162-BE03-FE0A20B6C293}"/>
    <cellStyle name="40% - Accent2 7 2 7" xfId="11991" xr:uid="{94884D99-CAC4-45CA-995A-8C7F32DB64E5}"/>
    <cellStyle name="40% - Accent2 7 2 8" xfId="11992" xr:uid="{AB0D96A0-0255-4790-AA47-B558122ABA33}"/>
    <cellStyle name="40% - Accent2 7 2 9" xfId="11993" xr:uid="{74E2DE3A-AFC1-46AD-B901-CD39CDC24777}"/>
    <cellStyle name="40% - Accent2 7 3" xfId="11994" xr:uid="{CAF9A596-4B09-4F9A-A20C-D365E7A00FC4}"/>
    <cellStyle name="40% - Accent2 7 3 10" xfId="11995" xr:uid="{6E551766-4C99-4A36-B717-1B7E574F672B}"/>
    <cellStyle name="40% - Accent2 7 3 2" xfId="11996" xr:uid="{6D370436-F08A-408D-BA21-C93F03EF1285}"/>
    <cellStyle name="40% - Accent2 7 3 2 2" xfId="11997" xr:uid="{3FC5FEDC-ADBF-4744-9C7F-D8CD9BC9C627}"/>
    <cellStyle name="40% - Accent2 7 3 2 2 2" xfId="11998" xr:uid="{10169F9B-82A9-49F3-BD45-DC3D96F7FBEA}"/>
    <cellStyle name="40% - Accent2 7 3 2 2 3" xfId="11999" xr:uid="{5FECE51C-301F-44AE-8A32-FD5FBBAE8E23}"/>
    <cellStyle name="40% - Accent2 7 3 2 3" xfId="12000" xr:uid="{2AD1393A-7153-4931-B788-E6DD162EDAC3}"/>
    <cellStyle name="40% - Accent2 7 3 2 4" xfId="12001" xr:uid="{D9E6D504-996C-4114-B507-90BF2CAF9FCF}"/>
    <cellStyle name="40% - Accent2 7 3 2 5" xfId="12002" xr:uid="{5FAFB695-4077-4CA1-BEB3-F46ACCE056C7}"/>
    <cellStyle name="40% - Accent2 7 3 2 6" xfId="12003" xr:uid="{47872F7A-BCDF-4790-82C8-81918DA0D1EA}"/>
    <cellStyle name="40% - Accent2 7 3 2 7" xfId="12004" xr:uid="{BF26C049-A45F-4821-9F7A-1A7B5AEAC004}"/>
    <cellStyle name="40% - Accent2 7 3 3" xfId="12005" xr:uid="{4D743C27-D8D4-4530-AD1B-3B28514DB9ED}"/>
    <cellStyle name="40% - Accent2 7 3 3 2" xfId="12006" xr:uid="{028B0E0C-45B4-4648-B440-47282412CD7B}"/>
    <cellStyle name="40% - Accent2 7 3 3 2 2" xfId="12007" xr:uid="{9B6BE4FE-1ECC-41A4-A534-6FC69342787E}"/>
    <cellStyle name="40% - Accent2 7 3 3 2 3" xfId="12008" xr:uid="{8CE9CB0A-EAB9-470A-BC84-3CFF510A36BA}"/>
    <cellStyle name="40% - Accent2 7 3 3 3" xfId="12009" xr:uid="{54981F24-A1EA-4A9F-B253-CFA4F3E30F6D}"/>
    <cellStyle name="40% - Accent2 7 3 3 4" xfId="12010" xr:uid="{630D4C87-5ED1-41FC-984F-A0C35BE647E6}"/>
    <cellStyle name="40% - Accent2 7 3 3 5" xfId="12011" xr:uid="{595E7F8C-B57F-4F3C-BB98-C8CBEE05AFDA}"/>
    <cellStyle name="40% - Accent2 7 3 4" xfId="12012" xr:uid="{FACD488A-4C41-4D57-B6C3-AC66E3F5C51C}"/>
    <cellStyle name="40% - Accent2 7 3 4 2" xfId="12013" xr:uid="{2CD4C21A-2372-4B72-8C5D-FFCC3E8DF013}"/>
    <cellStyle name="40% - Accent2 7 3 4 3" xfId="12014" xr:uid="{F292F9B5-6257-40FC-885D-38AA5198BE8E}"/>
    <cellStyle name="40% - Accent2 7 3 5" xfId="12015" xr:uid="{EDB53B6A-FF22-4E05-9C4B-6AACB53B05B2}"/>
    <cellStyle name="40% - Accent2 7 3 6" xfId="12016" xr:uid="{BB046560-81EB-43F9-9610-CEB880B1095D}"/>
    <cellStyle name="40% - Accent2 7 3 7" xfId="12017" xr:uid="{D9089BBF-4C9B-4788-96DE-715F1FE693EC}"/>
    <cellStyle name="40% - Accent2 7 3 8" xfId="12018" xr:uid="{B123833D-4993-430C-BFDF-C0B0A50A6D3F}"/>
    <cellStyle name="40% - Accent2 7 3 9" xfId="12019" xr:uid="{36F79F83-1D4A-47E3-93E5-56EF178B0E7F}"/>
    <cellStyle name="40% - Accent2 7 4" xfId="12020" xr:uid="{6814F8B2-D4A9-4165-9C11-41567868CEE1}"/>
    <cellStyle name="40% - Accent2 7 4 2" xfId="12021" xr:uid="{F6A96412-A53D-48C7-A09C-98149C411F24}"/>
    <cellStyle name="40% - Accent2 7 4 2 2" xfId="12022" xr:uid="{F892A71F-9A45-4565-B0E2-63C98BC56B6A}"/>
    <cellStyle name="40% - Accent2 7 4 2 3" xfId="12023" xr:uid="{586F1524-AEFB-451C-A1DB-6A44DC14D807}"/>
    <cellStyle name="40% - Accent2 7 4 3" xfId="12024" xr:uid="{E3D0C6C3-6BA1-4D83-A70C-88E94F3FF32E}"/>
    <cellStyle name="40% - Accent2 7 4 4" xfId="12025" xr:uid="{8ACA53DE-8095-4247-8A83-0471C7BA2367}"/>
    <cellStyle name="40% - Accent2 7 4 5" xfId="12026" xr:uid="{92729C29-21F9-45AD-97AF-E550AAC4E473}"/>
    <cellStyle name="40% - Accent2 7 4 6" xfId="12027" xr:uid="{F3B1D547-4BE4-4887-9FA3-765993ABE7FA}"/>
    <cellStyle name="40% - Accent2 7 4 7" xfId="12028" xr:uid="{828F2451-0001-4152-8118-93C734DC80CF}"/>
    <cellStyle name="40% - Accent2 7 4 8" xfId="12029" xr:uid="{17841F25-BEFB-499B-AE07-E6F8371BDC9A}"/>
    <cellStyle name="40% - Accent2 7 5" xfId="12030" xr:uid="{E9C18FE5-CE9D-48D9-86C4-D0D141CA3A1D}"/>
    <cellStyle name="40% - Accent2 7 5 2" xfId="12031" xr:uid="{ADCAE10F-C44F-41D3-94DC-5FDE3175A373}"/>
    <cellStyle name="40% - Accent2 7 5 2 2" xfId="12032" xr:uid="{F0830ED7-2208-49C0-BC2F-31381E5BE8FC}"/>
    <cellStyle name="40% - Accent2 7 5 2 3" xfId="12033" xr:uid="{03B7B66A-E57A-404A-A9FA-46999DD62DA9}"/>
    <cellStyle name="40% - Accent2 7 5 3" xfId="12034" xr:uid="{1D29EE41-D060-4A30-AC20-A04F2BB2B318}"/>
    <cellStyle name="40% - Accent2 7 5 4" xfId="12035" xr:uid="{60F258C3-FDEE-45DA-8F44-CB37E4A6F54B}"/>
    <cellStyle name="40% - Accent2 7 5 5" xfId="12036" xr:uid="{42EC3005-1E39-4FAD-AA1C-CA9181BD7A03}"/>
    <cellStyle name="40% - Accent2 7 6" xfId="12037" xr:uid="{728CE83B-8DA1-4778-BD13-553D9AD6A241}"/>
    <cellStyle name="40% - Accent2 7 6 2" xfId="12038" xr:uid="{8653CB69-B4AD-4C77-8A03-21873E1CF7A4}"/>
    <cellStyle name="40% - Accent2 7 6 3" xfId="12039" xr:uid="{B46FA63C-3E3D-498E-B9F7-DDA9648F1962}"/>
    <cellStyle name="40% - Accent2 7 7" xfId="12040" xr:uid="{E2F5D5EE-B31A-43F6-8355-A6F6F8B51BF5}"/>
    <cellStyle name="40% - Accent2 7 8" xfId="12041" xr:uid="{9D6431FA-4214-4A76-8514-0DB65554A2B4}"/>
    <cellStyle name="40% - Accent2 7 9" xfId="12042" xr:uid="{3290AD4C-CB94-4A65-9B1D-1C6F7012AC07}"/>
    <cellStyle name="40% - Accent2 8" xfId="12043" xr:uid="{67207EF3-FF80-4B19-B57A-987B0426E351}"/>
    <cellStyle name="40% - Accent2 8 10" xfId="12044" xr:uid="{FAEF0700-8605-4D9A-AEA0-78D4CD15F197}"/>
    <cellStyle name="40% - Accent2 8 11" xfId="12045" xr:uid="{018ABA38-A57D-4541-ADB3-AE7A84C527DB}"/>
    <cellStyle name="40% - Accent2 8 2" xfId="12046" xr:uid="{CD0016CB-0187-4449-B4D6-CD7C6AC7E0A2}"/>
    <cellStyle name="40% - Accent2 8 2 2" xfId="12047" xr:uid="{18D466CA-CD44-4F00-B3B5-BEA287C9547E}"/>
    <cellStyle name="40% - Accent2 8 2 2 2" xfId="12048" xr:uid="{B50EFC5E-8F07-49EA-9E3E-B87B7F43CBA4}"/>
    <cellStyle name="40% - Accent2 8 2 2 3" xfId="12049" xr:uid="{A1370F63-1B39-4A80-BC13-667EDBFD5388}"/>
    <cellStyle name="40% - Accent2 8 2 2 4" xfId="12050" xr:uid="{E2077C6E-557F-4BBE-83E4-5337D881EF6B}"/>
    <cellStyle name="40% - Accent2 8 2 2 5" xfId="12051" xr:uid="{A374ADED-CF88-45C5-86DE-FC6A958969BF}"/>
    <cellStyle name="40% - Accent2 8 2 2 6" xfId="12052" xr:uid="{A002DB69-B448-4C8E-A6C4-55903249C958}"/>
    <cellStyle name="40% - Accent2 8 2 3" xfId="12053" xr:uid="{B0564A22-3CA8-4271-830A-03C0FDD98ABA}"/>
    <cellStyle name="40% - Accent2 8 2 4" xfId="12054" xr:uid="{4159A885-C324-42CC-9666-32606E850FF0}"/>
    <cellStyle name="40% - Accent2 8 2 5" xfId="12055" xr:uid="{38492674-E66D-41C2-91FE-93B79F28F9FC}"/>
    <cellStyle name="40% - Accent2 8 2 6" xfId="12056" xr:uid="{8978E0A6-B820-4B49-90D7-404FC08198B4}"/>
    <cellStyle name="40% - Accent2 8 2 7" xfId="12057" xr:uid="{FB02C8F9-28EA-4BDB-A9F7-B22B01991FF2}"/>
    <cellStyle name="40% - Accent2 8 2 8" xfId="12058" xr:uid="{758F94B8-3A55-4B8A-A377-11E8EE9ECC80}"/>
    <cellStyle name="40% - Accent2 8 3" xfId="12059" xr:uid="{CD721A90-ED26-464A-8E9F-733E041C51F2}"/>
    <cellStyle name="40% - Accent2 8 3 2" xfId="12060" xr:uid="{47B1B951-FA11-4EC8-9CB8-08203E2600B0}"/>
    <cellStyle name="40% - Accent2 8 3 2 2" xfId="12061" xr:uid="{3A7B2DFD-EA36-4B97-92AA-EBB7A5EC5405}"/>
    <cellStyle name="40% - Accent2 8 3 2 3" xfId="12062" xr:uid="{DD63CCE2-2859-483D-BB47-910979726A31}"/>
    <cellStyle name="40% - Accent2 8 3 2 4" xfId="12063" xr:uid="{835F3279-14FC-48E9-BF74-5019CD7F7F12}"/>
    <cellStyle name="40% - Accent2 8 3 2 5" xfId="12064" xr:uid="{381578FF-7B80-497D-97EA-5B8610900A13}"/>
    <cellStyle name="40% - Accent2 8 3 3" xfId="12065" xr:uid="{F92A0CA1-81C5-44F8-A656-357867F2DEFD}"/>
    <cellStyle name="40% - Accent2 8 3 4" xfId="12066" xr:uid="{C8BF8382-6F26-44F6-A462-6004B83DF9DA}"/>
    <cellStyle name="40% - Accent2 8 3 5" xfId="12067" xr:uid="{C551B94E-3665-4C33-A3A2-EEAB228BE4B1}"/>
    <cellStyle name="40% - Accent2 8 3 6" xfId="12068" xr:uid="{32A6A96E-3305-4425-A093-B560E857AE47}"/>
    <cellStyle name="40% - Accent2 8 3 7" xfId="12069" xr:uid="{F34959BA-87FA-40EE-B735-806CCE3EE006}"/>
    <cellStyle name="40% - Accent2 8 3 8" xfId="12070" xr:uid="{ABF0B0A5-191C-4362-B864-DD9D91DCDC0F}"/>
    <cellStyle name="40% - Accent2 8 4" xfId="12071" xr:uid="{74A6D99E-D843-4F26-945A-2282FCD78E2E}"/>
    <cellStyle name="40% - Accent2 8 4 2" xfId="12072" xr:uid="{73FDCD61-5DCA-4FB0-909C-8E42C3E538A3}"/>
    <cellStyle name="40% - Accent2 8 4 3" xfId="12073" xr:uid="{AE32939C-405E-4812-9687-197D641CA91D}"/>
    <cellStyle name="40% - Accent2 8 4 4" xfId="12074" xr:uid="{AE1C3AAE-DEFB-4EE9-A8C9-CEBE9ADBB83E}"/>
    <cellStyle name="40% - Accent2 8 4 5" xfId="12075" xr:uid="{78206408-2A27-4897-8F29-19D8F1F28925}"/>
    <cellStyle name="40% - Accent2 8 4 6" xfId="12076" xr:uid="{2E108D6A-425F-48AB-949B-035FFCF43520}"/>
    <cellStyle name="40% - Accent2 8 5" xfId="12077" xr:uid="{0E83BD7E-0DE3-4CB8-B0C3-74FBDE9AE7F6}"/>
    <cellStyle name="40% - Accent2 8 6" xfId="12078" xr:uid="{D8E60F02-6F88-4CB7-8D35-DF086A60C0D5}"/>
    <cellStyle name="40% - Accent2 8 7" xfId="12079" xr:uid="{1366E0A6-50DC-48F5-8AD1-E03FE808804B}"/>
    <cellStyle name="40% - Accent2 8 8" xfId="12080" xr:uid="{76506195-CD76-443F-88C8-38AD2D876947}"/>
    <cellStyle name="40% - Accent2 8 9" xfId="12081" xr:uid="{07AAD11B-B7CC-455C-A393-1A9FC2500577}"/>
    <cellStyle name="40% - Accent2 9" xfId="12082" xr:uid="{99C37107-688A-4DBF-B4D4-295B86D5680F}"/>
    <cellStyle name="40% - Accent2 9 10" xfId="12083" xr:uid="{6F081C74-ABBD-4D13-96C7-29B810360691}"/>
    <cellStyle name="40% - Accent2 9 11" xfId="12084" xr:uid="{8EAC8F03-19EE-4B90-8613-81562D03D618}"/>
    <cellStyle name="40% - Accent2 9 2" xfId="12085" xr:uid="{1E72C6E8-9228-4C97-887F-1E4C1075ED66}"/>
    <cellStyle name="40% - Accent2 9 2 2" xfId="12086" xr:uid="{7374491F-3C06-4C24-826D-1ED567CE33F9}"/>
    <cellStyle name="40% - Accent2 9 2 2 2" xfId="12087" xr:uid="{98762F63-34C3-426C-B459-9D1324E806C0}"/>
    <cellStyle name="40% - Accent2 9 2 2 3" xfId="12088" xr:uid="{C9912EBD-DF99-4B48-B4B5-EAD2EA00AB58}"/>
    <cellStyle name="40% - Accent2 9 2 2 4" xfId="12089" xr:uid="{442BF751-6334-40DB-9F27-D7F2FC38079D}"/>
    <cellStyle name="40% - Accent2 9 2 2 5" xfId="12090" xr:uid="{5D726667-A4E0-450E-B7F8-C703F2C69B88}"/>
    <cellStyle name="40% - Accent2 9 2 2 6" xfId="12091" xr:uid="{6097A460-1E35-4D79-87C4-B48008ED4D4C}"/>
    <cellStyle name="40% - Accent2 9 2 3" xfId="12092" xr:uid="{E63FAD9F-CCE9-4CDB-8A36-D99B168D97F7}"/>
    <cellStyle name="40% - Accent2 9 2 4" xfId="12093" xr:uid="{D9E6D25E-81D7-4EBE-8493-AA6814A5C152}"/>
    <cellStyle name="40% - Accent2 9 2 5" xfId="12094" xr:uid="{5ACECD90-8069-49D4-BA88-F5AD2B70D6F8}"/>
    <cellStyle name="40% - Accent2 9 2 6" xfId="12095" xr:uid="{E75231F9-04D7-450A-BBE7-EB4D794E0F95}"/>
    <cellStyle name="40% - Accent2 9 2 7" xfId="12096" xr:uid="{86F424E6-1090-4E5D-B0AF-E5338974165D}"/>
    <cellStyle name="40% - Accent2 9 2 8" xfId="12097" xr:uid="{C60AB42C-D88D-4729-AF4E-2A083A2783A5}"/>
    <cellStyle name="40% - Accent2 9 3" xfId="12098" xr:uid="{6939F036-4B72-4D5C-9D66-4CD956AD7995}"/>
    <cellStyle name="40% - Accent2 9 3 2" xfId="12099" xr:uid="{4350C2FB-982D-4F80-B5BC-A1F66B2D34EB}"/>
    <cellStyle name="40% - Accent2 9 3 2 2" xfId="12100" xr:uid="{B7F861F8-6644-41F8-8107-D6031232F7E9}"/>
    <cellStyle name="40% - Accent2 9 3 2 3" xfId="12101" xr:uid="{A89F099D-0DE2-439E-84FE-F78D80A88874}"/>
    <cellStyle name="40% - Accent2 9 3 2 4" xfId="12102" xr:uid="{5C581265-FCDB-44BB-8B6D-2A9A85F9E7A9}"/>
    <cellStyle name="40% - Accent2 9 3 2 5" xfId="12103" xr:uid="{F5F42DF5-6185-48FD-8177-D18FED5CD20B}"/>
    <cellStyle name="40% - Accent2 9 3 3" xfId="12104" xr:uid="{F2693C35-8279-46A2-BAC8-49A4F2B15DE5}"/>
    <cellStyle name="40% - Accent2 9 3 4" xfId="12105" xr:uid="{4E771E02-AEB5-49BF-B52A-FB9D1933D20B}"/>
    <cellStyle name="40% - Accent2 9 3 5" xfId="12106" xr:uid="{B28ACFC7-8E9D-4FCA-90C2-1101D1849B1F}"/>
    <cellStyle name="40% - Accent2 9 3 6" xfId="12107" xr:uid="{708EDC15-8519-49BD-A85A-ADBB35D579E1}"/>
    <cellStyle name="40% - Accent2 9 3 7" xfId="12108" xr:uid="{024A54B9-1D3E-4AE5-819B-3BCEC5B6DBFE}"/>
    <cellStyle name="40% - Accent2 9 3 8" xfId="12109" xr:uid="{5B40BF01-C256-421E-9999-5EE561A51073}"/>
    <cellStyle name="40% - Accent2 9 4" xfId="12110" xr:uid="{D6F7C427-E51F-4F77-AB71-ECECE5284E14}"/>
    <cellStyle name="40% - Accent2 9 4 2" xfId="12111" xr:uid="{EC4833D4-76BE-447A-B7C3-39AD2E2036BC}"/>
    <cellStyle name="40% - Accent2 9 4 3" xfId="12112" xr:uid="{456E265B-FC5C-4335-9A44-4A8BCD29DE01}"/>
    <cellStyle name="40% - Accent2 9 4 4" xfId="12113" xr:uid="{0AA15DD5-6BB9-4368-AC12-2FD5A8EFCCDF}"/>
    <cellStyle name="40% - Accent2 9 4 5" xfId="12114" xr:uid="{59CFC573-3A67-4594-ADE0-598CC7CEB213}"/>
    <cellStyle name="40% - Accent2 9 4 6" xfId="12115" xr:uid="{7754F111-E9E2-428F-8ACF-4A4B448C5D79}"/>
    <cellStyle name="40% - Accent2 9 5" xfId="12116" xr:uid="{B7F8AE66-84A8-4107-9ABD-6289DBB31B1C}"/>
    <cellStyle name="40% - Accent2 9 6" xfId="12117" xr:uid="{0D0A2620-2181-414C-A31B-B96B1DA13828}"/>
    <cellStyle name="40% - Accent2 9 7" xfId="12118" xr:uid="{06404FBC-9059-473A-AC69-B6B94ED2DA61}"/>
    <cellStyle name="40% - Accent2 9 8" xfId="12119" xr:uid="{3B5A42AB-B40B-450B-A857-F9A911EF2E9D}"/>
    <cellStyle name="40% - Accent2 9 9" xfId="12120" xr:uid="{B076FAF4-9E9A-42F2-BCC4-36174021E53A}"/>
    <cellStyle name="40% - Accent3 10" xfId="12122" xr:uid="{FF0744EF-FFA3-46FF-BD55-D76F0BDB6623}"/>
    <cellStyle name="40% - Accent3 10 10" xfId="12123" xr:uid="{D87AB871-6AEC-4E54-8BF9-105D58B68DDC}"/>
    <cellStyle name="40% - Accent3 10 11" xfId="12124" xr:uid="{B2E8B800-B5AD-42A7-903E-80F0D7BABA84}"/>
    <cellStyle name="40% - Accent3 10 2" xfId="12125" xr:uid="{55805419-8FC3-446D-82AD-4D1749A2E31E}"/>
    <cellStyle name="40% - Accent3 10 2 2" xfId="12126" xr:uid="{451FE3DE-9D2A-49DF-93C5-16BA0C5DFDA8}"/>
    <cellStyle name="40% - Accent3 10 2 2 2" xfId="12127" xr:uid="{AD1115B5-4495-4F40-AC42-0E3EB8F09CCF}"/>
    <cellStyle name="40% - Accent3 10 2 2 3" xfId="12128" xr:uid="{AA5CE61C-2CE6-4D27-88DE-2CCD7CE61039}"/>
    <cellStyle name="40% - Accent3 10 2 3" xfId="12129" xr:uid="{5AD1F155-BBE0-49AE-8F6B-CB40E8A9925A}"/>
    <cellStyle name="40% - Accent3 10 2 4" xfId="12130" xr:uid="{A801896E-74AA-4F1A-9FF5-99B1F4D67FE0}"/>
    <cellStyle name="40% - Accent3 10 2 5" xfId="12131" xr:uid="{70F2F8AE-A9AD-4F81-93A6-3F5735EF9FB3}"/>
    <cellStyle name="40% - Accent3 10 2 6" xfId="12132" xr:uid="{658E2D2A-809A-4BB9-A832-C5F74B45B2C1}"/>
    <cellStyle name="40% - Accent3 10 2 7" xfId="12133" xr:uid="{4DDA3427-F338-4251-8428-ABB668E23398}"/>
    <cellStyle name="40% - Accent3 10 2 8" xfId="12134" xr:uid="{67DD52D1-37E9-4E79-BAD7-6E6E0362598C}"/>
    <cellStyle name="40% - Accent3 10 3" xfId="12135" xr:uid="{B3889EE4-904B-41EE-A320-0F2EF71A7B21}"/>
    <cellStyle name="40% - Accent3 10 3 2" xfId="12136" xr:uid="{901A620E-FFDD-461C-BD5F-638C0A7C7891}"/>
    <cellStyle name="40% - Accent3 10 3 2 2" xfId="12137" xr:uid="{168ACF02-A59C-48DF-BC96-85C32C7C1A69}"/>
    <cellStyle name="40% - Accent3 10 3 2 3" xfId="12138" xr:uid="{FE6C42B6-0093-4F64-AE32-2EB4A0F17D26}"/>
    <cellStyle name="40% - Accent3 10 3 3" xfId="12139" xr:uid="{B6D14BA3-9D4B-40CD-8983-29E73F0EADC2}"/>
    <cellStyle name="40% - Accent3 10 3 4" xfId="12140" xr:uid="{5CFE03D9-6E71-4D3E-85C8-A8F1D4B34AE3}"/>
    <cellStyle name="40% - Accent3 10 3 5" xfId="12141" xr:uid="{F3A20E88-3D49-41DE-86CB-C07E15F57B3B}"/>
    <cellStyle name="40% - Accent3 10 4" xfId="12142" xr:uid="{AADDA65A-1B7D-465B-B6D5-2EB59C8C9327}"/>
    <cellStyle name="40% - Accent3 10 4 2" xfId="12143" xr:uid="{E31D64F3-7A9F-40E6-A372-6B81D07A5EA2}"/>
    <cellStyle name="40% - Accent3 10 4 3" xfId="12144" xr:uid="{A67FCC3F-C05D-4A8D-9874-9EE74385C2A8}"/>
    <cellStyle name="40% - Accent3 10 5" xfId="12145" xr:uid="{495B7C0F-EC28-4375-9C48-7E4DB387FD6B}"/>
    <cellStyle name="40% - Accent3 10 6" xfId="12146" xr:uid="{6052A489-C893-4E2C-B80D-9B15CE74D0F8}"/>
    <cellStyle name="40% - Accent3 10 7" xfId="12147" xr:uid="{E881466B-5978-481D-AB57-CCB4DE3B09B3}"/>
    <cellStyle name="40% - Accent3 10 8" xfId="12148" xr:uid="{8DAB60A7-8C8B-44A8-8E31-A28DD478B43D}"/>
    <cellStyle name="40% - Accent3 10 9" xfId="12149" xr:uid="{70CF1DE1-6082-42F4-B3D1-B7BED9D9D019}"/>
    <cellStyle name="40% - Accent3 11" xfId="12150" xr:uid="{CABB8C4B-68BE-4D6B-99FF-091F819590EA}"/>
    <cellStyle name="40% - Accent3 11 10" xfId="12151" xr:uid="{87F57938-4999-40F7-B5BD-C008B29EF951}"/>
    <cellStyle name="40% - Accent3 11 11" xfId="12152" xr:uid="{6594F937-546A-4987-B6A6-E3B039376D50}"/>
    <cellStyle name="40% - Accent3 11 2" xfId="12153" xr:uid="{8630B665-961B-4C0A-82D9-EF894252CCDF}"/>
    <cellStyle name="40% - Accent3 11 2 2" xfId="12154" xr:uid="{BB4F80D8-4E8E-4786-ADE9-A5F4CEF2BC95}"/>
    <cellStyle name="40% - Accent3 11 2 2 2" xfId="12155" xr:uid="{12ECB4AA-43E6-4E89-A692-A02A40DB6DB3}"/>
    <cellStyle name="40% - Accent3 11 2 2 3" xfId="12156" xr:uid="{616781EC-83D5-4AEA-A54D-7F4232171AA4}"/>
    <cellStyle name="40% - Accent3 11 2 3" xfId="12157" xr:uid="{816D832B-AA05-42E8-BF33-9391CBF48282}"/>
    <cellStyle name="40% - Accent3 11 2 4" xfId="12158" xr:uid="{77693347-B087-4DE5-B053-C4E66F294842}"/>
    <cellStyle name="40% - Accent3 11 2 5" xfId="12159" xr:uid="{3B91222E-0501-41BD-B9A1-FC3FA44F381C}"/>
    <cellStyle name="40% - Accent3 11 2 6" xfId="12160" xr:uid="{4765965B-AF27-4D73-B364-E2FC5DF63828}"/>
    <cellStyle name="40% - Accent3 11 2 7" xfId="12161" xr:uid="{1E499B41-DD8D-4095-BF6F-6F0EC41A42BE}"/>
    <cellStyle name="40% - Accent3 11 2 8" xfId="12162" xr:uid="{51DA63F9-D62F-427A-9B83-5D4B8703357E}"/>
    <cellStyle name="40% - Accent3 11 3" xfId="12163" xr:uid="{EE072EA9-6D37-47AC-B657-6F813D2DB139}"/>
    <cellStyle name="40% - Accent3 11 3 2" xfId="12164" xr:uid="{86062A9A-8551-4282-9718-7484A80870A4}"/>
    <cellStyle name="40% - Accent3 11 3 2 2" xfId="12165" xr:uid="{5277333C-1F2F-42C2-B7F6-1FC1B907D66F}"/>
    <cellStyle name="40% - Accent3 11 3 2 3" xfId="12166" xr:uid="{A4A38F37-AFF5-4D72-ABDD-E0B58707819E}"/>
    <cellStyle name="40% - Accent3 11 3 3" xfId="12167" xr:uid="{772AC3B1-13D1-45CE-AF16-11735C16AA03}"/>
    <cellStyle name="40% - Accent3 11 3 4" xfId="12168" xr:uid="{386BC55D-737F-4CE2-A186-12160B3D28E3}"/>
    <cellStyle name="40% - Accent3 11 3 5" xfId="12169" xr:uid="{EDCFA9B0-8132-44D9-B4DF-7387B7A3FC3D}"/>
    <cellStyle name="40% - Accent3 11 4" xfId="12170" xr:uid="{1EF0B959-D9DB-4E36-949D-1647DE045FF6}"/>
    <cellStyle name="40% - Accent3 11 4 2" xfId="12171" xr:uid="{0F82E5D7-41AE-4C61-96EC-20809E238D50}"/>
    <cellStyle name="40% - Accent3 11 4 3" xfId="12172" xr:uid="{CC6A6AE1-ADAC-415E-8E0B-E7FB644F4930}"/>
    <cellStyle name="40% - Accent3 11 5" xfId="12173" xr:uid="{123E5D91-C933-44B6-ABBF-5B2A0352F436}"/>
    <cellStyle name="40% - Accent3 11 6" xfId="12174" xr:uid="{B707493A-C781-452D-9D86-BEB9E6C5EA5F}"/>
    <cellStyle name="40% - Accent3 11 7" xfId="12175" xr:uid="{CD541E6E-1771-4F0D-BDDE-E3879DE22BE5}"/>
    <cellStyle name="40% - Accent3 11 8" xfId="12176" xr:uid="{D9D24D5C-C516-4279-B920-C9EDF4715E77}"/>
    <cellStyle name="40% - Accent3 11 9" xfId="12177" xr:uid="{B1F8C719-5A95-4FA1-931D-4371E4B519CC}"/>
    <cellStyle name="40% - Accent3 12" xfId="12178" xr:uid="{E8CB81CA-8018-4A9D-B8D1-DFBA15EF9CF9}"/>
    <cellStyle name="40% - Accent3 12 10" xfId="12179" xr:uid="{F52444B5-EF0B-49D7-95C4-D72D45099E16}"/>
    <cellStyle name="40% - Accent3 12 11" xfId="12180" xr:uid="{E1E8D0B4-4E9F-4F24-934C-3A602AF57073}"/>
    <cellStyle name="40% - Accent3 12 2" xfId="12181" xr:uid="{86BE2B5A-4CD4-4542-A773-E878D1DD9EB4}"/>
    <cellStyle name="40% - Accent3 12 2 2" xfId="12182" xr:uid="{72B89A82-F9CB-4BD9-8812-4746C1DA1943}"/>
    <cellStyle name="40% - Accent3 12 2 2 2" xfId="12183" xr:uid="{761E3477-E288-4229-AD5C-AC9AF8FCDB72}"/>
    <cellStyle name="40% - Accent3 12 2 2 3" xfId="12184" xr:uid="{079F3241-7113-442B-ADF8-655E3BEF7AF3}"/>
    <cellStyle name="40% - Accent3 12 2 3" xfId="12185" xr:uid="{8A96D71A-511B-47D6-86E8-AB47195BDD68}"/>
    <cellStyle name="40% - Accent3 12 2 4" xfId="12186" xr:uid="{B017BABA-FE83-4245-81F8-562DE5EBBB56}"/>
    <cellStyle name="40% - Accent3 12 2 5" xfId="12187" xr:uid="{6492B2D7-DA47-4F3E-826F-EC46795817AB}"/>
    <cellStyle name="40% - Accent3 12 2 6" xfId="12188" xr:uid="{2B080DC5-761A-4E6A-8436-4E8C14E52F04}"/>
    <cellStyle name="40% - Accent3 12 2 7" xfId="12189" xr:uid="{DD9A3F42-6918-4149-BB71-29704CF50718}"/>
    <cellStyle name="40% - Accent3 12 3" xfId="12190" xr:uid="{1816616D-F08C-430D-9759-12E99CCDF9C8}"/>
    <cellStyle name="40% - Accent3 12 3 2" xfId="12191" xr:uid="{890DFCBD-BBA8-450A-8B46-EB6376139555}"/>
    <cellStyle name="40% - Accent3 12 3 2 2" xfId="12192" xr:uid="{FE26ADA5-65A5-4987-8FB9-AC8D4E905F73}"/>
    <cellStyle name="40% - Accent3 12 3 2 3" xfId="12193" xr:uid="{9C0D861D-78D3-47A5-9948-2F008BD0BB74}"/>
    <cellStyle name="40% - Accent3 12 3 3" xfId="12194" xr:uid="{0B88BA8A-B729-4C77-BC27-EB9CCAFBBBE4}"/>
    <cellStyle name="40% - Accent3 12 3 4" xfId="12195" xr:uid="{AC2BCB95-E996-4AA3-B0E9-A352C2071ABA}"/>
    <cellStyle name="40% - Accent3 12 3 5" xfId="12196" xr:uid="{BABC6564-B97B-4981-91E8-E5F026B7FDDF}"/>
    <cellStyle name="40% - Accent3 12 4" xfId="12197" xr:uid="{E2790004-6109-4ACC-AD1A-9DF6D98174D4}"/>
    <cellStyle name="40% - Accent3 12 4 2" xfId="12198" xr:uid="{A61B75DA-BF8A-4F0C-8E7F-72302E4C9718}"/>
    <cellStyle name="40% - Accent3 12 4 3" xfId="12199" xr:uid="{0A86B392-4BC8-47FC-B0F4-950F85759CF8}"/>
    <cellStyle name="40% - Accent3 12 5" xfId="12200" xr:uid="{27F50FC6-3F02-4C2D-BCC7-037442FB77FD}"/>
    <cellStyle name="40% - Accent3 12 6" xfId="12201" xr:uid="{90FBF03D-BC69-4131-8F8A-FF4B714E9DC8}"/>
    <cellStyle name="40% - Accent3 12 7" xfId="12202" xr:uid="{BB6A171E-5F75-48D9-8C4D-BE0BBCDF87D6}"/>
    <cellStyle name="40% - Accent3 12 8" xfId="12203" xr:uid="{B585CA79-CE27-4EB5-81B7-EE9E5744F8FD}"/>
    <cellStyle name="40% - Accent3 12 9" xfId="12204" xr:uid="{380F8E16-6F6E-47AB-A65C-F8659CB59B96}"/>
    <cellStyle name="40% - Accent3 13" xfId="12205" xr:uid="{28F1FEFC-18B4-4C27-A381-B5F58051CF61}"/>
    <cellStyle name="40% - Accent3 13 10" xfId="12206" xr:uid="{FC396A10-13B3-4AAE-B621-AC3B66B9BC8A}"/>
    <cellStyle name="40% - Accent3 13 2" xfId="12207" xr:uid="{73DBB16A-538C-4AFC-94EE-4C80D1A31A21}"/>
    <cellStyle name="40% - Accent3 13 2 2" xfId="12208" xr:uid="{CC04103C-A8A3-4EC2-BF94-CAE4F242D174}"/>
    <cellStyle name="40% - Accent3 13 2 2 2" xfId="12209" xr:uid="{7985BBC0-17C4-467A-A5C9-BE26D3606907}"/>
    <cellStyle name="40% - Accent3 13 2 2 3" xfId="12210" xr:uid="{A74BF357-140A-4983-B1D8-EE9885C14AAD}"/>
    <cellStyle name="40% - Accent3 13 2 3" xfId="12211" xr:uid="{00E030EA-13C0-4430-8CB8-985DB5B75DBE}"/>
    <cellStyle name="40% - Accent3 13 2 4" xfId="12212" xr:uid="{5803D440-5156-4F6E-AC69-FF006803A56D}"/>
    <cellStyle name="40% - Accent3 13 2 5" xfId="12213" xr:uid="{7A0FB9D7-DE38-4258-B460-86D63F9A08FC}"/>
    <cellStyle name="40% - Accent3 13 2 6" xfId="12214" xr:uid="{4C97CF6B-4B2F-47E7-9A1A-66186AB984A0}"/>
    <cellStyle name="40% - Accent3 13 2 7" xfId="12215" xr:uid="{4050F9B0-32B1-4890-97BF-B2154269189B}"/>
    <cellStyle name="40% - Accent3 13 2 8" xfId="12216" xr:uid="{A20E7E9A-BB9E-4B08-A207-BA66B8BD7510}"/>
    <cellStyle name="40% - Accent3 13 3" xfId="12217" xr:uid="{0CBCC04C-F41B-4111-B43D-51D911E44289}"/>
    <cellStyle name="40% - Accent3 13 3 2" xfId="12218" xr:uid="{45CBA4EC-6AD4-4E8C-B4F4-F6E71AE17A80}"/>
    <cellStyle name="40% - Accent3 13 3 2 2" xfId="12219" xr:uid="{3ED5DBB8-D7BE-4DCF-97CF-C4FD50444AD3}"/>
    <cellStyle name="40% - Accent3 13 3 2 3" xfId="12220" xr:uid="{B2C48FEA-68F9-4690-8C75-D6F2389CD5F6}"/>
    <cellStyle name="40% - Accent3 13 3 3" xfId="12221" xr:uid="{08ED3F47-F8E8-4333-B2DA-2E26F4196C9A}"/>
    <cellStyle name="40% - Accent3 13 3 4" xfId="12222" xr:uid="{1CB98841-019C-4868-A2D4-AC543A788A47}"/>
    <cellStyle name="40% - Accent3 13 3 5" xfId="12223" xr:uid="{6B305DCC-AEFF-4BAF-89E2-57F64ED6E4DA}"/>
    <cellStyle name="40% - Accent3 13 4" xfId="12224" xr:uid="{A577E5C0-F23B-4176-8173-2E8F03DC5BC1}"/>
    <cellStyle name="40% - Accent3 13 4 2" xfId="12225" xr:uid="{D979E51E-CFEA-4794-BE67-ACEE3B17F0BE}"/>
    <cellStyle name="40% - Accent3 13 4 3" xfId="12226" xr:uid="{7676D7D6-7DE2-410B-BB4F-B5972847F84C}"/>
    <cellStyle name="40% - Accent3 13 5" xfId="12227" xr:uid="{E4C8AA0A-5BEF-4151-B10D-268491227619}"/>
    <cellStyle name="40% - Accent3 13 6" xfId="12228" xr:uid="{82FB6D57-2E9F-4C71-A384-DA44345804B1}"/>
    <cellStyle name="40% - Accent3 13 7" xfId="12229" xr:uid="{26D16A30-EDDC-42E7-BB6D-188822D3E013}"/>
    <cellStyle name="40% - Accent3 13 8" xfId="12230" xr:uid="{FC51714B-1D30-490F-9D67-ADA3714BADA5}"/>
    <cellStyle name="40% - Accent3 13 9" xfId="12231" xr:uid="{F982C102-488E-48FE-8618-4C64F85EA97D}"/>
    <cellStyle name="40% - Accent3 14" xfId="12232" xr:uid="{730B91CB-E319-4498-A958-2A61D2462390}"/>
    <cellStyle name="40% - Accent3 14 2" xfId="12233" xr:uid="{970C0A48-0FD3-41D9-ABAD-1F3BC32B3161}"/>
    <cellStyle name="40% - Accent3 14 2 2" xfId="12234" xr:uid="{E95479F8-BD39-46B1-B6F9-4E016E4EC555}"/>
    <cellStyle name="40% - Accent3 14 2 2 2" xfId="12235" xr:uid="{8B0F7031-73CE-448E-91DA-C072B4239A57}"/>
    <cellStyle name="40% - Accent3 14 2 2 3" xfId="12236" xr:uid="{286FACF0-00EB-4B77-A218-E24989FC21DF}"/>
    <cellStyle name="40% - Accent3 14 2 3" xfId="12237" xr:uid="{7ADF77DD-7127-4D97-B8F6-521440ECFB49}"/>
    <cellStyle name="40% - Accent3 14 2 4" xfId="12238" xr:uid="{A4CCC355-6DCC-459B-ABB3-6A95B90B85F6}"/>
    <cellStyle name="40% - Accent3 14 2 5" xfId="12239" xr:uid="{BF28868A-684D-48F8-9857-4863067C5682}"/>
    <cellStyle name="40% - Accent3 14 2 6" xfId="12240" xr:uid="{222302A7-3343-48A0-A8CA-FDF14781297A}"/>
    <cellStyle name="40% - Accent3 14 2 7" xfId="12241" xr:uid="{A04F7665-84BC-4A28-AB4C-91D1C315478D}"/>
    <cellStyle name="40% - Accent3 14 3" xfId="12242" xr:uid="{75ACD66D-8C88-4DF0-93A0-F466E102FA60}"/>
    <cellStyle name="40% - Accent3 14 3 2" xfId="12243" xr:uid="{9E6B3A4E-E5AB-4297-9EE2-3985267FB6E7}"/>
    <cellStyle name="40% - Accent3 14 3 2 2" xfId="12244" xr:uid="{CE97C975-A2B2-4E28-950C-7A418199A4B5}"/>
    <cellStyle name="40% - Accent3 14 3 2 3" xfId="12245" xr:uid="{EC7A820D-925B-43E7-93BA-34BD5DD89362}"/>
    <cellStyle name="40% - Accent3 14 3 3" xfId="12246" xr:uid="{10B47752-576F-44FB-83F4-BA1FB53356D6}"/>
    <cellStyle name="40% - Accent3 14 3 4" xfId="12247" xr:uid="{4F5B7EF6-7B80-4B3A-B81D-DB78EE15ED43}"/>
    <cellStyle name="40% - Accent3 14 3 5" xfId="12248" xr:uid="{9398633A-052F-4492-91B7-5063579A64D1}"/>
    <cellStyle name="40% - Accent3 14 4" xfId="12249" xr:uid="{841B5182-68F5-480C-AE3D-53AAB236EF88}"/>
    <cellStyle name="40% - Accent3 14 4 2" xfId="12250" xr:uid="{9BBBE343-E24D-479A-A25F-05E8F51E1964}"/>
    <cellStyle name="40% - Accent3 14 4 3" xfId="12251" xr:uid="{13DB72F2-13EA-4E3F-88B1-2DE75A216E95}"/>
    <cellStyle name="40% - Accent3 14 5" xfId="12252" xr:uid="{C7237DF8-AD4C-4338-A141-4C819CDE3EFC}"/>
    <cellStyle name="40% - Accent3 14 6" xfId="12253" xr:uid="{99A82200-C847-46C5-A770-EAFEDFD6C76E}"/>
    <cellStyle name="40% - Accent3 14 7" xfId="12254" xr:uid="{9D4495E7-B95C-4803-A652-FA58A303D25D}"/>
    <cellStyle name="40% - Accent3 14 8" xfId="12255" xr:uid="{4DBCB35F-695D-476C-A775-CCABB594764F}"/>
    <cellStyle name="40% - Accent3 14 9" xfId="12256" xr:uid="{BBB14A1D-F49D-4B91-8C8B-9A6D885E3F13}"/>
    <cellStyle name="40% - Accent3 15" xfId="12257" xr:uid="{E83D4A49-77E3-45E6-9048-1210D124751E}"/>
    <cellStyle name="40% - Accent3 15 2" xfId="12258" xr:uid="{2593235A-7E47-45B7-A699-588C1B674E3F}"/>
    <cellStyle name="40% - Accent3 15 2 2" xfId="12259" xr:uid="{084636B2-5DFF-4F66-9DCC-09D538EC8E39}"/>
    <cellStyle name="40% - Accent3 15 2 2 2" xfId="12260" xr:uid="{14CFE0EA-FFA6-423C-944F-90413DC7FF93}"/>
    <cellStyle name="40% - Accent3 15 2 2 3" xfId="12261" xr:uid="{E7921A84-EE4B-4809-B8F9-F87397036F31}"/>
    <cellStyle name="40% - Accent3 15 2 3" xfId="12262" xr:uid="{880DB6E7-345F-42E8-BBF0-26DEC9881971}"/>
    <cellStyle name="40% - Accent3 15 2 4" xfId="12263" xr:uid="{310F725B-E680-4D75-A285-7106EFB53902}"/>
    <cellStyle name="40% - Accent3 15 2 5" xfId="12264" xr:uid="{8A95672A-673F-4C68-BA2F-B7A19C3E959C}"/>
    <cellStyle name="40% - Accent3 15 2 6" xfId="12265" xr:uid="{BD30C235-C625-4DA2-A0D7-71000DFA364F}"/>
    <cellStyle name="40% - Accent3 15 2 7" xfId="12266" xr:uid="{EA3C20AE-6797-4AE4-B151-4C438CFB93CB}"/>
    <cellStyle name="40% - Accent3 15 3" xfId="12267" xr:uid="{1124128C-5357-45DD-84F1-FA38D697A2EF}"/>
    <cellStyle name="40% - Accent3 15 3 2" xfId="12268" xr:uid="{09B05201-FBAF-49A4-B8B8-FBD4DA9CDD76}"/>
    <cellStyle name="40% - Accent3 15 3 2 2" xfId="12269" xr:uid="{14A2E25E-182E-45A2-A586-4A52DD9D1CC1}"/>
    <cellStyle name="40% - Accent3 15 3 2 3" xfId="12270" xr:uid="{37799960-22A8-490A-827C-88EBD47CA2E1}"/>
    <cellStyle name="40% - Accent3 15 3 3" xfId="12271" xr:uid="{11E26D92-7A64-4857-8F1F-3E56F00BC884}"/>
    <cellStyle name="40% - Accent3 15 3 4" xfId="12272" xr:uid="{F3184308-BBD2-4B88-9D14-D2695E2B91E5}"/>
    <cellStyle name="40% - Accent3 15 3 5" xfId="12273" xr:uid="{6562528B-4F4F-43C7-875D-F5DED85E0A5D}"/>
    <cellStyle name="40% - Accent3 15 4" xfId="12274" xr:uid="{44D30111-4191-4C9E-ABA5-83C4234CB9A3}"/>
    <cellStyle name="40% - Accent3 15 4 2" xfId="12275" xr:uid="{1AD51DD2-7F8B-4250-8117-4490EB4A3922}"/>
    <cellStyle name="40% - Accent3 15 4 3" xfId="12276" xr:uid="{6D3FBAD3-0B95-4332-9614-BADBE82A1055}"/>
    <cellStyle name="40% - Accent3 15 5" xfId="12277" xr:uid="{2D450A1A-2BFF-4CB8-9F40-BF5825EBF4DD}"/>
    <cellStyle name="40% - Accent3 15 6" xfId="12278" xr:uid="{4B53A2BD-0BD8-47B2-8445-E8A1CA1DABCB}"/>
    <cellStyle name="40% - Accent3 15 7" xfId="12279" xr:uid="{C66B3B4C-3BEE-4246-85B7-302D84C87AB9}"/>
    <cellStyle name="40% - Accent3 15 8" xfId="12280" xr:uid="{E85B788A-B5FE-4082-A36A-0A0DD67A9DF9}"/>
    <cellStyle name="40% - Accent3 15 9" xfId="12281" xr:uid="{F8F491F0-DFD2-4416-B406-DF34629B3088}"/>
    <cellStyle name="40% - Accent3 16" xfId="12282" xr:uid="{964B3BC9-3599-410D-89D6-B3042420F5DF}"/>
    <cellStyle name="40% - Accent3 16 2" xfId="12283" xr:uid="{6676D306-7FFF-44E0-83B3-7C99A61D435A}"/>
    <cellStyle name="40% - Accent3 16 2 2" xfId="12284" xr:uid="{A34D8FD6-621D-41D5-8C5F-2EE3E30E33D3}"/>
    <cellStyle name="40% - Accent3 16 2 2 2" xfId="12285" xr:uid="{8B4A118D-FAAF-4AA3-8969-DDACA1D7E6D6}"/>
    <cellStyle name="40% - Accent3 16 2 2 3" xfId="12286" xr:uid="{4066EE23-A01D-4C42-ABB6-8B4046A492A1}"/>
    <cellStyle name="40% - Accent3 16 2 3" xfId="12287" xr:uid="{33AA5A00-8B49-464A-A0B9-95B217296818}"/>
    <cellStyle name="40% - Accent3 16 2 4" xfId="12288" xr:uid="{A234F5A3-2C36-453F-861F-C1C4E3DF5481}"/>
    <cellStyle name="40% - Accent3 16 2 5" xfId="12289" xr:uid="{AAADBB64-D161-491C-86DA-9CEA3497E94C}"/>
    <cellStyle name="40% - Accent3 16 2 6" xfId="12290" xr:uid="{2FA0284A-7059-49E3-8A3F-294321EF4382}"/>
    <cellStyle name="40% - Accent3 16 2 7" xfId="12291" xr:uid="{EF273A89-4B36-4E7E-80AE-66B541ED76E3}"/>
    <cellStyle name="40% - Accent3 16 3" xfId="12292" xr:uid="{D322DC7B-2801-41F7-850E-62041DAD6E2C}"/>
    <cellStyle name="40% - Accent3 16 3 2" xfId="12293" xr:uid="{4D888E69-932E-4625-B809-EC8C4007DCAE}"/>
    <cellStyle name="40% - Accent3 16 3 2 2" xfId="12294" xr:uid="{4A5EFCC9-F57A-4F8F-BC0A-E1EDDD50DC2F}"/>
    <cellStyle name="40% - Accent3 16 3 2 3" xfId="12295" xr:uid="{1BA40144-3CEE-453B-B7E0-79075ABEA5E3}"/>
    <cellStyle name="40% - Accent3 16 3 3" xfId="12296" xr:uid="{B04DE002-7799-4F4B-8F06-FD32F5D30676}"/>
    <cellStyle name="40% - Accent3 16 3 4" xfId="12297" xr:uid="{9D0C79F6-5EE8-480A-8952-A7725106642C}"/>
    <cellStyle name="40% - Accent3 16 3 5" xfId="12298" xr:uid="{42A0DC67-D3DD-456C-91F5-62EB234FC696}"/>
    <cellStyle name="40% - Accent3 16 4" xfId="12299" xr:uid="{FA903773-A763-40D7-A055-C3C40CAF626A}"/>
    <cellStyle name="40% - Accent3 16 4 2" xfId="12300" xr:uid="{FFFD16CB-9879-4E27-B7D8-BE7D5C065679}"/>
    <cellStyle name="40% - Accent3 16 4 3" xfId="12301" xr:uid="{F90E5D12-8D06-4E3D-BAEF-1B3F1EB5A442}"/>
    <cellStyle name="40% - Accent3 16 5" xfId="12302" xr:uid="{B1095205-3176-44A0-85A4-3F3B1315C83E}"/>
    <cellStyle name="40% - Accent3 16 6" xfId="12303" xr:uid="{42275925-FEE6-4782-B252-39A82E561A66}"/>
    <cellStyle name="40% - Accent3 16 7" xfId="12304" xr:uid="{C3A0C7E8-BCFB-4FE4-B43C-3780E691FD48}"/>
    <cellStyle name="40% - Accent3 16 8" xfId="12305" xr:uid="{E701EC16-C11B-413C-A03E-98BDAA2FCDF2}"/>
    <cellStyle name="40% - Accent3 16 9" xfId="12306" xr:uid="{EE21BBF1-AE78-4498-A470-8E48F62DD5B2}"/>
    <cellStyle name="40% - Accent3 17" xfId="12307" xr:uid="{93FFE52F-53B8-4450-A7F3-46B27F7F82F7}"/>
    <cellStyle name="40% - Accent3 17 2" xfId="12308" xr:uid="{77672396-8835-44CF-A9F8-A602AA9DCC2C}"/>
    <cellStyle name="40% - Accent3 17 2 2" xfId="12309" xr:uid="{45CAF52E-4716-44FE-A4CB-FF0B20473A49}"/>
    <cellStyle name="40% - Accent3 17 2 3" xfId="12310" xr:uid="{FC23B21F-DD1E-414E-AE45-6362EE841191}"/>
    <cellStyle name="40% - Accent3 17 2 4" xfId="12311" xr:uid="{A7EC0874-4242-487F-8C2A-53A732604B1B}"/>
    <cellStyle name="40% - Accent3 17 2 5" xfId="12312" xr:uid="{3FDB61D3-D177-42CB-924F-E138BC0054C9}"/>
    <cellStyle name="40% - Accent3 17 3" xfId="12313" xr:uid="{3D9F0825-6BE5-4102-8494-61E7DD95AEA8}"/>
    <cellStyle name="40% - Accent3 17 4" xfId="12314" xr:uid="{49D4DF9C-45B3-4090-BE7E-1E0C10D97BA1}"/>
    <cellStyle name="40% - Accent3 17 5" xfId="12315" xr:uid="{BA14AAE0-5743-4F9C-AE88-637ADC36737F}"/>
    <cellStyle name="40% - Accent3 17 6" xfId="12316" xr:uid="{FFED1D55-ABE2-4419-B715-65D35F780F8E}"/>
    <cellStyle name="40% - Accent3 17 7" xfId="12317" xr:uid="{D46116F0-A417-45DC-A594-1756779837EC}"/>
    <cellStyle name="40% - Accent3 18" xfId="12318" xr:uid="{412BD052-BF25-49EE-95D3-D5B47EAE07F5}"/>
    <cellStyle name="40% - Accent3 18 2" xfId="12319" xr:uid="{05955E47-10A2-4A13-AF7E-B72DF0117834}"/>
    <cellStyle name="40% - Accent3 18 2 2" xfId="12320" xr:uid="{14ED0A8C-FA30-4489-AE79-F5F304492B85}"/>
    <cellStyle name="40% - Accent3 18 2 3" xfId="12321" xr:uid="{B45188A1-2389-4C93-AD0E-C8B00D62E11A}"/>
    <cellStyle name="40% - Accent3 18 3" xfId="12322" xr:uid="{2648BAC2-0463-4AE2-BFF5-90D38E06F5A3}"/>
    <cellStyle name="40% - Accent3 18 4" xfId="12323" xr:uid="{F7619C63-71F5-456D-A6CF-9B36B25024A0}"/>
    <cellStyle name="40% - Accent3 18 5" xfId="12324" xr:uid="{9EE61DA8-F8A8-4203-AC50-348CDCF1FC45}"/>
    <cellStyle name="40% - Accent3 18 6" xfId="12325" xr:uid="{AD144F3F-B918-4C69-8BBE-E25DA6E18525}"/>
    <cellStyle name="40% - Accent3 18 7" xfId="12326" xr:uid="{97C97B5C-3605-4BE9-BF87-E8B011A27942}"/>
    <cellStyle name="40% - Accent3 19" xfId="12327" xr:uid="{D296E879-DFDC-49BA-A757-10459A6403A7}"/>
    <cellStyle name="40% - Accent3 19 2" xfId="12328" xr:uid="{D7948C96-3CD6-4D9C-BA6B-ED0B5566998F}"/>
    <cellStyle name="40% - Accent3 19 3" xfId="12329" xr:uid="{5ACB9B25-9298-40C8-953E-F573C4E4493B}"/>
    <cellStyle name="40% - Accent3 19 4" xfId="12330" xr:uid="{968CB02E-DCED-4686-89ED-E6BF56E88250}"/>
    <cellStyle name="40% - Accent3 19 5" xfId="12331" xr:uid="{CB98819A-04DD-4006-9EEA-EC0CC92E784F}"/>
    <cellStyle name="40% - Accent3 19 6" xfId="12332" xr:uid="{160F8561-3DBC-4C25-A46A-2210B33EC6AA}"/>
    <cellStyle name="40% - Accent3 2" xfId="337" xr:uid="{3987151B-1D2F-4D8B-B5EC-F838866D2B8A}"/>
    <cellStyle name="40% - Accent3 2 10" xfId="12334" xr:uid="{85744BF9-DD60-4926-B622-ACCACE94CFB4}"/>
    <cellStyle name="40% - Accent3 2 11" xfId="12335" xr:uid="{E302CB94-F483-40EB-BEF1-C567FD9E70CB}"/>
    <cellStyle name="40% - Accent3 2 12" xfId="12336" xr:uid="{5992B267-41C6-497D-A881-EBD8B853F5BC}"/>
    <cellStyle name="40% - Accent3 2 13" xfId="12337" xr:uid="{51768961-B89B-4ED3-8754-EFDF5EBDEB6D}"/>
    <cellStyle name="40% - Accent3 2 14" xfId="12338" xr:uid="{8AB7FDB6-6C18-432E-B882-26970EF3CE31}"/>
    <cellStyle name="40% - Accent3 2 15" xfId="12339" xr:uid="{7673A9BC-4A06-4A7C-9CDD-B1377B7EB796}"/>
    <cellStyle name="40% - Accent3 2 16" xfId="12340" xr:uid="{8C94CECC-486F-4FF2-92DF-5DAA0C2AC214}"/>
    <cellStyle name="40% - Accent3 2 17" xfId="12341" xr:uid="{BB15A783-B929-47AE-9226-E406C9BB9AB3}"/>
    <cellStyle name="40% - Accent3 2 18" xfId="12342" xr:uid="{A6370195-2011-47AF-AD11-F32E330F378B}"/>
    <cellStyle name="40% - Accent3 2 19" xfId="12333" xr:uid="{99CF3169-7690-47C5-A649-B8120A08E380}"/>
    <cellStyle name="40% - Accent3 2 2" xfId="338" xr:uid="{9894601A-46B4-4B20-BCC0-C3D97C345A20}"/>
    <cellStyle name="40% - Accent3 2 2 10" xfId="12344" xr:uid="{20AA2A79-86EA-4F95-A7D5-C253B898B6F5}"/>
    <cellStyle name="40% - Accent3 2 2 11" xfId="12345" xr:uid="{A208B985-6DDF-4717-BFF6-6249E51427F3}"/>
    <cellStyle name="40% - Accent3 2 2 12" xfId="12346" xr:uid="{A5D63D4B-D25C-4BED-8711-CC15C004B39D}"/>
    <cellStyle name="40% - Accent3 2 2 13" xfId="12347" xr:uid="{FCF29046-A659-4580-923F-4AB6F639232C}"/>
    <cellStyle name="40% - Accent3 2 2 14" xfId="12343" xr:uid="{CA54E6B3-663F-4AEB-B3B7-1EB60A907521}"/>
    <cellStyle name="40% - Accent3 2 2 2" xfId="339" xr:uid="{816E1E5C-F20E-4CDF-9C02-7158C492432A}"/>
    <cellStyle name="40% - Accent3 2 2 2 10" xfId="12349" xr:uid="{EB279B02-02E8-44F9-BE19-4E9C74E6DE8B}"/>
    <cellStyle name="40% - Accent3 2 2 2 11" xfId="12350" xr:uid="{20502DE8-DE8D-4B83-981C-25CDE8020A66}"/>
    <cellStyle name="40% - Accent3 2 2 2 12" xfId="12348" xr:uid="{56382FE3-7C21-4FDF-BBB5-0F6045C6DDB4}"/>
    <cellStyle name="40% - Accent3 2 2 2 2" xfId="340" xr:uid="{5807C95F-B80C-439C-A9B8-60C1106B8A6B}"/>
    <cellStyle name="40% - Accent3 2 2 2 2 2" xfId="341" xr:uid="{212389CD-7E66-4FBA-A56F-CF46F726A610}"/>
    <cellStyle name="40% - Accent3 2 2 2 2 2 2" xfId="12353" xr:uid="{136ADC30-708F-401B-81E3-B87CB6BA27C2}"/>
    <cellStyle name="40% - Accent3 2 2 2 2 2 2 2" xfId="12354" xr:uid="{ECC92D82-6590-46BA-B74E-ABC48BEFF151}"/>
    <cellStyle name="40% - Accent3 2 2 2 2 2 2 3" xfId="12355" xr:uid="{98C25701-1EE4-4FEF-8527-472BAF7BF698}"/>
    <cellStyle name="40% - Accent3 2 2 2 2 2 3" xfId="12356" xr:uid="{C8693E27-CEAD-45C3-8595-F6BC81D70DF8}"/>
    <cellStyle name="40% - Accent3 2 2 2 2 2 3 2" xfId="12357" xr:uid="{0CF7838C-E9DA-4C92-9B49-A3E2724AEDB3}"/>
    <cellStyle name="40% - Accent3 2 2 2 2 2 4" xfId="12358" xr:uid="{04192652-5476-44E3-B8E7-0268460C3D1C}"/>
    <cellStyle name="40% - Accent3 2 2 2 2 2 5" xfId="12352" xr:uid="{7C7EDF7C-5831-47CD-92E9-DC3582161D0C}"/>
    <cellStyle name="40% - Accent3 2 2 2 2 3" xfId="12359" xr:uid="{4C7C380B-3C34-4B40-A0E3-052594F254DF}"/>
    <cellStyle name="40% - Accent3 2 2 2 2 3 2" xfId="12360" xr:uid="{33C76D42-842C-4F52-8174-ECBDCCBC4C86}"/>
    <cellStyle name="40% - Accent3 2 2 2 2 3 3" xfId="12361" xr:uid="{F195CB76-3376-469A-A409-3204E4FFFCD3}"/>
    <cellStyle name="40% - Accent3 2 2 2 2 4" xfId="12362" xr:uid="{0D6ECE99-BD44-4DC7-9ED3-75D424252723}"/>
    <cellStyle name="40% - Accent3 2 2 2 2 4 2" xfId="12363" xr:uid="{E4676B4C-0DA1-4DEE-893D-CC9A1E914543}"/>
    <cellStyle name="40% - Accent3 2 2 2 2 5" xfId="12364" xr:uid="{6FA27729-CB57-4614-B067-BE28A401A9E7}"/>
    <cellStyle name="40% - Accent3 2 2 2 2 6" xfId="12365" xr:uid="{15486662-F875-4361-BE14-9A72C3771F09}"/>
    <cellStyle name="40% - Accent3 2 2 2 2 7" xfId="12366" xr:uid="{ADAA3EE5-000B-404C-8BA0-0C5D3F2BD2D1}"/>
    <cellStyle name="40% - Accent3 2 2 2 2 8" xfId="12351" xr:uid="{76F453D3-52D7-4185-ABD0-C6FE03B88DBC}"/>
    <cellStyle name="40% - Accent3 2 2 2 3" xfId="342" xr:uid="{286AAE45-6642-491F-895F-91794B5D3332}"/>
    <cellStyle name="40% - Accent3 2 2 2 3 2" xfId="12368" xr:uid="{8A6CE26E-E929-4201-BE16-0E2DB0ED7089}"/>
    <cellStyle name="40% - Accent3 2 2 2 3 2 2" xfId="12369" xr:uid="{50DFC63B-1C51-4EB5-B6D3-0F7CFF59D413}"/>
    <cellStyle name="40% - Accent3 2 2 2 3 2 2 2" xfId="12370" xr:uid="{A54C5ED1-1F32-4499-880D-C243EF2755CD}"/>
    <cellStyle name="40% - Accent3 2 2 2 3 2 3" xfId="12371" xr:uid="{8FE2C612-918B-44F9-AA75-DD751367D6BC}"/>
    <cellStyle name="40% - Accent3 2 2 2 3 2 4" xfId="12372" xr:uid="{B3369175-1303-4FDF-BB1B-9806F651BC78}"/>
    <cellStyle name="40% - Accent3 2 2 2 3 3" xfId="12373" xr:uid="{1FF09DEB-71CC-4E96-9318-455222ED28BB}"/>
    <cellStyle name="40% - Accent3 2 2 2 3 3 2" xfId="12374" xr:uid="{60740F49-BC37-41AF-9789-329692C575D0}"/>
    <cellStyle name="40% - Accent3 2 2 2 3 4" xfId="12375" xr:uid="{84BFBEA2-B808-46B4-BEA1-A28863F81E18}"/>
    <cellStyle name="40% - Accent3 2 2 2 3 5" xfId="12376" xr:uid="{B560B6BA-47F0-4FD8-8945-095511B10BF8}"/>
    <cellStyle name="40% - Accent3 2 2 2 3 6" xfId="12377" xr:uid="{5F7985A9-CEEA-4FB1-A088-C5CC51979581}"/>
    <cellStyle name="40% - Accent3 2 2 2 3 7" xfId="12367" xr:uid="{2FAA1136-A2EB-4C58-B964-49BC861FF5D9}"/>
    <cellStyle name="40% - Accent3 2 2 2 4" xfId="12378" xr:uid="{40748E3F-DB82-4E1A-8E2A-79D9BB6224ED}"/>
    <cellStyle name="40% - Accent3 2 2 2 4 2" xfId="12379" xr:uid="{DD97F6BE-89D0-4C43-B070-478C6C5D6EC7}"/>
    <cellStyle name="40% - Accent3 2 2 2 4 2 2" xfId="12380" xr:uid="{7D347374-1F60-463E-B4C2-61395B8B6E23}"/>
    <cellStyle name="40% - Accent3 2 2 2 4 3" xfId="12381" xr:uid="{260C7D2B-044D-4B4B-8EB5-5CF5BF560AF9}"/>
    <cellStyle name="40% - Accent3 2 2 2 4 4" xfId="12382" xr:uid="{80FC763B-11B6-454F-B849-92C2172D70C3}"/>
    <cellStyle name="40% - Accent3 2 2 2 5" xfId="12383" xr:uid="{5DF17AE6-6A1F-460B-A2A2-D27C368BEC2E}"/>
    <cellStyle name="40% - Accent3 2 2 2 5 2" xfId="12384" xr:uid="{823E3E6C-E6CA-4DF0-9AE8-138E9F229DA9}"/>
    <cellStyle name="40% - Accent3 2 2 2 6" xfId="12385" xr:uid="{312012F4-1225-4706-95B1-F5D06E56ACF6}"/>
    <cellStyle name="40% - Accent3 2 2 2 7" xfId="12386" xr:uid="{5C8E0BFC-FF8D-48F9-97C3-0FE1962BDF3F}"/>
    <cellStyle name="40% - Accent3 2 2 2 8" xfId="12387" xr:uid="{EC4EE5A3-24DA-4A03-AAC6-78D4CE4C5C31}"/>
    <cellStyle name="40% - Accent3 2 2 2 9" xfId="12388" xr:uid="{D1C75A24-C82E-47F2-B5A1-DE1E7C5B1494}"/>
    <cellStyle name="40% - Accent3 2 2 3" xfId="343" xr:uid="{762F9FFB-6577-460B-A39E-A0CCEF9A7B4B}"/>
    <cellStyle name="40% - Accent3 2 2 3 10" xfId="12389" xr:uid="{61B54D74-F369-4D00-82DB-5FAB1C4CABD3}"/>
    <cellStyle name="40% - Accent3 2 2 3 2" xfId="344" xr:uid="{7A5A3A83-29D2-4387-A871-8E71243F2F74}"/>
    <cellStyle name="40% - Accent3 2 2 3 2 2" xfId="12391" xr:uid="{98973228-EBEE-4188-AA64-EB1460E5977F}"/>
    <cellStyle name="40% - Accent3 2 2 3 2 2 2" xfId="12392" xr:uid="{06003A47-D4FC-432E-BE19-2A69659DD24D}"/>
    <cellStyle name="40% - Accent3 2 2 3 2 2 2 2" xfId="12393" xr:uid="{31F2B3BB-B0E0-499C-A2FA-05A01B0A76E5}"/>
    <cellStyle name="40% - Accent3 2 2 3 2 2 3" xfId="12394" xr:uid="{ABBA0E18-F6DC-4A5B-B5D0-965345299A4D}"/>
    <cellStyle name="40% - Accent3 2 2 3 2 2 4" xfId="12395" xr:uid="{C7D8E75B-8E02-43AD-AFB8-D6FA2D974AAE}"/>
    <cellStyle name="40% - Accent3 2 2 3 2 3" xfId="12396" xr:uid="{2B45B54A-A66E-4E5F-B8EC-78CC8BCDD014}"/>
    <cellStyle name="40% - Accent3 2 2 3 2 3 2" xfId="12397" xr:uid="{1C5176B1-E404-4926-847B-7111E612AC69}"/>
    <cellStyle name="40% - Accent3 2 2 3 2 4" xfId="12398" xr:uid="{80C1303F-145C-4CAF-AC2C-8BF57DC0C210}"/>
    <cellStyle name="40% - Accent3 2 2 3 2 5" xfId="12399" xr:uid="{81D29B79-A23E-46A0-9CBC-283BF6FA5024}"/>
    <cellStyle name="40% - Accent3 2 2 3 2 6" xfId="12400" xr:uid="{DCC535E1-B911-4829-AF64-4DF0673A3BEA}"/>
    <cellStyle name="40% - Accent3 2 2 3 2 7" xfId="12390" xr:uid="{4F13E549-1DAE-47C9-9C28-22CBBF2E4489}"/>
    <cellStyle name="40% - Accent3 2 2 3 3" xfId="12401" xr:uid="{4F5E1428-AC3B-46C1-AF2B-5855956F36AD}"/>
    <cellStyle name="40% - Accent3 2 2 3 3 2" xfId="12402" xr:uid="{4E23E1AD-342F-4961-924C-25ECFBAAB9D3}"/>
    <cellStyle name="40% - Accent3 2 2 3 3 2 2" xfId="12403" xr:uid="{2BB18CDC-76DB-4DFC-8D90-31E8BC58DCF8}"/>
    <cellStyle name="40% - Accent3 2 2 3 3 2 3" xfId="12404" xr:uid="{66F937B1-4EBA-435B-BCDD-CF60DE2E3DF9}"/>
    <cellStyle name="40% - Accent3 2 2 3 3 2 4" xfId="12405" xr:uid="{F6686641-57A5-41C4-8DE4-B14E9E90E0B5}"/>
    <cellStyle name="40% - Accent3 2 2 3 3 3" xfId="12406" xr:uid="{BFEC241C-12C5-4120-9F81-CDEA3C722466}"/>
    <cellStyle name="40% - Accent3 2 2 3 3 4" xfId="12407" xr:uid="{72C7A18A-309A-49D0-9C53-D9AD8C4AB7CD}"/>
    <cellStyle name="40% - Accent3 2 2 3 3 5" xfId="12408" xr:uid="{E76515EF-D12F-4199-90BF-7D0E0F916E84}"/>
    <cellStyle name="40% - Accent3 2 2 3 3 6" xfId="12409" xr:uid="{7FD71BD1-461B-42C8-B7DD-C9C9C674CCD9}"/>
    <cellStyle name="40% - Accent3 2 2 3 4" xfId="12410" xr:uid="{4BB73832-8E5C-4E1F-B331-5D1261E0BA7E}"/>
    <cellStyle name="40% - Accent3 2 2 3 4 2" xfId="12411" xr:uid="{C8BEB814-D838-4103-84F3-D0767CA422EC}"/>
    <cellStyle name="40% - Accent3 2 2 3 4 3" xfId="12412" xr:uid="{88018031-08F4-44A0-B8F2-7BEDA56AB171}"/>
    <cellStyle name="40% - Accent3 2 2 3 4 4" xfId="12413" xr:uid="{677E1A92-9877-4B41-B7B4-013A8D33046C}"/>
    <cellStyle name="40% - Accent3 2 2 3 5" xfId="12414" xr:uid="{753E4FB1-CD55-4ABE-A3CD-C4DA69F63242}"/>
    <cellStyle name="40% - Accent3 2 2 3 6" xfId="12415" xr:uid="{A5D1E09F-7076-415E-94C2-BEC10FD2E66C}"/>
    <cellStyle name="40% - Accent3 2 2 3 7" xfId="12416" xr:uid="{21F0ADE5-8525-4D6D-8F47-AF7F8F92DD3D}"/>
    <cellStyle name="40% - Accent3 2 2 3 8" xfId="12417" xr:uid="{1968608C-839E-45EC-BAD2-33FBA1E006C7}"/>
    <cellStyle name="40% - Accent3 2 2 3 9" xfId="12418" xr:uid="{A9FD6491-7CA1-4B3C-B099-4601C9B5F02D}"/>
    <cellStyle name="40% - Accent3 2 2 4" xfId="345" xr:uid="{31CC545E-3AF0-4F95-9FBA-CD0F2070A886}"/>
    <cellStyle name="40% - Accent3 2 2 4 2" xfId="12420" xr:uid="{C3E8D559-B6D9-450C-9500-88BBE554D3DB}"/>
    <cellStyle name="40% - Accent3 2 2 4 2 2" xfId="12421" xr:uid="{614E8FCA-78F8-4F02-B87A-01627EAF2A83}"/>
    <cellStyle name="40% - Accent3 2 2 4 2 2 2" xfId="12422" xr:uid="{A8469C4D-4040-4A92-9DBA-06C374F5A484}"/>
    <cellStyle name="40% - Accent3 2 2 4 2 2 3" xfId="12423" xr:uid="{F0DFAE65-221A-4E03-B162-50F63AFA58B7}"/>
    <cellStyle name="40% - Accent3 2 2 4 2 3" xfId="12424" xr:uid="{A9C58372-BAAC-4226-98AE-B4EE5716A6FF}"/>
    <cellStyle name="40% - Accent3 2 2 4 2 3 2" xfId="12425" xr:uid="{DFBD3037-9C50-44B1-81FE-DD5A8A3F42D7}"/>
    <cellStyle name="40% - Accent3 2 2 4 2 4" xfId="12426" xr:uid="{215F0A2B-A141-49CB-8F6D-1B7FF2F01E29}"/>
    <cellStyle name="40% - Accent3 2 2 4 3" xfId="12427" xr:uid="{81FC15F5-1D74-499C-ABC6-D253C79D9950}"/>
    <cellStyle name="40% - Accent3 2 2 4 3 2" xfId="12428" xr:uid="{EF44696E-599D-4CFE-A423-FF7AED47BEC8}"/>
    <cellStyle name="40% - Accent3 2 2 4 3 3" xfId="12429" xr:uid="{5224B947-D026-40D1-8E0D-0EF13C9F0647}"/>
    <cellStyle name="40% - Accent3 2 2 4 4" xfId="12430" xr:uid="{9B8196D8-E7F4-45A1-863C-BCB09AB8AFD4}"/>
    <cellStyle name="40% - Accent3 2 2 4 4 2" xfId="12431" xr:uid="{F014535B-05B1-4FD9-9363-D00A7752E8CF}"/>
    <cellStyle name="40% - Accent3 2 2 4 5" xfId="12432" xr:uid="{956A859B-5305-4383-B04C-3398AD37349D}"/>
    <cellStyle name="40% - Accent3 2 2 4 6" xfId="12433" xr:uid="{333E81D3-96C6-4EA3-B697-664F8FBEC429}"/>
    <cellStyle name="40% - Accent3 2 2 4 7" xfId="12419" xr:uid="{1099BE0E-F36D-4009-A29F-E38CAA25823A}"/>
    <cellStyle name="40% - Accent3 2 2 5" xfId="12434" xr:uid="{127DF0C3-B771-4255-9F15-69B4E4B902D4}"/>
    <cellStyle name="40% - Accent3 2 2 5 2" xfId="12435" xr:uid="{C1A5318D-36A2-4599-AFEE-5E89F706EDEB}"/>
    <cellStyle name="40% - Accent3 2 2 5 2 2" xfId="12436" xr:uid="{509B7446-86BC-4350-BFEC-9BBE4788B63C}"/>
    <cellStyle name="40% - Accent3 2 2 5 2 2 2" xfId="12437" xr:uid="{14F64F68-B099-4384-8BC6-796DA6707ABE}"/>
    <cellStyle name="40% - Accent3 2 2 5 2 3" xfId="12438" xr:uid="{D53CBFCB-5E36-41BE-A2FA-72008230E623}"/>
    <cellStyle name="40% - Accent3 2 2 5 2 4" xfId="12439" xr:uid="{139B6F9F-CE3B-439E-93C5-6E7BCF4601AA}"/>
    <cellStyle name="40% - Accent3 2 2 5 3" xfId="12440" xr:uid="{FCB34EA7-B37F-45DD-A79A-192B977C6446}"/>
    <cellStyle name="40% - Accent3 2 2 5 3 2" xfId="12441" xr:uid="{489F7C45-6E3F-4BC6-8BDD-C7A4AACE6798}"/>
    <cellStyle name="40% - Accent3 2 2 5 4" xfId="12442" xr:uid="{F307A548-1386-446D-BD05-D906F1E25D27}"/>
    <cellStyle name="40% - Accent3 2 2 5 5" xfId="12443" xr:uid="{ABF43BF6-C0DF-4792-9F59-C2D1D54AD980}"/>
    <cellStyle name="40% - Accent3 2 2 5 6" xfId="12444" xr:uid="{6C12D0CA-8ED3-4E35-8AFF-A1169DD4F697}"/>
    <cellStyle name="40% - Accent3 2 2 6" xfId="12445" xr:uid="{91238CEC-8E1F-4D32-8D4B-1FD76055A9EE}"/>
    <cellStyle name="40% - Accent3 2 2 6 2" xfId="12446" xr:uid="{AC250CCB-EC51-4E7C-B547-A121F4636E9A}"/>
    <cellStyle name="40% - Accent3 2 2 6 2 2" xfId="12447" xr:uid="{68841D31-431C-4616-9C01-01F06227FF88}"/>
    <cellStyle name="40% - Accent3 2 2 6 3" xfId="12448" xr:uid="{B0E8C0C1-E475-40B4-AAB9-3DB930D5183E}"/>
    <cellStyle name="40% - Accent3 2 2 6 4" xfId="12449" xr:uid="{DB72A8A7-119C-4A97-89FB-011F31B12224}"/>
    <cellStyle name="40% - Accent3 2 2 7" xfId="12450" xr:uid="{510B0A05-A1A2-4C4D-8FB2-2141948CC328}"/>
    <cellStyle name="40% - Accent3 2 2 7 2" xfId="12451" xr:uid="{1679704C-141E-4A6D-A2A0-707927CE3AF4}"/>
    <cellStyle name="40% - Accent3 2 2 8" xfId="12452" xr:uid="{1755FC7C-73AA-4529-87DA-5B8EFF5B9D26}"/>
    <cellStyle name="40% - Accent3 2 2 8 2" xfId="12453" xr:uid="{665C09D1-C2DC-48D3-AD38-6F2382FC410A}"/>
    <cellStyle name="40% - Accent3 2 2 9" xfId="12454" xr:uid="{0DDA0983-A518-4677-8CCA-41F4B1D5A838}"/>
    <cellStyle name="40% - Accent3 2 2 9 2" xfId="12455" xr:uid="{2C3E6574-0A62-45AB-9E49-E97670B61549}"/>
    <cellStyle name="40% - Accent3 2 3" xfId="346" xr:uid="{732AA9A7-312B-4019-893F-46305F3780C2}"/>
    <cellStyle name="40% - Accent3 2 3 10" xfId="12457" xr:uid="{FFF48B3D-F9EE-4644-B32C-A50585B8E8C7}"/>
    <cellStyle name="40% - Accent3 2 3 11" xfId="12458" xr:uid="{AE344DF7-D88D-48A6-BFFC-7E9951B44BB4}"/>
    <cellStyle name="40% - Accent3 2 3 12" xfId="12459" xr:uid="{58F7D860-EE5F-493F-A6C9-69062B8FF6DA}"/>
    <cellStyle name="40% - Accent3 2 3 13" xfId="12456" xr:uid="{60342B19-8FE2-4056-ACAE-D85C97494E0F}"/>
    <cellStyle name="40% - Accent3 2 3 2" xfId="347" xr:uid="{EAA80121-6411-44BD-BABB-26FA1FAEA3BB}"/>
    <cellStyle name="40% - Accent3 2 3 2 2" xfId="348" xr:uid="{88960444-92A9-4E82-B5C5-9C4744BEF76F}"/>
    <cellStyle name="40% - Accent3 2 3 2 2 2" xfId="12462" xr:uid="{AF9AAC80-8D3C-47AC-98B1-1C765D3017DC}"/>
    <cellStyle name="40% - Accent3 2 3 2 2 2 2" xfId="12463" xr:uid="{AA444367-0C89-4E90-A9D9-4BAD288BF3F6}"/>
    <cellStyle name="40% - Accent3 2 3 2 2 2 3" xfId="12464" xr:uid="{EC134C9F-5F47-48E8-B560-4F2BECA5C01D}"/>
    <cellStyle name="40% - Accent3 2 3 2 2 3" xfId="12465" xr:uid="{533532F2-E1C5-4E68-8576-38E6EBAC7F6C}"/>
    <cellStyle name="40% - Accent3 2 3 2 2 3 2" xfId="12466" xr:uid="{722B16CD-A1AB-4DA0-B721-D2541C22E765}"/>
    <cellStyle name="40% - Accent3 2 3 2 2 4" xfId="12467" xr:uid="{AEFC51F6-9998-4937-ACFC-CE0C65F82ACF}"/>
    <cellStyle name="40% - Accent3 2 3 2 2 5" xfId="12461" xr:uid="{A42482AC-B353-4C88-B9E5-BFD1A04AEA18}"/>
    <cellStyle name="40% - Accent3 2 3 2 3" xfId="12468" xr:uid="{B29B4733-E0FE-4649-BD45-91B422812E27}"/>
    <cellStyle name="40% - Accent3 2 3 2 3 2" xfId="12469" xr:uid="{3869AA98-65D7-4A2E-9564-F6EFB92BFA6A}"/>
    <cellStyle name="40% - Accent3 2 3 2 3 3" xfId="12470" xr:uid="{C6F604A2-5F71-4155-8467-885ED0EB351D}"/>
    <cellStyle name="40% - Accent3 2 3 2 4" xfId="12471" xr:uid="{09E5E9D2-0879-405B-BCCD-9C803BC69155}"/>
    <cellStyle name="40% - Accent3 2 3 2 4 2" xfId="12472" xr:uid="{5261492F-9EBE-421C-8F60-4249F85815EC}"/>
    <cellStyle name="40% - Accent3 2 3 2 5" xfId="12473" xr:uid="{B82F868C-6951-4AE6-9153-3ACBAF4AF17C}"/>
    <cellStyle name="40% - Accent3 2 3 2 6" xfId="12474" xr:uid="{1ED049AB-62B7-43FA-93C7-A35E5A40A6DA}"/>
    <cellStyle name="40% - Accent3 2 3 2 7" xfId="12475" xr:uid="{3C9BE923-ECB8-4DD7-AAC0-63A4313D6CBD}"/>
    <cellStyle name="40% - Accent3 2 3 2 8" xfId="12476" xr:uid="{339BEC45-B490-45BB-BEEE-DEAE418E1A89}"/>
    <cellStyle name="40% - Accent3 2 3 2 9" xfId="12460" xr:uid="{E3327CE0-B0EA-487B-8885-8CA018C7C03D}"/>
    <cellStyle name="40% - Accent3 2 3 3" xfId="349" xr:uid="{445B8B71-DCB5-4F55-B9C3-F59EAC6F0F11}"/>
    <cellStyle name="40% - Accent3 2 3 3 2" xfId="12478" xr:uid="{3CD7CE5B-BE3A-40B4-AD25-DE3B07708DB4}"/>
    <cellStyle name="40% - Accent3 2 3 3 2 2" xfId="12479" xr:uid="{D4210469-5CE5-4AD8-9C4B-CCCFFA1E48E3}"/>
    <cellStyle name="40% - Accent3 2 3 3 2 2 2" xfId="12480" xr:uid="{4E46B2FE-32F7-40F4-AB76-3E96905EA2A6}"/>
    <cellStyle name="40% - Accent3 2 3 3 2 3" xfId="12481" xr:uid="{8AE11F5E-AC5F-4222-ABBA-476F1314801E}"/>
    <cellStyle name="40% - Accent3 2 3 3 2 4" xfId="12482" xr:uid="{F02A7484-A9BA-4197-A979-47E71F83AC99}"/>
    <cellStyle name="40% - Accent3 2 3 3 3" xfId="12483" xr:uid="{FCEE1686-5BBF-4500-852C-AC21D4C617E1}"/>
    <cellStyle name="40% - Accent3 2 3 3 3 2" xfId="12484" xr:uid="{0498FCE0-864D-49E4-98DF-1E0B0728256F}"/>
    <cellStyle name="40% - Accent3 2 3 3 4" xfId="12485" xr:uid="{8E6F9D6D-F822-4ABE-8B5D-3381DE46FBFD}"/>
    <cellStyle name="40% - Accent3 2 3 3 5" xfId="12486" xr:uid="{5DB75998-CE18-4562-A45C-742AE53E2617}"/>
    <cellStyle name="40% - Accent3 2 3 3 6" xfId="12487" xr:uid="{4BB85CCA-9C61-49BE-82C4-466FBB1B7831}"/>
    <cellStyle name="40% - Accent3 2 3 3 7" xfId="12488" xr:uid="{4FA4C03E-B3DC-4157-8E6B-53A70D6398C8}"/>
    <cellStyle name="40% - Accent3 2 3 3 8" xfId="12477" xr:uid="{DD40A063-B134-479C-B733-D133B22F2B27}"/>
    <cellStyle name="40% - Accent3 2 3 4" xfId="12489" xr:uid="{1D53530D-4730-4DDF-8C39-D0D36FA9C65A}"/>
    <cellStyle name="40% - Accent3 2 3 4 2" xfId="12490" xr:uid="{93C9D43B-DC69-47BF-8375-76ABCE6CEC9D}"/>
    <cellStyle name="40% - Accent3 2 3 4 2 2" xfId="12491" xr:uid="{97BE3DEF-1B1E-47CC-A784-3A4D6B19C916}"/>
    <cellStyle name="40% - Accent3 2 3 4 3" xfId="12492" xr:uid="{80376C5E-277B-43DD-8CFD-43A364EA9CD7}"/>
    <cellStyle name="40% - Accent3 2 3 4 4" xfId="12493" xr:uid="{D9D5D0FF-C11F-4288-818B-6B05EE3EA4E8}"/>
    <cellStyle name="40% - Accent3 2 3 5" xfId="12494" xr:uid="{E385EF7B-83E5-486E-B4ED-6CE96AA1A591}"/>
    <cellStyle name="40% - Accent3 2 3 5 2" xfId="12495" xr:uid="{BAB36F58-952C-4D76-B507-0DBCA1E56C74}"/>
    <cellStyle name="40% - Accent3 2 3 6" xfId="12496" xr:uid="{76D67F3F-C345-4590-BDDD-F6F8331F9BCE}"/>
    <cellStyle name="40% - Accent3 2 3 7" xfId="12497" xr:uid="{3FD25908-54AF-4670-BEEF-A6AF3EEB8085}"/>
    <cellStyle name="40% - Accent3 2 3 8" xfId="12498" xr:uid="{1F0AC54B-A1C7-44B8-A540-988BE3C28D5C}"/>
    <cellStyle name="40% - Accent3 2 3 9" xfId="12499" xr:uid="{49679E9A-BD5D-48CF-9AF0-8FA218DF8F50}"/>
    <cellStyle name="40% - Accent3 2 4" xfId="350" xr:uid="{C2010022-225F-4E0B-AE48-D4BF38887B5A}"/>
    <cellStyle name="40% - Accent3 2 4 10" xfId="12500" xr:uid="{5B79CA3C-77A0-45FF-A83B-D5D39647FB14}"/>
    <cellStyle name="40% - Accent3 2 4 2" xfId="351" xr:uid="{AA01438C-809C-49F5-8B7B-20F7DEBCB4A8}"/>
    <cellStyle name="40% - Accent3 2 4 2 2" xfId="352" xr:uid="{4A689EBE-356D-40E2-BEE3-431294736D74}"/>
    <cellStyle name="40% - Accent3 2 4 2 2 2" xfId="12503" xr:uid="{C6DD51DD-BCDF-4BC8-A8CE-DD585B0DF28D}"/>
    <cellStyle name="40% - Accent3 2 4 2 2 2 2" xfId="12504" xr:uid="{066C2290-D55E-486D-A475-42336616DF11}"/>
    <cellStyle name="40% - Accent3 2 4 2 2 3" xfId="12505" xr:uid="{C8706439-6EDA-46D2-80EE-DBDBD1D740B8}"/>
    <cellStyle name="40% - Accent3 2 4 2 2 4" xfId="12506" xr:uid="{230E0F6C-46EC-45D4-9A7E-460A858D8BFF}"/>
    <cellStyle name="40% - Accent3 2 4 2 2 5" xfId="12502" xr:uid="{50868438-5C00-4699-9050-5708CB07205F}"/>
    <cellStyle name="40% - Accent3 2 4 2 3" xfId="12507" xr:uid="{9FAB3253-16EB-4C64-9AD4-36D38F219330}"/>
    <cellStyle name="40% - Accent3 2 4 2 3 2" xfId="12508" xr:uid="{3C06DD7E-9059-4BAE-BF8E-3B3253342779}"/>
    <cellStyle name="40% - Accent3 2 4 2 4" xfId="12509" xr:uid="{3ECF33F4-A916-4E8B-9AF9-BDD5BF690D6F}"/>
    <cellStyle name="40% - Accent3 2 4 2 5" xfId="12510" xr:uid="{2BD3D706-CF1F-4356-B1FB-0E5E08F16058}"/>
    <cellStyle name="40% - Accent3 2 4 2 6" xfId="12511" xr:uid="{2E3088D8-0AA3-4294-9E4C-3A9987ED11B8}"/>
    <cellStyle name="40% - Accent3 2 4 2 7" xfId="12501" xr:uid="{0033B971-CE50-4FCA-9134-FD91E6BFA8B9}"/>
    <cellStyle name="40% - Accent3 2 4 3" xfId="353" xr:uid="{CE4C7860-5062-4C6C-AF3E-E09123CF039C}"/>
    <cellStyle name="40% - Accent3 2 4 3 2" xfId="12513" xr:uid="{95C3854A-BD19-4973-9DC8-2032A3BD43AD}"/>
    <cellStyle name="40% - Accent3 2 4 3 2 2" xfId="12514" xr:uid="{92DF71CA-D611-430E-A83E-FDB0324B2830}"/>
    <cellStyle name="40% - Accent3 2 4 3 2 3" xfId="12515" xr:uid="{7BFC9677-2B68-4957-8365-308459F4C29F}"/>
    <cellStyle name="40% - Accent3 2 4 3 2 4" xfId="12516" xr:uid="{C7E8C7A8-0F2D-4134-BF7D-3496CE760C78}"/>
    <cellStyle name="40% - Accent3 2 4 3 3" xfId="12517" xr:uid="{7835E5E6-1696-4C2B-9826-F0D21342E071}"/>
    <cellStyle name="40% - Accent3 2 4 3 4" xfId="12518" xr:uid="{9068F34B-4698-4563-894E-2967348329BC}"/>
    <cellStyle name="40% - Accent3 2 4 3 5" xfId="12519" xr:uid="{1BD0A657-3CAF-4561-AADC-6C5282DC33B0}"/>
    <cellStyle name="40% - Accent3 2 4 3 6" xfId="12520" xr:uid="{B4ED0766-F6AD-4954-8861-CE439300764B}"/>
    <cellStyle name="40% - Accent3 2 4 3 7" xfId="12512" xr:uid="{B8DBDA76-729C-4F7E-911A-E251906B068E}"/>
    <cellStyle name="40% - Accent3 2 4 4" xfId="12521" xr:uid="{A4FA2C15-DBC3-4585-95AD-CD3A36EFFD14}"/>
    <cellStyle name="40% - Accent3 2 4 4 2" xfId="12522" xr:uid="{2394295E-FFCE-435B-AF4D-FA2DC9847321}"/>
    <cellStyle name="40% - Accent3 2 4 4 3" xfId="12523" xr:uid="{6EEC9ED3-72F3-4278-957C-6A9DA29EBC9F}"/>
    <cellStyle name="40% - Accent3 2 4 4 4" xfId="12524" xr:uid="{B5DA8167-8A4C-4DA3-A893-F89CD1A31270}"/>
    <cellStyle name="40% - Accent3 2 4 5" xfId="12525" xr:uid="{B5650018-8A30-4914-BB48-9BA8518E8E14}"/>
    <cellStyle name="40% - Accent3 2 4 6" xfId="12526" xr:uid="{89ED544A-8996-42AE-B8AF-2A814B1A30B8}"/>
    <cellStyle name="40% - Accent3 2 4 7" xfId="12527" xr:uid="{64C4C081-9D38-48CF-BE74-03E12702D101}"/>
    <cellStyle name="40% - Accent3 2 4 8" xfId="12528" xr:uid="{9D1F2309-26DD-48D1-AB5E-C2D0AA283A84}"/>
    <cellStyle name="40% - Accent3 2 4 9" xfId="12529" xr:uid="{836D51DB-51E5-4D4A-9580-29E4FDF36119}"/>
    <cellStyle name="40% - Accent3 2 5" xfId="354" xr:uid="{44FE2787-1945-4A44-93A6-3578D0E0413B}"/>
    <cellStyle name="40% - Accent3 2 5 2" xfId="355" xr:uid="{C92F01CF-F696-458B-AE7A-EB7163058976}"/>
    <cellStyle name="40% - Accent3 2 5 2 2" xfId="12532" xr:uid="{478C5C42-7E05-4EF4-9441-B51B18AC1BC6}"/>
    <cellStyle name="40% - Accent3 2 5 2 2 2" xfId="12533" xr:uid="{4DE7CE0D-B7FF-4C7C-B0D4-CFFD5D8A1999}"/>
    <cellStyle name="40% - Accent3 2 5 2 2 2 2" xfId="12534" xr:uid="{6D378E42-AE53-47BC-A52F-6BCBE517CECF}"/>
    <cellStyle name="40% - Accent3 2 5 2 2 3" xfId="12535" xr:uid="{515ADC79-CF90-49CF-9345-1B329345367C}"/>
    <cellStyle name="40% - Accent3 2 5 2 2 4" xfId="12536" xr:uid="{22242543-C1BE-45FC-BC83-02F539F726FA}"/>
    <cellStyle name="40% - Accent3 2 5 2 3" xfId="12537" xr:uid="{DA84F1D2-CA23-4CC2-970C-C2D273ABD179}"/>
    <cellStyle name="40% - Accent3 2 5 2 3 2" xfId="12538" xr:uid="{7A251868-98F1-4491-BFD3-E386BF1B1EF0}"/>
    <cellStyle name="40% - Accent3 2 5 2 4" xfId="12539" xr:uid="{40B6989C-E76C-4428-A52C-EE17D57C3F78}"/>
    <cellStyle name="40% - Accent3 2 5 2 5" xfId="12540" xr:uid="{BD50F7FD-8B1A-48B0-A063-A15E925E7535}"/>
    <cellStyle name="40% - Accent3 2 5 2 6" xfId="12541" xr:uid="{02830F2D-DC5A-41D8-B082-D2D14A894974}"/>
    <cellStyle name="40% - Accent3 2 5 2 7" xfId="12531" xr:uid="{CE634CFB-17D1-42CC-96DE-11420FC29D62}"/>
    <cellStyle name="40% - Accent3 2 5 3" xfId="12542" xr:uid="{BAD4E7CE-A053-41E1-AC90-D558AFBEF3FB}"/>
    <cellStyle name="40% - Accent3 2 5 3 2" xfId="12543" xr:uid="{B7B4D572-8276-40E5-932A-5790B5D7A033}"/>
    <cellStyle name="40% - Accent3 2 5 3 2 2" xfId="12544" xr:uid="{4296FAE5-EB60-458A-918F-804F0FBF1608}"/>
    <cellStyle name="40% - Accent3 2 5 3 2 3" xfId="12545" xr:uid="{67E83119-6EF6-4F94-BEBF-05A7648CC6B4}"/>
    <cellStyle name="40% - Accent3 2 5 3 2 4" xfId="12546" xr:uid="{DCD29671-55B1-4D5E-BFA6-764DCFCFF533}"/>
    <cellStyle name="40% - Accent3 2 5 3 3" xfId="12547" xr:uid="{C3F5FE0B-C86B-4151-8A63-FEDCCD01707D}"/>
    <cellStyle name="40% - Accent3 2 5 3 4" xfId="12548" xr:uid="{AF51DF78-D32A-4955-A3DA-F04A1AF822BE}"/>
    <cellStyle name="40% - Accent3 2 5 3 5" xfId="12549" xr:uid="{38C1FA09-DC89-4D3E-BDAB-1336A8A7188F}"/>
    <cellStyle name="40% - Accent3 2 5 3 6" xfId="12550" xr:uid="{28193AED-0271-4F32-9299-5C305D20DAF0}"/>
    <cellStyle name="40% - Accent3 2 5 4" xfId="12551" xr:uid="{EA11AFFF-0C7E-41E7-B7E6-AEE78C8650D8}"/>
    <cellStyle name="40% - Accent3 2 5 4 2" xfId="12552" xr:uid="{8E268EDE-EBCA-4897-8744-7115DD238E75}"/>
    <cellStyle name="40% - Accent3 2 5 4 3" xfId="12553" xr:uid="{D3C7DC2F-7F81-42D9-99D8-75257DDA1072}"/>
    <cellStyle name="40% - Accent3 2 5 4 4" xfId="12554" xr:uid="{472E6AF6-78ED-4AE4-95C8-D167910BA4EE}"/>
    <cellStyle name="40% - Accent3 2 5 5" xfId="12555" xr:uid="{2DB1E146-8CA3-4E6A-8DED-CBDF117013FA}"/>
    <cellStyle name="40% - Accent3 2 5 6" xfId="12556" xr:uid="{2325605E-5340-43C2-85B0-F49C3340EFDD}"/>
    <cellStyle name="40% - Accent3 2 5 7" xfId="12557" xr:uid="{9B3C7B1A-B4C6-40DE-9EE3-02A1AADE151F}"/>
    <cellStyle name="40% - Accent3 2 5 8" xfId="12558" xr:uid="{04442999-D344-4B02-86B6-D1EA5B242256}"/>
    <cellStyle name="40% - Accent3 2 5 9" xfId="12530" xr:uid="{D0E141FD-2FAF-46B6-97E9-B350FC52DA86}"/>
    <cellStyle name="40% - Accent3 2 6" xfId="356" xr:uid="{71FF4680-1710-4633-97E4-3269104ABCA0}"/>
    <cellStyle name="40% - Accent3 2 6 2" xfId="357" xr:uid="{193F2F2C-AA8B-4C1F-A99E-2D58C5BB92BE}"/>
    <cellStyle name="40% - Accent3 2 6 2 2" xfId="12561" xr:uid="{2D0E233A-7629-4B99-9ED3-86407D1E6C14}"/>
    <cellStyle name="40% - Accent3 2 6 2 2 2" xfId="12562" xr:uid="{BF4A8FCA-6CC1-4135-8E08-AA4B3B0F42A5}"/>
    <cellStyle name="40% - Accent3 2 6 2 3" xfId="12563" xr:uid="{4A6B2ADA-F8EC-4070-8CB3-3B54BC43C8FB}"/>
    <cellStyle name="40% - Accent3 2 6 2 4" xfId="12564" xr:uid="{9252B635-8FFB-4061-B8DC-42EF45C5D315}"/>
    <cellStyle name="40% - Accent3 2 6 2 5" xfId="12560" xr:uid="{58A14AEA-2DB9-405E-9E12-DBF133A3B20E}"/>
    <cellStyle name="40% - Accent3 2 6 3" xfId="12565" xr:uid="{31416336-26D5-4AAA-8C28-21A4C095D42E}"/>
    <cellStyle name="40% - Accent3 2 6 3 2" xfId="12566" xr:uid="{03F76E54-EFD7-4185-A900-6970D199D15B}"/>
    <cellStyle name="40% - Accent3 2 6 4" xfId="12567" xr:uid="{05C2B17E-49B1-4103-8FD5-3A3CF34393F3}"/>
    <cellStyle name="40% - Accent3 2 6 5" xfId="12568" xr:uid="{F80AF690-8AE9-4CF5-AA03-176ABAAFE84D}"/>
    <cellStyle name="40% - Accent3 2 6 6" xfId="12569" xr:uid="{5FBD39AC-F116-4EF7-A35B-9A20379B566F}"/>
    <cellStyle name="40% - Accent3 2 6 7" xfId="12559" xr:uid="{7B4199B2-FFD7-49E0-B804-A7C0780D784C}"/>
    <cellStyle name="40% - Accent3 2 7" xfId="358" xr:uid="{09D364B2-92F9-4FE1-82E7-059075FDCD92}"/>
    <cellStyle name="40% - Accent3 2 7 2" xfId="12571" xr:uid="{CBD57329-6EEF-455F-856C-94DAA58A4903}"/>
    <cellStyle name="40% - Accent3 2 7 2 2" xfId="12572" xr:uid="{1E3DF61A-3A39-4057-A567-2CEE4CE1FDBE}"/>
    <cellStyle name="40% - Accent3 2 7 2 3" xfId="12573" xr:uid="{40AB236A-705C-449E-B0BC-32B726D5A92A}"/>
    <cellStyle name="40% - Accent3 2 7 2 4" xfId="12574" xr:uid="{9B8DECBC-FCD5-4FA9-B499-955816DC64AE}"/>
    <cellStyle name="40% - Accent3 2 7 3" xfId="12575" xr:uid="{EA31A331-62FE-4DA0-9555-48863CE48E36}"/>
    <cellStyle name="40% - Accent3 2 7 4" xfId="12576" xr:uid="{BFDDC02F-A5AC-4000-A5BE-637D798E8E49}"/>
    <cellStyle name="40% - Accent3 2 7 5" xfId="12577" xr:uid="{9AC0F311-4956-40C5-A8F9-ED7F22BBF4F0}"/>
    <cellStyle name="40% - Accent3 2 7 6" xfId="12578" xr:uid="{834614BA-0289-4832-96CE-73F806910BC0}"/>
    <cellStyle name="40% - Accent3 2 7 7" xfId="12570" xr:uid="{2ABEC445-323C-4731-9801-E7DA0A5B6025}"/>
    <cellStyle name="40% - Accent3 2 8" xfId="12579" xr:uid="{344751E9-15D5-4103-B22B-AE03A81F72F7}"/>
    <cellStyle name="40% - Accent3 2 8 2" xfId="12580" xr:uid="{1D00A7F1-ACC3-4AA9-BE10-145448B56791}"/>
    <cellStyle name="40% - Accent3 2 8 3" xfId="12581" xr:uid="{8DD846A2-287A-44F1-A699-C329DB746909}"/>
    <cellStyle name="40% - Accent3 2 8 4" xfId="12582" xr:uid="{42EFA736-04ED-441A-B922-38848AAE4AAA}"/>
    <cellStyle name="40% - Accent3 2 9" xfId="12583" xr:uid="{C4578D8D-5B22-4C3C-8216-C24CDEE91988}"/>
    <cellStyle name="40% - Accent3 20" xfId="12584" xr:uid="{D23F9A9C-C2CB-42EC-A410-1D8322D53C31}"/>
    <cellStyle name="40% - Accent3 20 2" xfId="12585" xr:uid="{EB08F4FF-9B6B-4866-942E-C90F2217DB70}"/>
    <cellStyle name="40% - Accent3 20 3" xfId="12586" xr:uid="{5B038515-AB9F-4C02-B614-8FAD6730EFA8}"/>
    <cellStyle name="40% - Accent3 21" xfId="12587" xr:uid="{662DDBA2-9009-4917-B5CC-EF4497E2115D}"/>
    <cellStyle name="40% - Accent3 21 2" xfId="12588" xr:uid="{BEA62AE8-04A4-4238-B373-84B8C25E152F}"/>
    <cellStyle name="40% - Accent3 21 3" xfId="12589" xr:uid="{B38885D6-E100-46C6-9108-130B0AB58E18}"/>
    <cellStyle name="40% - Accent3 22" xfId="12590" xr:uid="{A7450378-EA49-4078-AF26-B6EFBDC21BBC}"/>
    <cellStyle name="40% - Accent3 22 2" xfId="12591" xr:uid="{38B47D15-DAE3-4774-9C52-57DB16429D3E}"/>
    <cellStyle name="40% - Accent3 22 3" xfId="12592" xr:uid="{8B7D904F-82F4-4C36-9C30-933DECF5FD55}"/>
    <cellStyle name="40% - Accent3 23" xfId="12593" xr:uid="{E9B3852B-DFAB-44D7-9CF2-66ED619F2B57}"/>
    <cellStyle name="40% - Accent3 23 2" xfId="12594" xr:uid="{0FA53DA8-9694-4498-860A-B7EC6243F867}"/>
    <cellStyle name="40% - Accent3 24" xfId="12595" xr:uid="{B444EAE0-3143-4F59-87D0-97C3575F7DB9}"/>
    <cellStyle name="40% - Accent3 25" xfId="12596" xr:uid="{71C44F36-6310-4E99-926C-FE7EA6AB3543}"/>
    <cellStyle name="40% - Accent3 26" xfId="12597" xr:uid="{0CB8CDFD-1DA8-4441-BE86-9D9307404453}"/>
    <cellStyle name="40% - Accent3 27" xfId="12598" xr:uid="{79676D28-53E8-4666-ACE2-ABDAAC610BCA}"/>
    <cellStyle name="40% - Accent3 28" xfId="12599" xr:uid="{19DB261A-9CF1-4159-8E5F-FA6B2F7C7AF8}"/>
    <cellStyle name="40% - Accent3 29" xfId="12600" xr:uid="{E07A6E1C-9FB0-4067-91CA-82D5B6F5C204}"/>
    <cellStyle name="40% - Accent3 3" xfId="359" xr:uid="{B3173481-772F-4448-B1E8-4C8450A3301F}"/>
    <cellStyle name="40% - Accent3 3 10" xfId="12602" xr:uid="{3DD4CA21-F26B-4CA2-8FF1-AAE97116D517}"/>
    <cellStyle name="40% - Accent3 3 10 2" xfId="12603" xr:uid="{388865EF-66E6-437A-8CD7-C3BE08F893B3}"/>
    <cellStyle name="40% - Accent3 3 11" xfId="12604" xr:uid="{2AC011B2-4F1E-4368-8E56-78F003AFD807}"/>
    <cellStyle name="40% - Accent3 3 12" xfId="12605" xr:uid="{24B9ED6F-0757-403C-AD12-5327ABBFACE7}"/>
    <cellStyle name="40% - Accent3 3 13" xfId="12606" xr:uid="{494186E6-037C-4D2D-B89E-1A7F1EE5FE9B}"/>
    <cellStyle name="40% - Accent3 3 14" xfId="12607" xr:uid="{059050D8-DD65-4AAA-9235-93196226B0FC}"/>
    <cellStyle name="40% - Accent3 3 15" xfId="12608" xr:uid="{88F9BB20-C563-47CA-A4A7-034A08EE8939}"/>
    <cellStyle name="40% - Accent3 3 16" xfId="12609" xr:uid="{D2F3CDBD-55C6-42D3-BE83-3F473ABE459B}"/>
    <cellStyle name="40% - Accent3 3 17" xfId="12610" xr:uid="{A35A427E-D703-414B-8770-4C3D9D566F72}"/>
    <cellStyle name="40% - Accent3 3 18" xfId="12601" xr:uid="{2D47B3D0-10DE-436B-BFE8-56E9DBE90584}"/>
    <cellStyle name="40% - Accent3 3 2" xfId="360" xr:uid="{F063074C-832B-4399-BB78-17E94607D6B9}"/>
    <cellStyle name="40% - Accent3 3 2 10" xfId="12612" xr:uid="{CE24A425-06D3-4670-9BBF-CBA01B9692E7}"/>
    <cellStyle name="40% - Accent3 3 2 11" xfId="12613" xr:uid="{30072D90-8232-4E62-B02E-1964E68821C9}"/>
    <cellStyle name="40% - Accent3 3 2 12" xfId="12614" xr:uid="{FC14E029-C1B5-40F2-9D28-BAEE279553C6}"/>
    <cellStyle name="40% - Accent3 3 2 13" xfId="12615" xr:uid="{4135F848-6F4F-455A-AB49-5BDBC35C1A24}"/>
    <cellStyle name="40% - Accent3 3 2 14" xfId="12611" xr:uid="{A1338813-BB0D-4E91-80FD-5B5BE0CB1957}"/>
    <cellStyle name="40% - Accent3 3 2 2" xfId="361" xr:uid="{557ED029-9B23-48BD-AA99-168B1D7AF9A5}"/>
    <cellStyle name="40% - Accent3 3 2 2 10" xfId="12617" xr:uid="{0BE051EC-8BD7-4A5B-A507-899563DBC06C}"/>
    <cellStyle name="40% - Accent3 3 2 2 11" xfId="12616" xr:uid="{5D4E2DF2-E5C6-4EDF-BCFF-BFC126F15925}"/>
    <cellStyle name="40% - Accent3 3 2 2 2" xfId="362" xr:uid="{8A2E1341-EF67-40BD-93F9-6BEB0B9A7CE4}"/>
    <cellStyle name="40% - Accent3 3 2 2 2 2" xfId="12619" xr:uid="{78C9B0F3-9CDC-452B-A216-2C80C136D606}"/>
    <cellStyle name="40% - Accent3 3 2 2 2 2 2" xfId="12620" xr:uid="{78BC9D99-9B55-4EF1-B79B-B1FAC81206A3}"/>
    <cellStyle name="40% - Accent3 3 2 2 2 2 2 2" xfId="12621" xr:uid="{4311AB53-D687-4761-BDEC-69707C8258C9}"/>
    <cellStyle name="40% - Accent3 3 2 2 2 2 3" xfId="12622" xr:uid="{B4C4CC34-3FD5-4E5C-A6BE-781703545D2C}"/>
    <cellStyle name="40% - Accent3 3 2 2 2 2 4" xfId="12623" xr:uid="{59994464-DEAD-498D-8CB1-4217E3F5B112}"/>
    <cellStyle name="40% - Accent3 3 2 2 2 2 5" xfId="12624" xr:uid="{831A3494-C5D9-4E59-8F07-5880939FD28C}"/>
    <cellStyle name="40% - Accent3 3 2 2 2 3" xfId="12625" xr:uid="{5E0BC414-94CB-4749-99DC-BE135F39C392}"/>
    <cellStyle name="40% - Accent3 3 2 2 2 3 2" xfId="12626" xr:uid="{08A2D5C6-009E-444F-B3CB-1415FF960168}"/>
    <cellStyle name="40% - Accent3 3 2 2 2 4" xfId="12627" xr:uid="{C3CAFA7E-B13D-43CB-BDFC-B68817484461}"/>
    <cellStyle name="40% - Accent3 3 2 2 2 5" xfId="12628" xr:uid="{2DEF176A-A7E3-401C-9ED0-AD36CE23E433}"/>
    <cellStyle name="40% - Accent3 3 2 2 2 6" xfId="12629" xr:uid="{BF334379-0021-4826-B32A-667F5B951D7F}"/>
    <cellStyle name="40% - Accent3 3 2 2 2 7" xfId="12630" xr:uid="{6188C28D-151D-493B-BE27-90DB619D3F17}"/>
    <cellStyle name="40% - Accent3 3 2 2 2 8" xfId="12618" xr:uid="{F28F526F-179C-4D0B-A3AA-3CC506E487E3}"/>
    <cellStyle name="40% - Accent3 3 2 2 3" xfId="12631" xr:uid="{326D55D1-E84F-4C8E-8AEB-8B9C6D7F8DFD}"/>
    <cellStyle name="40% - Accent3 3 2 2 3 2" xfId="12632" xr:uid="{A12342E5-45A7-47F3-B925-2206C50558DD}"/>
    <cellStyle name="40% - Accent3 3 2 2 3 2 2" xfId="12633" xr:uid="{C3047BA1-5015-414C-B9BC-BE46E185A56F}"/>
    <cellStyle name="40% - Accent3 3 2 2 3 2 3" xfId="12634" xr:uid="{8E092CBC-9FA7-43FF-82CC-547C077689B5}"/>
    <cellStyle name="40% - Accent3 3 2 2 3 2 4" xfId="12635" xr:uid="{6D3B8C69-4658-4590-AC9E-8C4DB0AB72D4}"/>
    <cellStyle name="40% - Accent3 3 2 2 3 3" xfId="12636" xr:uid="{C511D4A6-9F7A-427E-AF0B-1BC0735D1A96}"/>
    <cellStyle name="40% - Accent3 3 2 2 3 4" xfId="12637" xr:uid="{DD9E468B-7080-42ED-96BF-E06A755A7590}"/>
    <cellStyle name="40% - Accent3 3 2 2 3 5" xfId="12638" xr:uid="{02B85C8F-2CFF-4277-8B8D-C849CCB20C57}"/>
    <cellStyle name="40% - Accent3 3 2 2 3 6" xfId="12639" xr:uid="{EF07B9D0-48F0-4494-8482-B8F35DED0A56}"/>
    <cellStyle name="40% - Accent3 3 2 2 3 7" xfId="12640" xr:uid="{434AAB16-A6BB-421C-9EDB-CEF9CBF5E7A0}"/>
    <cellStyle name="40% - Accent3 3 2 2 4" xfId="12641" xr:uid="{01BF0244-E701-4C7E-AF30-F7A1F6FC2C1C}"/>
    <cellStyle name="40% - Accent3 3 2 2 4 2" xfId="12642" xr:uid="{C6228BFD-ADCE-4DCC-9520-F5E2C2A75321}"/>
    <cellStyle name="40% - Accent3 3 2 2 4 3" xfId="12643" xr:uid="{944417E5-A4FB-4311-9352-4573F56BD8FA}"/>
    <cellStyle name="40% - Accent3 3 2 2 4 4" xfId="12644" xr:uid="{03EA00F8-B1D3-4E13-82B9-7C019D0B67AA}"/>
    <cellStyle name="40% - Accent3 3 2 2 4 5" xfId="12645" xr:uid="{74464D8E-F32C-4934-B36E-907B3F8D3A90}"/>
    <cellStyle name="40% - Accent3 3 2 2 5" xfId="12646" xr:uid="{C1FBB685-73C6-4D82-B681-C08986205741}"/>
    <cellStyle name="40% - Accent3 3 2 2 6" xfId="12647" xr:uid="{F487DAC4-A786-4E3C-B802-A1D9F3F50FFD}"/>
    <cellStyle name="40% - Accent3 3 2 2 7" xfId="12648" xr:uid="{D61C2951-2F83-4479-9EA7-DCD00A7681F5}"/>
    <cellStyle name="40% - Accent3 3 2 2 8" xfId="12649" xr:uid="{E0AC58FB-9754-4EA4-A2FA-DEEE6A0103CD}"/>
    <cellStyle name="40% - Accent3 3 2 2 9" xfId="12650" xr:uid="{E5271E39-A88F-4726-BAC5-B4B4E3DD44BF}"/>
    <cellStyle name="40% - Accent3 3 2 3" xfId="363" xr:uid="{8819C5C2-FAE1-4D7D-9FB2-2ED3436BD2B4}"/>
    <cellStyle name="40% - Accent3 3 2 3 10" xfId="12651" xr:uid="{3D55CAC5-8000-4772-89BE-5F33D453FA2E}"/>
    <cellStyle name="40% - Accent3 3 2 3 2" xfId="12652" xr:uid="{C20A54CA-DDC6-4E44-9AEE-68DB0E23393F}"/>
    <cellStyle name="40% - Accent3 3 2 3 2 2" xfId="12653" xr:uid="{E134A943-F3FE-4134-A7E9-B1AD0C7E57DB}"/>
    <cellStyle name="40% - Accent3 3 2 3 2 2 2" xfId="12654" xr:uid="{D7BE1659-2120-48BF-8006-D33644F92B24}"/>
    <cellStyle name="40% - Accent3 3 2 3 2 2 3" xfId="12655" xr:uid="{6B4A6265-2CB7-450C-8D80-A9E49B881B56}"/>
    <cellStyle name="40% - Accent3 3 2 3 2 2 4" xfId="12656" xr:uid="{B945C02A-E734-4AF8-9A8D-0C9815978BE6}"/>
    <cellStyle name="40% - Accent3 3 2 3 2 2 5" xfId="12657" xr:uid="{EBBF09C4-5EFB-44B6-B431-C9BB876E62E1}"/>
    <cellStyle name="40% - Accent3 3 2 3 2 3" xfId="12658" xr:uid="{DE0ADD05-5638-4EFD-95A5-8758E644B2A6}"/>
    <cellStyle name="40% - Accent3 3 2 3 2 4" xfId="12659" xr:uid="{94CD8410-62D0-4411-95F4-C148BDEAD094}"/>
    <cellStyle name="40% - Accent3 3 2 3 2 5" xfId="12660" xr:uid="{A685BF7A-09C2-423D-A353-4B5D31836ADA}"/>
    <cellStyle name="40% - Accent3 3 2 3 2 6" xfId="12661" xr:uid="{5423C531-07FC-4C40-98A4-6E272B89BB56}"/>
    <cellStyle name="40% - Accent3 3 2 3 2 7" xfId="12662" xr:uid="{FED45282-9B29-4B21-B9B9-A32CB3B0A5AC}"/>
    <cellStyle name="40% - Accent3 3 2 3 3" xfId="12663" xr:uid="{0928C4F5-D770-430E-A75C-EC84C8A900FA}"/>
    <cellStyle name="40% - Accent3 3 2 3 3 2" xfId="12664" xr:uid="{95A87259-556C-465D-AC1D-11FC5394CF2C}"/>
    <cellStyle name="40% - Accent3 3 2 3 3 2 2" xfId="12665" xr:uid="{3778F879-AB23-4ADC-AC77-4F6CE2E6BD8A}"/>
    <cellStyle name="40% - Accent3 3 2 3 3 2 3" xfId="12666" xr:uid="{6AC938F4-4E9E-4982-9BAF-E366EBD26CCD}"/>
    <cellStyle name="40% - Accent3 3 2 3 3 3" xfId="12667" xr:uid="{11FE1957-D31A-4938-8CD1-E59D859A7795}"/>
    <cellStyle name="40% - Accent3 3 2 3 3 4" xfId="12668" xr:uid="{357335F4-1F51-4691-AF4B-292517A25088}"/>
    <cellStyle name="40% - Accent3 3 2 3 3 5" xfId="12669" xr:uid="{8D804D7B-4F92-4E3E-A686-45E16180D8D7}"/>
    <cellStyle name="40% - Accent3 3 2 3 3 6" xfId="12670" xr:uid="{BB0F8975-48DB-4E95-AA6A-69A48410F5B6}"/>
    <cellStyle name="40% - Accent3 3 2 3 3 7" xfId="12671" xr:uid="{D7FB9602-2C95-4C43-B102-F5120C2AD5A0}"/>
    <cellStyle name="40% - Accent3 3 2 3 4" xfId="12672" xr:uid="{1ACB1F9E-9013-43F5-86D4-B87D669B4D9D}"/>
    <cellStyle name="40% - Accent3 3 2 3 4 2" xfId="12673" xr:uid="{A0698E11-98F7-49F4-9FAE-D19DDF3ED909}"/>
    <cellStyle name="40% - Accent3 3 2 3 4 3" xfId="12674" xr:uid="{93CD5CC7-0ED0-463F-A5E5-D64C276CCA9C}"/>
    <cellStyle name="40% - Accent3 3 2 3 4 4" xfId="12675" xr:uid="{DBC59AC3-BE3A-4913-9DDD-C812317ACE86}"/>
    <cellStyle name="40% - Accent3 3 2 3 5" xfId="12676" xr:uid="{A87E135F-9D2D-44CE-8827-F24086DD9301}"/>
    <cellStyle name="40% - Accent3 3 2 3 6" xfId="12677" xr:uid="{8CBE416A-9132-411D-9E55-090F89A0AF70}"/>
    <cellStyle name="40% - Accent3 3 2 3 7" xfId="12678" xr:uid="{A4C31B4A-1826-4FB7-B99F-F202409D2834}"/>
    <cellStyle name="40% - Accent3 3 2 3 8" xfId="12679" xr:uid="{CE89AD34-F6A8-46EE-9C57-147B160B53E3}"/>
    <cellStyle name="40% - Accent3 3 2 3 9" xfId="12680" xr:uid="{3A6A5E11-C4D6-4C06-9D82-E6B8AE1D4AD2}"/>
    <cellStyle name="40% - Accent3 3 2 4" xfId="12681" xr:uid="{7D2CC928-5AAA-4CFF-9004-4593FAE661B1}"/>
    <cellStyle name="40% - Accent3 3 2 4 2" xfId="12682" xr:uid="{5A61FCDC-FB57-4939-9A7A-0B2AE5F92F31}"/>
    <cellStyle name="40% - Accent3 3 2 4 2 2" xfId="12683" xr:uid="{93073065-7C30-4D56-A0A5-EB4A117B9A8C}"/>
    <cellStyle name="40% - Accent3 3 2 4 2 2 2" xfId="12684" xr:uid="{0026DFD0-D529-4657-BF10-EA88079C845C}"/>
    <cellStyle name="40% - Accent3 3 2 4 2 3" xfId="12685" xr:uid="{60584D70-AE41-4CC9-84E1-EEE15FAA8340}"/>
    <cellStyle name="40% - Accent3 3 2 4 2 4" xfId="12686" xr:uid="{32509350-75A9-4776-A3B1-280C72ABFE45}"/>
    <cellStyle name="40% - Accent3 3 2 4 2 5" xfId="12687" xr:uid="{26962E95-C8CD-4EFD-A53D-52A669C8A109}"/>
    <cellStyle name="40% - Accent3 3 2 4 3" xfId="12688" xr:uid="{873E191D-8279-421D-8623-8A9E85EA8004}"/>
    <cellStyle name="40% - Accent3 3 2 4 3 2" xfId="12689" xr:uid="{1AE547D0-F6FE-41D6-9BBE-B5C0FCCF850F}"/>
    <cellStyle name="40% - Accent3 3 2 4 4" xfId="12690" xr:uid="{037FC368-A3F5-4EBA-BD0B-92222DCA552A}"/>
    <cellStyle name="40% - Accent3 3 2 4 4 2" xfId="12691" xr:uid="{270C91DB-108F-4A36-84C8-788890135C28}"/>
    <cellStyle name="40% - Accent3 3 2 4 5" xfId="12692" xr:uid="{2B04F901-A3C1-47BC-8C1F-51DA731153E6}"/>
    <cellStyle name="40% - Accent3 3 2 4 6" xfId="12693" xr:uid="{486E09A5-7614-44F4-ADF6-6A40E7FBA2DD}"/>
    <cellStyle name="40% - Accent3 3 2 4 7" xfId="12694" xr:uid="{47E53631-4CAB-4CE4-ADC9-018AC2D4191E}"/>
    <cellStyle name="40% - Accent3 3 2 5" xfId="12695" xr:uid="{D33757CA-73A8-4FE3-A374-5E7405C5F5FE}"/>
    <cellStyle name="40% - Accent3 3 2 5 2" xfId="12696" xr:uid="{DD8EAC7A-8A1F-47F1-97B2-59B36152372D}"/>
    <cellStyle name="40% - Accent3 3 2 5 2 2" xfId="12697" xr:uid="{3F081D47-8C2E-47C2-92B1-6FB51B70854A}"/>
    <cellStyle name="40% - Accent3 3 2 5 2 2 2" xfId="12698" xr:uid="{5B4446C1-C17E-48E7-B33F-9F0965F1FA21}"/>
    <cellStyle name="40% - Accent3 3 2 5 2 3" xfId="12699" xr:uid="{2D9E9856-071B-4EF7-BBE4-298CDABFCF1D}"/>
    <cellStyle name="40% - Accent3 3 2 5 2 4" xfId="12700" xr:uid="{274F952E-4FC6-44AE-AEA1-F591D48A800C}"/>
    <cellStyle name="40% - Accent3 3 2 5 3" xfId="12701" xr:uid="{4EB6993F-400D-4C48-B9F2-12001657530D}"/>
    <cellStyle name="40% - Accent3 3 2 5 3 2" xfId="12702" xr:uid="{01A8A4E1-2058-4642-AAF2-C486E77DDFA1}"/>
    <cellStyle name="40% - Accent3 3 2 5 4" xfId="12703" xr:uid="{0F0132E3-6281-460A-B825-67A9968C378E}"/>
    <cellStyle name="40% - Accent3 3 2 5 4 2" xfId="12704" xr:uid="{3CB5A83D-2E2D-4267-B74A-E4431FF1339D}"/>
    <cellStyle name="40% - Accent3 3 2 5 5" xfId="12705" xr:uid="{06CBE339-9D0D-40F8-B1E0-8A58C3902DF8}"/>
    <cellStyle name="40% - Accent3 3 2 5 6" xfId="12706" xr:uid="{34B4753D-449A-43D7-AF30-121592FA40F2}"/>
    <cellStyle name="40% - Accent3 3 2 5 7" xfId="12707" xr:uid="{88992297-2905-4104-A843-0A5FF6013427}"/>
    <cellStyle name="40% - Accent3 3 2 6" xfId="12708" xr:uid="{FFC34D65-88D6-4DF6-94C3-6D6213E7B1FA}"/>
    <cellStyle name="40% - Accent3 3 2 6 2" xfId="12709" xr:uid="{8ABE3E2A-0381-4E7D-80C0-27A5FE1121F3}"/>
    <cellStyle name="40% - Accent3 3 2 6 2 2" xfId="12710" xr:uid="{56851D5C-1EA2-4B9F-A887-A8B07EB32BC3}"/>
    <cellStyle name="40% - Accent3 3 2 6 3" xfId="12711" xr:uid="{30CF8C3B-D331-4988-A266-2BEBD480ADB5}"/>
    <cellStyle name="40% - Accent3 3 2 6 4" xfId="12712" xr:uid="{41A76604-5009-4F70-9BA0-25ED8DAF4421}"/>
    <cellStyle name="40% - Accent3 3 2 7" xfId="12713" xr:uid="{78337055-D429-4C3D-AE22-06DB5E6E2954}"/>
    <cellStyle name="40% - Accent3 3 2 7 2" xfId="12714" xr:uid="{959D74ED-537B-4A05-BE85-93EA506A024C}"/>
    <cellStyle name="40% - Accent3 3 2 8" xfId="12715" xr:uid="{61379AF4-D451-4EC7-B5DF-B153946FA191}"/>
    <cellStyle name="40% - Accent3 3 2 8 2" xfId="12716" xr:uid="{403DD7E1-29A9-43FE-86FA-8AD7B0C408E7}"/>
    <cellStyle name="40% - Accent3 3 2 9" xfId="12717" xr:uid="{0782195E-772E-4343-BF69-9258A777B47A}"/>
    <cellStyle name="40% - Accent3 3 3" xfId="364" xr:uid="{7F89123A-2386-4A13-8622-9D9D626A14B5}"/>
    <cellStyle name="40% - Accent3 3 3 10" xfId="12719" xr:uid="{D7A39436-45D0-42D7-9A86-203618B30FBA}"/>
    <cellStyle name="40% - Accent3 3 3 11" xfId="12718" xr:uid="{383E2528-B453-47F0-9EFC-2C0BE5E001C5}"/>
    <cellStyle name="40% - Accent3 3 3 2" xfId="365" xr:uid="{1D6EBC21-57C9-4138-8282-CF032D7AD4D5}"/>
    <cellStyle name="40% - Accent3 3 3 2 2" xfId="12721" xr:uid="{EE15EDF2-18BA-4FA4-9315-0BA8480E7A60}"/>
    <cellStyle name="40% - Accent3 3 3 2 2 2" xfId="12722" xr:uid="{38D93B33-E687-4CDF-9B19-F8D0679BC69A}"/>
    <cellStyle name="40% - Accent3 3 3 2 2 2 2" xfId="12723" xr:uid="{EE2AD6A3-680A-49CF-9EDE-30C42E9DDC7A}"/>
    <cellStyle name="40% - Accent3 3 3 2 2 3" xfId="12724" xr:uid="{2751F6E0-281D-43D6-A3D4-8F27BE4C2BBE}"/>
    <cellStyle name="40% - Accent3 3 3 2 2 4" xfId="12725" xr:uid="{A147525B-9D1E-4117-9A01-3E4E571EB08A}"/>
    <cellStyle name="40% - Accent3 3 3 2 3" xfId="12726" xr:uid="{5A096F53-D124-4785-8F78-7D45165411AA}"/>
    <cellStyle name="40% - Accent3 3 3 2 3 2" xfId="12727" xr:uid="{4E95DA58-2F69-4749-ACE5-6D5407777891}"/>
    <cellStyle name="40% - Accent3 3 3 2 4" xfId="12728" xr:uid="{9AC531D7-CB2C-46FF-9721-C2EE8401654F}"/>
    <cellStyle name="40% - Accent3 3 3 2 5" xfId="12729" xr:uid="{CBD854DB-EF81-459C-BF4C-60542749F618}"/>
    <cellStyle name="40% - Accent3 3 3 2 6" xfId="12730" xr:uid="{B800A8B0-37B1-4A8A-B531-9ADBB8DEC2FB}"/>
    <cellStyle name="40% - Accent3 3 3 2 7" xfId="12731" xr:uid="{505AA555-02E8-4C34-AD56-F4FBD88AD1BC}"/>
    <cellStyle name="40% - Accent3 3 3 2 8" xfId="12732" xr:uid="{07700642-927E-4EB4-8923-B825AACEBBE4}"/>
    <cellStyle name="40% - Accent3 3 3 2 9" xfId="12720" xr:uid="{1D21C3AB-4EAD-4A5C-96E5-772FD9733478}"/>
    <cellStyle name="40% - Accent3 3 3 3" xfId="12733" xr:uid="{75F64F6E-FC78-467F-9D02-2FCEE83FAC94}"/>
    <cellStyle name="40% - Accent3 3 3 3 2" xfId="12734" xr:uid="{48F7911B-0A30-46AE-A8B7-D42AA61E24CE}"/>
    <cellStyle name="40% - Accent3 3 3 3 2 2" xfId="12735" xr:uid="{476E86B5-394F-43E6-BC7B-9E07CC589211}"/>
    <cellStyle name="40% - Accent3 3 3 3 2 3" xfId="12736" xr:uid="{A1A58185-C444-4D50-9AA5-3CBC11E62729}"/>
    <cellStyle name="40% - Accent3 3 3 3 2 4" xfId="12737" xr:uid="{D4063A96-D0AF-407F-88F7-FA09002B2F53}"/>
    <cellStyle name="40% - Accent3 3 3 3 3" xfId="12738" xr:uid="{C98EBFC7-B435-4A15-8D80-28F7CF3B4ED9}"/>
    <cellStyle name="40% - Accent3 3 3 3 4" xfId="12739" xr:uid="{D148799A-86F7-4C95-A9F3-212D371A5CFE}"/>
    <cellStyle name="40% - Accent3 3 3 3 5" xfId="12740" xr:uid="{9CDE55BE-52A8-4012-865D-84254A400C68}"/>
    <cellStyle name="40% - Accent3 3 3 3 6" xfId="12741" xr:uid="{73D43045-349B-42DE-AE98-92AAF2DE428B}"/>
    <cellStyle name="40% - Accent3 3 3 3 7" xfId="12742" xr:uid="{E2946DFD-29E5-4057-9C45-7DC5C14C68FE}"/>
    <cellStyle name="40% - Accent3 3 3 4" xfId="12743" xr:uid="{05722B43-71F2-42A1-90BE-48C2DEAC6B2B}"/>
    <cellStyle name="40% - Accent3 3 3 4 2" xfId="12744" xr:uid="{37D7D44F-E215-46BB-A11D-6147E1A6F6EA}"/>
    <cellStyle name="40% - Accent3 3 3 4 3" xfId="12745" xr:uid="{A0FBC4A3-0C66-4413-AA7A-2A1DA7756FB9}"/>
    <cellStyle name="40% - Accent3 3 3 4 4" xfId="12746" xr:uid="{AD6023F9-832D-4519-A009-58C08FD80860}"/>
    <cellStyle name="40% - Accent3 3 3 5" xfId="12747" xr:uid="{B5522497-36DE-4A5A-98DF-53763307EE65}"/>
    <cellStyle name="40% - Accent3 3 3 6" xfId="12748" xr:uid="{202611BB-41BF-471C-B467-3CA2C1064FD7}"/>
    <cellStyle name="40% - Accent3 3 3 7" xfId="12749" xr:uid="{16F1A362-4994-4F06-8F20-9B86D278BB62}"/>
    <cellStyle name="40% - Accent3 3 3 8" xfId="12750" xr:uid="{70E85C85-750D-45AC-A5AC-8BB9F86E1DE1}"/>
    <cellStyle name="40% - Accent3 3 3 9" xfId="12751" xr:uid="{B8C4AEB7-06A0-4773-ADF2-E282AF92BDB7}"/>
    <cellStyle name="40% - Accent3 3 4" xfId="366" xr:uid="{9FB1FCAD-BC4A-4329-BBC2-1E4E35367F0B}"/>
    <cellStyle name="40% - Accent3 3 4 10" xfId="12753" xr:uid="{56AC2962-9234-4FE2-A734-9A7D6BE2E364}"/>
    <cellStyle name="40% - Accent3 3 4 11" xfId="12752" xr:uid="{6EC5CD55-2B45-4161-A236-44D430114195}"/>
    <cellStyle name="40% - Accent3 3 4 2" xfId="12754" xr:uid="{ACD8C36B-1960-4B3C-B90C-327E64C0B215}"/>
    <cellStyle name="40% - Accent3 3 4 2 2" xfId="12755" xr:uid="{65FEDC9F-9047-4370-BE6B-A1FE42170798}"/>
    <cellStyle name="40% - Accent3 3 4 2 2 2" xfId="12756" xr:uid="{F64CFD2D-8A9C-4D52-86F0-D650CDCC25A9}"/>
    <cellStyle name="40% - Accent3 3 4 2 2 2 2" xfId="12757" xr:uid="{E175754C-D294-4432-B24D-5B29D31553B5}"/>
    <cellStyle name="40% - Accent3 3 4 2 2 3" xfId="12758" xr:uid="{33664D32-94ED-46D6-99FC-0CC213A942F7}"/>
    <cellStyle name="40% - Accent3 3 4 2 2 4" xfId="12759" xr:uid="{4EC47AA6-919F-4AEB-9EB7-476F78360167}"/>
    <cellStyle name="40% - Accent3 3 4 2 2 5" xfId="12760" xr:uid="{894E7640-CBA7-47EF-BB3D-F61F23122B3B}"/>
    <cellStyle name="40% - Accent3 3 4 2 3" xfId="12761" xr:uid="{E9667A62-B9EE-47DE-8805-07C118D2B9C5}"/>
    <cellStyle name="40% - Accent3 3 4 2 3 2" xfId="12762" xr:uid="{05F243C0-84DA-4931-8B90-FC3403C8A01D}"/>
    <cellStyle name="40% - Accent3 3 4 2 4" xfId="12763" xr:uid="{B20DF6DB-6DB7-4DD9-9D39-DD451F2639FA}"/>
    <cellStyle name="40% - Accent3 3 4 2 5" xfId="12764" xr:uid="{CFCDCC62-1B3C-4745-8896-EB0EE7DB93F2}"/>
    <cellStyle name="40% - Accent3 3 4 2 6" xfId="12765" xr:uid="{40A19EEE-CB81-4E49-A0BB-F43A97340E65}"/>
    <cellStyle name="40% - Accent3 3 4 2 7" xfId="12766" xr:uid="{EBEC8B2E-5A3E-4FFD-A9D5-8A8C916C986E}"/>
    <cellStyle name="40% - Accent3 3 4 3" xfId="12767" xr:uid="{6E477D46-72DA-4A6B-B8CE-5A6F6770157E}"/>
    <cellStyle name="40% - Accent3 3 4 3 2" xfId="12768" xr:uid="{4626597D-32F8-45B5-A5E5-E60EB57E6CC0}"/>
    <cellStyle name="40% - Accent3 3 4 3 2 2" xfId="12769" xr:uid="{B68DF075-7845-49F1-8320-C0F3BB5E4604}"/>
    <cellStyle name="40% - Accent3 3 4 3 2 3" xfId="12770" xr:uid="{1E8A494D-0735-427C-B736-FF66B40E0DBC}"/>
    <cellStyle name="40% - Accent3 3 4 3 2 4" xfId="12771" xr:uid="{CBC44C3A-09BC-4E4F-AC5D-B832F04C4DF3}"/>
    <cellStyle name="40% - Accent3 3 4 3 3" xfId="12772" xr:uid="{6EF26AA9-55AA-4CC7-A48F-01BC57FCAACA}"/>
    <cellStyle name="40% - Accent3 3 4 3 4" xfId="12773" xr:uid="{B187700E-6677-4DEF-938C-7297D2B2D15D}"/>
    <cellStyle name="40% - Accent3 3 4 3 5" xfId="12774" xr:uid="{B63AC97F-7C10-4E0F-8113-5072873DAA57}"/>
    <cellStyle name="40% - Accent3 3 4 3 6" xfId="12775" xr:uid="{D06C2754-A0AB-4657-947A-B92F0087DCE6}"/>
    <cellStyle name="40% - Accent3 3 4 3 7" xfId="12776" xr:uid="{0F7A88C6-15F2-4631-8D60-AF75C2B26A4F}"/>
    <cellStyle name="40% - Accent3 3 4 4" xfId="12777" xr:uid="{8E633C7E-F62E-4AF8-8D94-2D15B41761C1}"/>
    <cellStyle name="40% - Accent3 3 4 4 2" xfId="12778" xr:uid="{A844AF20-BC81-4F2A-8259-D9618C448DD7}"/>
    <cellStyle name="40% - Accent3 3 4 4 3" xfId="12779" xr:uid="{9168629F-FCAD-42C2-BADF-148D116CB7A7}"/>
    <cellStyle name="40% - Accent3 3 4 4 4" xfId="12780" xr:uid="{0F92128A-41DC-4D4F-A0EC-50455C483B3E}"/>
    <cellStyle name="40% - Accent3 3 4 4 5" xfId="12781" xr:uid="{40442781-7ADE-4852-A50A-0289868CFF8C}"/>
    <cellStyle name="40% - Accent3 3 4 5" xfId="12782" xr:uid="{D90A239D-1D87-4F7D-A859-D9A9ABF52A1F}"/>
    <cellStyle name="40% - Accent3 3 4 6" xfId="12783" xr:uid="{9C10655A-6D74-481E-A272-ADD4B099A705}"/>
    <cellStyle name="40% - Accent3 3 4 7" xfId="12784" xr:uid="{FA93A27B-38A6-4C75-BCC6-D2C47B05A01F}"/>
    <cellStyle name="40% - Accent3 3 4 8" xfId="12785" xr:uid="{2C18BBBB-2DB3-48A3-BEB7-A237BB2EB2FC}"/>
    <cellStyle name="40% - Accent3 3 4 9" xfId="12786" xr:uid="{120C94E9-E971-477D-ADBD-DBE4C9F34F15}"/>
    <cellStyle name="40% - Accent3 3 5" xfId="12787" xr:uid="{D0540C0F-FA6F-4C1E-BAC9-7B6277E2DDB0}"/>
    <cellStyle name="40% - Accent3 3 5 2" xfId="12788" xr:uid="{10C9BA54-E52D-4B1E-B6B8-5479AD307914}"/>
    <cellStyle name="40% - Accent3 3 5 2 2" xfId="12789" xr:uid="{F128240B-5280-4C0F-89C8-F8EED5833481}"/>
    <cellStyle name="40% - Accent3 3 5 2 2 2" xfId="12790" xr:uid="{631E1880-E38C-48F4-9524-AA43576A2F8C}"/>
    <cellStyle name="40% - Accent3 3 5 2 2 3" xfId="12791" xr:uid="{7C5817CC-3ABD-4104-AD8B-46EDBF432120}"/>
    <cellStyle name="40% - Accent3 3 5 2 2 4" xfId="12792" xr:uid="{420FD85E-8327-4380-96E6-E42627ADA07F}"/>
    <cellStyle name="40% - Accent3 3 5 2 2 5" xfId="12793" xr:uid="{1291CC77-982B-4235-A9B4-78480990C85E}"/>
    <cellStyle name="40% - Accent3 3 5 2 3" xfId="12794" xr:uid="{8CBC1DAB-DE57-4A3A-A51D-190B7AE7C35F}"/>
    <cellStyle name="40% - Accent3 3 5 2 4" xfId="12795" xr:uid="{6B1714AE-595F-473F-A61C-1C874F934235}"/>
    <cellStyle name="40% - Accent3 3 5 2 5" xfId="12796" xr:uid="{F6FF74BF-ED24-490F-BC4F-2991F6CB59B8}"/>
    <cellStyle name="40% - Accent3 3 5 2 6" xfId="12797" xr:uid="{2AC18688-B0EA-41D5-9F0C-573950B8F853}"/>
    <cellStyle name="40% - Accent3 3 5 2 7" xfId="12798" xr:uid="{5E492CDB-C9BC-4CDC-9E07-5A94B54F41B1}"/>
    <cellStyle name="40% - Accent3 3 5 3" xfId="12799" xr:uid="{EF622A27-F7DE-4C3B-AAF0-ED7BE5C94B67}"/>
    <cellStyle name="40% - Accent3 3 5 3 2" xfId="12800" xr:uid="{86973FF1-D087-47DF-AC78-92B470D18D24}"/>
    <cellStyle name="40% - Accent3 3 5 3 2 2" xfId="12801" xr:uid="{647E29C9-420F-485E-B821-225777B8754F}"/>
    <cellStyle name="40% - Accent3 3 5 3 2 3" xfId="12802" xr:uid="{FE56F5FB-BAB6-47E1-A2E9-83AEEB05FDCB}"/>
    <cellStyle name="40% - Accent3 3 5 3 3" xfId="12803" xr:uid="{1E9FBB63-C31C-4D2C-A2E7-0BFC8A85BA5E}"/>
    <cellStyle name="40% - Accent3 3 5 3 4" xfId="12804" xr:uid="{FB8DF9A8-7BEC-4BA5-A9A9-B5ED39EE4711}"/>
    <cellStyle name="40% - Accent3 3 5 3 5" xfId="12805" xr:uid="{85F118B2-C250-4EB8-856A-0E535783D174}"/>
    <cellStyle name="40% - Accent3 3 5 3 6" xfId="12806" xr:uid="{47569777-6992-44C2-BC81-B4006FDFB522}"/>
    <cellStyle name="40% - Accent3 3 5 3 7" xfId="12807" xr:uid="{86E19BFE-DD69-46E4-9C0C-F3C35E5602A8}"/>
    <cellStyle name="40% - Accent3 3 5 4" xfId="12808" xr:uid="{9657E3E4-9CC7-426D-B4F4-06271904A9A9}"/>
    <cellStyle name="40% - Accent3 3 5 4 2" xfId="12809" xr:uid="{58A82398-9DC3-4131-92C4-98E6913C8D50}"/>
    <cellStyle name="40% - Accent3 3 5 4 3" xfId="12810" xr:uid="{9B154C73-9AEC-4389-9EDD-3CA8065FBE5C}"/>
    <cellStyle name="40% - Accent3 3 5 4 4" xfId="12811" xr:uid="{A4894713-C2C6-4F18-9961-5C50F4879B9C}"/>
    <cellStyle name="40% - Accent3 3 5 5" xfId="12812" xr:uid="{FC990E89-CBAF-41A3-9C7A-670E25AB76CB}"/>
    <cellStyle name="40% - Accent3 3 5 6" xfId="12813" xr:uid="{50353ECA-D117-4EAF-B68B-7CA72969C443}"/>
    <cellStyle name="40% - Accent3 3 5 7" xfId="12814" xr:uid="{64FD0045-D4B5-4463-8D95-E43ECF50E8B1}"/>
    <cellStyle name="40% - Accent3 3 5 8" xfId="12815" xr:uid="{44926895-C3F0-4BC6-8B97-37170CAA11AE}"/>
    <cellStyle name="40% - Accent3 3 5 9" xfId="12816" xr:uid="{824DFDFA-86EE-4273-98AC-63BD94697964}"/>
    <cellStyle name="40% - Accent3 3 6" xfId="12817" xr:uid="{848695C7-1BBB-47F6-A49E-C6FF1C1BBA9F}"/>
    <cellStyle name="40% - Accent3 3 6 2" xfId="12818" xr:uid="{09B8F786-3D2C-46F9-84D5-E8A6D83FAC4C}"/>
    <cellStyle name="40% - Accent3 3 6 2 2" xfId="12819" xr:uid="{BBA6CB49-DCA4-4A64-AE70-F3B78FF8EFAF}"/>
    <cellStyle name="40% - Accent3 3 6 2 2 2" xfId="12820" xr:uid="{3EB593A8-C7FB-4AF2-A520-0D24A6EA8314}"/>
    <cellStyle name="40% - Accent3 3 6 2 3" xfId="12821" xr:uid="{86AE44B0-E95F-4EB6-9E8E-FF4DF3547358}"/>
    <cellStyle name="40% - Accent3 3 6 2 4" xfId="12822" xr:uid="{4AA0C9B2-7056-4D3D-9003-571ED8B56D7A}"/>
    <cellStyle name="40% - Accent3 3 6 2 5" xfId="12823" xr:uid="{4F3459CC-DB95-407A-B507-A8EBCD1EB5CB}"/>
    <cellStyle name="40% - Accent3 3 6 3" xfId="12824" xr:uid="{5F514173-78B7-4DB9-90C2-7377AA60D846}"/>
    <cellStyle name="40% - Accent3 3 6 3 2" xfId="12825" xr:uid="{EFB1A28C-DB52-434F-8A9A-98E41CA882F0}"/>
    <cellStyle name="40% - Accent3 3 6 4" xfId="12826" xr:uid="{0416AD3C-3983-4936-BB8C-F649191C2D18}"/>
    <cellStyle name="40% - Accent3 3 6 4 2" xfId="12827" xr:uid="{F3C4BDC3-5ED3-4FFB-A7AA-7203422AE6AD}"/>
    <cellStyle name="40% - Accent3 3 6 5" xfId="12828" xr:uid="{A9847208-0CB9-42F4-8911-9D35610E8012}"/>
    <cellStyle name="40% - Accent3 3 6 6" xfId="12829" xr:uid="{B14B5CA3-AE44-46A8-9726-5918634B5378}"/>
    <cellStyle name="40% - Accent3 3 6 7" xfId="12830" xr:uid="{2B34D38E-1420-4E46-B265-9F146FB70607}"/>
    <cellStyle name="40% - Accent3 3 6 8" xfId="12831" xr:uid="{18B77E0A-1A05-4DCF-B3AD-7F48E940B16A}"/>
    <cellStyle name="40% - Accent3 3 7" xfId="12832" xr:uid="{7D9BCF6B-21C7-4470-B969-E4D0CB4AA05C}"/>
    <cellStyle name="40% - Accent3 3 7 2" xfId="12833" xr:uid="{F20F4306-CD2C-4CF5-9BBC-7AD314FD2DA2}"/>
    <cellStyle name="40% - Accent3 3 7 2 2" xfId="12834" xr:uid="{7069F975-08B4-4EA3-89F2-24EE0E3AAF9F}"/>
    <cellStyle name="40% - Accent3 3 7 2 2 2" xfId="12835" xr:uid="{A8CB3BE3-9D6D-41A9-8F0B-6891AE468249}"/>
    <cellStyle name="40% - Accent3 3 7 2 3" xfId="12836" xr:uid="{A28AB975-F80D-460C-ADF6-219DAC13978D}"/>
    <cellStyle name="40% - Accent3 3 7 2 4" xfId="12837" xr:uid="{AFDA9D77-363E-47E7-8433-3E4B6990846F}"/>
    <cellStyle name="40% - Accent3 3 7 3" xfId="12838" xr:uid="{585D62B6-0BE7-4499-BEB8-4625F4EEEA65}"/>
    <cellStyle name="40% - Accent3 3 7 3 2" xfId="12839" xr:uid="{D7705CFD-F960-4595-B8C8-8A51A85255A9}"/>
    <cellStyle name="40% - Accent3 3 7 4" xfId="12840" xr:uid="{FA56826A-86EF-4573-90B3-6F96A221F81E}"/>
    <cellStyle name="40% - Accent3 3 7 4 2" xfId="12841" xr:uid="{C37EF053-DC92-47D2-8C6A-C82E3F0C687B}"/>
    <cellStyle name="40% - Accent3 3 7 5" xfId="12842" xr:uid="{C43C6949-42A3-4C6E-8954-F4653857064B}"/>
    <cellStyle name="40% - Accent3 3 7 6" xfId="12843" xr:uid="{6EDC891E-B19C-4D19-B290-3DB803D47FD1}"/>
    <cellStyle name="40% - Accent3 3 7 7" xfId="12844" xr:uid="{1550CDDC-2366-44B7-99FC-12CBBEEA805A}"/>
    <cellStyle name="40% - Accent3 3 8" xfId="12845" xr:uid="{C4CCE679-9084-4C73-B685-7EEA0B4ACD03}"/>
    <cellStyle name="40% - Accent3 3 8 2" xfId="12846" xr:uid="{9E879AB8-7672-42DD-88F7-024919C8E1B0}"/>
    <cellStyle name="40% - Accent3 3 8 2 2" xfId="12847" xr:uid="{26EE8D82-6522-4638-AA35-0F8250EEC115}"/>
    <cellStyle name="40% - Accent3 3 8 3" xfId="12848" xr:uid="{B32A6F13-945B-45C9-9A4E-68B73094F9C9}"/>
    <cellStyle name="40% - Accent3 3 8 4" xfId="12849" xr:uid="{33F2FC47-5855-4B4D-82BD-D9E0C25ACF6C}"/>
    <cellStyle name="40% - Accent3 3 9" xfId="12850" xr:uid="{140952A4-7063-446E-B6A8-05E9973DCD28}"/>
    <cellStyle name="40% - Accent3 3 9 2" xfId="12851" xr:uid="{2469761D-4F4B-4285-8603-03D13862592E}"/>
    <cellStyle name="40% - Accent3 30" xfId="12852" xr:uid="{0D96CEE6-75F0-4359-B428-45E200ACD657}"/>
    <cellStyle name="40% - Accent3 31" xfId="12853" xr:uid="{198C53E9-BF68-4DD3-97BA-7962B0D114EA}"/>
    <cellStyle name="40% - Accent3 32" xfId="12854" xr:uid="{4C75E539-CB98-4B20-B582-00F22E402295}"/>
    <cellStyle name="40% - Accent3 33" xfId="12855" xr:uid="{A1DAF87C-0EE0-4A95-B20F-49B26A522B17}"/>
    <cellStyle name="40% - Accent3 34" xfId="12856" xr:uid="{E1A0A710-53C0-497F-8DF2-F090814A1174}"/>
    <cellStyle name="40% - Accent3 35" xfId="12857" xr:uid="{0B815EC1-C53C-4944-848C-0CE6D854738D}"/>
    <cellStyle name="40% - Accent3 36" xfId="12858" xr:uid="{4BA98E55-B279-4B8C-B674-AB9A443A9A30}"/>
    <cellStyle name="40% - Accent3 37" xfId="12859" xr:uid="{16088EA3-9423-42FF-B8ED-E49A201225E4}"/>
    <cellStyle name="40% - Accent3 38" xfId="12860" xr:uid="{93EA5DDC-4AC9-40BC-93C6-5446EE26AD8D}"/>
    <cellStyle name="40% - Accent3 39" xfId="12861" xr:uid="{9DBF78A3-8769-4941-8E6B-CA4DAFAD2837}"/>
    <cellStyle name="40% - Accent3 4" xfId="367" xr:uid="{45416DFD-AC4F-4F00-93E5-46771A5E1E33}"/>
    <cellStyle name="40% - Accent3 4 10" xfId="12863" xr:uid="{BEE1859A-AFFF-4A62-A816-2DB889F4293A}"/>
    <cellStyle name="40% - Accent3 4 11" xfId="12864" xr:uid="{5D28C308-CD56-4191-86D4-CB7F05758EE0}"/>
    <cellStyle name="40% - Accent3 4 12" xfId="12865" xr:uid="{EDE4ED13-3B06-405D-BA6D-F397C6402D2C}"/>
    <cellStyle name="40% - Accent3 4 13" xfId="12866" xr:uid="{4CD67541-5D52-4CB3-A414-DB039EBD6A8A}"/>
    <cellStyle name="40% - Accent3 4 14" xfId="12867" xr:uid="{387B5E4B-91FB-4D21-BE4F-411CD59457DD}"/>
    <cellStyle name="40% - Accent3 4 15" xfId="12868" xr:uid="{C9CA3B68-0816-4581-BCD6-BF98CFAE412E}"/>
    <cellStyle name="40% - Accent3 4 16" xfId="12862" xr:uid="{4FF842E0-04E2-4D91-ADD6-8F663FAB65B2}"/>
    <cellStyle name="40% - Accent3 4 2" xfId="368" xr:uid="{576076F6-C59B-4013-A30C-D4039FA149E8}"/>
    <cellStyle name="40% - Accent3 4 2 10" xfId="12870" xr:uid="{05730BDE-B022-4234-9536-31A7E80CD36A}"/>
    <cellStyle name="40% - Accent3 4 2 11" xfId="12871" xr:uid="{457AC860-07E3-428D-A995-8316EC827A49}"/>
    <cellStyle name="40% - Accent3 4 2 12" xfId="12872" xr:uid="{D3D8283A-171F-4A03-9D87-DEBC987A8CD1}"/>
    <cellStyle name="40% - Accent3 4 2 13" xfId="12873" xr:uid="{4886A216-8D92-4F13-94CA-8C905C6BDC35}"/>
    <cellStyle name="40% - Accent3 4 2 14" xfId="12869" xr:uid="{DBD2F703-0155-4BD4-A648-BBB29B84960B}"/>
    <cellStyle name="40% - Accent3 4 2 2" xfId="369" xr:uid="{8244A8A5-7477-4B6F-BB38-5594F2F10534}"/>
    <cellStyle name="40% - Accent3 4 2 2 10" xfId="12875" xr:uid="{33FA76E9-7653-4086-968B-D9516F642AFD}"/>
    <cellStyle name="40% - Accent3 4 2 2 11" xfId="12874" xr:uid="{55628CF9-40B8-45B7-97E1-A49466B8B157}"/>
    <cellStyle name="40% - Accent3 4 2 2 2" xfId="12876" xr:uid="{C6E80075-760F-4C59-BC85-88F295C01676}"/>
    <cellStyle name="40% - Accent3 4 2 2 2 2" xfId="12877" xr:uid="{A189500A-F255-4A7C-A8B9-426C4B0F5E68}"/>
    <cellStyle name="40% - Accent3 4 2 2 2 2 2" xfId="12878" xr:uid="{3E18A693-BDF4-48BF-9492-68F5217EFBCC}"/>
    <cellStyle name="40% - Accent3 4 2 2 2 2 3" xfId="12879" xr:uid="{B4400D09-80A0-4FC3-A0BD-A03B37418375}"/>
    <cellStyle name="40% - Accent3 4 2 2 2 2 4" xfId="12880" xr:uid="{29C54649-AEB0-4296-B493-476D6D966CE5}"/>
    <cellStyle name="40% - Accent3 4 2 2 2 3" xfId="12881" xr:uid="{5C1FAD41-7C4B-4B2C-80EE-E8FE8F1F781A}"/>
    <cellStyle name="40% - Accent3 4 2 2 2 4" xfId="12882" xr:uid="{4322F0D7-BF85-4A73-BEA5-745602CC11EC}"/>
    <cellStyle name="40% - Accent3 4 2 2 2 5" xfId="12883" xr:uid="{75B42ECD-8315-4FB8-A912-AA8E61A67264}"/>
    <cellStyle name="40% - Accent3 4 2 2 2 6" xfId="12884" xr:uid="{A9707543-91DF-4801-BA54-A15028498534}"/>
    <cellStyle name="40% - Accent3 4 2 2 2 7" xfId="12885" xr:uid="{7F2246C5-205E-4BEE-9541-6CE0CBDADE77}"/>
    <cellStyle name="40% - Accent3 4 2 2 3" xfId="12886" xr:uid="{E7943169-05B6-49D4-9C62-2524638FE3F5}"/>
    <cellStyle name="40% - Accent3 4 2 2 3 2" xfId="12887" xr:uid="{1A30F0B6-EA94-4673-B1ED-A60680940B7B}"/>
    <cellStyle name="40% - Accent3 4 2 2 3 2 2" xfId="12888" xr:uid="{6C940292-CE2A-4149-8841-3B82E8A040AC}"/>
    <cellStyle name="40% - Accent3 4 2 2 3 2 3" xfId="12889" xr:uid="{78D80009-269A-463F-BA7A-112DBB309F38}"/>
    <cellStyle name="40% - Accent3 4 2 2 3 3" xfId="12890" xr:uid="{0E801DF7-32AD-4466-95E3-ABCD18A1EBBF}"/>
    <cellStyle name="40% - Accent3 4 2 2 3 4" xfId="12891" xr:uid="{12222B56-3652-4FE6-A0FE-21B7FD074134}"/>
    <cellStyle name="40% - Accent3 4 2 2 3 5" xfId="12892" xr:uid="{5B126452-6317-4F4F-8CF1-88D6FD6BAB02}"/>
    <cellStyle name="40% - Accent3 4 2 2 3 6" xfId="12893" xr:uid="{886FC1F1-99D0-4F4B-941A-36C0B84923E4}"/>
    <cellStyle name="40% - Accent3 4 2 2 4" xfId="12894" xr:uid="{FD40E3C3-9C18-46B5-8DB5-6F5A1CF7FFE4}"/>
    <cellStyle name="40% - Accent3 4 2 2 4 2" xfId="12895" xr:uid="{F0639F56-AB05-469A-8444-B0ED1EB0D2E8}"/>
    <cellStyle name="40% - Accent3 4 2 2 4 3" xfId="12896" xr:uid="{00D88F2B-B8C1-4E53-BA50-F3868B4CF495}"/>
    <cellStyle name="40% - Accent3 4 2 2 5" xfId="12897" xr:uid="{C27C75DA-B494-488B-A60A-C21C61D4BD4E}"/>
    <cellStyle name="40% - Accent3 4 2 2 6" xfId="12898" xr:uid="{F91AC018-6849-48BA-9930-A1C833755654}"/>
    <cellStyle name="40% - Accent3 4 2 2 7" xfId="12899" xr:uid="{1FB51F30-C8F2-44D8-B1F9-1D6E151D309B}"/>
    <cellStyle name="40% - Accent3 4 2 2 8" xfId="12900" xr:uid="{AF4A7525-D6CF-4B42-B2C2-DF5D5283D9CC}"/>
    <cellStyle name="40% - Accent3 4 2 2 9" xfId="12901" xr:uid="{2657710F-FE1C-408B-BBDB-49D9C0EC6610}"/>
    <cellStyle name="40% - Accent3 4 2 3" xfId="12902" xr:uid="{78BAA050-3041-4F67-A5AD-0DF1A8757A1F}"/>
    <cellStyle name="40% - Accent3 4 2 3 2" xfId="12903" xr:uid="{0332872B-49E8-49D2-91E9-A421EC913073}"/>
    <cellStyle name="40% - Accent3 4 2 3 2 2" xfId="12904" xr:uid="{33C3D73F-F924-4528-ACD6-A708229495AF}"/>
    <cellStyle name="40% - Accent3 4 2 3 2 2 2" xfId="12905" xr:uid="{9735E724-B78D-41F7-92FD-8A694B4D3FF2}"/>
    <cellStyle name="40% - Accent3 4 2 3 2 2 3" xfId="12906" xr:uid="{48ED70E3-F94C-43B0-901B-E41391C6D96F}"/>
    <cellStyle name="40% - Accent3 4 2 3 2 3" xfId="12907" xr:uid="{54CB1D1D-3646-4D87-A4FE-7272D298AC7B}"/>
    <cellStyle name="40% - Accent3 4 2 3 2 4" xfId="12908" xr:uid="{AECB0C79-BA8A-48D7-94E5-449B3FAAF65E}"/>
    <cellStyle name="40% - Accent3 4 2 3 2 5" xfId="12909" xr:uid="{434787D9-65AE-4791-9285-246B3F3F99C8}"/>
    <cellStyle name="40% - Accent3 4 2 3 2 6" xfId="12910" xr:uid="{CD931312-DADB-443E-B636-477C2C70444B}"/>
    <cellStyle name="40% - Accent3 4 2 3 3" xfId="12911" xr:uid="{1A900706-DFF8-4119-B545-E0C848788A2A}"/>
    <cellStyle name="40% - Accent3 4 2 3 3 2" xfId="12912" xr:uid="{16CC89A4-4E63-463D-A390-E26686ADBA4D}"/>
    <cellStyle name="40% - Accent3 4 2 3 3 2 2" xfId="12913" xr:uid="{FD457C17-F472-4003-ADDD-98352B140075}"/>
    <cellStyle name="40% - Accent3 4 2 3 3 2 3" xfId="12914" xr:uid="{BD42FA1A-EC85-4C78-A148-5693B7F11390}"/>
    <cellStyle name="40% - Accent3 4 2 3 3 3" xfId="12915" xr:uid="{ABA4475A-6CAD-4E64-9BF6-6276BB9BCFF6}"/>
    <cellStyle name="40% - Accent3 4 2 3 3 4" xfId="12916" xr:uid="{A61B43DA-8EE0-414A-9927-28C907EE2018}"/>
    <cellStyle name="40% - Accent3 4 2 3 3 5" xfId="12917" xr:uid="{35EC8AB5-6B31-424E-BB0B-146586C20FD1}"/>
    <cellStyle name="40% - Accent3 4 2 3 4" xfId="12918" xr:uid="{B913129C-D18C-45DE-A318-02FF81940091}"/>
    <cellStyle name="40% - Accent3 4 2 3 4 2" xfId="12919" xr:uid="{CA32442B-3D71-4BD8-A969-F5D826036C14}"/>
    <cellStyle name="40% - Accent3 4 2 3 4 3" xfId="12920" xr:uid="{0FFF7BEE-7F4B-4477-815F-B0F10647E432}"/>
    <cellStyle name="40% - Accent3 4 2 3 5" xfId="12921" xr:uid="{332CD387-EB40-49D6-8264-DED2FDE1D515}"/>
    <cellStyle name="40% - Accent3 4 2 3 6" xfId="12922" xr:uid="{7B9F6489-AF6F-4F92-A225-4808DAE381A4}"/>
    <cellStyle name="40% - Accent3 4 2 3 7" xfId="12923" xr:uid="{9C727A77-AFB9-4E27-AE66-9BB19C8C3ED2}"/>
    <cellStyle name="40% - Accent3 4 2 3 8" xfId="12924" xr:uid="{E4171955-B285-4984-B890-962CF83B59D1}"/>
    <cellStyle name="40% - Accent3 4 2 3 9" xfId="12925" xr:uid="{606F3D81-5EEC-420A-9474-D645CCDC6FDE}"/>
    <cellStyle name="40% - Accent3 4 2 4" xfId="12926" xr:uid="{CBD88B91-C2CF-4B5F-A1DA-9E4DFAEB0F53}"/>
    <cellStyle name="40% - Accent3 4 2 4 2" xfId="12927" xr:uid="{BC7E7DC0-BF36-4061-9767-4254C4D334E4}"/>
    <cellStyle name="40% - Accent3 4 2 4 2 2" xfId="12928" xr:uid="{805CDDB6-0D7F-4597-A458-763647BF574A}"/>
    <cellStyle name="40% - Accent3 4 2 4 2 3" xfId="12929" xr:uid="{41CE5552-A1C1-443C-B149-6A227755F022}"/>
    <cellStyle name="40% - Accent3 4 2 4 3" xfId="12930" xr:uid="{1F5EA5E6-A523-4F87-A97D-A985B19026C1}"/>
    <cellStyle name="40% - Accent3 4 2 4 4" xfId="12931" xr:uid="{315AA85D-9AAD-416B-9A28-997B977A3037}"/>
    <cellStyle name="40% - Accent3 4 2 4 5" xfId="12932" xr:uid="{59111ACA-9079-46E7-B40A-FF799C227B84}"/>
    <cellStyle name="40% - Accent3 4 2 4 6" xfId="12933" xr:uid="{9DC82E14-9B12-40DE-9EE1-481A9904E3E2}"/>
    <cellStyle name="40% - Accent3 4 2 4 7" xfId="12934" xr:uid="{BA41F5A9-66A1-4A79-AD4E-72ECF53DA359}"/>
    <cellStyle name="40% - Accent3 4 2 5" xfId="12935" xr:uid="{832B1A3C-CA4D-499B-ABF5-E190344CD6AD}"/>
    <cellStyle name="40% - Accent3 4 2 5 2" xfId="12936" xr:uid="{8B9BB52E-CC4F-46EC-959D-F4428D85342D}"/>
    <cellStyle name="40% - Accent3 4 2 5 2 2" xfId="12937" xr:uid="{1364677D-286C-48D0-92A4-E4A72370F598}"/>
    <cellStyle name="40% - Accent3 4 2 5 2 3" xfId="12938" xr:uid="{E2B40AF2-2242-4889-89AF-E1D6815B7FB9}"/>
    <cellStyle name="40% - Accent3 4 2 5 3" xfId="12939" xr:uid="{F904B390-7A8C-4DCF-99B0-ACBA6C4BC816}"/>
    <cellStyle name="40% - Accent3 4 2 5 4" xfId="12940" xr:uid="{D3D4C231-AB52-4BDF-A937-1DE64DC4F668}"/>
    <cellStyle name="40% - Accent3 4 2 5 5" xfId="12941" xr:uid="{193FB716-838E-48FE-96D1-A3F1AEB30286}"/>
    <cellStyle name="40% - Accent3 4 2 6" xfId="12942" xr:uid="{6F9BF716-34FF-49F1-B83F-13ACE1326CD3}"/>
    <cellStyle name="40% - Accent3 4 2 6 2" xfId="12943" xr:uid="{9C82CB07-834D-482C-AB20-60A85B09F8CC}"/>
    <cellStyle name="40% - Accent3 4 2 6 3" xfId="12944" xr:uid="{440BD609-950E-4CBD-B9AB-9C97CCB9C784}"/>
    <cellStyle name="40% - Accent3 4 2 7" xfId="12945" xr:uid="{BB5E79E0-BC71-4353-B3AC-5EEBF6FB84BD}"/>
    <cellStyle name="40% - Accent3 4 2 8" xfId="12946" xr:uid="{5F05A631-8548-4E1F-89A1-475AF8A37CBB}"/>
    <cellStyle name="40% - Accent3 4 2 9" xfId="12947" xr:uid="{BF72B5D7-452F-4E64-8744-636BDC9B17EF}"/>
    <cellStyle name="40% - Accent3 4 3" xfId="370" xr:uid="{8D377D81-6101-497D-A879-EBF36C2783C2}"/>
    <cellStyle name="40% - Accent3 4 3 10" xfId="12949" xr:uid="{63B0C259-7C59-4E02-B9D7-1E87E586A858}"/>
    <cellStyle name="40% - Accent3 4 3 11" xfId="12948" xr:uid="{2F6D7FAC-0588-452E-8FB1-6EA72EE92E1A}"/>
    <cellStyle name="40% - Accent3 4 3 2" xfId="12950" xr:uid="{64FAEB59-4781-424D-9773-2CE93D6941A4}"/>
    <cellStyle name="40% - Accent3 4 3 2 2" xfId="12951" xr:uid="{83A96D30-5F2E-493D-97EE-F6C83D67ABF3}"/>
    <cellStyle name="40% - Accent3 4 3 2 2 2" xfId="12952" xr:uid="{6B46C632-EA50-422D-9515-7EEDA669E8CD}"/>
    <cellStyle name="40% - Accent3 4 3 2 2 3" xfId="12953" xr:uid="{EE34D53E-E6DE-47B6-9CFE-A026B65E621C}"/>
    <cellStyle name="40% - Accent3 4 3 2 2 4" xfId="12954" xr:uid="{796C7187-B842-4076-BD36-00B221E433BC}"/>
    <cellStyle name="40% - Accent3 4 3 2 2 5" xfId="12955" xr:uid="{DC624DEE-634F-4522-9E75-EE661198FF00}"/>
    <cellStyle name="40% - Accent3 4 3 2 3" xfId="12956" xr:uid="{2FFADC6B-764B-48EC-B449-B8CBB10768B0}"/>
    <cellStyle name="40% - Accent3 4 3 2 4" xfId="12957" xr:uid="{A5B3F327-A893-4E1B-AD6F-84CCFA31433F}"/>
    <cellStyle name="40% - Accent3 4 3 2 5" xfId="12958" xr:uid="{AB2E1E6A-7E79-41A2-B0D6-DFEF6326121D}"/>
    <cellStyle name="40% - Accent3 4 3 2 6" xfId="12959" xr:uid="{55D8F7AD-DCE0-456E-811C-B7570DC2733A}"/>
    <cellStyle name="40% - Accent3 4 3 2 7" xfId="12960" xr:uid="{3567FF7D-A23D-4E0A-8E81-80BE40B178AE}"/>
    <cellStyle name="40% - Accent3 4 3 2 8" xfId="12961" xr:uid="{949DF785-D276-429C-80AA-DDBBD8F030C9}"/>
    <cellStyle name="40% - Accent3 4 3 3" xfId="12962" xr:uid="{BEADFEFB-006E-4DD7-917E-97E481B722E3}"/>
    <cellStyle name="40% - Accent3 4 3 3 2" xfId="12963" xr:uid="{0E1A5A23-4672-447F-8D42-7F284A827B74}"/>
    <cellStyle name="40% - Accent3 4 3 3 2 2" xfId="12964" xr:uid="{9218ADFB-A83F-4520-B92B-D908D0888CF8}"/>
    <cellStyle name="40% - Accent3 4 3 3 2 3" xfId="12965" xr:uid="{80D1C819-81C0-4A3E-B8F0-483F9032BDCB}"/>
    <cellStyle name="40% - Accent3 4 3 3 3" xfId="12966" xr:uid="{9776BE6B-A47A-4F78-8D3A-12D847DE2A2C}"/>
    <cellStyle name="40% - Accent3 4 3 3 4" xfId="12967" xr:uid="{5103880B-0A4B-4940-9E38-1327B96F66EF}"/>
    <cellStyle name="40% - Accent3 4 3 3 5" xfId="12968" xr:uid="{C9C7468A-B7AB-4F66-AAFE-4E0026CB5B76}"/>
    <cellStyle name="40% - Accent3 4 3 3 6" xfId="12969" xr:uid="{CCCAD299-0F5E-4465-BA85-63A12B844BC2}"/>
    <cellStyle name="40% - Accent3 4 3 3 7" xfId="12970" xr:uid="{E3C53F27-97F2-4AE5-8CA5-151B272153C1}"/>
    <cellStyle name="40% - Accent3 4 3 4" xfId="12971" xr:uid="{44027AC4-A8E0-4183-A0F0-CC4377F33928}"/>
    <cellStyle name="40% - Accent3 4 3 4 2" xfId="12972" xr:uid="{41289C09-20CF-4355-A7D7-931D66ABC46C}"/>
    <cellStyle name="40% - Accent3 4 3 4 3" xfId="12973" xr:uid="{595BECD1-C90A-40C9-B434-20CA09926FA0}"/>
    <cellStyle name="40% - Accent3 4 3 4 4" xfId="12974" xr:uid="{F3B297A3-98A5-45DA-B556-4AC86B0C6639}"/>
    <cellStyle name="40% - Accent3 4 3 5" xfId="12975" xr:uid="{BFF10CF8-BA84-41CE-9057-7E85D0031F0A}"/>
    <cellStyle name="40% - Accent3 4 3 6" xfId="12976" xr:uid="{F70E9141-4987-4D03-BC20-84E08DC84F3F}"/>
    <cellStyle name="40% - Accent3 4 3 7" xfId="12977" xr:uid="{5F686285-0223-478C-8999-94A9712B21B7}"/>
    <cellStyle name="40% - Accent3 4 3 8" xfId="12978" xr:uid="{8C828B98-FCF4-4300-BA86-63D9C934221F}"/>
    <cellStyle name="40% - Accent3 4 3 9" xfId="12979" xr:uid="{B3A5424F-7FF2-439C-97C7-F343A44C630E}"/>
    <cellStyle name="40% - Accent3 4 4" xfId="12980" xr:uid="{7D54894C-EE59-4355-9636-FAF78539D6CB}"/>
    <cellStyle name="40% - Accent3 4 4 10" xfId="12981" xr:uid="{5EACAE81-1755-4CD6-8360-3EDDCCD6AB8C}"/>
    <cellStyle name="40% - Accent3 4 4 2" xfId="12982" xr:uid="{FDC40376-5A50-4554-B7BA-C12F77620C97}"/>
    <cellStyle name="40% - Accent3 4 4 2 2" xfId="12983" xr:uid="{98428109-29A4-4088-B595-0550E654EC44}"/>
    <cellStyle name="40% - Accent3 4 4 2 2 2" xfId="12984" xr:uid="{AC59E0C4-AA81-412D-A209-098323D133BD}"/>
    <cellStyle name="40% - Accent3 4 4 2 2 3" xfId="12985" xr:uid="{F9B33A2B-9B4D-4871-8EE9-A3DDBB9937F5}"/>
    <cellStyle name="40% - Accent3 4 4 2 2 4" xfId="12986" xr:uid="{00670A36-C057-4418-A5AA-10606C86B1E6}"/>
    <cellStyle name="40% - Accent3 4 4 2 3" xfId="12987" xr:uid="{29FFE7A8-C6B4-4613-8A5E-E027F1660454}"/>
    <cellStyle name="40% - Accent3 4 4 2 4" xfId="12988" xr:uid="{CEFE6CAA-889E-4ECC-BAFF-2DC36F9BB9F4}"/>
    <cellStyle name="40% - Accent3 4 4 2 5" xfId="12989" xr:uid="{CDEB3636-207B-4BFE-AE26-BC401E00C9BE}"/>
    <cellStyle name="40% - Accent3 4 4 2 6" xfId="12990" xr:uid="{2C9A9A1D-6EA7-4D16-B0D1-C1D69F03E74A}"/>
    <cellStyle name="40% - Accent3 4 4 2 7" xfId="12991" xr:uid="{A5032E31-1EB9-4DC9-ACB9-9A2DF28F7BF0}"/>
    <cellStyle name="40% - Accent3 4 4 3" xfId="12992" xr:uid="{2579CEF8-EDB9-481D-B5CD-4C56CA620A33}"/>
    <cellStyle name="40% - Accent3 4 4 3 2" xfId="12993" xr:uid="{6E6F1F0F-5557-4C0E-AF09-2D44837D7DF2}"/>
    <cellStyle name="40% - Accent3 4 4 3 2 2" xfId="12994" xr:uid="{F830E825-34D0-46FD-A47E-61841E9E03CF}"/>
    <cellStyle name="40% - Accent3 4 4 3 2 3" xfId="12995" xr:uid="{015D4F3E-CB35-4EC2-A51E-02B3763D4426}"/>
    <cellStyle name="40% - Accent3 4 4 3 3" xfId="12996" xr:uid="{9E43ABD6-0D9A-474A-BCF7-ECA003C92A23}"/>
    <cellStyle name="40% - Accent3 4 4 3 4" xfId="12997" xr:uid="{CC00B8E3-08C7-44C4-994F-679D088F79CB}"/>
    <cellStyle name="40% - Accent3 4 4 3 5" xfId="12998" xr:uid="{557AE591-7A30-41B6-9E78-D5B50F1C48B2}"/>
    <cellStyle name="40% - Accent3 4 4 3 6" xfId="12999" xr:uid="{E94A5E37-FB9C-44BC-91E2-88AE4293ED48}"/>
    <cellStyle name="40% - Accent3 4 4 4" xfId="13000" xr:uid="{BE2AA33C-18DE-4345-94E9-C716F2E0827C}"/>
    <cellStyle name="40% - Accent3 4 4 4 2" xfId="13001" xr:uid="{3364CB09-3890-449C-AAD7-10B4803815C5}"/>
    <cellStyle name="40% - Accent3 4 4 4 3" xfId="13002" xr:uid="{B5D3F00E-4662-40C5-A34F-A6B5B75E11CB}"/>
    <cellStyle name="40% - Accent3 4 4 4 4" xfId="13003" xr:uid="{11F29782-7109-4E55-B9E4-4E4DAD4E9473}"/>
    <cellStyle name="40% - Accent3 4 4 5" xfId="13004" xr:uid="{54FC0DF8-7CCE-4E82-8813-4786A9D8C181}"/>
    <cellStyle name="40% - Accent3 4 4 6" xfId="13005" xr:uid="{F3A30960-0AC7-46C6-BD6D-174AB7E1D1AF}"/>
    <cellStyle name="40% - Accent3 4 4 7" xfId="13006" xr:uid="{05D855EB-C209-47D6-AD8B-F6E1304B04AA}"/>
    <cellStyle name="40% - Accent3 4 4 8" xfId="13007" xr:uid="{A4A9749C-AAD4-400E-8934-E8A627ABB879}"/>
    <cellStyle name="40% - Accent3 4 4 9" xfId="13008" xr:uid="{018D3A22-9B58-4430-B3E2-8D8FF8707173}"/>
    <cellStyle name="40% - Accent3 4 5" xfId="13009" xr:uid="{D354A694-8435-4F63-B1C1-FDA2C24B8C31}"/>
    <cellStyle name="40% - Accent3 4 5 2" xfId="13010" xr:uid="{D6E95745-DE41-4338-BEBD-BBE901FDF411}"/>
    <cellStyle name="40% - Accent3 4 5 2 2" xfId="13011" xr:uid="{BE1A8512-AA78-4E38-82BE-5017AC3EAD0C}"/>
    <cellStyle name="40% - Accent3 4 5 2 2 2" xfId="13012" xr:uid="{7EB47B12-BA33-4EAF-B875-00C11BD74385}"/>
    <cellStyle name="40% - Accent3 4 5 2 2 3" xfId="13013" xr:uid="{7C46B5DA-17F8-4DE1-BD6A-FA23D6778BB6}"/>
    <cellStyle name="40% - Accent3 4 5 2 2 4" xfId="13014" xr:uid="{13AC70A1-5D4A-4D22-ACE9-3A1D73DC45DE}"/>
    <cellStyle name="40% - Accent3 4 5 2 3" xfId="13015" xr:uid="{3F8300CD-EC4A-464B-8336-1E4B5121C480}"/>
    <cellStyle name="40% - Accent3 4 5 2 4" xfId="13016" xr:uid="{51F84459-DA11-4D39-B872-AF8240F954C8}"/>
    <cellStyle name="40% - Accent3 4 5 2 5" xfId="13017" xr:uid="{F9594726-52BB-499B-9503-C1E02635286A}"/>
    <cellStyle name="40% - Accent3 4 5 2 6" xfId="13018" xr:uid="{9C443F02-E319-45AB-9A15-19D7A4AF90A6}"/>
    <cellStyle name="40% - Accent3 4 5 3" xfId="13019" xr:uid="{9856DD0A-2B74-46E7-B451-235C67A3FD99}"/>
    <cellStyle name="40% - Accent3 4 5 3 2" xfId="13020" xr:uid="{82317DE1-7BF3-461F-B2FB-D8617D94010D}"/>
    <cellStyle name="40% - Accent3 4 5 3 2 2" xfId="13021" xr:uid="{D8D4C652-A898-481B-A222-076C27F5F47A}"/>
    <cellStyle name="40% - Accent3 4 5 3 2 3" xfId="13022" xr:uid="{ED336AFE-73AA-43EB-A2FB-4FC67BC01C96}"/>
    <cellStyle name="40% - Accent3 4 5 3 3" xfId="13023" xr:uid="{EB046F39-AF2D-4361-AFD1-73080D355701}"/>
    <cellStyle name="40% - Accent3 4 5 3 4" xfId="13024" xr:uid="{19EB5349-2F04-4642-87EA-B4502C968D9D}"/>
    <cellStyle name="40% - Accent3 4 5 3 5" xfId="13025" xr:uid="{F2C8F856-5DC8-4136-9C35-27DF76E348A2}"/>
    <cellStyle name="40% - Accent3 4 5 3 6" xfId="13026" xr:uid="{A7289855-C59E-4829-94C8-CA44524A8224}"/>
    <cellStyle name="40% - Accent3 4 5 4" xfId="13027" xr:uid="{870EE556-5CDF-4659-BCE4-3EEBE90E515A}"/>
    <cellStyle name="40% - Accent3 4 5 4 2" xfId="13028" xr:uid="{73F24168-9292-46B4-BE5D-51EB9610D5AD}"/>
    <cellStyle name="40% - Accent3 4 5 4 3" xfId="13029" xr:uid="{FFF0CB79-ED37-4607-ABB1-B6AF1125086F}"/>
    <cellStyle name="40% - Accent3 4 5 4 4" xfId="13030" xr:uid="{7787FA67-1806-4A73-AFDD-06392FAF14C2}"/>
    <cellStyle name="40% - Accent3 4 5 5" xfId="13031" xr:uid="{47DBC984-43DC-41CB-83AD-875DAEA1B23C}"/>
    <cellStyle name="40% - Accent3 4 5 6" xfId="13032" xr:uid="{F9274928-EDA9-4593-B614-39F054A3A47E}"/>
    <cellStyle name="40% - Accent3 4 5 7" xfId="13033" xr:uid="{B5B53F1E-D05F-496A-82A1-55FC2E0445F4}"/>
    <cellStyle name="40% - Accent3 4 5 8" xfId="13034" xr:uid="{6B84E593-C7C8-47EC-93A8-D19B96254E28}"/>
    <cellStyle name="40% - Accent3 4 5 9" xfId="13035" xr:uid="{A2F3BA36-4D61-4ACA-AB73-4E6FE8FDA704}"/>
    <cellStyle name="40% - Accent3 4 6" xfId="13036" xr:uid="{B23B0065-3C6F-4793-A734-CED33ABF84DF}"/>
    <cellStyle name="40% - Accent3 4 6 2" xfId="13037" xr:uid="{9C89AB85-C87F-46EF-822B-61190CF4BC31}"/>
    <cellStyle name="40% - Accent3 4 6 2 2" xfId="13038" xr:uid="{D63A74DB-CDCB-468D-927B-0E1EBCCAD609}"/>
    <cellStyle name="40% - Accent3 4 6 2 3" xfId="13039" xr:uid="{9859F57C-5EEB-4D1C-AF83-94DD8546D4DC}"/>
    <cellStyle name="40% - Accent3 4 6 2 4" xfId="13040" xr:uid="{9D41D2EC-6C79-4C42-81B0-65106F3E5ABA}"/>
    <cellStyle name="40% - Accent3 4 6 3" xfId="13041" xr:uid="{922DB8B3-92D0-4983-94F0-3D9C14133D38}"/>
    <cellStyle name="40% - Accent3 4 6 4" xfId="13042" xr:uid="{3F309C77-4537-4750-A98D-D30AC5E61363}"/>
    <cellStyle name="40% - Accent3 4 6 5" xfId="13043" xr:uid="{EE597545-5B36-4FC9-AA61-62DF94AD7689}"/>
    <cellStyle name="40% - Accent3 4 6 6" xfId="13044" xr:uid="{39ABA5BC-67C6-43AE-93A6-50396E45DD81}"/>
    <cellStyle name="40% - Accent3 4 7" xfId="13045" xr:uid="{D7617F38-A7C0-4901-BF6B-5F053EED54DE}"/>
    <cellStyle name="40% - Accent3 4 7 2" xfId="13046" xr:uid="{82912F1F-9512-4D2B-8BAA-345F3E6BC761}"/>
    <cellStyle name="40% - Accent3 4 7 2 2" xfId="13047" xr:uid="{93585E15-CFDA-48FE-9A6A-B231DE14C524}"/>
    <cellStyle name="40% - Accent3 4 7 2 3" xfId="13048" xr:uid="{3ED6F1EB-7D53-421C-9D7E-A696CC54F8B2}"/>
    <cellStyle name="40% - Accent3 4 7 3" xfId="13049" xr:uid="{37368FE4-F51D-4C6F-86DF-ED7F7DED3719}"/>
    <cellStyle name="40% - Accent3 4 7 4" xfId="13050" xr:uid="{736DFC3E-687E-4DFC-92C0-B76CAF803275}"/>
    <cellStyle name="40% - Accent3 4 7 5" xfId="13051" xr:uid="{1B4AE835-40CF-450D-B50D-66CE061A826B}"/>
    <cellStyle name="40% - Accent3 4 7 6" xfId="13052" xr:uid="{8F2ED645-E098-4A5E-A66A-EB809C935237}"/>
    <cellStyle name="40% - Accent3 4 8" xfId="13053" xr:uid="{318EFEED-8D2D-4CB3-AAC5-00A91BFBFB3F}"/>
    <cellStyle name="40% - Accent3 4 8 2" xfId="13054" xr:uid="{51EFB1FD-D253-4904-BE16-A04DCF0D5769}"/>
    <cellStyle name="40% - Accent3 4 8 3" xfId="13055" xr:uid="{4561462C-89D0-4D5E-A5B9-9A85460CB1ED}"/>
    <cellStyle name="40% - Accent3 4 8 4" xfId="13056" xr:uid="{C400E9CF-2F5D-475C-8857-CFBCEF9BD568}"/>
    <cellStyle name="40% - Accent3 4 9" xfId="13057" xr:uid="{A9E6DA05-9DCE-450D-9383-ED6C170C4F1D}"/>
    <cellStyle name="40% - Accent3 40" xfId="13058" xr:uid="{AD5DC312-3321-4DF7-BD73-26B702689023}"/>
    <cellStyle name="40% - Accent3 41" xfId="13059" xr:uid="{F8A53381-09BA-49D6-8F2A-FC7AE219BB84}"/>
    <cellStyle name="40% - Accent3 42" xfId="12121" xr:uid="{252F5A74-893B-4A2E-9285-10696263B23F}"/>
    <cellStyle name="40% - Accent3 5" xfId="371" xr:uid="{74044C25-8C52-4A9B-BAB5-CDB7DD7F8781}"/>
    <cellStyle name="40% - Accent3 5 10" xfId="13061" xr:uid="{8C467534-C869-4FF1-BCA5-097A9997D095}"/>
    <cellStyle name="40% - Accent3 5 11" xfId="13062" xr:uid="{3B6B54E9-2183-45E9-897B-749A1E2F6FE4}"/>
    <cellStyle name="40% - Accent3 5 12" xfId="13063" xr:uid="{5C77AD4D-15B5-44E1-9FF1-9BAF8919851C}"/>
    <cellStyle name="40% - Accent3 5 13" xfId="13064" xr:uid="{17E64811-3378-4C05-8AC9-6940F8D4CDB4}"/>
    <cellStyle name="40% - Accent3 5 14" xfId="13065" xr:uid="{883A78A1-2BE7-4F91-8831-6CA868CCF8AD}"/>
    <cellStyle name="40% - Accent3 5 15" xfId="13066" xr:uid="{F840EC8C-C0EB-4B7F-A1C3-F9B9800A9C1A}"/>
    <cellStyle name="40% - Accent3 5 16" xfId="13060" xr:uid="{E27E7285-5660-4F4D-A651-051B30FEF441}"/>
    <cellStyle name="40% - Accent3 5 2" xfId="372" xr:uid="{131300F8-63B8-4815-95F4-645EA9C79CD2}"/>
    <cellStyle name="40% - Accent3 5 2 10" xfId="13068" xr:uid="{7F32F32B-6AD7-43A6-9ED6-DED6D1F98150}"/>
    <cellStyle name="40% - Accent3 5 2 11" xfId="13069" xr:uid="{5BADDB0A-6447-4697-8492-7CDB953B99D0}"/>
    <cellStyle name="40% - Accent3 5 2 12" xfId="13070" xr:uid="{D9CD9FC9-4512-440B-AA2F-008BB9BC05DF}"/>
    <cellStyle name="40% - Accent3 5 2 13" xfId="13071" xr:uid="{A35A8B65-D988-478E-A039-7B8C4470FD1C}"/>
    <cellStyle name="40% - Accent3 5 2 14" xfId="13067" xr:uid="{DF067247-5BB1-4070-B832-5998A19C7BDE}"/>
    <cellStyle name="40% - Accent3 5 2 2" xfId="373" xr:uid="{1084BE6D-0419-48EB-A09D-1118AD294315}"/>
    <cellStyle name="40% - Accent3 5 2 2 10" xfId="13073" xr:uid="{6FA3ABE4-B746-41D1-90DE-12FFBD87AFB5}"/>
    <cellStyle name="40% - Accent3 5 2 2 11" xfId="13072" xr:uid="{C7BC5EDA-AD63-49F4-B33E-72999DB8D8D2}"/>
    <cellStyle name="40% - Accent3 5 2 2 2" xfId="13074" xr:uid="{0E25C9FB-8DAB-4055-9927-566B23EFF595}"/>
    <cellStyle name="40% - Accent3 5 2 2 2 2" xfId="13075" xr:uid="{5B5C06B5-54B6-4509-A3E2-79B2E613D50A}"/>
    <cellStyle name="40% - Accent3 5 2 2 2 2 2" xfId="13076" xr:uid="{E8512E0D-EEFB-46F6-AD8E-43E344A8E51A}"/>
    <cellStyle name="40% - Accent3 5 2 2 2 2 3" xfId="13077" xr:uid="{E926AA4D-2665-40B1-9864-066791AB55C8}"/>
    <cellStyle name="40% - Accent3 5 2 2 2 2 4" xfId="13078" xr:uid="{11057F48-8B09-439E-B6D0-9F17709C3997}"/>
    <cellStyle name="40% - Accent3 5 2 2 2 3" xfId="13079" xr:uid="{B46E165D-9D9C-4F34-B6FD-A86FDA6176CF}"/>
    <cellStyle name="40% - Accent3 5 2 2 2 4" xfId="13080" xr:uid="{5BF68B5A-41D6-4ACC-83D6-DABF0012E0D6}"/>
    <cellStyle name="40% - Accent3 5 2 2 2 5" xfId="13081" xr:uid="{499B13F9-27CC-4113-8918-ED1163E9B8E1}"/>
    <cellStyle name="40% - Accent3 5 2 2 2 6" xfId="13082" xr:uid="{97BA26C5-3B33-4E06-B17A-DFDF1446A45E}"/>
    <cellStyle name="40% - Accent3 5 2 2 2 7" xfId="13083" xr:uid="{F54CC122-7615-4BB0-8398-2FB05A01B590}"/>
    <cellStyle name="40% - Accent3 5 2 2 3" xfId="13084" xr:uid="{464AB6CB-9611-461F-A791-CA0AA3C62501}"/>
    <cellStyle name="40% - Accent3 5 2 2 3 2" xfId="13085" xr:uid="{3B4C44D2-3AF7-4349-BFBD-F7BBA10E4B41}"/>
    <cellStyle name="40% - Accent3 5 2 2 3 2 2" xfId="13086" xr:uid="{F1BA9C1F-067A-478A-A12B-CB1902112DAC}"/>
    <cellStyle name="40% - Accent3 5 2 2 3 2 3" xfId="13087" xr:uid="{AE2311EB-DB56-4BCF-B8A2-704C61D04E5C}"/>
    <cellStyle name="40% - Accent3 5 2 2 3 3" xfId="13088" xr:uid="{005CA484-1A3E-4753-AA84-917D0161B61A}"/>
    <cellStyle name="40% - Accent3 5 2 2 3 4" xfId="13089" xr:uid="{E71BEC99-F54C-4AB4-A427-AE5909AF01FC}"/>
    <cellStyle name="40% - Accent3 5 2 2 3 5" xfId="13090" xr:uid="{5AA054F0-43CD-4B53-AFD9-F6446D63B3FE}"/>
    <cellStyle name="40% - Accent3 5 2 2 3 6" xfId="13091" xr:uid="{9C66028F-92B9-409C-88F5-3BAE8298AE5A}"/>
    <cellStyle name="40% - Accent3 5 2 2 4" xfId="13092" xr:uid="{883E1A09-551F-45BB-9085-089957F18ED3}"/>
    <cellStyle name="40% - Accent3 5 2 2 4 2" xfId="13093" xr:uid="{36108F29-EF73-4F34-87EB-FD1F5058BB38}"/>
    <cellStyle name="40% - Accent3 5 2 2 4 3" xfId="13094" xr:uid="{8146CCB3-95EE-4252-B078-4FCBD6107C86}"/>
    <cellStyle name="40% - Accent3 5 2 2 5" xfId="13095" xr:uid="{4E224BB8-705A-400B-995A-E443C3D03715}"/>
    <cellStyle name="40% - Accent3 5 2 2 6" xfId="13096" xr:uid="{6EA9BE0E-3043-4003-8B08-F2E5C5728953}"/>
    <cellStyle name="40% - Accent3 5 2 2 7" xfId="13097" xr:uid="{8AA55E17-665C-4A46-89AD-1C30A87A23DC}"/>
    <cellStyle name="40% - Accent3 5 2 2 8" xfId="13098" xr:uid="{C8FD25AA-9826-47AE-84F4-8F9BCBCB7AC9}"/>
    <cellStyle name="40% - Accent3 5 2 2 9" xfId="13099" xr:uid="{18316843-52A4-4191-BEE1-21956E248A6B}"/>
    <cellStyle name="40% - Accent3 5 2 3" xfId="13100" xr:uid="{9E9ACC79-9B66-4FEF-AD7E-595D59138EDE}"/>
    <cellStyle name="40% - Accent3 5 2 3 2" xfId="13101" xr:uid="{BA7A71E3-78E8-4BCB-A1B4-FFC69DF3B213}"/>
    <cellStyle name="40% - Accent3 5 2 3 2 2" xfId="13102" xr:uid="{A5B4920B-2E5B-4BCE-8498-721F1E578907}"/>
    <cellStyle name="40% - Accent3 5 2 3 2 2 2" xfId="13103" xr:uid="{7C562861-0640-43F2-954E-A6BA863FC3F6}"/>
    <cellStyle name="40% - Accent3 5 2 3 2 2 3" xfId="13104" xr:uid="{AA05ED2B-B8B6-410A-86EB-36A85A0F1BDF}"/>
    <cellStyle name="40% - Accent3 5 2 3 2 3" xfId="13105" xr:uid="{E83FBCC9-AE4B-4F19-8E71-DB420892ABCF}"/>
    <cellStyle name="40% - Accent3 5 2 3 2 4" xfId="13106" xr:uid="{24088E74-A6BC-4076-8FD3-F3B5E2568AD0}"/>
    <cellStyle name="40% - Accent3 5 2 3 2 5" xfId="13107" xr:uid="{E24B6BE0-AA4A-4750-84F1-A6778CCA7B93}"/>
    <cellStyle name="40% - Accent3 5 2 3 2 6" xfId="13108" xr:uid="{F6CFF2E2-1FB7-450B-92D0-9C1D441AEE1C}"/>
    <cellStyle name="40% - Accent3 5 2 3 3" xfId="13109" xr:uid="{9239470C-A208-418F-8F5A-8374C3BDAFB4}"/>
    <cellStyle name="40% - Accent3 5 2 3 3 2" xfId="13110" xr:uid="{B060399F-0223-419F-8D86-4FEAB037BD18}"/>
    <cellStyle name="40% - Accent3 5 2 3 3 2 2" xfId="13111" xr:uid="{4967FC5F-BDB8-4A81-A78F-4C5A54EC0DF4}"/>
    <cellStyle name="40% - Accent3 5 2 3 3 2 3" xfId="13112" xr:uid="{A7AEBBC2-BB39-4591-99C0-3F208CE6F96C}"/>
    <cellStyle name="40% - Accent3 5 2 3 3 3" xfId="13113" xr:uid="{0594343B-E308-45CC-A9A2-D61A152DD44F}"/>
    <cellStyle name="40% - Accent3 5 2 3 3 4" xfId="13114" xr:uid="{E59186BE-7A3A-4F5B-9755-CC280A805C7E}"/>
    <cellStyle name="40% - Accent3 5 2 3 3 5" xfId="13115" xr:uid="{2A8B5376-4A3D-44EA-91A9-5DF511B8E738}"/>
    <cellStyle name="40% - Accent3 5 2 3 4" xfId="13116" xr:uid="{450E9781-8738-456A-A18A-5099313AE4EF}"/>
    <cellStyle name="40% - Accent3 5 2 3 4 2" xfId="13117" xr:uid="{61C36EA5-4B9D-46C7-AE77-847CAEB19D0F}"/>
    <cellStyle name="40% - Accent3 5 2 3 4 3" xfId="13118" xr:uid="{D4ED99AB-E5CA-4F7F-B396-BF5229165C97}"/>
    <cellStyle name="40% - Accent3 5 2 3 5" xfId="13119" xr:uid="{0343214C-0152-43D1-8AF1-DEA27A3315F2}"/>
    <cellStyle name="40% - Accent3 5 2 3 6" xfId="13120" xr:uid="{BD113657-1713-48CB-84F8-8A52768400EC}"/>
    <cellStyle name="40% - Accent3 5 2 3 7" xfId="13121" xr:uid="{D1D09DB6-CA17-428E-9AD9-1827B0ADE9E1}"/>
    <cellStyle name="40% - Accent3 5 2 3 8" xfId="13122" xr:uid="{0154E510-C12F-4CA8-AAA3-6F446FE6680E}"/>
    <cellStyle name="40% - Accent3 5 2 3 9" xfId="13123" xr:uid="{D4FD3793-19A7-4AF8-9945-5CF2B36E9719}"/>
    <cellStyle name="40% - Accent3 5 2 4" xfId="13124" xr:uid="{BEE025A5-0630-4A9E-BF0B-0581819E2030}"/>
    <cellStyle name="40% - Accent3 5 2 4 2" xfId="13125" xr:uid="{C2A9A92E-9226-466B-B637-5B57ECD600E3}"/>
    <cellStyle name="40% - Accent3 5 2 4 2 2" xfId="13126" xr:uid="{23FD1C71-A362-4E79-8605-0E69209DE9B5}"/>
    <cellStyle name="40% - Accent3 5 2 4 2 3" xfId="13127" xr:uid="{61376887-E6ED-4F26-AA54-DCE93F448339}"/>
    <cellStyle name="40% - Accent3 5 2 4 3" xfId="13128" xr:uid="{261A0129-1B8D-42DC-AB6F-3D843A851123}"/>
    <cellStyle name="40% - Accent3 5 2 4 4" xfId="13129" xr:uid="{298FCDF0-DD78-4BA8-87C7-6ED5B8A812C1}"/>
    <cellStyle name="40% - Accent3 5 2 4 5" xfId="13130" xr:uid="{729DCC09-003E-496D-96E6-9000F2B1AEE4}"/>
    <cellStyle name="40% - Accent3 5 2 4 6" xfId="13131" xr:uid="{53656782-1AC6-48B8-8894-47014BAF6D6F}"/>
    <cellStyle name="40% - Accent3 5 2 4 7" xfId="13132" xr:uid="{41BDD0BA-EB7A-4379-8CBD-97E43F27250B}"/>
    <cellStyle name="40% - Accent3 5 2 5" xfId="13133" xr:uid="{E3D3E3F5-0BA0-4437-8101-225A4954FE58}"/>
    <cellStyle name="40% - Accent3 5 2 5 2" xfId="13134" xr:uid="{58177CE5-E5B6-42BF-87ED-29D8868DABE5}"/>
    <cellStyle name="40% - Accent3 5 2 5 2 2" xfId="13135" xr:uid="{212C0075-7E88-48A1-A589-E038D5EFB542}"/>
    <cellStyle name="40% - Accent3 5 2 5 2 3" xfId="13136" xr:uid="{B010634D-CB36-4CB6-AC89-515F3C81DA98}"/>
    <cellStyle name="40% - Accent3 5 2 5 3" xfId="13137" xr:uid="{73AE1384-F1DA-4F79-AF28-B8D7B6B40271}"/>
    <cellStyle name="40% - Accent3 5 2 5 4" xfId="13138" xr:uid="{D69E6E1D-2BB1-45A6-93D5-26D32B4E80FA}"/>
    <cellStyle name="40% - Accent3 5 2 5 5" xfId="13139" xr:uid="{7BC6AAA3-F0F0-4E08-8A87-308140441193}"/>
    <cellStyle name="40% - Accent3 5 2 6" xfId="13140" xr:uid="{A198043D-4CF0-43E6-A36D-44C4A0AA7E51}"/>
    <cellStyle name="40% - Accent3 5 2 6 2" xfId="13141" xr:uid="{474134F0-5677-42EB-8F5D-EDCDAA3AE86A}"/>
    <cellStyle name="40% - Accent3 5 2 6 3" xfId="13142" xr:uid="{AFB459E7-431E-4743-8240-B67A61D525C4}"/>
    <cellStyle name="40% - Accent3 5 2 7" xfId="13143" xr:uid="{E36D5784-42FE-4DEA-B8B6-B22D69D104B3}"/>
    <cellStyle name="40% - Accent3 5 2 8" xfId="13144" xr:uid="{936B26AC-444A-4933-AC09-6ACFF99CEA49}"/>
    <cellStyle name="40% - Accent3 5 2 9" xfId="13145" xr:uid="{5A8361FD-BFE1-45CA-98B8-97466283142D}"/>
    <cellStyle name="40% - Accent3 5 3" xfId="374" xr:uid="{B962106D-AB30-4311-9DB6-629E3042EE31}"/>
    <cellStyle name="40% - Accent3 5 3 10" xfId="13147" xr:uid="{40776F9C-CAF4-4690-A3B1-CC613782BE6F}"/>
    <cellStyle name="40% - Accent3 5 3 11" xfId="13146" xr:uid="{C9BFD082-B530-4D3E-9012-08AFDAF612F5}"/>
    <cellStyle name="40% - Accent3 5 3 2" xfId="13148" xr:uid="{336C60D0-8FA0-4C96-B095-AA9E5EBC6DA5}"/>
    <cellStyle name="40% - Accent3 5 3 2 2" xfId="13149" xr:uid="{B83CC066-BF92-4E8D-914F-0F7BF0600426}"/>
    <cellStyle name="40% - Accent3 5 3 2 2 2" xfId="13150" xr:uid="{DF289E82-FD87-4AE3-82A2-01FC7C163AD3}"/>
    <cellStyle name="40% - Accent3 5 3 2 2 3" xfId="13151" xr:uid="{1553C3D9-0280-4656-AD12-5226EFD7C6A6}"/>
    <cellStyle name="40% - Accent3 5 3 2 2 4" xfId="13152" xr:uid="{20FABE98-BF94-4C35-B4C7-50505D862E1C}"/>
    <cellStyle name="40% - Accent3 5 3 2 2 5" xfId="13153" xr:uid="{B24D2113-A6F4-408A-94A7-CB7EDBA2307A}"/>
    <cellStyle name="40% - Accent3 5 3 2 3" xfId="13154" xr:uid="{2DD47B09-E64D-4C98-87CE-64C687DFF87C}"/>
    <cellStyle name="40% - Accent3 5 3 2 4" xfId="13155" xr:uid="{4DAD89B0-8A3F-493E-9E56-60DF2940D93F}"/>
    <cellStyle name="40% - Accent3 5 3 2 5" xfId="13156" xr:uid="{49CC1A00-D58C-4E52-BF58-ADFA591A1BEC}"/>
    <cellStyle name="40% - Accent3 5 3 2 6" xfId="13157" xr:uid="{5D7DFF5D-37F6-49F4-B5BA-3BE9C10C9206}"/>
    <cellStyle name="40% - Accent3 5 3 2 7" xfId="13158" xr:uid="{FA80DAC1-DB97-40D1-A235-7D455388BF5A}"/>
    <cellStyle name="40% - Accent3 5 3 2 8" xfId="13159" xr:uid="{69311256-CE03-4D3D-8F60-D367F6682426}"/>
    <cellStyle name="40% - Accent3 5 3 3" xfId="13160" xr:uid="{71D2A9A2-27A2-474C-8CDC-2AF6109911C1}"/>
    <cellStyle name="40% - Accent3 5 3 3 2" xfId="13161" xr:uid="{447324F8-040E-45FC-991F-5D2C1C2BB67B}"/>
    <cellStyle name="40% - Accent3 5 3 3 2 2" xfId="13162" xr:uid="{770F2527-B35D-4F3E-B7CA-D752C08264FB}"/>
    <cellStyle name="40% - Accent3 5 3 3 2 3" xfId="13163" xr:uid="{3E8375E6-B80C-4D9B-A887-65E414509E46}"/>
    <cellStyle name="40% - Accent3 5 3 3 3" xfId="13164" xr:uid="{44E48E8A-4C2F-44C5-A221-4E3A1F511D13}"/>
    <cellStyle name="40% - Accent3 5 3 3 4" xfId="13165" xr:uid="{50EFBF2B-B58C-4C99-81C8-08443D888742}"/>
    <cellStyle name="40% - Accent3 5 3 3 5" xfId="13166" xr:uid="{BB340E95-30B8-40DD-BE31-56C4FE74E1F0}"/>
    <cellStyle name="40% - Accent3 5 3 3 6" xfId="13167" xr:uid="{623EA882-B2BC-422B-9D02-818E2691E791}"/>
    <cellStyle name="40% - Accent3 5 3 3 7" xfId="13168" xr:uid="{024B976B-1D33-4C4B-8008-90396BDA090A}"/>
    <cellStyle name="40% - Accent3 5 3 4" xfId="13169" xr:uid="{C8D6C8F3-53CA-4ADE-9741-913DA8AA2939}"/>
    <cellStyle name="40% - Accent3 5 3 4 2" xfId="13170" xr:uid="{6BC8DF19-3AE8-4C90-8F3B-7388FF461BF4}"/>
    <cellStyle name="40% - Accent3 5 3 4 3" xfId="13171" xr:uid="{4511107A-2AF2-41FA-910B-7DE3B9EF48D0}"/>
    <cellStyle name="40% - Accent3 5 3 4 4" xfId="13172" xr:uid="{071B6DEC-0746-44CF-9901-885539602DBE}"/>
    <cellStyle name="40% - Accent3 5 3 5" xfId="13173" xr:uid="{8C007794-9A82-4BEF-9615-328B564825FA}"/>
    <cellStyle name="40% - Accent3 5 3 6" xfId="13174" xr:uid="{0CD33AE0-0869-4A04-A28B-712D149EAC15}"/>
    <cellStyle name="40% - Accent3 5 3 7" xfId="13175" xr:uid="{639DD1A3-240E-472D-816A-BAD623468BF4}"/>
    <cellStyle name="40% - Accent3 5 3 8" xfId="13176" xr:uid="{655CFF1C-4D01-418D-B679-1ABEE46BDAFD}"/>
    <cellStyle name="40% - Accent3 5 3 9" xfId="13177" xr:uid="{3141173F-F3BB-44F2-9AC5-E95534834800}"/>
    <cellStyle name="40% - Accent3 5 4" xfId="13178" xr:uid="{E1D16091-8564-46D1-B5A4-E501B931AF22}"/>
    <cellStyle name="40% - Accent3 5 4 10" xfId="13179" xr:uid="{8480E19D-D095-4ED2-B732-FAF9BBDE540E}"/>
    <cellStyle name="40% - Accent3 5 4 2" xfId="13180" xr:uid="{60176CB7-9B80-4857-ACD9-C04B73A11009}"/>
    <cellStyle name="40% - Accent3 5 4 2 2" xfId="13181" xr:uid="{398F046D-A6F7-43AA-B7F5-BF9D1EFED8B3}"/>
    <cellStyle name="40% - Accent3 5 4 2 2 2" xfId="13182" xr:uid="{0013E14B-BCEE-4F1B-81B4-76E3CCC7B570}"/>
    <cellStyle name="40% - Accent3 5 4 2 2 3" xfId="13183" xr:uid="{8AADBC07-B9EB-418C-AAD7-9E5C3554923C}"/>
    <cellStyle name="40% - Accent3 5 4 2 2 4" xfId="13184" xr:uid="{D0B8AEA2-0996-4FD3-8F9B-4BEF277CFB4B}"/>
    <cellStyle name="40% - Accent3 5 4 2 3" xfId="13185" xr:uid="{6419CA04-AAE9-49E2-BDAF-F960518FC20C}"/>
    <cellStyle name="40% - Accent3 5 4 2 4" xfId="13186" xr:uid="{934EC0B9-24A4-4D44-852D-207490DF1B45}"/>
    <cellStyle name="40% - Accent3 5 4 2 5" xfId="13187" xr:uid="{76E8D441-50C3-4272-ADF0-1F66CEE7A58A}"/>
    <cellStyle name="40% - Accent3 5 4 2 6" xfId="13188" xr:uid="{3811AE01-A7B9-4678-9BA0-18D966BFB71E}"/>
    <cellStyle name="40% - Accent3 5 4 2 7" xfId="13189" xr:uid="{FC343008-2FF4-485A-ACD3-7A74623A4E72}"/>
    <cellStyle name="40% - Accent3 5 4 3" xfId="13190" xr:uid="{28FB6E78-819C-4A7C-B221-90D432BBC063}"/>
    <cellStyle name="40% - Accent3 5 4 3 2" xfId="13191" xr:uid="{1712167B-1C69-43A1-ACE0-66D4266D4ACA}"/>
    <cellStyle name="40% - Accent3 5 4 3 2 2" xfId="13192" xr:uid="{DBB349C1-79CC-4EC9-9AB1-0E2815A0C557}"/>
    <cellStyle name="40% - Accent3 5 4 3 2 3" xfId="13193" xr:uid="{D8FE9F35-432F-485D-9451-1B40165D3BC3}"/>
    <cellStyle name="40% - Accent3 5 4 3 3" xfId="13194" xr:uid="{3A2150A9-6D92-4A9C-AC82-D64A92C8F066}"/>
    <cellStyle name="40% - Accent3 5 4 3 4" xfId="13195" xr:uid="{81F2D055-EE7D-4276-AE8E-81B33CB42CF4}"/>
    <cellStyle name="40% - Accent3 5 4 3 5" xfId="13196" xr:uid="{7F16C0AF-D530-43F5-9D1F-B28992C50A3C}"/>
    <cellStyle name="40% - Accent3 5 4 3 6" xfId="13197" xr:uid="{A52C8855-DAA9-45F0-A4FE-613E9147CC8C}"/>
    <cellStyle name="40% - Accent3 5 4 4" xfId="13198" xr:uid="{BDCCA35B-0729-4F0F-9781-04985A9AA7C4}"/>
    <cellStyle name="40% - Accent3 5 4 4 2" xfId="13199" xr:uid="{832A389C-FFF5-4AAC-BA25-3CEAA7BBF68C}"/>
    <cellStyle name="40% - Accent3 5 4 4 3" xfId="13200" xr:uid="{F57E0BE3-868D-4210-B3C2-83AE3BC9BB39}"/>
    <cellStyle name="40% - Accent3 5 4 4 4" xfId="13201" xr:uid="{3AEB49BE-2F32-4616-8B8A-F471C12501F0}"/>
    <cellStyle name="40% - Accent3 5 4 5" xfId="13202" xr:uid="{AFEA188F-4013-43EC-9706-39E54D3EC087}"/>
    <cellStyle name="40% - Accent3 5 4 6" xfId="13203" xr:uid="{A3FDD0C7-4297-4C4C-89F8-B6E15E7C88F0}"/>
    <cellStyle name="40% - Accent3 5 4 7" xfId="13204" xr:uid="{98F90542-DC37-4E24-BB5F-A5AC28D5DE03}"/>
    <cellStyle name="40% - Accent3 5 4 8" xfId="13205" xr:uid="{056DDF7F-F8DD-418E-AAF3-41D5485B278B}"/>
    <cellStyle name="40% - Accent3 5 4 9" xfId="13206" xr:uid="{184828FD-5728-4583-B9C8-68541B196EB9}"/>
    <cellStyle name="40% - Accent3 5 5" xfId="13207" xr:uid="{F98E44A3-7B02-4A14-82E0-871A264B7D98}"/>
    <cellStyle name="40% - Accent3 5 5 2" xfId="13208" xr:uid="{D3B6EF98-9A5E-4945-8DFB-5664FDE27032}"/>
    <cellStyle name="40% - Accent3 5 5 2 2" xfId="13209" xr:uid="{AC3A5E74-978D-4BFE-9754-E20D5254B1D0}"/>
    <cellStyle name="40% - Accent3 5 5 2 2 2" xfId="13210" xr:uid="{E8C4570D-1013-45DB-BF5F-D1EA0C33FAA4}"/>
    <cellStyle name="40% - Accent3 5 5 2 2 3" xfId="13211" xr:uid="{A3C4959D-3C66-4DBD-B0F5-89EB92076C0E}"/>
    <cellStyle name="40% - Accent3 5 5 2 2 4" xfId="13212" xr:uid="{BE9047EB-6BB4-44AF-A79A-EF0753CF35EB}"/>
    <cellStyle name="40% - Accent3 5 5 2 3" xfId="13213" xr:uid="{7B064BAA-2CCD-4EDB-B8D8-96929E89E1EC}"/>
    <cellStyle name="40% - Accent3 5 5 2 4" xfId="13214" xr:uid="{C2B9DE88-AA61-470C-ABAC-638621C4F37F}"/>
    <cellStyle name="40% - Accent3 5 5 2 5" xfId="13215" xr:uid="{45D50869-B618-4952-B5C8-4FBA30894356}"/>
    <cellStyle name="40% - Accent3 5 5 2 6" xfId="13216" xr:uid="{4051972F-C0F9-4C69-AA2F-6AE8A89FA325}"/>
    <cellStyle name="40% - Accent3 5 5 3" xfId="13217" xr:uid="{010A0750-1253-41BC-B6AD-B3BCD29E1DF3}"/>
    <cellStyle name="40% - Accent3 5 5 3 2" xfId="13218" xr:uid="{6DEE2CE2-FEF2-48E7-A760-A481AEC28871}"/>
    <cellStyle name="40% - Accent3 5 5 3 2 2" xfId="13219" xr:uid="{EB7AC1AC-FC60-4607-8C59-54C1C01CFA19}"/>
    <cellStyle name="40% - Accent3 5 5 3 2 3" xfId="13220" xr:uid="{B77EED8D-52E1-4DB2-A23A-C2A3A391AB3A}"/>
    <cellStyle name="40% - Accent3 5 5 3 3" xfId="13221" xr:uid="{EA0EE12A-E842-4E25-BF85-AF2530FA549B}"/>
    <cellStyle name="40% - Accent3 5 5 3 4" xfId="13222" xr:uid="{9A3E5489-0998-4291-B524-0D174B98615E}"/>
    <cellStyle name="40% - Accent3 5 5 3 5" xfId="13223" xr:uid="{2CEACE88-DE71-4BB9-BE90-623449F1F310}"/>
    <cellStyle name="40% - Accent3 5 5 3 6" xfId="13224" xr:uid="{56EDD25C-7AA9-4A7A-AA38-DCF3AD7DDF29}"/>
    <cellStyle name="40% - Accent3 5 5 4" xfId="13225" xr:uid="{E629F5CF-321D-4CE3-A0D9-B26DAD6107DD}"/>
    <cellStyle name="40% - Accent3 5 5 4 2" xfId="13226" xr:uid="{A412743F-BB29-49AC-AAC2-AC6C8C4260DB}"/>
    <cellStyle name="40% - Accent3 5 5 4 3" xfId="13227" xr:uid="{13BF5609-A37B-4BC4-9779-DD3F28D8E791}"/>
    <cellStyle name="40% - Accent3 5 5 4 4" xfId="13228" xr:uid="{2DB12481-073C-4577-9D29-E5CD5DB337F8}"/>
    <cellStyle name="40% - Accent3 5 5 5" xfId="13229" xr:uid="{F12CDE40-2C6E-4AE4-BCE4-C33F1AB099B4}"/>
    <cellStyle name="40% - Accent3 5 5 6" xfId="13230" xr:uid="{680E447F-DBC7-48A6-ACB1-454399B72F24}"/>
    <cellStyle name="40% - Accent3 5 5 7" xfId="13231" xr:uid="{23752E74-07D1-4EE2-BD69-E7CF5D968B41}"/>
    <cellStyle name="40% - Accent3 5 5 8" xfId="13232" xr:uid="{7ACC9A6B-16E1-4FC9-9801-2DA24D94797A}"/>
    <cellStyle name="40% - Accent3 5 5 9" xfId="13233" xr:uid="{3DE5682B-8DF9-4F18-A422-A0A7B331D13C}"/>
    <cellStyle name="40% - Accent3 5 6" xfId="13234" xr:uid="{C89D152B-9CC2-4DF9-8297-6AD6652DCA9D}"/>
    <cellStyle name="40% - Accent3 5 6 2" xfId="13235" xr:uid="{2D1B4961-99FA-4499-B579-C2572B7B25F5}"/>
    <cellStyle name="40% - Accent3 5 6 2 2" xfId="13236" xr:uid="{2EDD7DB8-3D2B-4AC8-BFEA-94255AEFFA01}"/>
    <cellStyle name="40% - Accent3 5 6 2 3" xfId="13237" xr:uid="{8F852128-F565-4D77-98FA-757D46D636C1}"/>
    <cellStyle name="40% - Accent3 5 6 2 4" xfId="13238" xr:uid="{4A78159A-4876-4BA9-A9B6-BD465CA28466}"/>
    <cellStyle name="40% - Accent3 5 6 3" xfId="13239" xr:uid="{20B1CCDD-72F3-4F2F-8E22-FF64B1985556}"/>
    <cellStyle name="40% - Accent3 5 6 4" xfId="13240" xr:uid="{F4C6BE60-3B7F-43DC-A001-4E9A0CD93803}"/>
    <cellStyle name="40% - Accent3 5 6 5" xfId="13241" xr:uid="{837ED988-87FB-4981-805D-FF716A912F14}"/>
    <cellStyle name="40% - Accent3 5 6 6" xfId="13242" xr:uid="{E03D2E76-2BB5-42B7-9CB7-CE755F66C9D1}"/>
    <cellStyle name="40% - Accent3 5 7" xfId="13243" xr:uid="{463EFC4D-F380-48B7-8995-13EDACEDE8A4}"/>
    <cellStyle name="40% - Accent3 5 7 2" xfId="13244" xr:uid="{D61B735D-B0FF-40C8-9025-1769E4AB2B8B}"/>
    <cellStyle name="40% - Accent3 5 7 2 2" xfId="13245" xr:uid="{AD420ABE-C94F-4061-9CAD-7E8AE41A36E8}"/>
    <cellStyle name="40% - Accent3 5 7 2 3" xfId="13246" xr:uid="{EC1FE3C8-F961-41F6-B7C0-D6937552BDC9}"/>
    <cellStyle name="40% - Accent3 5 7 3" xfId="13247" xr:uid="{7BD81FBE-9DDA-4C25-92E7-35653E010F26}"/>
    <cellStyle name="40% - Accent3 5 7 4" xfId="13248" xr:uid="{D474FA68-59FC-4C55-A597-43276C0C4F9F}"/>
    <cellStyle name="40% - Accent3 5 7 5" xfId="13249" xr:uid="{A34FAB27-5AE7-4B79-92EE-06B567545206}"/>
    <cellStyle name="40% - Accent3 5 7 6" xfId="13250" xr:uid="{D8F9E447-A110-4DF4-BED1-A8FEE5E45B48}"/>
    <cellStyle name="40% - Accent3 5 8" xfId="13251" xr:uid="{373C595C-C110-4845-BD05-7159856FFBEE}"/>
    <cellStyle name="40% - Accent3 5 8 2" xfId="13252" xr:uid="{15F28F27-99F7-4011-8EC8-C1F863EDFF23}"/>
    <cellStyle name="40% - Accent3 5 8 3" xfId="13253" xr:uid="{2075C780-1E88-4D49-8080-4BB2651EF0ED}"/>
    <cellStyle name="40% - Accent3 5 8 4" xfId="13254" xr:uid="{EF87B941-1401-4525-9B13-ED3442704B00}"/>
    <cellStyle name="40% - Accent3 5 9" xfId="13255" xr:uid="{F02267B7-47A3-4AAE-8041-002E6666D535}"/>
    <cellStyle name="40% - Accent3 6" xfId="375" xr:uid="{FA54B4A6-317B-4B28-9B5E-EF39D060E943}"/>
    <cellStyle name="40% - Accent3 6 10" xfId="13257" xr:uid="{4EAF2DCC-C793-413E-932A-90DA1CEC0C64}"/>
    <cellStyle name="40% - Accent3 6 11" xfId="13258" xr:uid="{C6B25065-F1D1-448A-8B77-C8626B047B2B}"/>
    <cellStyle name="40% - Accent3 6 12" xfId="13259" xr:uid="{9EA39F54-951C-4CCD-98A4-1A8B91DE81F8}"/>
    <cellStyle name="40% - Accent3 6 13" xfId="13260" xr:uid="{80905417-0106-4E08-8329-64A92F667E1E}"/>
    <cellStyle name="40% - Accent3 6 14" xfId="13261" xr:uid="{EBB6D64B-96FB-4EE1-89CC-A70DF3ECE458}"/>
    <cellStyle name="40% - Accent3 6 15" xfId="13256" xr:uid="{2E51B807-D357-40A3-9D01-DA59E21130CF}"/>
    <cellStyle name="40% - Accent3 6 2" xfId="376" xr:uid="{C4E0D6C8-7468-4142-90BB-6BDF7530DACC}"/>
    <cellStyle name="40% - Accent3 6 2 10" xfId="13263" xr:uid="{88170A0F-7A02-4D6D-B050-4AC15438235B}"/>
    <cellStyle name="40% - Accent3 6 2 11" xfId="13264" xr:uid="{B11E2261-8FFC-4052-94EB-476904D895A7}"/>
    <cellStyle name="40% - Accent3 6 2 12" xfId="13262" xr:uid="{3C78CDEC-AC09-41EF-B3CB-394503688218}"/>
    <cellStyle name="40% - Accent3 6 2 2" xfId="13265" xr:uid="{BAC0DF40-7AA7-4B2B-80B3-EE203183AE6E}"/>
    <cellStyle name="40% - Accent3 6 2 2 2" xfId="13266" xr:uid="{B2725A80-AD4D-4D20-B432-8738493BA55B}"/>
    <cellStyle name="40% - Accent3 6 2 2 2 2" xfId="13267" xr:uid="{84DDEA8F-95FE-401A-B770-0175B76C9522}"/>
    <cellStyle name="40% - Accent3 6 2 2 2 3" xfId="13268" xr:uid="{37F5BFD5-ECDC-4BF2-A339-D2F401707ACF}"/>
    <cellStyle name="40% - Accent3 6 2 2 2 4" xfId="13269" xr:uid="{A91D508F-A558-4A06-909A-2DFDEB88C40E}"/>
    <cellStyle name="40% - Accent3 6 2 2 3" xfId="13270" xr:uid="{9A85AC54-3C6E-4B08-B3B5-CCD47084D015}"/>
    <cellStyle name="40% - Accent3 6 2 2 4" xfId="13271" xr:uid="{F553085C-42D9-4FEB-81D1-023A1FD3F481}"/>
    <cellStyle name="40% - Accent3 6 2 2 5" xfId="13272" xr:uid="{7959F5E3-0BC6-4628-9B58-393E2EB2E503}"/>
    <cellStyle name="40% - Accent3 6 2 2 6" xfId="13273" xr:uid="{923BE806-EF54-4406-9182-4D4AFC6D9C19}"/>
    <cellStyle name="40% - Accent3 6 2 2 7" xfId="13274" xr:uid="{0A171110-2DA5-4B90-A6AE-523EE75EC8C8}"/>
    <cellStyle name="40% - Accent3 6 2 2 8" xfId="13275" xr:uid="{6094E391-B8C4-448E-B478-B5D7D530FD19}"/>
    <cellStyle name="40% - Accent3 6 2 3" xfId="13276" xr:uid="{4A8E7F1C-15F5-49D1-BE7B-DCD8B0EFD118}"/>
    <cellStyle name="40% - Accent3 6 2 3 2" xfId="13277" xr:uid="{91B88529-B9C6-4B75-A3EF-BEA379000A04}"/>
    <cellStyle name="40% - Accent3 6 2 3 2 2" xfId="13278" xr:uid="{AB05527F-1830-494B-A26C-A36D94D2A08A}"/>
    <cellStyle name="40% - Accent3 6 2 3 2 3" xfId="13279" xr:uid="{19E12DCB-5D2B-4AC6-AF0E-2517F2D8B15B}"/>
    <cellStyle name="40% - Accent3 6 2 3 3" xfId="13280" xr:uid="{ABC02E3E-A0B8-443B-AAB9-13E956579DB3}"/>
    <cellStyle name="40% - Accent3 6 2 3 4" xfId="13281" xr:uid="{C5495A32-E3C6-41FE-9E01-74F8B8CDFB95}"/>
    <cellStyle name="40% - Accent3 6 2 3 5" xfId="13282" xr:uid="{16FBA8A2-A032-4AFA-B26E-CCB52BEFAB86}"/>
    <cellStyle name="40% - Accent3 6 2 3 6" xfId="13283" xr:uid="{DD644B68-086A-488D-A7B2-30B327BB0DDA}"/>
    <cellStyle name="40% - Accent3 6 2 4" xfId="13284" xr:uid="{2318C711-CAC8-4D0C-84E5-10E27C7B3AF7}"/>
    <cellStyle name="40% - Accent3 6 2 4 2" xfId="13285" xr:uid="{CDE5D33D-E92D-477E-A6D4-2DD883CAA5F7}"/>
    <cellStyle name="40% - Accent3 6 2 4 3" xfId="13286" xr:uid="{D6D0641C-1515-446B-92DF-7E9728E88746}"/>
    <cellStyle name="40% - Accent3 6 2 5" xfId="13287" xr:uid="{86BB1C2F-4F51-41EC-859E-C91F5E132779}"/>
    <cellStyle name="40% - Accent3 6 2 6" xfId="13288" xr:uid="{690C082C-0AEA-411B-9AC2-32718037A304}"/>
    <cellStyle name="40% - Accent3 6 2 7" xfId="13289" xr:uid="{3ABBDBC5-986A-4745-912D-FAED829F7841}"/>
    <cellStyle name="40% - Accent3 6 2 8" xfId="13290" xr:uid="{BFB9A36A-C726-4AC9-B8B9-20131906A9AF}"/>
    <cellStyle name="40% - Accent3 6 2 9" xfId="13291" xr:uid="{A5CE48A9-051B-4678-9681-0376922A0792}"/>
    <cellStyle name="40% - Accent3 6 3" xfId="13292" xr:uid="{DB364B92-2882-478E-8A86-BD766DC6EAA7}"/>
    <cellStyle name="40% - Accent3 6 3 10" xfId="13293" xr:uid="{FF90D70A-9F54-4EDD-A6EF-8825DAC3B88A}"/>
    <cellStyle name="40% - Accent3 6 3 2" xfId="13294" xr:uid="{6ED0BE78-FC8C-499B-9B45-DF8259C83152}"/>
    <cellStyle name="40% - Accent3 6 3 2 2" xfId="13295" xr:uid="{6EDE137D-6975-4C5A-82C8-F1EC03555597}"/>
    <cellStyle name="40% - Accent3 6 3 2 2 2" xfId="13296" xr:uid="{0D0D7E7D-AFE3-44D2-9D8F-805CE19346BC}"/>
    <cellStyle name="40% - Accent3 6 3 2 2 3" xfId="13297" xr:uid="{3E589D98-18DF-4203-8A79-9A56079FE153}"/>
    <cellStyle name="40% - Accent3 6 3 2 3" xfId="13298" xr:uid="{DA0A8226-0EB8-4005-A99B-BCD1C1C7A532}"/>
    <cellStyle name="40% - Accent3 6 3 2 4" xfId="13299" xr:uid="{442CDE39-E8A6-495D-AF94-AB87930B69DB}"/>
    <cellStyle name="40% - Accent3 6 3 2 5" xfId="13300" xr:uid="{BA89EB39-4B40-43FC-A6A1-B55CA5E186CA}"/>
    <cellStyle name="40% - Accent3 6 3 2 6" xfId="13301" xr:uid="{FECDA9B6-A971-4E00-BDEC-3EF0F1F0CF72}"/>
    <cellStyle name="40% - Accent3 6 3 2 7" xfId="13302" xr:uid="{8C685311-EC8D-4B1B-81DB-76287209A279}"/>
    <cellStyle name="40% - Accent3 6 3 3" xfId="13303" xr:uid="{9F61A947-4988-49A9-8D83-7C350461F7ED}"/>
    <cellStyle name="40% - Accent3 6 3 3 2" xfId="13304" xr:uid="{B8F4FA0A-491B-4C26-A50E-F3D12DAF0DFE}"/>
    <cellStyle name="40% - Accent3 6 3 3 2 2" xfId="13305" xr:uid="{FAA8A92D-0EDE-4F4A-A824-DAD00E30EC40}"/>
    <cellStyle name="40% - Accent3 6 3 3 2 3" xfId="13306" xr:uid="{BC019499-A644-451C-B47D-6600A281324D}"/>
    <cellStyle name="40% - Accent3 6 3 3 3" xfId="13307" xr:uid="{BAC7D10B-B0C2-4FDA-9ECD-750500B3DF7D}"/>
    <cellStyle name="40% - Accent3 6 3 3 4" xfId="13308" xr:uid="{F2B3EE55-7DC4-4C41-86CA-4B714AC8D312}"/>
    <cellStyle name="40% - Accent3 6 3 3 5" xfId="13309" xr:uid="{5B2F848D-89AB-466E-B960-A2EA91DE83BA}"/>
    <cellStyle name="40% - Accent3 6 3 4" xfId="13310" xr:uid="{A278340F-F4CB-481E-A973-7838BFF207DD}"/>
    <cellStyle name="40% - Accent3 6 3 4 2" xfId="13311" xr:uid="{FC3ABB9C-6220-44DF-9721-9E5A2C8B02A4}"/>
    <cellStyle name="40% - Accent3 6 3 4 3" xfId="13312" xr:uid="{476C1BDD-4C01-4D11-9F52-7F9B041573B6}"/>
    <cellStyle name="40% - Accent3 6 3 5" xfId="13313" xr:uid="{EE905ABE-6C9F-45EF-B1A5-29F11A859923}"/>
    <cellStyle name="40% - Accent3 6 3 6" xfId="13314" xr:uid="{7921770D-859A-4AFC-8F98-AF58A7E377AE}"/>
    <cellStyle name="40% - Accent3 6 3 7" xfId="13315" xr:uid="{B793DE39-AD5E-4FAC-B27C-FCDE3D29C053}"/>
    <cellStyle name="40% - Accent3 6 3 8" xfId="13316" xr:uid="{92CEA459-146F-4C88-B65F-717343A05203}"/>
    <cellStyle name="40% - Accent3 6 3 9" xfId="13317" xr:uid="{640B9058-26F3-4CE8-BE20-9B19719717F3}"/>
    <cellStyle name="40% - Accent3 6 4" xfId="13318" xr:uid="{FD252B3C-191D-4B32-8A44-58C708A351A4}"/>
    <cellStyle name="40% - Accent3 6 4 10" xfId="13319" xr:uid="{27AA0006-C8F9-4B07-8A31-DEA23398185C}"/>
    <cellStyle name="40% - Accent3 6 4 2" xfId="13320" xr:uid="{4B829392-C6BD-486B-9B12-3D63FF584482}"/>
    <cellStyle name="40% - Accent3 6 4 2 2" xfId="13321" xr:uid="{FF3D94B4-02E0-470F-9D7D-34AE9CB0ECC6}"/>
    <cellStyle name="40% - Accent3 6 4 2 2 2" xfId="13322" xr:uid="{C57517D4-1BC8-4502-861C-523DC1EA1272}"/>
    <cellStyle name="40% - Accent3 6 4 2 2 3" xfId="13323" xr:uid="{F53B41E2-F442-41DE-A65E-BA876F9E88CA}"/>
    <cellStyle name="40% - Accent3 6 4 2 3" xfId="13324" xr:uid="{D033400C-B534-4C53-9416-A8898EC8579B}"/>
    <cellStyle name="40% - Accent3 6 4 2 4" xfId="13325" xr:uid="{40AE0258-84FE-4D93-A5D6-428FC8C7C06E}"/>
    <cellStyle name="40% - Accent3 6 4 2 5" xfId="13326" xr:uid="{62C132E1-50A4-4539-9C2B-F964ADFD876E}"/>
    <cellStyle name="40% - Accent3 6 4 3" xfId="13327" xr:uid="{8A26740A-21E2-435E-BEE0-9F2C0649D54F}"/>
    <cellStyle name="40% - Accent3 6 4 3 2" xfId="13328" xr:uid="{DAEF9AB3-48D0-4021-B764-EA5603B3134D}"/>
    <cellStyle name="40% - Accent3 6 4 3 2 2" xfId="13329" xr:uid="{4EA0B502-41E3-41FC-81E7-7CF0B571C32D}"/>
    <cellStyle name="40% - Accent3 6 4 3 2 3" xfId="13330" xr:uid="{0A5A9D6B-D4B0-4890-B004-441A3FA05637}"/>
    <cellStyle name="40% - Accent3 6 4 3 3" xfId="13331" xr:uid="{D0AA5144-DBEC-4952-BE7E-969A7F2AAA32}"/>
    <cellStyle name="40% - Accent3 6 4 3 4" xfId="13332" xr:uid="{924EFE8F-BD91-42E3-A2A0-88D9255FAC44}"/>
    <cellStyle name="40% - Accent3 6 4 3 5" xfId="13333" xr:uid="{5D72C6EC-9EA9-4584-A8D5-F1206A95D2C5}"/>
    <cellStyle name="40% - Accent3 6 4 4" xfId="13334" xr:uid="{76483EA7-BD34-484F-B9F3-806FE082A2EC}"/>
    <cellStyle name="40% - Accent3 6 4 4 2" xfId="13335" xr:uid="{2C1DEE80-5332-4D0D-9707-37944F2DA33F}"/>
    <cellStyle name="40% - Accent3 6 4 4 3" xfId="13336" xr:uid="{9261A25D-15DC-4893-AB65-E7BC7B4C7A5F}"/>
    <cellStyle name="40% - Accent3 6 4 5" xfId="13337" xr:uid="{F83E1D79-93E7-4B07-B162-1746DC5C1ADF}"/>
    <cellStyle name="40% - Accent3 6 4 6" xfId="13338" xr:uid="{1ECC54A9-25A4-4526-B254-3141823DD239}"/>
    <cellStyle name="40% - Accent3 6 4 7" xfId="13339" xr:uid="{63C2A5BF-8D86-4B08-9389-E92EFB43635B}"/>
    <cellStyle name="40% - Accent3 6 4 8" xfId="13340" xr:uid="{C136C666-06E6-4A97-B03D-29FC72E5D8A0}"/>
    <cellStyle name="40% - Accent3 6 4 9" xfId="13341" xr:uid="{53A3F111-A6CC-46F0-8973-255F14BFC16B}"/>
    <cellStyle name="40% - Accent3 6 5" xfId="13342" xr:uid="{1AA2D570-C0BD-4686-8BB0-F8BF32B7F608}"/>
    <cellStyle name="40% - Accent3 6 5 2" xfId="13343" xr:uid="{63E7CE77-F58B-48BF-AF99-6E1EF237950F}"/>
    <cellStyle name="40% - Accent3 6 5 2 2" xfId="13344" xr:uid="{96C893B5-CAC4-4A9D-9754-8F0DB5AC8CF0}"/>
    <cellStyle name="40% - Accent3 6 5 2 3" xfId="13345" xr:uid="{509E1642-FC05-4682-9487-85EDAED73CBF}"/>
    <cellStyle name="40% - Accent3 6 5 3" xfId="13346" xr:uid="{6FCA69ED-9820-483E-AF0C-6CC080629908}"/>
    <cellStyle name="40% - Accent3 6 5 4" xfId="13347" xr:uid="{E83AA245-9AE9-445A-B162-8120455BCC6B}"/>
    <cellStyle name="40% - Accent3 6 5 5" xfId="13348" xr:uid="{63D77730-5766-4F8F-B18C-0C4D2E907EDF}"/>
    <cellStyle name="40% - Accent3 6 6" xfId="13349" xr:uid="{B326412D-FA8E-4395-8B18-591E8BD5E93E}"/>
    <cellStyle name="40% - Accent3 6 6 2" xfId="13350" xr:uid="{F4A37529-4084-4037-A77A-0E10A0D91745}"/>
    <cellStyle name="40% - Accent3 6 6 2 2" xfId="13351" xr:uid="{4011F1B4-A65B-4813-8A85-C995F3546E56}"/>
    <cellStyle name="40% - Accent3 6 6 2 3" xfId="13352" xr:uid="{8DC09241-B249-418D-BAD8-750200A304B2}"/>
    <cellStyle name="40% - Accent3 6 6 3" xfId="13353" xr:uid="{FBD2F8C6-EEF0-4130-9473-1D83AF369F20}"/>
    <cellStyle name="40% - Accent3 6 6 4" xfId="13354" xr:uid="{E11BA906-C970-4D49-AD68-7694E4521F4D}"/>
    <cellStyle name="40% - Accent3 6 6 5" xfId="13355" xr:uid="{24247DE2-FE0B-46A6-8A31-DB6DAE51435F}"/>
    <cellStyle name="40% - Accent3 6 7" xfId="13356" xr:uid="{AFE21781-4CD6-4A34-86A6-5DCE62192CC4}"/>
    <cellStyle name="40% - Accent3 6 7 2" xfId="13357" xr:uid="{3C0065EE-DA20-4981-8219-02B0CB5CBDDC}"/>
    <cellStyle name="40% - Accent3 6 7 3" xfId="13358" xr:uid="{77729A85-4DD7-4E1A-98C6-B8813E5E0654}"/>
    <cellStyle name="40% - Accent3 6 8" xfId="13359" xr:uid="{1BDFC616-B295-46EC-BEDF-9A794C2229E4}"/>
    <cellStyle name="40% - Accent3 6 9" xfId="13360" xr:uid="{6750A52B-0D88-42A7-8EDD-9EDA6EC749AB}"/>
    <cellStyle name="40% - Accent3 7" xfId="377" xr:uid="{A27D9880-A7CD-4561-BB7E-463DFB5EE476}"/>
    <cellStyle name="40% - Accent3 7 10" xfId="13362" xr:uid="{31DD8178-CB84-479B-A757-96FEA190BC08}"/>
    <cellStyle name="40% - Accent3 7 11" xfId="13363" xr:uid="{2CA9A616-9F4B-4484-8886-CFE4EBFAC12D}"/>
    <cellStyle name="40% - Accent3 7 12" xfId="13364" xr:uid="{2BFB49AD-232D-4563-A511-75FB614B8DBE}"/>
    <cellStyle name="40% - Accent3 7 13" xfId="13365" xr:uid="{EDA38A2E-8CCE-40EB-8C47-B2075B0DAFFA}"/>
    <cellStyle name="40% - Accent3 7 14" xfId="13361" xr:uid="{55A46D8E-EC8B-49C6-B1AF-BB87B4F2EA1B}"/>
    <cellStyle name="40% - Accent3 7 2" xfId="378" xr:uid="{751A72F5-0BCF-476D-ADFF-DDA848FEA1E4}"/>
    <cellStyle name="40% - Accent3 7 2 10" xfId="13367" xr:uid="{2D94083E-CB88-4075-928D-12D929434073}"/>
    <cellStyle name="40% - Accent3 7 2 11" xfId="13366" xr:uid="{63DC8ED4-DBA8-4550-A34C-58CB36ED5BDC}"/>
    <cellStyle name="40% - Accent3 7 2 2" xfId="13368" xr:uid="{423486ED-7F17-430C-A9F9-55FB05049A04}"/>
    <cellStyle name="40% - Accent3 7 2 2 2" xfId="13369" xr:uid="{58D31416-72D0-443E-BC24-09133C5D9DA7}"/>
    <cellStyle name="40% - Accent3 7 2 2 2 2" xfId="13370" xr:uid="{AB511B29-D736-4FB8-A8FC-56BA90DE52B1}"/>
    <cellStyle name="40% - Accent3 7 2 2 2 3" xfId="13371" xr:uid="{7BD560DB-151B-4030-9A46-218EFB2DFBAA}"/>
    <cellStyle name="40% - Accent3 7 2 2 3" xfId="13372" xr:uid="{AA203C20-8BE7-42BF-A44D-8C48CF82BC8D}"/>
    <cellStyle name="40% - Accent3 7 2 2 4" xfId="13373" xr:uid="{D274D6BA-6480-4320-93AF-27685CAABAB4}"/>
    <cellStyle name="40% - Accent3 7 2 2 5" xfId="13374" xr:uid="{63770A99-80A7-4A32-AB3F-C5E777D53961}"/>
    <cellStyle name="40% - Accent3 7 2 2 6" xfId="13375" xr:uid="{C12416D1-E952-4879-87B8-42F6D8A2E50B}"/>
    <cellStyle name="40% - Accent3 7 2 2 7" xfId="13376" xr:uid="{3D3ECB10-8AB6-4196-9E0B-9E178254747C}"/>
    <cellStyle name="40% - Accent3 7 2 2 8" xfId="13377" xr:uid="{F5B312EA-9920-43E0-8937-E35947B405D1}"/>
    <cellStyle name="40% - Accent3 7 2 3" xfId="13378" xr:uid="{0239FF99-38A6-4308-B101-A0A714474432}"/>
    <cellStyle name="40% - Accent3 7 2 3 2" xfId="13379" xr:uid="{C77270F2-30DD-4BAA-BFAA-62595B46A279}"/>
    <cellStyle name="40% - Accent3 7 2 3 2 2" xfId="13380" xr:uid="{9E627AAA-06E1-4B16-BF9C-4ECCB27CAA7C}"/>
    <cellStyle name="40% - Accent3 7 2 3 2 3" xfId="13381" xr:uid="{4DE39541-D19D-4CEF-A615-AD05D5A1CBAB}"/>
    <cellStyle name="40% - Accent3 7 2 3 3" xfId="13382" xr:uid="{26768DF8-F1F5-4276-A53A-4B4715353252}"/>
    <cellStyle name="40% - Accent3 7 2 3 4" xfId="13383" xr:uid="{9396A9C4-A9C1-4E93-8A92-CEC1E86073B1}"/>
    <cellStyle name="40% - Accent3 7 2 3 5" xfId="13384" xr:uid="{14E7EFE0-0FCA-4762-9288-8895726E756A}"/>
    <cellStyle name="40% - Accent3 7 2 4" xfId="13385" xr:uid="{3A98F139-BE74-49E7-8820-FA98A105AAE6}"/>
    <cellStyle name="40% - Accent3 7 2 4 2" xfId="13386" xr:uid="{186EFECE-9744-4B48-9351-4573CF5C3D52}"/>
    <cellStyle name="40% - Accent3 7 2 4 3" xfId="13387" xr:uid="{72A27367-E329-47E6-BDC3-09D69BDA0DC8}"/>
    <cellStyle name="40% - Accent3 7 2 5" xfId="13388" xr:uid="{85465BB3-DA1E-4E86-BA01-A59D9E96EF83}"/>
    <cellStyle name="40% - Accent3 7 2 6" xfId="13389" xr:uid="{F29EB7B8-2738-4733-A8E2-AD1AD623778C}"/>
    <cellStyle name="40% - Accent3 7 2 7" xfId="13390" xr:uid="{56D190C8-F132-4083-9193-444F85879567}"/>
    <cellStyle name="40% - Accent3 7 2 8" xfId="13391" xr:uid="{29F6920C-EAE7-4D98-876E-9EAF852038A8}"/>
    <cellStyle name="40% - Accent3 7 2 9" xfId="13392" xr:uid="{BA690363-8D74-4BED-A960-89E9ABB97772}"/>
    <cellStyle name="40% - Accent3 7 3" xfId="13393" xr:uid="{EAF8F48F-13A2-4AEA-BDB4-0807A2413A88}"/>
    <cellStyle name="40% - Accent3 7 3 10" xfId="13394" xr:uid="{EB81573C-CE5D-4269-95D5-53165656FA28}"/>
    <cellStyle name="40% - Accent3 7 3 2" xfId="13395" xr:uid="{F2FEBA11-14C7-4FEB-8179-BA122D62FDDC}"/>
    <cellStyle name="40% - Accent3 7 3 2 2" xfId="13396" xr:uid="{9D8EAE29-7FAF-4FDC-B8B4-96C1DAC58731}"/>
    <cellStyle name="40% - Accent3 7 3 2 2 2" xfId="13397" xr:uid="{34C12470-C63B-471A-8DD7-C9DBDC9A4A1E}"/>
    <cellStyle name="40% - Accent3 7 3 2 2 3" xfId="13398" xr:uid="{DB86F88E-2EF4-4635-B51C-E896120BB696}"/>
    <cellStyle name="40% - Accent3 7 3 2 3" xfId="13399" xr:uid="{63AE1ABB-872A-482F-9672-C36500FB7B18}"/>
    <cellStyle name="40% - Accent3 7 3 2 4" xfId="13400" xr:uid="{D5F807E9-F435-4CCB-BAC4-00E778C392EF}"/>
    <cellStyle name="40% - Accent3 7 3 2 5" xfId="13401" xr:uid="{0ECEED26-8CB8-4F3B-B4C3-937A50560E73}"/>
    <cellStyle name="40% - Accent3 7 3 2 6" xfId="13402" xr:uid="{2D06B123-47C1-4541-9DC7-46220EAD9165}"/>
    <cellStyle name="40% - Accent3 7 3 2 7" xfId="13403" xr:uid="{AFC91E66-29B0-4FD0-BE49-DAFA49C77E9A}"/>
    <cellStyle name="40% - Accent3 7 3 3" xfId="13404" xr:uid="{B25CB5FD-4F59-450A-95CD-199175A4D718}"/>
    <cellStyle name="40% - Accent3 7 3 3 2" xfId="13405" xr:uid="{4AD05D18-AE33-4D6F-A50C-EF04CE33DD71}"/>
    <cellStyle name="40% - Accent3 7 3 3 2 2" xfId="13406" xr:uid="{2DA38AD3-30E6-410C-A821-51A8D8D8B148}"/>
    <cellStyle name="40% - Accent3 7 3 3 2 3" xfId="13407" xr:uid="{A50EEF64-FABD-41EB-B4F9-8581D1A7E1E1}"/>
    <cellStyle name="40% - Accent3 7 3 3 3" xfId="13408" xr:uid="{105FDB7C-32D2-4430-9570-EAB03E582370}"/>
    <cellStyle name="40% - Accent3 7 3 3 4" xfId="13409" xr:uid="{A49647D0-C220-44B0-8935-119C11152AC0}"/>
    <cellStyle name="40% - Accent3 7 3 3 5" xfId="13410" xr:uid="{1271F245-09D9-4F2F-940B-98F126BD4DF9}"/>
    <cellStyle name="40% - Accent3 7 3 4" xfId="13411" xr:uid="{39404597-7BEC-4C44-B567-C8FDFA6E8603}"/>
    <cellStyle name="40% - Accent3 7 3 4 2" xfId="13412" xr:uid="{456147E2-7664-40D8-B203-F769E4AF36BF}"/>
    <cellStyle name="40% - Accent3 7 3 4 3" xfId="13413" xr:uid="{53BB528D-C555-4FB9-98AB-9B4AC802C283}"/>
    <cellStyle name="40% - Accent3 7 3 5" xfId="13414" xr:uid="{B88128B0-97B5-4DB7-8B21-5C68A1939BC1}"/>
    <cellStyle name="40% - Accent3 7 3 6" xfId="13415" xr:uid="{521205D5-71D4-4033-817C-E7306570E139}"/>
    <cellStyle name="40% - Accent3 7 3 7" xfId="13416" xr:uid="{578D44EF-668E-41D5-844B-261EB49DA1B7}"/>
    <cellStyle name="40% - Accent3 7 3 8" xfId="13417" xr:uid="{5D901B1B-08ED-4628-8F90-EEEBB3AC44FA}"/>
    <cellStyle name="40% - Accent3 7 3 9" xfId="13418" xr:uid="{77A6F378-FF20-4BD2-A3DC-8424B5147E3A}"/>
    <cellStyle name="40% - Accent3 7 4" xfId="13419" xr:uid="{4A974C4A-58F2-4D2B-AEE4-AC9319A1D654}"/>
    <cellStyle name="40% - Accent3 7 4 2" xfId="13420" xr:uid="{B3E9F16F-17C6-4D37-B8E5-FE9D94D7A771}"/>
    <cellStyle name="40% - Accent3 7 4 2 2" xfId="13421" xr:uid="{E5787139-8CB4-466A-86A9-3A41EB6CA21A}"/>
    <cellStyle name="40% - Accent3 7 4 2 3" xfId="13422" xr:uid="{74A68BF9-4FD5-4F06-89CA-93EC36883D58}"/>
    <cellStyle name="40% - Accent3 7 4 3" xfId="13423" xr:uid="{1702EEDB-6105-48C7-8400-D42C2B440FE4}"/>
    <cellStyle name="40% - Accent3 7 4 4" xfId="13424" xr:uid="{BB070372-4643-4CA8-8A17-7358E7B0A1F1}"/>
    <cellStyle name="40% - Accent3 7 4 5" xfId="13425" xr:uid="{CF6682DE-6366-49D1-A0A3-C85016F1151B}"/>
    <cellStyle name="40% - Accent3 7 4 6" xfId="13426" xr:uid="{67FEF486-DEA2-4A13-8FEB-F2E04A3D1704}"/>
    <cellStyle name="40% - Accent3 7 4 7" xfId="13427" xr:uid="{EC611EFB-2FA3-41DA-B2F2-B6704356AE85}"/>
    <cellStyle name="40% - Accent3 7 4 8" xfId="13428" xr:uid="{170366E0-1786-4618-A307-8A415B7680F4}"/>
    <cellStyle name="40% - Accent3 7 5" xfId="13429" xr:uid="{E5EBDAC9-1CC3-49A8-BC3F-F525DA5002D9}"/>
    <cellStyle name="40% - Accent3 7 5 2" xfId="13430" xr:uid="{3FB1C792-946B-455F-B64E-A68FF55BE8F6}"/>
    <cellStyle name="40% - Accent3 7 5 2 2" xfId="13431" xr:uid="{779A98BF-DEC3-463D-AA76-EA014975ED08}"/>
    <cellStyle name="40% - Accent3 7 5 2 3" xfId="13432" xr:uid="{D733E674-4270-41EF-B6FA-2F19448FA9D2}"/>
    <cellStyle name="40% - Accent3 7 5 3" xfId="13433" xr:uid="{6C398BC2-3A8C-49ED-B341-787A0E957648}"/>
    <cellStyle name="40% - Accent3 7 5 4" xfId="13434" xr:uid="{12C5FFAB-DAFA-44A3-B0B0-125A83062703}"/>
    <cellStyle name="40% - Accent3 7 5 5" xfId="13435" xr:uid="{51627E55-60EB-419A-98BC-1E937755D2B8}"/>
    <cellStyle name="40% - Accent3 7 6" xfId="13436" xr:uid="{F2AE1FD9-76C4-4BAF-BB01-092497F54AE9}"/>
    <cellStyle name="40% - Accent3 7 6 2" xfId="13437" xr:uid="{133DDA27-27D6-43BA-8703-A7A7DAE2D13A}"/>
    <cellStyle name="40% - Accent3 7 6 3" xfId="13438" xr:uid="{C9907246-5731-49D4-9DC4-987AB3F52637}"/>
    <cellStyle name="40% - Accent3 7 7" xfId="13439" xr:uid="{8DFD89D5-9321-4956-B001-F1769319B049}"/>
    <cellStyle name="40% - Accent3 7 8" xfId="13440" xr:uid="{E693C22F-E1C5-4C17-8FCC-9D51C105F8BF}"/>
    <cellStyle name="40% - Accent3 7 9" xfId="13441" xr:uid="{D2986880-0AF0-41A0-9599-30738BD01E56}"/>
    <cellStyle name="40% - Accent3 8" xfId="13442" xr:uid="{D2DAD5DA-E649-4697-91D7-F32E8C9B9A7E}"/>
    <cellStyle name="40% - Accent3 8 10" xfId="13443" xr:uid="{0FA0508B-B186-418A-8254-73A75AFA644E}"/>
    <cellStyle name="40% - Accent3 8 11" xfId="13444" xr:uid="{E385EDC1-4CBC-49DF-BF0E-2311EF3737A9}"/>
    <cellStyle name="40% - Accent3 8 2" xfId="13445" xr:uid="{C090033C-CC94-4C82-8AB6-22AD4D0D8DA7}"/>
    <cellStyle name="40% - Accent3 8 2 2" xfId="13446" xr:uid="{41E758F2-5CC5-4410-A777-FCC87CC03319}"/>
    <cellStyle name="40% - Accent3 8 2 2 2" xfId="13447" xr:uid="{30CEA091-4C27-48B7-A8ED-5A6749DF29A7}"/>
    <cellStyle name="40% - Accent3 8 2 2 3" xfId="13448" xr:uid="{0423BC29-7A53-4018-BC00-B0F85528184E}"/>
    <cellStyle name="40% - Accent3 8 2 2 4" xfId="13449" xr:uid="{0321AFCA-F61B-426F-858E-C129C09546E1}"/>
    <cellStyle name="40% - Accent3 8 2 2 5" xfId="13450" xr:uid="{43CFDC32-A57A-4A61-88CF-6434DD6D94EA}"/>
    <cellStyle name="40% - Accent3 8 2 2 6" xfId="13451" xr:uid="{76FBDCB6-AFB6-4A9B-9500-62734640ED98}"/>
    <cellStyle name="40% - Accent3 8 2 3" xfId="13452" xr:uid="{452086A3-A24D-4D83-B84E-9AFC81150240}"/>
    <cellStyle name="40% - Accent3 8 2 4" xfId="13453" xr:uid="{279FC749-48E1-4510-A9EE-3BEA042A2A0F}"/>
    <cellStyle name="40% - Accent3 8 2 5" xfId="13454" xr:uid="{3E0D6E4F-9756-47A4-B0F9-4100BCCB2A12}"/>
    <cellStyle name="40% - Accent3 8 2 6" xfId="13455" xr:uid="{ED38F7D3-7B92-47FC-B7C4-16DA985A6789}"/>
    <cellStyle name="40% - Accent3 8 2 7" xfId="13456" xr:uid="{8F332048-5A19-4536-901B-E73F1D159F1F}"/>
    <cellStyle name="40% - Accent3 8 2 8" xfId="13457" xr:uid="{39A99CA8-B088-43BE-94A8-172EF5DE6D86}"/>
    <cellStyle name="40% - Accent3 8 3" xfId="13458" xr:uid="{9A82743D-02FE-4FAB-8EFD-737B40D0A80D}"/>
    <cellStyle name="40% - Accent3 8 3 2" xfId="13459" xr:uid="{D0B12053-B727-44B4-8F76-4DC57F2BDA2D}"/>
    <cellStyle name="40% - Accent3 8 3 2 2" xfId="13460" xr:uid="{E7C6BD4D-E871-48C5-BCE7-881069590397}"/>
    <cellStyle name="40% - Accent3 8 3 2 3" xfId="13461" xr:uid="{331AF428-B764-4C38-AF1B-1AF4A9480226}"/>
    <cellStyle name="40% - Accent3 8 3 2 4" xfId="13462" xr:uid="{5E0C58FC-A6F3-4806-9868-2317F785906C}"/>
    <cellStyle name="40% - Accent3 8 3 2 5" xfId="13463" xr:uid="{5B4001CB-28D1-40D6-B36F-C2C3B1E5EB60}"/>
    <cellStyle name="40% - Accent3 8 3 3" xfId="13464" xr:uid="{080F004E-177D-46AE-A72F-D403C7886AA3}"/>
    <cellStyle name="40% - Accent3 8 3 4" xfId="13465" xr:uid="{C0802E45-5379-4029-AB33-A3133D2BAA92}"/>
    <cellStyle name="40% - Accent3 8 3 5" xfId="13466" xr:uid="{54BEFCE1-5B6B-480B-AE0D-A779A065CFF1}"/>
    <cellStyle name="40% - Accent3 8 3 6" xfId="13467" xr:uid="{32D8B948-F1B5-4220-AB24-0E1B15EE300B}"/>
    <cellStyle name="40% - Accent3 8 3 7" xfId="13468" xr:uid="{F196B82B-21BD-468F-9CEF-51137610F156}"/>
    <cellStyle name="40% - Accent3 8 3 8" xfId="13469" xr:uid="{44EC615F-1648-455E-BADF-1986DFE00023}"/>
    <cellStyle name="40% - Accent3 8 4" xfId="13470" xr:uid="{FF8BA3AC-5686-483E-BC10-69A1BD0D2B1A}"/>
    <cellStyle name="40% - Accent3 8 4 2" xfId="13471" xr:uid="{A73937D6-A996-47FC-9467-8EE0E69B9FBC}"/>
    <cellStyle name="40% - Accent3 8 4 3" xfId="13472" xr:uid="{E1F5ABEB-7E29-439A-B6C3-328DC82DA3D6}"/>
    <cellStyle name="40% - Accent3 8 4 4" xfId="13473" xr:uid="{EAD11174-1988-422E-93EE-EB802282A978}"/>
    <cellStyle name="40% - Accent3 8 4 5" xfId="13474" xr:uid="{BC617078-BC64-4DFC-9A26-266743D3C679}"/>
    <cellStyle name="40% - Accent3 8 4 6" xfId="13475" xr:uid="{35F6C615-E0B9-429A-8FFE-76E28BD653CD}"/>
    <cellStyle name="40% - Accent3 8 5" xfId="13476" xr:uid="{C059A7BB-A4C6-4AFD-B915-63DE879BC6A9}"/>
    <cellStyle name="40% - Accent3 8 6" xfId="13477" xr:uid="{0110D072-B064-4F3A-849C-8F5C54DC488D}"/>
    <cellStyle name="40% - Accent3 8 7" xfId="13478" xr:uid="{0240EF8C-569B-411E-8670-44152EAE53F9}"/>
    <cellStyle name="40% - Accent3 8 8" xfId="13479" xr:uid="{1645A5CE-A490-4B08-B65B-889D268C2575}"/>
    <cellStyle name="40% - Accent3 8 9" xfId="13480" xr:uid="{B8B53ABF-05B8-466A-85BE-FAED4AC145E1}"/>
    <cellStyle name="40% - Accent3 9" xfId="13481" xr:uid="{785F83A1-0475-4649-95CF-E28231608A3F}"/>
    <cellStyle name="40% - Accent3 9 10" xfId="13482" xr:uid="{42EBD602-C93F-4F43-AC50-C41DAE484B26}"/>
    <cellStyle name="40% - Accent3 9 11" xfId="13483" xr:uid="{5889539B-4A11-4063-AA6B-866EF24DC2BC}"/>
    <cellStyle name="40% - Accent3 9 2" xfId="13484" xr:uid="{2468A9E0-F34F-43EE-BB70-7052B3FB69C0}"/>
    <cellStyle name="40% - Accent3 9 2 2" xfId="13485" xr:uid="{375C9A9C-7814-4E37-B2A1-961BFF22C413}"/>
    <cellStyle name="40% - Accent3 9 2 2 2" xfId="13486" xr:uid="{A4A45CFB-21B4-4FD2-AB1A-786C553A1BE5}"/>
    <cellStyle name="40% - Accent3 9 2 2 3" xfId="13487" xr:uid="{27BC1685-077B-48E1-AF31-BBBFA639322B}"/>
    <cellStyle name="40% - Accent3 9 2 2 4" xfId="13488" xr:uid="{8C8E144D-A3F5-4971-920A-9C3F853A1E4E}"/>
    <cellStyle name="40% - Accent3 9 2 2 5" xfId="13489" xr:uid="{2FB9522C-C602-4D8F-845B-6339B9AE5385}"/>
    <cellStyle name="40% - Accent3 9 2 2 6" xfId="13490" xr:uid="{124207CA-0DC7-49CE-9F3D-83048560CFC0}"/>
    <cellStyle name="40% - Accent3 9 2 3" xfId="13491" xr:uid="{6D47E0BB-9C9E-4A71-BE06-3141B2ADF00C}"/>
    <cellStyle name="40% - Accent3 9 2 4" xfId="13492" xr:uid="{7AF66341-3C6A-493A-BBDB-BD6D45B78D2C}"/>
    <cellStyle name="40% - Accent3 9 2 5" xfId="13493" xr:uid="{6305D5B1-BD47-40CC-9172-1047984AA40B}"/>
    <cellStyle name="40% - Accent3 9 2 6" xfId="13494" xr:uid="{F97517BD-6983-4998-BECF-6F955C8321BD}"/>
    <cellStyle name="40% - Accent3 9 2 7" xfId="13495" xr:uid="{C4953C98-CD83-44C0-AC3A-464554142D49}"/>
    <cellStyle name="40% - Accent3 9 2 8" xfId="13496" xr:uid="{5950D834-B2BA-4CBD-A902-500F30062BB4}"/>
    <cellStyle name="40% - Accent3 9 3" xfId="13497" xr:uid="{26A5FA52-0E22-4D60-B136-2A5EFE0455EF}"/>
    <cellStyle name="40% - Accent3 9 3 2" xfId="13498" xr:uid="{53FEC323-3DAF-4567-8117-39CC7219FB9D}"/>
    <cellStyle name="40% - Accent3 9 3 2 2" xfId="13499" xr:uid="{35EF4661-55C8-48DE-AF1A-6D75E5E34AFF}"/>
    <cellStyle name="40% - Accent3 9 3 2 3" xfId="13500" xr:uid="{1856409A-FCCB-467B-90C7-258AC9067968}"/>
    <cellStyle name="40% - Accent3 9 3 2 4" xfId="13501" xr:uid="{129EC74B-894C-4F41-AA18-6704ED0F1BF9}"/>
    <cellStyle name="40% - Accent3 9 3 2 5" xfId="13502" xr:uid="{9F91FF85-5808-4E68-90B9-1785D904EFEE}"/>
    <cellStyle name="40% - Accent3 9 3 3" xfId="13503" xr:uid="{65C1E373-569A-4EB5-8229-BF473C8FB955}"/>
    <cellStyle name="40% - Accent3 9 3 4" xfId="13504" xr:uid="{60C08A0F-8255-447A-9736-F285F8999E21}"/>
    <cellStyle name="40% - Accent3 9 3 5" xfId="13505" xr:uid="{EF3E30DA-A21D-463A-B713-FD7C97CC8F20}"/>
    <cellStyle name="40% - Accent3 9 3 6" xfId="13506" xr:uid="{B203297A-C91A-436A-87A5-3CAF160A97AD}"/>
    <cellStyle name="40% - Accent3 9 3 7" xfId="13507" xr:uid="{251A533F-EBE1-47D2-8531-C0D65F546D3A}"/>
    <cellStyle name="40% - Accent3 9 3 8" xfId="13508" xr:uid="{0CE80732-59F9-4104-BF33-8183009B6D80}"/>
    <cellStyle name="40% - Accent3 9 4" xfId="13509" xr:uid="{9B9FFD0E-3D30-4674-8039-E12583A9FCA5}"/>
    <cellStyle name="40% - Accent3 9 4 2" xfId="13510" xr:uid="{9FEE2667-B786-4272-ADE3-10FFDD6B0C73}"/>
    <cellStyle name="40% - Accent3 9 4 3" xfId="13511" xr:uid="{8ADB58A5-6013-489D-9052-4AE32B5B0E39}"/>
    <cellStyle name="40% - Accent3 9 4 4" xfId="13512" xr:uid="{202C147A-2833-43E3-AAF1-E5E517E7A397}"/>
    <cellStyle name="40% - Accent3 9 4 5" xfId="13513" xr:uid="{A23DE292-1D42-40CF-ACCC-920D13900398}"/>
    <cellStyle name="40% - Accent3 9 4 6" xfId="13514" xr:uid="{C13FBCE3-3070-42A4-8621-1A009887CD44}"/>
    <cellStyle name="40% - Accent3 9 5" xfId="13515" xr:uid="{54385793-78B8-4D40-924D-24CD72F0D358}"/>
    <cellStyle name="40% - Accent3 9 6" xfId="13516" xr:uid="{84C61E26-DC25-418D-BBD4-A8C7C2D32940}"/>
    <cellStyle name="40% - Accent3 9 7" xfId="13517" xr:uid="{9D1559B6-1C51-41CA-9174-7ED3B23D9D3F}"/>
    <cellStyle name="40% - Accent3 9 8" xfId="13518" xr:uid="{5929C94E-6275-4D62-B8D6-B9EEDAACFE73}"/>
    <cellStyle name="40% - Accent3 9 9" xfId="13519" xr:uid="{0050E5A3-745E-476E-9620-0C1F1E04434F}"/>
    <cellStyle name="40% - Accent4 10" xfId="13521" xr:uid="{39B12BA1-39E3-4483-841B-9E201754CDB7}"/>
    <cellStyle name="40% - Accent4 10 10" xfId="13522" xr:uid="{CDA37767-7F46-45A1-BE73-844EEB591EB5}"/>
    <cellStyle name="40% - Accent4 10 11" xfId="13523" xr:uid="{25289D58-C35C-48E3-8AA0-52DFCDC2BCA7}"/>
    <cellStyle name="40% - Accent4 10 2" xfId="13524" xr:uid="{40A90E6D-DF12-4E50-B617-BFAEA80EF034}"/>
    <cellStyle name="40% - Accent4 10 2 2" xfId="13525" xr:uid="{459CB258-5858-46CC-9247-EC82AAE6331D}"/>
    <cellStyle name="40% - Accent4 10 2 2 2" xfId="13526" xr:uid="{82FA6955-E92E-46DC-BC16-4EC61083DB84}"/>
    <cellStyle name="40% - Accent4 10 2 2 3" xfId="13527" xr:uid="{EE8568FB-2840-40D3-9089-323AED99B856}"/>
    <cellStyle name="40% - Accent4 10 2 3" xfId="13528" xr:uid="{455F67E3-11F6-45FD-B84E-2B4B6A56A3EE}"/>
    <cellStyle name="40% - Accent4 10 2 4" xfId="13529" xr:uid="{418E275F-5FC2-4A0F-AA31-2A11CBC7D7BE}"/>
    <cellStyle name="40% - Accent4 10 2 5" xfId="13530" xr:uid="{CD1D7C13-BA4B-43BB-AD25-9F6D8D064B91}"/>
    <cellStyle name="40% - Accent4 10 2 6" xfId="13531" xr:uid="{253BB5AC-97B1-45ED-B737-686F76C18014}"/>
    <cellStyle name="40% - Accent4 10 2 7" xfId="13532" xr:uid="{70826998-91F0-42D3-AEA8-22D80B56AD67}"/>
    <cellStyle name="40% - Accent4 10 2 8" xfId="13533" xr:uid="{D0A41BF0-4405-4B65-96A9-5026516E8A9C}"/>
    <cellStyle name="40% - Accent4 10 3" xfId="13534" xr:uid="{E8C9550C-2F12-494F-A593-B30A082A9B2C}"/>
    <cellStyle name="40% - Accent4 10 3 2" xfId="13535" xr:uid="{E18DE314-63C5-4071-8D8A-8F9203F98246}"/>
    <cellStyle name="40% - Accent4 10 3 2 2" xfId="13536" xr:uid="{8F624AC7-8979-4AAC-B8CA-EF97745E1E6C}"/>
    <cellStyle name="40% - Accent4 10 3 2 3" xfId="13537" xr:uid="{5BC0D7B9-6A3E-47DC-90DE-3738B80DD5C1}"/>
    <cellStyle name="40% - Accent4 10 3 3" xfId="13538" xr:uid="{9FF6AE1D-C583-42AA-AA7E-D25F764392BB}"/>
    <cellStyle name="40% - Accent4 10 3 4" xfId="13539" xr:uid="{6DC00026-8292-4861-AB8E-60F5F4E0928A}"/>
    <cellStyle name="40% - Accent4 10 3 5" xfId="13540" xr:uid="{B2DFE2C4-8C04-46E3-AF31-C52CB6B3E4B5}"/>
    <cellStyle name="40% - Accent4 10 4" xfId="13541" xr:uid="{F0EFEBEE-5620-4074-BD11-1914FADECFD9}"/>
    <cellStyle name="40% - Accent4 10 4 2" xfId="13542" xr:uid="{6DF0D24F-5AA2-480C-B1AF-4BBCE2ADF270}"/>
    <cellStyle name="40% - Accent4 10 4 3" xfId="13543" xr:uid="{02C17528-628E-4FC2-AD46-CF91032DCBE3}"/>
    <cellStyle name="40% - Accent4 10 5" xfId="13544" xr:uid="{0F01BF1C-A791-4B3B-87E0-C2388CFAAF7B}"/>
    <cellStyle name="40% - Accent4 10 6" xfId="13545" xr:uid="{10E12A29-D577-4C50-967F-CF0B55BCEEE8}"/>
    <cellStyle name="40% - Accent4 10 7" xfId="13546" xr:uid="{94859F81-B630-4FAF-B16F-6982B62913A6}"/>
    <cellStyle name="40% - Accent4 10 8" xfId="13547" xr:uid="{089FACD1-6969-4406-966E-C3F2E5BD22D8}"/>
    <cellStyle name="40% - Accent4 10 9" xfId="13548" xr:uid="{94036C5E-244F-4DA2-9DAA-9274B3B6EA88}"/>
    <cellStyle name="40% - Accent4 11" xfId="13549" xr:uid="{81E5D3FA-EE69-44C4-A291-BC39077D9047}"/>
    <cellStyle name="40% - Accent4 11 10" xfId="13550" xr:uid="{F20F8108-8EBB-4D0D-8541-1A4EA25F01D5}"/>
    <cellStyle name="40% - Accent4 11 11" xfId="13551" xr:uid="{F2CC518C-BCDD-4F04-AF55-11EFF0CC4A4D}"/>
    <cellStyle name="40% - Accent4 11 2" xfId="13552" xr:uid="{97A8644A-685F-49D0-8B61-78E99019E55D}"/>
    <cellStyle name="40% - Accent4 11 2 2" xfId="13553" xr:uid="{54A8DB86-A0B0-4FB0-9DCB-68694E35BD82}"/>
    <cellStyle name="40% - Accent4 11 2 2 2" xfId="13554" xr:uid="{DEFA61C6-A4D2-40E6-A090-3007595D0087}"/>
    <cellStyle name="40% - Accent4 11 2 2 3" xfId="13555" xr:uid="{8B5928EB-93C8-41B6-AEA6-54AD8F0911E6}"/>
    <cellStyle name="40% - Accent4 11 2 3" xfId="13556" xr:uid="{6394C03D-596E-4FFE-8B33-6E2A426B4542}"/>
    <cellStyle name="40% - Accent4 11 2 4" xfId="13557" xr:uid="{B11490A0-7507-4ECA-8269-A5347D334B75}"/>
    <cellStyle name="40% - Accent4 11 2 5" xfId="13558" xr:uid="{11D3A609-9F47-4294-99D4-831B14C15A97}"/>
    <cellStyle name="40% - Accent4 11 2 6" xfId="13559" xr:uid="{0C096E45-BE38-4CC7-865B-D226B88714CB}"/>
    <cellStyle name="40% - Accent4 11 2 7" xfId="13560" xr:uid="{036B62DE-2C94-4111-8164-E3D4EEF3D474}"/>
    <cellStyle name="40% - Accent4 11 2 8" xfId="13561" xr:uid="{3D2E562D-D70E-4225-82F2-28E3DB326BA0}"/>
    <cellStyle name="40% - Accent4 11 3" xfId="13562" xr:uid="{5F308D04-CD41-406E-BF5E-400E39A5D99C}"/>
    <cellStyle name="40% - Accent4 11 3 2" xfId="13563" xr:uid="{2EB750EE-DC47-47F0-8ADE-06DC15BBCC36}"/>
    <cellStyle name="40% - Accent4 11 3 2 2" xfId="13564" xr:uid="{809B9E1C-48BA-47D2-ADF8-4DA2BF395EFC}"/>
    <cellStyle name="40% - Accent4 11 3 2 3" xfId="13565" xr:uid="{08ED160F-C6DB-4A52-B90F-11636B5DBEC3}"/>
    <cellStyle name="40% - Accent4 11 3 3" xfId="13566" xr:uid="{48C926E9-4E6C-4419-BD68-F099A56D633D}"/>
    <cellStyle name="40% - Accent4 11 3 4" xfId="13567" xr:uid="{0DFF04E0-3B22-4527-85A5-0E08186174A0}"/>
    <cellStyle name="40% - Accent4 11 3 5" xfId="13568" xr:uid="{66839A9B-12DD-4061-A78B-6F48AB5DA305}"/>
    <cellStyle name="40% - Accent4 11 4" xfId="13569" xr:uid="{DBE81A1D-5B6C-4245-A5CE-6908AD52DD4E}"/>
    <cellStyle name="40% - Accent4 11 4 2" xfId="13570" xr:uid="{544B6410-3F3A-497E-846E-B9710DF4E7B0}"/>
    <cellStyle name="40% - Accent4 11 4 3" xfId="13571" xr:uid="{054026E5-FE68-4D0A-9EDE-5BED2BEC7835}"/>
    <cellStyle name="40% - Accent4 11 5" xfId="13572" xr:uid="{B8FB9C26-2120-4E27-B0B7-0C14AA823819}"/>
    <cellStyle name="40% - Accent4 11 6" xfId="13573" xr:uid="{C76F97D7-AB17-414C-BD80-764713C778B1}"/>
    <cellStyle name="40% - Accent4 11 7" xfId="13574" xr:uid="{1328F83B-62DF-4520-9238-50A92D2ECABE}"/>
    <cellStyle name="40% - Accent4 11 8" xfId="13575" xr:uid="{64353266-53F2-4856-A42B-08D13AB39381}"/>
    <cellStyle name="40% - Accent4 11 9" xfId="13576" xr:uid="{A7E54D4E-7817-47E1-A0A8-236F6AE90A25}"/>
    <cellStyle name="40% - Accent4 12" xfId="13577" xr:uid="{AAC35739-FDBB-4E6E-A33B-768CD07948DC}"/>
    <cellStyle name="40% - Accent4 12 10" xfId="13578" xr:uid="{9F01BF1D-13C7-444D-8282-795BE7290518}"/>
    <cellStyle name="40% - Accent4 12 11" xfId="13579" xr:uid="{A48B9B6E-A286-4B04-9D9D-07F6F44B27C4}"/>
    <cellStyle name="40% - Accent4 12 2" xfId="13580" xr:uid="{E61FD04B-B683-412A-89B4-FC3DFCC82E06}"/>
    <cellStyle name="40% - Accent4 12 2 2" xfId="13581" xr:uid="{D20F3EDB-777A-4110-91E3-85F84729379F}"/>
    <cellStyle name="40% - Accent4 12 2 2 2" xfId="13582" xr:uid="{663220D6-0E78-447F-A778-F82C28F7C9D1}"/>
    <cellStyle name="40% - Accent4 12 2 2 3" xfId="13583" xr:uid="{2A2167B2-230B-45A0-B290-BA1B7BDF50E2}"/>
    <cellStyle name="40% - Accent4 12 2 3" xfId="13584" xr:uid="{827D1A36-D715-4320-BF9E-DB2F910DFCA5}"/>
    <cellStyle name="40% - Accent4 12 2 4" xfId="13585" xr:uid="{C32FB1C0-15CE-4119-90A8-97BAA8FAFC5B}"/>
    <cellStyle name="40% - Accent4 12 2 5" xfId="13586" xr:uid="{71DCD09D-5034-450C-A3CE-4785142FBBA1}"/>
    <cellStyle name="40% - Accent4 12 2 6" xfId="13587" xr:uid="{FAE7CDB9-A41D-41A0-8CE3-E7F2CC683562}"/>
    <cellStyle name="40% - Accent4 12 2 7" xfId="13588" xr:uid="{F334E7E5-AC91-4A36-94A4-06F6377D1F7E}"/>
    <cellStyle name="40% - Accent4 12 3" xfId="13589" xr:uid="{B625F2A6-F77B-4E0F-8E97-FF24DB53143C}"/>
    <cellStyle name="40% - Accent4 12 3 2" xfId="13590" xr:uid="{C809B987-4295-4ACB-8727-3EB79E191D68}"/>
    <cellStyle name="40% - Accent4 12 3 2 2" xfId="13591" xr:uid="{0591E293-29E0-4D38-97FE-90186DAF2C51}"/>
    <cellStyle name="40% - Accent4 12 3 2 3" xfId="13592" xr:uid="{1ABDEBF2-B915-4C5B-8C0E-9ACB5AA9E006}"/>
    <cellStyle name="40% - Accent4 12 3 3" xfId="13593" xr:uid="{DF4988CB-8BC2-4569-A0CC-ADC356DDCE05}"/>
    <cellStyle name="40% - Accent4 12 3 4" xfId="13594" xr:uid="{B4CA5A1C-E308-49BA-BB6A-DA1C3D381CEE}"/>
    <cellStyle name="40% - Accent4 12 3 5" xfId="13595" xr:uid="{10B01C88-9266-439C-9A64-47F96BBB6FDA}"/>
    <cellStyle name="40% - Accent4 12 4" xfId="13596" xr:uid="{17BD86F4-7AB6-47FE-82F3-457496425A47}"/>
    <cellStyle name="40% - Accent4 12 4 2" xfId="13597" xr:uid="{A9AA68BC-5077-4944-99DC-821542A0EA95}"/>
    <cellStyle name="40% - Accent4 12 4 3" xfId="13598" xr:uid="{5B063770-911A-4534-8C8E-D3FDE5C4D8C1}"/>
    <cellStyle name="40% - Accent4 12 5" xfId="13599" xr:uid="{72441B03-7B78-4BFE-A538-AF5C59160EE8}"/>
    <cellStyle name="40% - Accent4 12 6" xfId="13600" xr:uid="{258FE957-F7B6-4BC4-B9CB-10E406D7F3F6}"/>
    <cellStyle name="40% - Accent4 12 7" xfId="13601" xr:uid="{8CD7B4CD-D692-4806-9B00-A06C25D464ED}"/>
    <cellStyle name="40% - Accent4 12 8" xfId="13602" xr:uid="{AB32F8B5-064B-412E-B22C-A5B657DC1D98}"/>
    <cellStyle name="40% - Accent4 12 9" xfId="13603" xr:uid="{9B4BFAEA-E645-46F5-AC7B-A56A6AF385AA}"/>
    <cellStyle name="40% - Accent4 13" xfId="13604" xr:uid="{2937F126-2431-4240-9D2C-5735E0210B36}"/>
    <cellStyle name="40% - Accent4 13 10" xfId="13605" xr:uid="{4EBE7A83-01D6-4BA3-9508-CE21BE24A703}"/>
    <cellStyle name="40% - Accent4 13 2" xfId="13606" xr:uid="{2A185374-EE4B-471E-BAF3-F725A44CDDB0}"/>
    <cellStyle name="40% - Accent4 13 2 2" xfId="13607" xr:uid="{63D50B90-F1C2-48CF-8C71-D9E2DB870FCC}"/>
    <cellStyle name="40% - Accent4 13 2 2 2" xfId="13608" xr:uid="{1BE2D4E8-2C76-469E-8609-28CC1CCB2987}"/>
    <cellStyle name="40% - Accent4 13 2 2 3" xfId="13609" xr:uid="{96CFE211-2726-4C06-91CF-F92BF6FB3EAB}"/>
    <cellStyle name="40% - Accent4 13 2 3" xfId="13610" xr:uid="{0DED2856-35FD-402A-AA25-B93E5C9C4805}"/>
    <cellStyle name="40% - Accent4 13 2 4" xfId="13611" xr:uid="{3BEA2F34-74A7-460C-870F-D05D8C365B92}"/>
    <cellStyle name="40% - Accent4 13 2 5" xfId="13612" xr:uid="{69917BD8-8CE8-4BEB-98EA-DF81B91DABE1}"/>
    <cellStyle name="40% - Accent4 13 2 6" xfId="13613" xr:uid="{B32CFB2A-30FA-4985-BB82-9964059BF911}"/>
    <cellStyle name="40% - Accent4 13 2 7" xfId="13614" xr:uid="{DC262C17-7E37-4E5F-AFC8-553474F48CB6}"/>
    <cellStyle name="40% - Accent4 13 2 8" xfId="13615" xr:uid="{05481CD5-829D-45FB-A39B-E2C52E7446FF}"/>
    <cellStyle name="40% - Accent4 13 3" xfId="13616" xr:uid="{D91ECFE3-0E70-4CAE-92B1-B61F612730EE}"/>
    <cellStyle name="40% - Accent4 13 3 2" xfId="13617" xr:uid="{BE6F2DF7-E30E-44AA-A262-7ED6764E7129}"/>
    <cellStyle name="40% - Accent4 13 3 2 2" xfId="13618" xr:uid="{56997F51-6666-4800-AE23-D268CCCB757F}"/>
    <cellStyle name="40% - Accent4 13 3 2 3" xfId="13619" xr:uid="{4E68A8AF-C8C8-4FF2-92A6-85BB3C7AC5CB}"/>
    <cellStyle name="40% - Accent4 13 3 3" xfId="13620" xr:uid="{64F9B963-0D30-4B81-9AC0-41034129DFDB}"/>
    <cellStyle name="40% - Accent4 13 3 4" xfId="13621" xr:uid="{1CD3E10C-4765-47AD-8E4A-E9D5F02CF085}"/>
    <cellStyle name="40% - Accent4 13 3 5" xfId="13622" xr:uid="{F9BE3D41-9240-434C-A805-3830FC5539C6}"/>
    <cellStyle name="40% - Accent4 13 4" xfId="13623" xr:uid="{1A7CEABF-857B-4583-BA29-9502BB7213D0}"/>
    <cellStyle name="40% - Accent4 13 4 2" xfId="13624" xr:uid="{FC76EDD4-CDCC-4915-A565-A418FAD7C3B1}"/>
    <cellStyle name="40% - Accent4 13 4 3" xfId="13625" xr:uid="{FD4C63E8-4317-4392-93E3-ABEA2C9F6841}"/>
    <cellStyle name="40% - Accent4 13 5" xfId="13626" xr:uid="{2DF839C5-4EDD-4A3C-A4CC-0D65E4E7738F}"/>
    <cellStyle name="40% - Accent4 13 6" xfId="13627" xr:uid="{F338E4D2-73CD-4167-84F1-1479413F53D0}"/>
    <cellStyle name="40% - Accent4 13 7" xfId="13628" xr:uid="{A3E961BF-9697-4A7B-930C-BF865E183690}"/>
    <cellStyle name="40% - Accent4 13 8" xfId="13629" xr:uid="{A8E644F0-6A3D-48F0-8C94-1CA57E39687C}"/>
    <cellStyle name="40% - Accent4 13 9" xfId="13630" xr:uid="{035368EF-EAD6-41F8-AAA8-550CA2049C4E}"/>
    <cellStyle name="40% - Accent4 14" xfId="13631" xr:uid="{4B8AB7EE-8961-4964-91DA-A7C1F39A8AAE}"/>
    <cellStyle name="40% - Accent4 14 2" xfId="13632" xr:uid="{E85A37F5-5510-4269-AF56-6B6979976D23}"/>
    <cellStyle name="40% - Accent4 14 2 2" xfId="13633" xr:uid="{54A5D498-1B76-4B67-9D16-461F838F9059}"/>
    <cellStyle name="40% - Accent4 14 2 2 2" xfId="13634" xr:uid="{122DDF17-D008-42D9-9715-BC5388E1387D}"/>
    <cellStyle name="40% - Accent4 14 2 2 3" xfId="13635" xr:uid="{5B13E367-2F77-4105-BF7B-C0D713D451EC}"/>
    <cellStyle name="40% - Accent4 14 2 3" xfId="13636" xr:uid="{6C5FF5B5-A13A-4E0A-B480-45ACFA8784CC}"/>
    <cellStyle name="40% - Accent4 14 2 4" xfId="13637" xr:uid="{AED72FA1-DBD7-41D6-8040-1C32003B0828}"/>
    <cellStyle name="40% - Accent4 14 2 5" xfId="13638" xr:uid="{420BCEE7-EC34-42A3-8A69-2D6BC97F120D}"/>
    <cellStyle name="40% - Accent4 14 2 6" xfId="13639" xr:uid="{09BEEC95-6664-4486-9CAB-0AE1A4072711}"/>
    <cellStyle name="40% - Accent4 14 2 7" xfId="13640" xr:uid="{93767206-A8D1-4BB8-8632-CF897D340F03}"/>
    <cellStyle name="40% - Accent4 14 3" xfId="13641" xr:uid="{D708B019-DBED-4A89-AA13-E3DE3BE21BEC}"/>
    <cellStyle name="40% - Accent4 14 3 2" xfId="13642" xr:uid="{7DD910A6-C565-440A-B2AC-A49B1F98EEE9}"/>
    <cellStyle name="40% - Accent4 14 3 2 2" xfId="13643" xr:uid="{377459DD-D15A-453B-9BFE-272E1B78FC4D}"/>
    <cellStyle name="40% - Accent4 14 3 2 3" xfId="13644" xr:uid="{C1987C4F-727F-41C2-AA7F-A403D478C590}"/>
    <cellStyle name="40% - Accent4 14 3 3" xfId="13645" xr:uid="{76B193AF-FAF5-4721-8B01-BC479591D340}"/>
    <cellStyle name="40% - Accent4 14 3 4" xfId="13646" xr:uid="{94BAB367-24C4-4438-892E-D3E38562A5CF}"/>
    <cellStyle name="40% - Accent4 14 3 5" xfId="13647" xr:uid="{027F52C6-8BAB-40FB-B73B-150608192A2A}"/>
    <cellStyle name="40% - Accent4 14 4" xfId="13648" xr:uid="{1041722D-FE4E-4145-929E-FF8E7A57E461}"/>
    <cellStyle name="40% - Accent4 14 4 2" xfId="13649" xr:uid="{C8A67DA4-0212-4641-9DC4-42AFB710F911}"/>
    <cellStyle name="40% - Accent4 14 4 3" xfId="13650" xr:uid="{01E26553-9159-4E9C-B87A-836F886045D0}"/>
    <cellStyle name="40% - Accent4 14 5" xfId="13651" xr:uid="{637991BB-A4D6-44AC-96F4-CE24A1E5B041}"/>
    <cellStyle name="40% - Accent4 14 6" xfId="13652" xr:uid="{C63EDCAD-C922-4558-A9DE-A8832A95A0CD}"/>
    <cellStyle name="40% - Accent4 14 7" xfId="13653" xr:uid="{C59EC706-AABD-4E1A-B280-37BF16264369}"/>
    <cellStyle name="40% - Accent4 14 8" xfId="13654" xr:uid="{BFBEC91A-FA52-44E1-8B1E-10A21985AE25}"/>
    <cellStyle name="40% - Accent4 14 9" xfId="13655" xr:uid="{177895CB-9252-4298-83E8-801F59A20C01}"/>
    <cellStyle name="40% - Accent4 15" xfId="13656" xr:uid="{5377A389-B055-45E3-A9E4-359F2AF8AA4A}"/>
    <cellStyle name="40% - Accent4 15 2" xfId="13657" xr:uid="{F5ACCBCE-03BF-4857-A16E-9E264B1F219D}"/>
    <cellStyle name="40% - Accent4 15 2 2" xfId="13658" xr:uid="{8FF1F0DF-8F4F-45EB-856D-07B0D8BDCECC}"/>
    <cellStyle name="40% - Accent4 15 2 2 2" xfId="13659" xr:uid="{8613A7BF-D3A4-4778-81C5-298D85CA3AE5}"/>
    <cellStyle name="40% - Accent4 15 2 2 3" xfId="13660" xr:uid="{31B40E33-7C09-4D84-B652-B3536DD50D3D}"/>
    <cellStyle name="40% - Accent4 15 2 3" xfId="13661" xr:uid="{FCDFB7AB-CF4D-4639-94F3-32262A76CC52}"/>
    <cellStyle name="40% - Accent4 15 2 4" xfId="13662" xr:uid="{B457B215-D0BC-41D3-AFD4-0F9CABBB9BF1}"/>
    <cellStyle name="40% - Accent4 15 2 5" xfId="13663" xr:uid="{6C24C321-EB4E-42FC-8696-C5DF5B4A9B46}"/>
    <cellStyle name="40% - Accent4 15 2 6" xfId="13664" xr:uid="{E0E95CDE-BE8E-413A-9D3F-0D5D5195BCFE}"/>
    <cellStyle name="40% - Accent4 15 2 7" xfId="13665" xr:uid="{85F069F3-8882-4F38-BBED-6E26701E6A2F}"/>
    <cellStyle name="40% - Accent4 15 3" xfId="13666" xr:uid="{623475A3-07AE-49F1-AA2D-10FCFD0187B3}"/>
    <cellStyle name="40% - Accent4 15 3 2" xfId="13667" xr:uid="{FFC1A972-A230-4530-B6E2-32FF70A36B3D}"/>
    <cellStyle name="40% - Accent4 15 3 2 2" xfId="13668" xr:uid="{66AF541E-203C-4EA4-861A-4402492035D4}"/>
    <cellStyle name="40% - Accent4 15 3 2 3" xfId="13669" xr:uid="{6CA8DCA4-FD3F-4EBE-A5B8-81B22F111AAF}"/>
    <cellStyle name="40% - Accent4 15 3 3" xfId="13670" xr:uid="{3184F258-ABEC-4B64-B910-96718C58A48D}"/>
    <cellStyle name="40% - Accent4 15 3 4" xfId="13671" xr:uid="{74A0C782-8CEB-4B68-BC0C-1BBAFFDA56F4}"/>
    <cellStyle name="40% - Accent4 15 3 5" xfId="13672" xr:uid="{950A17DA-A98B-47CB-9331-FA749BE04ACF}"/>
    <cellStyle name="40% - Accent4 15 4" xfId="13673" xr:uid="{EC4F9A98-F88F-467D-B376-3DCCBD7D5B59}"/>
    <cellStyle name="40% - Accent4 15 4 2" xfId="13674" xr:uid="{DD82FA18-EA07-4EB6-8DF3-35A5AC582B94}"/>
    <cellStyle name="40% - Accent4 15 4 3" xfId="13675" xr:uid="{2AE8839C-A449-452D-B78F-29914C67E9F7}"/>
    <cellStyle name="40% - Accent4 15 5" xfId="13676" xr:uid="{AE41696E-975D-4ED5-8D1D-85804DD795D0}"/>
    <cellStyle name="40% - Accent4 15 6" xfId="13677" xr:uid="{972E7CCE-8EC9-4377-9CF9-27BBEBB3DB6B}"/>
    <cellStyle name="40% - Accent4 15 7" xfId="13678" xr:uid="{42B09D8B-6378-46C5-BE6A-13686268CD77}"/>
    <cellStyle name="40% - Accent4 15 8" xfId="13679" xr:uid="{4EF33E7F-B424-46D2-BE20-1D96AC49279D}"/>
    <cellStyle name="40% - Accent4 15 9" xfId="13680" xr:uid="{2A22E670-2657-4B02-9078-21285DF8A33E}"/>
    <cellStyle name="40% - Accent4 16" xfId="13681" xr:uid="{C2191E7D-CE27-439F-AC86-2A27F0900C1F}"/>
    <cellStyle name="40% - Accent4 16 2" xfId="13682" xr:uid="{6AA69AB5-BB41-40CE-B782-D79F77239718}"/>
    <cellStyle name="40% - Accent4 16 2 2" xfId="13683" xr:uid="{081B3286-D3B3-4CCC-97C0-87630AA4C74A}"/>
    <cellStyle name="40% - Accent4 16 2 2 2" xfId="13684" xr:uid="{D8F1E4A8-5D60-466A-8096-8451F06E8BB8}"/>
    <cellStyle name="40% - Accent4 16 2 2 3" xfId="13685" xr:uid="{261D25B7-59DE-4495-9DEF-572E2E2AF3C3}"/>
    <cellStyle name="40% - Accent4 16 2 3" xfId="13686" xr:uid="{7DB56C93-7CD8-4CC3-A6FF-5A353BF96E2C}"/>
    <cellStyle name="40% - Accent4 16 2 4" xfId="13687" xr:uid="{68B632EF-F3B9-415F-82AC-3983600DD78E}"/>
    <cellStyle name="40% - Accent4 16 2 5" xfId="13688" xr:uid="{636E332B-1D54-4AA3-89A5-D8DB6F1E8593}"/>
    <cellStyle name="40% - Accent4 16 2 6" xfId="13689" xr:uid="{26E01293-4728-4C61-8E24-B117513F2A47}"/>
    <cellStyle name="40% - Accent4 16 2 7" xfId="13690" xr:uid="{3820CF97-B573-4A34-B093-B3007F607E9D}"/>
    <cellStyle name="40% - Accent4 16 3" xfId="13691" xr:uid="{D6264CC2-3F3D-457D-A1AF-A2447CE4212C}"/>
    <cellStyle name="40% - Accent4 16 3 2" xfId="13692" xr:uid="{3E69B8C2-D7FB-4296-97F4-A40AF0A9B01B}"/>
    <cellStyle name="40% - Accent4 16 3 2 2" xfId="13693" xr:uid="{EFB758F4-7023-4B10-BC40-C12F0E6ACD1C}"/>
    <cellStyle name="40% - Accent4 16 3 2 3" xfId="13694" xr:uid="{98AEA5E1-A91F-4FCD-BD7C-AAF9E69EAB1E}"/>
    <cellStyle name="40% - Accent4 16 3 3" xfId="13695" xr:uid="{09F473C2-B2FF-4E52-8F2A-AC6C779F5A12}"/>
    <cellStyle name="40% - Accent4 16 3 4" xfId="13696" xr:uid="{F87F6496-974F-4014-8F03-DE9B61572C2D}"/>
    <cellStyle name="40% - Accent4 16 3 5" xfId="13697" xr:uid="{B2C7546B-34E5-4CB4-B159-B1F1666F62B0}"/>
    <cellStyle name="40% - Accent4 16 4" xfId="13698" xr:uid="{9030E8CC-19F7-48F2-9E46-0F389BC63841}"/>
    <cellStyle name="40% - Accent4 16 4 2" xfId="13699" xr:uid="{F15807E2-D0A2-4135-9CE4-02981BCD61E2}"/>
    <cellStyle name="40% - Accent4 16 4 3" xfId="13700" xr:uid="{5B667B0D-514C-4CCF-8F82-5EE0125E31E3}"/>
    <cellStyle name="40% - Accent4 16 5" xfId="13701" xr:uid="{99F17329-A690-441F-A732-C8B8D531A158}"/>
    <cellStyle name="40% - Accent4 16 6" xfId="13702" xr:uid="{C273EC2C-66AD-41EB-B30C-F3C81FBC5D2E}"/>
    <cellStyle name="40% - Accent4 16 7" xfId="13703" xr:uid="{2DD628A4-3D7E-4791-A3FB-174AE9BBCCCF}"/>
    <cellStyle name="40% - Accent4 16 8" xfId="13704" xr:uid="{F61A691E-EEE4-4D24-9E89-6B8DB2545CC6}"/>
    <cellStyle name="40% - Accent4 16 9" xfId="13705" xr:uid="{1E35651C-C877-4B82-BCA3-E5DC15FE45CD}"/>
    <cellStyle name="40% - Accent4 17" xfId="13706" xr:uid="{B5919453-C94E-46C3-976C-495ABB31E502}"/>
    <cellStyle name="40% - Accent4 17 2" xfId="13707" xr:uid="{6C3E50A0-DD48-4B96-88F9-3B776D8B2E35}"/>
    <cellStyle name="40% - Accent4 17 2 2" xfId="13708" xr:uid="{7DC62D25-4BB9-455A-B145-515B38233D04}"/>
    <cellStyle name="40% - Accent4 17 2 3" xfId="13709" xr:uid="{968661B3-FEA9-4842-96F9-543E9AA4FCFE}"/>
    <cellStyle name="40% - Accent4 17 2 4" xfId="13710" xr:uid="{930741CE-8C35-4541-AA11-0F5F1B48D592}"/>
    <cellStyle name="40% - Accent4 17 2 5" xfId="13711" xr:uid="{634FD543-D01B-4B57-9A14-1ECF562790C0}"/>
    <cellStyle name="40% - Accent4 17 3" xfId="13712" xr:uid="{068E71DB-00A0-440F-9DE5-0D3C2302C6D0}"/>
    <cellStyle name="40% - Accent4 17 4" xfId="13713" xr:uid="{E804AC98-3490-4E9A-82B6-FC49ED8A43C6}"/>
    <cellStyle name="40% - Accent4 17 5" xfId="13714" xr:uid="{5C652549-CC92-45C2-BF94-14E0F54607AA}"/>
    <cellStyle name="40% - Accent4 17 6" xfId="13715" xr:uid="{9901F7C8-ABD0-4CBC-A07B-830F49DA86B9}"/>
    <cellStyle name="40% - Accent4 17 7" xfId="13716" xr:uid="{5B1DC3B9-D221-4425-B84F-E261F9E19E84}"/>
    <cellStyle name="40% - Accent4 18" xfId="13717" xr:uid="{729E633F-B794-44B7-9293-D858463388DA}"/>
    <cellStyle name="40% - Accent4 18 2" xfId="13718" xr:uid="{723C4D66-CE7B-4DDF-9046-0FD8F47CFDF7}"/>
    <cellStyle name="40% - Accent4 18 2 2" xfId="13719" xr:uid="{9433FF9C-5577-4570-A1D3-9C0EC35099C3}"/>
    <cellStyle name="40% - Accent4 18 2 3" xfId="13720" xr:uid="{6584FF7E-4E43-49AC-BB31-3CF2177E9CDD}"/>
    <cellStyle name="40% - Accent4 18 3" xfId="13721" xr:uid="{E8FC3D3D-5466-4B26-8B12-EF8A6F54E08D}"/>
    <cellStyle name="40% - Accent4 18 4" xfId="13722" xr:uid="{5D0B4222-334F-4535-A210-E46EE3A7A038}"/>
    <cellStyle name="40% - Accent4 18 5" xfId="13723" xr:uid="{4BBDCE4B-B92A-4015-8DF8-78DA4DC1CB0C}"/>
    <cellStyle name="40% - Accent4 18 6" xfId="13724" xr:uid="{C5498EE4-816C-429D-BA9B-43EAE91DFBA6}"/>
    <cellStyle name="40% - Accent4 18 7" xfId="13725" xr:uid="{44974299-F5A4-4DAA-838F-7DB3354A57BC}"/>
    <cellStyle name="40% - Accent4 19" xfId="13726" xr:uid="{BCCBF845-EDC8-4B64-9AAA-E33DDE55A68A}"/>
    <cellStyle name="40% - Accent4 19 2" xfId="13727" xr:uid="{9E361C96-5744-4332-9812-15F6285FA3F1}"/>
    <cellStyle name="40% - Accent4 19 3" xfId="13728" xr:uid="{E475A6AD-F36B-4136-97AE-7BD1E9E96B12}"/>
    <cellStyle name="40% - Accent4 19 4" xfId="13729" xr:uid="{BB977581-D0E0-434E-8C80-2CD52C543119}"/>
    <cellStyle name="40% - Accent4 19 5" xfId="13730" xr:uid="{D2413707-F8CB-43DA-97B1-FD9EB4F5109D}"/>
    <cellStyle name="40% - Accent4 19 6" xfId="13731" xr:uid="{CD2C0000-C95A-4595-B989-7BE026BB9DB8}"/>
    <cellStyle name="40% - Accent4 2" xfId="379" xr:uid="{0B7A73BE-66A9-47CA-84CF-D5DEF4C0483F}"/>
    <cellStyle name="40% - Accent4 2 10" xfId="13733" xr:uid="{4ADC570B-050F-4DAF-BF1A-7D97701105BE}"/>
    <cellStyle name="40% - Accent4 2 11" xfId="13734" xr:uid="{085C72B1-F2A3-4AB3-8EA9-DD6EA60751BF}"/>
    <cellStyle name="40% - Accent4 2 12" xfId="13735" xr:uid="{B69635B3-DEF1-4AB6-B479-F04EFEE1F52B}"/>
    <cellStyle name="40% - Accent4 2 13" xfId="13736" xr:uid="{17C38620-BAC6-4C86-BE5A-B772EF957C0D}"/>
    <cellStyle name="40% - Accent4 2 14" xfId="13737" xr:uid="{1C15403D-CBA6-4C04-A931-B0054AD1EBC7}"/>
    <cellStyle name="40% - Accent4 2 15" xfId="13738" xr:uid="{4A59EFF9-53A6-4607-A94A-3EFDA9BFA663}"/>
    <cellStyle name="40% - Accent4 2 16" xfId="13739" xr:uid="{8D79E762-D02E-4EE7-A3D3-DC9060E33145}"/>
    <cellStyle name="40% - Accent4 2 17" xfId="13740" xr:uid="{CCE3B993-3B5D-4516-8ADB-A81C9EB7F05F}"/>
    <cellStyle name="40% - Accent4 2 18" xfId="13741" xr:uid="{E3DF28A1-BB0A-463E-B522-6D1147974D08}"/>
    <cellStyle name="40% - Accent4 2 19" xfId="13732" xr:uid="{36088FE7-6133-465D-879F-59AA4F339D94}"/>
    <cellStyle name="40% - Accent4 2 2" xfId="380" xr:uid="{F88CEA8E-327F-4281-8755-18546D816D68}"/>
    <cellStyle name="40% - Accent4 2 2 10" xfId="13743" xr:uid="{91E4A823-EBD9-4979-851D-377575C0A9CB}"/>
    <cellStyle name="40% - Accent4 2 2 11" xfId="13744" xr:uid="{BC62E607-63B5-4DBF-A19A-F192DA887CBB}"/>
    <cellStyle name="40% - Accent4 2 2 12" xfId="13745" xr:uid="{83F65324-5AED-46F9-8FE4-65E4B53A174D}"/>
    <cellStyle name="40% - Accent4 2 2 13" xfId="13746" xr:uid="{A7450A1F-B5EB-4C73-9D16-1A2BA44D1136}"/>
    <cellStyle name="40% - Accent4 2 2 14" xfId="13742" xr:uid="{31DCB607-164B-4003-A775-1010917B3407}"/>
    <cellStyle name="40% - Accent4 2 2 2" xfId="381" xr:uid="{4129B02D-BF90-4043-89A4-C80AAF3C886B}"/>
    <cellStyle name="40% - Accent4 2 2 2 10" xfId="13748" xr:uid="{AFF38C8E-72B1-4998-9055-2B31BB64FF3E}"/>
    <cellStyle name="40% - Accent4 2 2 2 11" xfId="13749" xr:uid="{034E4109-FA61-4F3C-AC94-1951C55BFB62}"/>
    <cellStyle name="40% - Accent4 2 2 2 12" xfId="13747" xr:uid="{1ED3E1B0-2127-403F-9C3F-F5465FE541A0}"/>
    <cellStyle name="40% - Accent4 2 2 2 2" xfId="382" xr:uid="{56E16E91-A679-485D-85E5-78F87F1FBBC0}"/>
    <cellStyle name="40% - Accent4 2 2 2 2 2" xfId="383" xr:uid="{52A94617-D9C6-4590-AAC6-08BB30DAE06A}"/>
    <cellStyle name="40% - Accent4 2 2 2 2 2 2" xfId="13752" xr:uid="{9E1F6A48-FD07-4E2A-94B8-E44CB9180BB3}"/>
    <cellStyle name="40% - Accent4 2 2 2 2 2 2 2" xfId="13753" xr:uid="{6670D9CC-647D-4E54-ABD0-0615BFDFE811}"/>
    <cellStyle name="40% - Accent4 2 2 2 2 2 2 3" xfId="13754" xr:uid="{5A5C81D2-1FB9-4413-9367-6082162324F8}"/>
    <cellStyle name="40% - Accent4 2 2 2 2 2 3" xfId="13755" xr:uid="{5580D327-30E7-4FC5-B7B7-9D958B94DFF7}"/>
    <cellStyle name="40% - Accent4 2 2 2 2 2 3 2" xfId="13756" xr:uid="{7FFE9457-9C55-4746-A015-E4C577CC7D09}"/>
    <cellStyle name="40% - Accent4 2 2 2 2 2 4" xfId="13757" xr:uid="{FC406683-9B9E-41B9-8107-1E627A2DF614}"/>
    <cellStyle name="40% - Accent4 2 2 2 2 2 5" xfId="13751" xr:uid="{FC1FD4A6-CED9-4151-B598-0ABF216C738E}"/>
    <cellStyle name="40% - Accent4 2 2 2 2 3" xfId="13758" xr:uid="{0C3FB0B4-2735-4C3D-8F0D-367BAABF21AF}"/>
    <cellStyle name="40% - Accent4 2 2 2 2 3 2" xfId="13759" xr:uid="{000ADAB1-7537-47BB-BC66-C5774B54FB35}"/>
    <cellStyle name="40% - Accent4 2 2 2 2 3 3" xfId="13760" xr:uid="{0D3A6D33-D412-46C9-849C-8BCF264BAB30}"/>
    <cellStyle name="40% - Accent4 2 2 2 2 4" xfId="13761" xr:uid="{94F022C9-B44B-4010-BF64-6AFFEC012A63}"/>
    <cellStyle name="40% - Accent4 2 2 2 2 4 2" xfId="13762" xr:uid="{95B209F1-D43A-4B8F-9354-545849060CB6}"/>
    <cellStyle name="40% - Accent4 2 2 2 2 5" xfId="13763" xr:uid="{E20B5261-98BB-44E0-B66E-3795950A7F4B}"/>
    <cellStyle name="40% - Accent4 2 2 2 2 6" xfId="13764" xr:uid="{EEE44E98-8C54-4104-8A4E-A9DD0FF9F43F}"/>
    <cellStyle name="40% - Accent4 2 2 2 2 7" xfId="13765" xr:uid="{37213956-1136-4C21-8FDF-0AFF43171A57}"/>
    <cellStyle name="40% - Accent4 2 2 2 2 8" xfId="13750" xr:uid="{E848392C-60AB-4FF7-8DA5-C767E3949FD4}"/>
    <cellStyle name="40% - Accent4 2 2 2 3" xfId="384" xr:uid="{34E5BA05-FE6A-4581-AB54-2838D9450EDB}"/>
    <cellStyle name="40% - Accent4 2 2 2 3 2" xfId="13767" xr:uid="{9128FF41-27C8-409D-89B9-6D6A09C57111}"/>
    <cellStyle name="40% - Accent4 2 2 2 3 2 2" xfId="13768" xr:uid="{6AB23609-8A12-4045-BAA5-D681472297FE}"/>
    <cellStyle name="40% - Accent4 2 2 2 3 2 2 2" xfId="13769" xr:uid="{5EEAFFF1-77A3-40C6-9109-37D8922063B7}"/>
    <cellStyle name="40% - Accent4 2 2 2 3 2 3" xfId="13770" xr:uid="{434D8EA5-1D2C-4EC2-B5DC-391B8448832E}"/>
    <cellStyle name="40% - Accent4 2 2 2 3 2 4" xfId="13771" xr:uid="{8506460D-034E-40C2-9A25-16F3EEA0F27E}"/>
    <cellStyle name="40% - Accent4 2 2 2 3 3" xfId="13772" xr:uid="{A041CAAE-47DD-4045-B593-E33B760A4C1F}"/>
    <cellStyle name="40% - Accent4 2 2 2 3 3 2" xfId="13773" xr:uid="{E72B624C-DCDA-445B-9E84-ECBFBA0BF968}"/>
    <cellStyle name="40% - Accent4 2 2 2 3 4" xfId="13774" xr:uid="{8EFE99F2-0BDE-4A96-ADED-0BEA1D31D1A8}"/>
    <cellStyle name="40% - Accent4 2 2 2 3 5" xfId="13775" xr:uid="{873A4CE6-BE67-4761-B325-823DB5BC112E}"/>
    <cellStyle name="40% - Accent4 2 2 2 3 6" xfId="13776" xr:uid="{5EFF48BA-C5B0-46E5-B055-DECB8D130DFB}"/>
    <cellStyle name="40% - Accent4 2 2 2 3 7" xfId="13766" xr:uid="{A2D20646-B20C-4B62-A596-B958CFDD4878}"/>
    <cellStyle name="40% - Accent4 2 2 2 4" xfId="13777" xr:uid="{9CAF6ADD-09D9-45E5-A6BA-ECBC39B0BCF3}"/>
    <cellStyle name="40% - Accent4 2 2 2 4 2" xfId="13778" xr:uid="{84375479-0970-4254-856C-93FC21DAF713}"/>
    <cellStyle name="40% - Accent4 2 2 2 4 2 2" xfId="13779" xr:uid="{A1632C36-24BB-431D-B7F4-D711635F1B4C}"/>
    <cellStyle name="40% - Accent4 2 2 2 4 3" xfId="13780" xr:uid="{3717B247-F2AB-44D3-81F3-EFFB54BAC7F8}"/>
    <cellStyle name="40% - Accent4 2 2 2 4 4" xfId="13781" xr:uid="{F7EBFF06-F908-462E-BF46-526A0F66F0E1}"/>
    <cellStyle name="40% - Accent4 2 2 2 5" xfId="13782" xr:uid="{D6A02B44-C1C0-4BF6-B127-4E49D40CBCD0}"/>
    <cellStyle name="40% - Accent4 2 2 2 5 2" xfId="13783" xr:uid="{2C14DF9D-F4E8-4F4F-8C50-A8B91D16AEA9}"/>
    <cellStyle name="40% - Accent4 2 2 2 6" xfId="13784" xr:uid="{1B05AA6F-AEE7-413D-994A-EECF08CFF2DB}"/>
    <cellStyle name="40% - Accent4 2 2 2 7" xfId="13785" xr:uid="{A3AD657E-AC58-45B7-9604-ACAD376A6A87}"/>
    <cellStyle name="40% - Accent4 2 2 2 8" xfId="13786" xr:uid="{B1C24AE2-2931-4DEA-81E6-B2DA9472FC72}"/>
    <cellStyle name="40% - Accent4 2 2 2 9" xfId="13787" xr:uid="{7A2A960B-7874-45AD-8868-F48DB8B43E6C}"/>
    <cellStyle name="40% - Accent4 2 2 3" xfId="385" xr:uid="{B365A40B-3FA5-48FF-A1D2-C47E1A081A6F}"/>
    <cellStyle name="40% - Accent4 2 2 3 10" xfId="13788" xr:uid="{775D4981-CD62-4A37-83F4-B2B49DD2670B}"/>
    <cellStyle name="40% - Accent4 2 2 3 2" xfId="386" xr:uid="{6FF4D0DE-EB9B-4FF6-9416-3237F313381C}"/>
    <cellStyle name="40% - Accent4 2 2 3 2 2" xfId="13790" xr:uid="{B9D9DF29-AC86-493C-B845-BD93F672434A}"/>
    <cellStyle name="40% - Accent4 2 2 3 2 2 2" xfId="13791" xr:uid="{096DF2C0-31D2-4A98-AA07-3A11125D0252}"/>
    <cellStyle name="40% - Accent4 2 2 3 2 2 2 2" xfId="13792" xr:uid="{83952303-E043-456D-A31F-92AFA41B93F4}"/>
    <cellStyle name="40% - Accent4 2 2 3 2 2 3" xfId="13793" xr:uid="{938597AF-C8A0-4A02-93FB-007BA0C77AFC}"/>
    <cellStyle name="40% - Accent4 2 2 3 2 2 4" xfId="13794" xr:uid="{4A3E5D40-CFB3-446C-9FF0-2CA91DB0BA86}"/>
    <cellStyle name="40% - Accent4 2 2 3 2 3" xfId="13795" xr:uid="{41ECEB33-2E37-4C7D-932F-A4EA8D55A177}"/>
    <cellStyle name="40% - Accent4 2 2 3 2 3 2" xfId="13796" xr:uid="{8C0E5B64-1999-40BD-AE0B-141F3E313EFC}"/>
    <cellStyle name="40% - Accent4 2 2 3 2 4" xfId="13797" xr:uid="{9A875566-B155-46A2-9987-E57B9A537E00}"/>
    <cellStyle name="40% - Accent4 2 2 3 2 5" xfId="13798" xr:uid="{C7366017-C582-48CE-BBFC-265B5FE143AF}"/>
    <cellStyle name="40% - Accent4 2 2 3 2 6" xfId="13799" xr:uid="{21F8D8DA-FA1A-4B86-826D-D2C77F44F7CA}"/>
    <cellStyle name="40% - Accent4 2 2 3 2 7" xfId="13789" xr:uid="{D665AA62-01EA-4274-A88F-96CCABF921D2}"/>
    <cellStyle name="40% - Accent4 2 2 3 3" xfId="13800" xr:uid="{D008CEB4-2BA3-4056-B913-410EA32E591C}"/>
    <cellStyle name="40% - Accent4 2 2 3 3 2" xfId="13801" xr:uid="{D2719A4B-0BD4-4670-BB2A-1146AFB6D333}"/>
    <cellStyle name="40% - Accent4 2 2 3 3 2 2" xfId="13802" xr:uid="{FEB96082-03AF-4404-BEE7-83676D570DE5}"/>
    <cellStyle name="40% - Accent4 2 2 3 3 2 3" xfId="13803" xr:uid="{EE294C43-BCF3-475F-B3FF-97E4EDFF9B5A}"/>
    <cellStyle name="40% - Accent4 2 2 3 3 2 4" xfId="13804" xr:uid="{C3096018-F5E3-485A-BFA2-C38846238C36}"/>
    <cellStyle name="40% - Accent4 2 2 3 3 3" xfId="13805" xr:uid="{4129B7E7-906B-47C6-A2A3-469991097853}"/>
    <cellStyle name="40% - Accent4 2 2 3 3 4" xfId="13806" xr:uid="{A8DD5C8B-721D-4E7C-A1AD-85025AD4705D}"/>
    <cellStyle name="40% - Accent4 2 2 3 3 5" xfId="13807" xr:uid="{A3200C68-5827-41C8-BAD1-864059E70D37}"/>
    <cellStyle name="40% - Accent4 2 2 3 3 6" xfId="13808" xr:uid="{A6A407F7-BEB2-443C-B2C0-FB0ED6244C4C}"/>
    <cellStyle name="40% - Accent4 2 2 3 4" xfId="13809" xr:uid="{ACC4554C-78C3-4527-9F98-D9F3E3A3A902}"/>
    <cellStyle name="40% - Accent4 2 2 3 4 2" xfId="13810" xr:uid="{8DD7B82C-D7AF-4175-9C0E-64798E4BCD30}"/>
    <cellStyle name="40% - Accent4 2 2 3 4 3" xfId="13811" xr:uid="{C5321C7E-13EA-4428-8BEB-711F1E3E80D3}"/>
    <cellStyle name="40% - Accent4 2 2 3 4 4" xfId="13812" xr:uid="{5CE48621-D887-41AC-B4FB-B8EC2EA0DC0E}"/>
    <cellStyle name="40% - Accent4 2 2 3 5" xfId="13813" xr:uid="{F12C8C42-5D79-414D-917E-D83AEFBB16BF}"/>
    <cellStyle name="40% - Accent4 2 2 3 6" xfId="13814" xr:uid="{785C5AE8-DD0F-4FBE-8F37-23B519FDF8F7}"/>
    <cellStyle name="40% - Accent4 2 2 3 7" xfId="13815" xr:uid="{A9671973-A24A-429D-AB25-557FF85D4A96}"/>
    <cellStyle name="40% - Accent4 2 2 3 8" xfId="13816" xr:uid="{86DBEC3F-DA99-4898-8BA2-DECB114A8B31}"/>
    <cellStyle name="40% - Accent4 2 2 3 9" xfId="13817" xr:uid="{8D5DA194-6E1F-4CB1-B57D-3B31E85457CA}"/>
    <cellStyle name="40% - Accent4 2 2 4" xfId="387" xr:uid="{8A4BB3DF-A4D8-43FC-B5D9-6888D5769EB1}"/>
    <cellStyle name="40% - Accent4 2 2 4 2" xfId="13819" xr:uid="{087B490A-608F-471E-ACFC-5EC5DBB50F42}"/>
    <cellStyle name="40% - Accent4 2 2 4 2 2" xfId="13820" xr:uid="{B1ABC098-785E-424B-B477-3DA5D89F8C27}"/>
    <cellStyle name="40% - Accent4 2 2 4 2 2 2" xfId="13821" xr:uid="{148F6CB4-165B-4C2C-A26F-481A101BC5A9}"/>
    <cellStyle name="40% - Accent4 2 2 4 2 2 3" xfId="13822" xr:uid="{ECB4A620-E8E8-4750-9AB2-D7EF04A6D6DE}"/>
    <cellStyle name="40% - Accent4 2 2 4 2 3" xfId="13823" xr:uid="{9B2A0773-3DAF-4093-A0E6-74A232952B4A}"/>
    <cellStyle name="40% - Accent4 2 2 4 2 3 2" xfId="13824" xr:uid="{D565766A-0318-4E53-9995-D889849E5201}"/>
    <cellStyle name="40% - Accent4 2 2 4 2 4" xfId="13825" xr:uid="{13FA1941-AD85-401A-9226-B1CB89957795}"/>
    <cellStyle name="40% - Accent4 2 2 4 3" xfId="13826" xr:uid="{B26E77DE-80A0-4A18-88A6-2DD18CEB0777}"/>
    <cellStyle name="40% - Accent4 2 2 4 3 2" xfId="13827" xr:uid="{5F60C0AD-9AA9-43AC-9DC7-7996496619A5}"/>
    <cellStyle name="40% - Accent4 2 2 4 3 3" xfId="13828" xr:uid="{5F013564-4560-4ACB-85AE-C9EDBF07B7A2}"/>
    <cellStyle name="40% - Accent4 2 2 4 4" xfId="13829" xr:uid="{0518CFE2-689C-446A-9D7B-0209B8BA11A8}"/>
    <cellStyle name="40% - Accent4 2 2 4 4 2" xfId="13830" xr:uid="{B6285831-B4A3-48F9-AA67-98FA658CAC03}"/>
    <cellStyle name="40% - Accent4 2 2 4 5" xfId="13831" xr:uid="{E6C8B1A5-EF84-41DD-8DD1-F36290C7D1D3}"/>
    <cellStyle name="40% - Accent4 2 2 4 6" xfId="13832" xr:uid="{67A5F275-5160-4AB2-9E43-949ABBFC23D4}"/>
    <cellStyle name="40% - Accent4 2 2 4 7" xfId="13818" xr:uid="{B2724E01-ACC5-49A9-B91D-DDE8DA27E523}"/>
    <cellStyle name="40% - Accent4 2 2 5" xfId="13833" xr:uid="{ECBD77F2-DA79-4938-A33D-9C8C9A0E5FA7}"/>
    <cellStyle name="40% - Accent4 2 2 5 2" xfId="13834" xr:uid="{893B2565-1437-4D9A-AF34-C11F7FBC98DA}"/>
    <cellStyle name="40% - Accent4 2 2 5 2 2" xfId="13835" xr:uid="{3B3A2729-BACA-40FE-AA29-00C377717E08}"/>
    <cellStyle name="40% - Accent4 2 2 5 2 2 2" xfId="13836" xr:uid="{888331B3-F527-47B5-806A-205E93E96C03}"/>
    <cellStyle name="40% - Accent4 2 2 5 2 3" xfId="13837" xr:uid="{0B2EA4F0-79B9-482D-A830-75C22E85B89D}"/>
    <cellStyle name="40% - Accent4 2 2 5 2 4" xfId="13838" xr:uid="{62CF6450-C2F2-4497-A9BA-56C2E495B775}"/>
    <cellStyle name="40% - Accent4 2 2 5 3" xfId="13839" xr:uid="{ECB35655-5822-4884-A125-5F544537A878}"/>
    <cellStyle name="40% - Accent4 2 2 5 3 2" xfId="13840" xr:uid="{5F22B818-1396-42A6-B551-7CF5B9773B4B}"/>
    <cellStyle name="40% - Accent4 2 2 5 4" xfId="13841" xr:uid="{3C616758-B0E9-4FA3-9922-E3623E7CAE51}"/>
    <cellStyle name="40% - Accent4 2 2 5 5" xfId="13842" xr:uid="{2664CA00-9F37-4311-A08D-86D3CBA6496F}"/>
    <cellStyle name="40% - Accent4 2 2 5 6" xfId="13843" xr:uid="{837C4EE4-33FE-4F4D-B841-E0999300496A}"/>
    <cellStyle name="40% - Accent4 2 2 6" xfId="13844" xr:uid="{FB97155A-0673-47C1-A237-D31617E970A0}"/>
    <cellStyle name="40% - Accent4 2 2 6 2" xfId="13845" xr:uid="{D205ED5A-AE7D-442A-93F6-99029A1E187C}"/>
    <cellStyle name="40% - Accent4 2 2 6 2 2" xfId="13846" xr:uid="{4A347A1E-C93D-4B08-B940-623E25892D06}"/>
    <cellStyle name="40% - Accent4 2 2 6 3" xfId="13847" xr:uid="{48252C46-731E-443B-AA65-A68F4DA714DF}"/>
    <cellStyle name="40% - Accent4 2 2 6 4" xfId="13848" xr:uid="{CF3FDE61-84F8-4925-95E7-2CAB570CD892}"/>
    <cellStyle name="40% - Accent4 2 2 7" xfId="13849" xr:uid="{5B705451-46BF-4969-A4C0-2A2B6CC1D66F}"/>
    <cellStyle name="40% - Accent4 2 2 7 2" xfId="13850" xr:uid="{E2C026C6-593C-4F80-B6DF-465FB3443C12}"/>
    <cellStyle name="40% - Accent4 2 2 8" xfId="13851" xr:uid="{ACD30D4B-380B-4BE6-930D-BC274B2C1B4D}"/>
    <cellStyle name="40% - Accent4 2 2 8 2" xfId="13852" xr:uid="{3AC59BB1-93EF-4C53-90CA-FA3490240E91}"/>
    <cellStyle name="40% - Accent4 2 2 9" xfId="13853" xr:uid="{F176220C-6756-4DAE-89C1-BCF7CD8E484C}"/>
    <cellStyle name="40% - Accent4 2 2 9 2" xfId="13854" xr:uid="{C1545CCD-443D-4E9C-B492-171BCBD847E2}"/>
    <cellStyle name="40% - Accent4 2 3" xfId="388" xr:uid="{353E3D4D-BE43-41BA-B2B0-FEF7A394E75F}"/>
    <cellStyle name="40% - Accent4 2 3 10" xfId="13856" xr:uid="{BCEAD547-22C8-43DD-AAD4-FEC14A41829D}"/>
    <cellStyle name="40% - Accent4 2 3 11" xfId="13857" xr:uid="{747B14E9-A308-455B-97CB-106FAB234E51}"/>
    <cellStyle name="40% - Accent4 2 3 12" xfId="13858" xr:uid="{1E0E64F8-5CB7-4AC4-9473-3D051DBD1C8E}"/>
    <cellStyle name="40% - Accent4 2 3 13" xfId="13855" xr:uid="{3D5656AD-A482-4F65-90F1-6D15E2964B2A}"/>
    <cellStyle name="40% - Accent4 2 3 2" xfId="389" xr:uid="{90EAE293-2709-4F01-8A27-E7B30C933F51}"/>
    <cellStyle name="40% - Accent4 2 3 2 2" xfId="390" xr:uid="{6EAFBDFF-90A2-4B2B-80F6-B2494D66AF59}"/>
    <cellStyle name="40% - Accent4 2 3 2 2 2" xfId="13861" xr:uid="{561AD476-836E-45D7-95BD-B8784D7087B7}"/>
    <cellStyle name="40% - Accent4 2 3 2 2 2 2" xfId="13862" xr:uid="{776F2DB6-26FF-4ECA-A947-BD3333B0AE5C}"/>
    <cellStyle name="40% - Accent4 2 3 2 2 2 3" xfId="13863" xr:uid="{B5B6C5F0-0692-4F70-84A1-531B7CD7D5E5}"/>
    <cellStyle name="40% - Accent4 2 3 2 2 3" xfId="13864" xr:uid="{CC57C32E-80E1-435B-B3A3-4B4D4DBDEB82}"/>
    <cellStyle name="40% - Accent4 2 3 2 2 3 2" xfId="13865" xr:uid="{42508E80-3473-4D2A-BC4F-0C0AC899F8F8}"/>
    <cellStyle name="40% - Accent4 2 3 2 2 4" xfId="13866" xr:uid="{F43EFC06-ED60-4D1B-BAB2-EC60E5D8AD26}"/>
    <cellStyle name="40% - Accent4 2 3 2 2 5" xfId="13860" xr:uid="{DDF94801-FA8D-433A-AA42-54F357995353}"/>
    <cellStyle name="40% - Accent4 2 3 2 3" xfId="13867" xr:uid="{3CD4857D-2039-4FE5-91B9-09643E174516}"/>
    <cellStyle name="40% - Accent4 2 3 2 3 2" xfId="13868" xr:uid="{7FE665C9-0E63-41C0-90B6-4C619060DD70}"/>
    <cellStyle name="40% - Accent4 2 3 2 3 3" xfId="13869" xr:uid="{5C62618C-BBB2-4E1C-B624-6A0BBCD57E9A}"/>
    <cellStyle name="40% - Accent4 2 3 2 4" xfId="13870" xr:uid="{A53BD42E-B808-4795-9D45-8AA87B1337F3}"/>
    <cellStyle name="40% - Accent4 2 3 2 4 2" xfId="13871" xr:uid="{91C03331-56BB-45D5-8FF6-2B0E29C592E3}"/>
    <cellStyle name="40% - Accent4 2 3 2 5" xfId="13872" xr:uid="{86DDA3B6-F975-45D4-A961-EB056E51E2A1}"/>
    <cellStyle name="40% - Accent4 2 3 2 6" xfId="13873" xr:uid="{8A02392A-9653-4F1A-A9A3-B689DC2C6097}"/>
    <cellStyle name="40% - Accent4 2 3 2 7" xfId="13874" xr:uid="{FB4ABC3D-A5F9-4F2F-A2A9-292BB29CBDDC}"/>
    <cellStyle name="40% - Accent4 2 3 2 8" xfId="13875" xr:uid="{4D99575D-4E99-4B4B-9005-B761BD17CB0B}"/>
    <cellStyle name="40% - Accent4 2 3 2 9" xfId="13859" xr:uid="{E2DA2AFD-A6EC-483B-8917-18F514B21FD9}"/>
    <cellStyle name="40% - Accent4 2 3 3" xfId="391" xr:uid="{4B100289-6D20-4A98-97AF-73BDDFA93FD5}"/>
    <cellStyle name="40% - Accent4 2 3 3 2" xfId="13877" xr:uid="{CB0630F2-4E96-4E3B-A0AC-1FEF02D6EB5E}"/>
    <cellStyle name="40% - Accent4 2 3 3 2 2" xfId="13878" xr:uid="{183AA304-09C9-48BB-875A-76C367D1DD44}"/>
    <cellStyle name="40% - Accent4 2 3 3 2 2 2" xfId="13879" xr:uid="{834C795D-156D-4000-A094-2963D428384A}"/>
    <cellStyle name="40% - Accent4 2 3 3 2 3" xfId="13880" xr:uid="{9B6855E4-A6E3-4371-AACB-8049FB72A0CE}"/>
    <cellStyle name="40% - Accent4 2 3 3 2 4" xfId="13881" xr:uid="{6F2E7513-C10B-462D-9CF9-5A147E89C75A}"/>
    <cellStyle name="40% - Accent4 2 3 3 3" xfId="13882" xr:uid="{EEFD8737-D092-4A1F-8A67-1DF4C2DC115B}"/>
    <cellStyle name="40% - Accent4 2 3 3 3 2" xfId="13883" xr:uid="{2469E635-7BE3-4F0E-95D6-58007B7F2C9C}"/>
    <cellStyle name="40% - Accent4 2 3 3 4" xfId="13884" xr:uid="{26CD73B2-0B35-4F53-AA41-C5EDDD7DDD6A}"/>
    <cellStyle name="40% - Accent4 2 3 3 5" xfId="13885" xr:uid="{79C4ADBC-E01B-436A-BAE4-D4609B08C517}"/>
    <cellStyle name="40% - Accent4 2 3 3 6" xfId="13886" xr:uid="{4F56ABE6-A878-46FF-899E-F6DF6267B958}"/>
    <cellStyle name="40% - Accent4 2 3 3 7" xfId="13887" xr:uid="{305254B8-A37B-42D2-A837-09421893955A}"/>
    <cellStyle name="40% - Accent4 2 3 3 8" xfId="13876" xr:uid="{A4526866-C7F8-453A-8B1C-6EE33A327B2A}"/>
    <cellStyle name="40% - Accent4 2 3 4" xfId="13888" xr:uid="{F77F95EF-CE06-4EAB-8ED1-E145B07D4D80}"/>
    <cellStyle name="40% - Accent4 2 3 4 2" xfId="13889" xr:uid="{8F69BF7C-9501-49E4-AACA-1209F00C59D8}"/>
    <cellStyle name="40% - Accent4 2 3 4 2 2" xfId="13890" xr:uid="{4358ECA2-AACB-494A-8FBF-397F85635C76}"/>
    <cellStyle name="40% - Accent4 2 3 4 3" xfId="13891" xr:uid="{3289E89F-7A76-46AB-ADFA-236D03585A50}"/>
    <cellStyle name="40% - Accent4 2 3 4 4" xfId="13892" xr:uid="{D95D01D1-01DD-4791-A296-9D5E5A1C0FEC}"/>
    <cellStyle name="40% - Accent4 2 3 5" xfId="13893" xr:uid="{C44151D8-009D-4CDE-BBA5-F9686236D187}"/>
    <cellStyle name="40% - Accent4 2 3 5 2" xfId="13894" xr:uid="{781C8227-F25B-4C76-A780-0AB9DA47D5E5}"/>
    <cellStyle name="40% - Accent4 2 3 6" xfId="13895" xr:uid="{B2B5F76D-7C11-4C94-9563-7918A89523A3}"/>
    <cellStyle name="40% - Accent4 2 3 6 2" xfId="13896" xr:uid="{F9CEA6DB-C69C-4966-933B-16520D28EFDB}"/>
    <cellStyle name="40% - Accent4 2 3 7" xfId="13897" xr:uid="{25F2CAB4-8FBB-4448-925B-DA3C431019C9}"/>
    <cellStyle name="40% - Accent4 2 3 8" xfId="13898" xr:uid="{A21A3004-284C-47A7-A86B-1D09A75A3CF5}"/>
    <cellStyle name="40% - Accent4 2 3 9" xfId="13899" xr:uid="{D59FC028-434B-42EB-A866-FAB2D8E3EE93}"/>
    <cellStyle name="40% - Accent4 2 4" xfId="392" xr:uid="{7FCA9D09-BF7A-49ED-82F4-433625AC30B7}"/>
    <cellStyle name="40% - Accent4 2 4 10" xfId="13900" xr:uid="{A3B7BB6B-680D-4CD7-B85F-9952BC67CDF6}"/>
    <cellStyle name="40% - Accent4 2 4 2" xfId="393" xr:uid="{2F244E49-F0E6-4662-9A9F-39C9C10F16A8}"/>
    <cellStyle name="40% - Accent4 2 4 2 2" xfId="394" xr:uid="{E9817F05-E703-4FAC-BA0E-803B9B651AA6}"/>
    <cellStyle name="40% - Accent4 2 4 2 2 2" xfId="13903" xr:uid="{F955ECDA-36B3-47B3-B254-E21E26E5342B}"/>
    <cellStyle name="40% - Accent4 2 4 2 2 2 2" xfId="13904" xr:uid="{D88B404E-06E3-4445-8C69-C40B50BFDD37}"/>
    <cellStyle name="40% - Accent4 2 4 2 2 3" xfId="13905" xr:uid="{3FAC5894-9167-43B1-B7A5-95A65C38C4BD}"/>
    <cellStyle name="40% - Accent4 2 4 2 2 4" xfId="13906" xr:uid="{2E680FC9-0E6E-4798-826F-49AF1A55B63B}"/>
    <cellStyle name="40% - Accent4 2 4 2 2 5" xfId="13902" xr:uid="{D1CADE6D-A452-4ADC-80E0-2376B91B20D5}"/>
    <cellStyle name="40% - Accent4 2 4 2 3" xfId="13907" xr:uid="{2042387D-4F52-4AF6-95B2-F7E7BFB39716}"/>
    <cellStyle name="40% - Accent4 2 4 2 3 2" xfId="13908" xr:uid="{6BDCE826-D89F-468C-AB9A-6284766788B7}"/>
    <cellStyle name="40% - Accent4 2 4 2 4" xfId="13909" xr:uid="{46897F17-0E13-4772-8A9B-DBE6AA653BDE}"/>
    <cellStyle name="40% - Accent4 2 4 2 5" xfId="13910" xr:uid="{CF7E0DEF-5BD9-4487-A5B2-A03BA5369C3F}"/>
    <cellStyle name="40% - Accent4 2 4 2 6" xfId="13911" xr:uid="{C49E6863-B416-401D-BF63-3AF0226445EF}"/>
    <cellStyle name="40% - Accent4 2 4 2 7" xfId="13901" xr:uid="{2CCE6A09-E0C5-43C8-ADE0-CD1CAB85E1B5}"/>
    <cellStyle name="40% - Accent4 2 4 3" xfId="395" xr:uid="{20F2B0F4-1604-47B3-9BC6-D8D2AD7E0A19}"/>
    <cellStyle name="40% - Accent4 2 4 3 2" xfId="13913" xr:uid="{8C1D7DF0-ED8C-4508-818F-33A106B1B2F2}"/>
    <cellStyle name="40% - Accent4 2 4 3 2 2" xfId="13914" xr:uid="{CE299B65-315C-4CA1-A013-248FB4E3714F}"/>
    <cellStyle name="40% - Accent4 2 4 3 2 3" xfId="13915" xr:uid="{ECE208EE-52FB-44F8-A545-32EB8784003A}"/>
    <cellStyle name="40% - Accent4 2 4 3 2 4" xfId="13916" xr:uid="{DE2BA968-07ED-4049-A456-FC853B8302B0}"/>
    <cellStyle name="40% - Accent4 2 4 3 3" xfId="13917" xr:uid="{C1B804FE-E43B-471B-9484-A043CCC6EAE8}"/>
    <cellStyle name="40% - Accent4 2 4 3 4" xfId="13918" xr:uid="{67803929-0566-4EA6-91CB-233C0CF88993}"/>
    <cellStyle name="40% - Accent4 2 4 3 5" xfId="13919" xr:uid="{D299BCBC-AD6E-4E2A-B833-C7C52CBC1651}"/>
    <cellStyle name="40% - Accent4 2 4 3 6" xfId="13920" xr:uid="{1B27FE36-8B66-4ED5-82B9-3868F4618203}"/>
    <cellStyle name="40% - Accent4 2 4 3 7" xfId="13912" xr:uid="{AC0D6957-6F5E-4BD5-8567-E6C6B217CC9E}"/>
    <cellStyle name="40% - Accent4 2 4 4" xfId="13921" xr:uid="{8718D297-5A4B-4386-B65A-8E482D39A233}"/>
    <cellStyle name="40% - Accent4 2 4 4 2" xfId="13922" xr:uid="{6275121B-744F-4703-9A48-45E656CD0B20}"/>
    <cellStyle name="40% - Accent4 2 4 4 3" xfId="13923" xr:uid="{21CB740A-638D-4326-9EDE-446B2C757CD0}"/>
    <cellStyle name="40% - Accent4 2 4 4 4" xfId="13924" xr:uid="{65B24E08-6DD0-4FAC-AE65-22B256B149ED}"/>
    <cellStyle name="40% - Accent4 2 4 5" xfId="13925" xr:uid="{6AECBA80-19B8-42E6-B370-A36C91449071}"/>
    <cellStyle name="40% - Accent4 2 4 6" xfId="13926" xr:uid="{9B8F47F5-E363-42CF-83F8-0A4E81CAA84C}"/>
    <cellStyle name="40% - Accent4 2 4 7" xfId="13927" xr:uid="{38634C65-CA9F-4ABF-9924-13ED7929BE7A}"/>
    <cellStyle name="40% - Accent4 2 4 8" xfId="13928" xr:uid="{442C2B55-A513-4AB6-9EC9-ABE407C077CE}"/>
    <cellStyle name="40% - Accent4 2 4 9" xfId="13929" xr:uid="{42C0AFEA-A34E-42E7-94F0-6F1937305E87}"/>
    <cellStyle name="40% - Accent4 2 5" xfId="396" xr:uid="{CCA72493-E2F1-4F32-AA9D-983E88102B1A}"/>
    <cellStyle name="40% - Accent4 2 5 2" xfId="397" xr:uid="{2D65DEA4-2E07-43C3-9993-D8B6A253DF32}"/>
    <cellStyle name="40% - Accent4 2 5 2 2" xfId="13932" xr:uid="{4D6FE56A-B2D0-4402-9915-E1A09038D8D1}"/>
    <cellStyle name="40% - Accent4 2 5 2 2 2" xfId="13933" xr:uid="{C56701BA-1662-4F77-AC37-EA47E43430D5}"/>
    <cellStyle name="40% - Accent4 2 5 2 2 2 2" xfId="13934" xr:uid="{EC3B4038-55A5-449E-8109-9F79302A5391}"/>
    <cellStyle name="40% - Accent4 2 5 2 2 3" xfId="13935" xr:uid="{70A1E18D-624A-45A4-98E1-F6CB9082AC57}"/>
    <cellStyle name="40% - Accent4 2 5 2 2 4" xfId="13936" xr:uid="{C75172DE-B3AF-41FE-8961-9CE3581DF295}"/>
    <cellStyle name="40% - Accent4 2 5 2 3" xfId="13937" xr:uid="{FC238D54-4C6A-4F30-AFA5-F9BF16929EBF}"/>
    <cellStyle name="40% - Accent4 2 5 2 3 2" xfId="13938" xr:uid="{31BD9544-7E04-4A9E-8B8D-65606AED5357}"/>
    <cellStyle name="40% - Accent4 2 5 2 4" xfId="13939" xr:uid="{87B6EA52-7E0F-414F-9572-FD8823351FA1}"/>
    <cellStyle name="40% - Accent4 2 5 2 5" xfId="13940" xr:uid="{DA5862CB-237C-44EF-832D-D6058CD5E91D}"/>
    <cellStyle name="40% - Accent4 2 5 2 6" xfId="13941" xr:uid="{E42D190A-8909-41BF-B4A0-28B0DBE0F99E}"/>
    <cellStyle name="40% - Accent4 2 5 2 7" xfId="13931" xr:uid="{C8A643DF-EC58-466B-8768-2E089B50BC13}"/>
    <cellStyle name="40% - Accent4 2 5 3" xfId="13942" xr:uid="{3592737F-763F-436A-B777-03E974367D61}"/>
    <cellStyle name="40% - Accent4 2 5 3 2" xfId="13943" xr:uid="{0CD7F883-7E0D-477D-BEC9-71A92009B206}"/>
    <cellStyle name="40% - Accent4 2 5 3 2 2" xfId="13944" xr:uid="{6A166F6B-6D11-4B8F-AFE5-B2C0829BCD0E}"/>
    <cellStyle name="40% - Accent4 2 5 3 2 3" xfId="13945" xr:uid="{45218D13-6450-4A93-9FB3-CAF2708F9B8C}"/>
    <cellStyle name="40% - Accent4 2 5 3 2 4" xfId="13946" xr:uid="{F140B4E3-B7C1-4BCA-9639-E1598BF8CFDF}"/>
    <cellStyle name="40% - Accent4 2 5 3 3" xfId="13947" xr:uid="{6604F2ED-D397-4400-AD7C-457646B4D6C0}"/>
    <cellStyle name="40% - Accent4 2 5 3 4" xfId="13948" xr:uid="{2D36DCC3-FC2C-40DD-A260-F4247C0EBB53}"/>
    <cellStyle name="40% - Accent4 2 5 3 5" xfId="13949" xr:uid="{15A4AE9D-737C-4DD6-AC2C-4A15D9B327A0}"/>
    <cellStyle name="40% - Accent4 2 5 3 6" xfId="13950" xr:uid="{C0A63CA0-FDC0-44E2-A225-BF586455D9BC}"/>
    <cellStyle name="40% - Accent4 2 5 4" xfId="13951" xr:uid="{5B40CE28-0029-4218-815A-32C05113D469}"/>
    <cellStyle name="40% - Accent4 2 5 4 2" xfId="13952" xr:uid="{4BA989F8-8CC9-49BE-917F-31391BE16567}"/>
    <cellStyle name="40% - Accent4 2 5 4 3" xfId="13953" xr:uid="{E86002EF-7F50-4CB8-AD00-4B595651FDDE}"/>
    <cellStyle name="40% - Accent4 2 5 4 4" xfId="13954" xr:uid="{4015A130-9A65-4D4B-9EB5-D9D52DB517E5}"/>
    <cellStyle name="40% - Accent4 2 5 5" xfId="13955" xr:uid="{6C9B6530-3F73-439C-8118-75B94D4643B4}"/>
    <cellStyle name="40% - Accent4 2 5 6" xfId="13956" xr:uid="{20EB1E32-A97F-435A-8AC3-7FC8023FEC24}"/>
    <cellStyle name="40% - Accent4 2 5 7" xfId="13957" xr:uid="{E7CB029B-4238-493B-B81F-8B3FFCFEE85D}"/>
    <cellStyle name="40% - Accent4 2 5 8" xfId="13958" xr:uid="{A5043427-0529-44D5-8530-282DDC98A758}"/>
    <cellStyle name="40% - Accent4 2 5 9" xfId="13930" xr:uid="{5CD38859-4096-496A-BD73-F037D157D3D1}"/>
    <cellStyle name="40% - Accent4 2 6" xfId="398" xr:uid="{14FEA210-3BF3-4017-9630-1993DF0C960F}"/>
    <cellStyle name="40% - Accent4 2 6 2" xfId="399" xr:uid="{7EF2EF11-B649-4154-8D22-892BC5F514D7}"/>
    <cellStyle name="40% - Accent4 2 6 2 2" xfId="13961" xr:uid="{79DD4FF0-D407-4B7C-9E27-57C486907330}"/>
    <cellStyle name="40% - Accent4 2 6 2 2 2" xfId="13962" xr:uid="{AC25C350-2FD1-4974-BA59-25617F1DF260}"/>
    <cellStyle name="40% - Accent4 2 6 2 3" xfId="13963" xr:uid="{E3643373-A1A9-4BF9-8C29-15967504F475}"/>
    <cellStyle name="40% - Accent4 2 6 2 4" xfId="13964" xr:uid="{E4056C3C-31F2-47ED-B189-827B4933F460}"/>
    <cellStyle name="40% - Accent4 2 6 2 5" xfId="13960" xr:uid="{5C276070-3EC6-4A16-B5B3-84530B46D528}"/>
    <cellStyle name="40% - Accent4 2 6 3" xfId="13965" xr:uid="{15EEF614-B3B8-4C46-8E40-F70855702A52}"/>
    <cellStyle name="40% - Accent4 2 6 3 2" xfId="13966" xr:uid="{AAE575C8-0A58-4536-AC67-65EF1F33C55F}"/>
    <cellStyle name="40% - Accent4 2 6 4" xfId="13967" xr:uid="{6F1039CC-F325-4B67-B6E4-645F0746BA72}"/>
    <cellStyle name="40% - Accent4 2 6 5" xfId="13968" xr:uid="{BBF9D6AB-55D4-4DD8-A17C-CBE908066C4B}"/>
    <cellStyle name="40% - Accent4 2 6 6" xfId="13969" xr:uid="{210EA0F6-8EFE-41C4-B063-B163DB9EF88C}"/>
    <cellStyle name="40% - Accent4 2 6 7" xfId="13959" xr:uid="{0C2C4B43-5292-4916-8656-040D05BA9112}"/>
    <cellStyle name="40% - Accent4 2 7" xfId="400" xr:uid="{93028B9F-B9E4-47CF-9E32-F4CF6D1F39B2}"/>
    <cellStyle name="40% - Accent4 2 7 2" xfId="13971" xr:uid="{47B8313B-7933-446D-88B8-16E09CB18517}"/>
    <cellStyle name="40% - Accent4 2 7 2 2" xfId="13972" xr:uid="{692A032F-4E14-4D88-856A-28E816445384}"/>
    <cellStyle name="40% - Accent4 2 7 2 3" xfId="13973" xr:uid="{D8AA7095-52D6-4958-98F2-526D03AA6797}"/>
    <cellStyle name="40% - Accent4 2 7 2 4" xfId="13974" xr:uid="{0CBB208E-661C-403E-A3FE-152F66C8F99B}"/>
    <cellStyle name="40% - Accent4 2 7 3" xfId="13975" xr:uid="{54FAC42E-CE65-42F6-876C-D52F1B20F6F0}"/>
    <cellStyle name="40% - Accent4 2 7 4" xfId="13976" xr:uid="{6DCC144B-618F-445F-A515-4993632A6BC0}"/>
    <cellStyle name="40% - Accent4 2 7 5" xfId="13977" xr:uid="{F41C72AE-3EF3-4782-AE98-BAE2F9DC7CBA}"/>
    <cellStyle name="40% - Accent4 2 7 6" xfId="13978" xr:uid="{5CAB7F35-E37B-4520-AADC-FDF597471C6A}"/>
    <cellStyle name="40% - Accent4 2 7 7" xfId="13970" xr:uid="{681771A8-391F-4FD1-AFFF-29BC77C974A3}"/>
    <cellStyle name="40% - Accent4 2 8" xfId="13979" xr:uid="{047834F4-9C81-4D49-9BFB-5D06FD0E2102}"/>
    <cellStyle name="40% - Accent4 2 8 2" xfId="13980" xr:uid="{36EC2EB8-3B75-4EBE-B994-11ABB7DD0106}"/>
    <cellStyle name="40% - Accent4 2 8 3" xfId="13981" xr:uid="{CAB4E81F-71C3-4363-B50E-C2109F5B8649}"/>
    <cellStyle name="40% - Accent4 2 8 4" xfId="13982" xr:uid="{2CCA016A-583A-4AAC-8DA4-028FAE0CE8E3}"/>
    <cellStyle name="40% - Accent4 2 9" xfId="13983" xr:uid="{F30626FE-3064-4A11-B8DC-C5ED79E0C8AD}"/>
    <cellStyle name="40% - Accent4 20" xfId="13984" xr:uid="{5085E00A-E92E-4E07-8B66-6E2B8E6EC222}"/>
    <cellStyle name="40% - Accent4 20 2" xfId="13985" xr:uid="{8AB0AA38-DC83-4EDC-B49F-96EFF4441B4B}"/>
    <cellStyle name="40% - Accent4 20 3" xfId="13986" xr:uid="{451065ED-5AF0-4A3E-A436-DA679E57480A}"/>
    <cellStyle name="40% - Accent4 21" xfId="13987" xr:uid="{6DFE86A3-C396-4C53-946D-DD74DE4ADA1D}"/>
    <cellStyle name="40% - Accent4 21 2" xfId="13988" xr:uid="{532C7B66-774A-417E-9737-E3C940F13403}"/>
    <cellStyle name="40% - Accent4 21 3" xfId="13989" xr:uid="{A1823282-D9E7-4F5A-8AC6-AA8DE8D9884A}"/>
    <cellStyle name="40% - Accent4 22" xfId="13990" xr:uid="{FBBAF949-C7CC-4182-BF12-8193E64A96EC}"/>
    <cellStyle name="40% - Accent4 22 2" xfId="13991" xr:uid="{AC679FC8-555F-4F9C-8305-BC803B12E206}"/>
    <cellStyle name="40% - Accent4 22 3" xfId="13992" xr:uid="{666879D9-1ECB-41B9-B3AE-75B13AE923F4}"/>
    <cellStyle name="40% - Accent4 23" xfId="13993" xr:uid="{E96FE5C3-1CF7-4F3E-B341-A1E9AC7AE706}"/>
    <cellStyle name="40% - Accent4 23 2" xfId="13994" xr:uid="{906AD199-9F69-4F57-AF7F-5C68AF89FF5E}"/>
    <cellStyle name="40% - Accent4 24" xfId="13995" xr:uid="{CDBEFFF9-255C-483A-AE7A-E2E3462344D5}"/>
    <cellStyle name="40% - Accent4 25" xfId="13996" xr:uid="{83EB45D7-45D4-4ECC-81B2-21170FDABCD7}"/>
    <cellStyle name="40% - Accent4 26" xfId="13997" xr:uid="{E473F7BA-4051-4D1D-A1C8-5CEC543892AE}"/>
    <cellStyle name="40% - Accent4 27" xfId="13998" xr:uid="{06612008-5C44-4590-AB13-C9C224FDCA0B}"/>
    <cellStyle name="40% - Accent4 28" xfId="13999" xr:uid="{0C8D2E5A-0226-4E04-AFE4-C8906B7DC8E2}"/>
    <cellStyle name="40% - Accent4 29" xfId="14000" xr:uid="{B3A32EBE-E394-4CDD-BDCB-48311DFCC271}"/>
    <cellStyle name="40% - Accent4 3" xfId="401" xr:uid="{927745E9-2040-4124-9B13-B4D5E8F77771}"/>
    <cellStyle name="40% - Accent4 3 10" xfId="14002" xr:uid="{CDB0652B-C972-487E-91C7-E5596F88272F}"/>
    <cellStyle name="40% - Accent4 3 10 2" xfId="14003" xr:uid="{DF23A0D9-0323-4F95-9F54-E00F761CBCC5}"/>
    <cellStyle name="40% - Accent4 3 11" xfId="14004" xr:uid="{498028E3-39D6-4974-9409-76E3623707B9}"/>
    <cellStyle name="40% - Accent4 3 12" xfId="14005" xr:uid="{5A2627F3-14AF-48DF-84BD-3725EADFA6EF}"/>
    <cellStyle name="40% - Accent4 3 13" xfId="14006" xr:uid="{AA2C1EFC-3D30-4E55-A5B4-C054AD00AD58}"/>
    <cellStyle name="40% - Accent4 3 14" xfId="14007" xr:uid="{2B92917E-8793-4C52-833C-3C597E0EE014}"/>
    <cellStyle name="40% - Accent4 3 15" xfId="14008" xr:uid="{68AC03E0-B248-4A90-89C1-79803A860D3B}"/>
    <cellStyle name="40% - Accent4 3 16" xfId="14009" xr:uid="{F8BCECAF-4923-4E35-8BC2-9849042BC8BD}"/>
    <cellStyle name="40% - Accent4 3 17" xfId="14010" xr:uid="{15CE49C9-2D44-4ACF-8A5F-2F8DD67272B3}"/>
    <cellStyle name="40% - Accent4 3 18" xfId="14001" xr:uid="{7AAD552D-DA3C-48D6-91E4-0C88648F6062}"/>
    <cellStyle name="40% - Accent4 3 2" xfId="402" xr:uid="{09C0C62C-ED30-4ADD-8E65-9EDE24D3AA15}"/>
    <cellStyle name="40% - Accent4 3 2 10" xfId="14012" xr:uid="{2183F81C-6633-45B8-AFD8-23949E139617}"/>
    <cellStyle name="40% - Accent4 3 2 11" xfId="14013" xr:uid="{F47DD335-D371-4297-AA17-DE3169895BA9}"/>
    <cellStyle name="40% - Accent4 3 2 12" xfId="14014" xr:uid="{E72BFCAC-D505-4119-A81D-4949918B53A5}"/>
    <cellStyle name="40% - Accent4 3 2 13" xfId="14015" xr:uid="{99043DA6-088B-4D9B-8470-99DA888AE5AE}"/>
    <cellStyle name="40% - Accent4 3 2 14" xfId="14011" xr:uid="{8D8EE602-AA80-452C-9394-714585EC58BB}"/>
    <cellStyle name="40% - Accent4 3 2 2" xfId="403" xr:uid="{F466AB06-0DF1-415E-8AAD-F259FEB26C6E}"/>
    <cellStyle name="40% - Accent4 3 2 2 10" xfId="14017" xr:uid="{FEC12850-55EA-4820-A3A9-27D1C05A51BF}"/>
    <cellStyle name="40% - Accent4 3 2 2 11" xfId="14016" xr:uid="{5131C61E-1595-4FC1-8DD3-22115A703176}"/>
    <cellStyle name="40% - Accent4 3 2 2 2" xfId="404" xr:uid="{B9B24595-796B-4E3F-8455-EFD363B76BCF}"/>
    <cellStyle name="40% - Accent4 3 2 2 2 2" xfId="14019" xr:uid="{88859EED-D55E-4D13-ACFF-632D6BFDC3C9}"/>
    <cellStyle name="40% - Accent4 3 2 2 2 2 2" xfId="14020" xr:uid="{44F094A2-26B5-4827-B991-8C929364F139}"/>
    <cellStyle name="40% - Accent4 3 2 2 2 2 2 2" xfId="14021" xr:uid="{CCC83217-2521-4976-92A0-E9C2A8355D2C}"/>
    <cellStyle name="40% - Accent4 3 2 2 2 2 3" xfId="14022" xr:uid="{1C222834-0F3C-4E00-981E-9BE7B58EF1C1}"/>
    <cellStyle name="40% - Accent4 3 2 2 2 2 4" xfId="14023" xr:uid="{36C92F9A-B89B-4E65-90B0-2D8FF8315D0A}"/>
    <cellStyle name="40% - Accent4 3 2 2 2 2 5" xfId="14024" xr:uid="{2B548C66-EDDD-4E03-B43B-651FCAD614A2}"/>
    <cellStyle name="40% - Accent4 3 2 2 2 3" xfId="14025" xr:uid="{DFDF4AE3-00BA-4320-B412-56B3BC2A3C2B}"/>
    <cellStyle name="40% - Accent4 3 2 2 2 3 2" xfId="14026" xr:uid="{6DF2AFC1-29EA-474F-9B0B-09DD233CE661}"/>
    <cellStyle name="40% - Accent4 3 2 2 2 4" xfId="14027" xr:uid="{428DE48A-631B-41D4-8FAB-4B1E8CA1534E}"/>
    <cellStyle name="40% - Accent4 3 2 2 2 5" xfId="14028" xr:uid="{90A08A87-2185-4512-99C0-79C3936646F9}"/>
    <cellStyle name="40% - Accent4 3 2 2 2 6" xfId="14029" xr:uid="{80A94377-0D3C-4AC7-B82A-F21F00ED821A}"/>
    <cellStyle name="40% - Accent4 3 2 2 2 7" xfId="14030" xr:uid="{E6D27838-2197-457E-BE36-EF862A496CE6}"/>
    <cellStyle name="40% - Accent4 3 2 2 2 8" xfId="14018" xr:uid="{F07CB068-0701-4539-B5FD-770ECB418E98}"/>
    <cellStyle name="40% - Accent4 3 2 2 3" xfId="14031" xr:uid="{2C63E642-B2E2-4699-A9FB-BDA9D6A13252}"/>
    <cellStyle name="40% - Accent4 3 2 2 3 2" xfId="14032" xr:uid="{55024A02-7FD7-45D3-92CB-710AFFBFB8C4}"/>
    <cellStyle name="40% - Accent4 3 2 2 3 2 2" xfId="14033" xr:uid="{00369C19-6640-4786-AAF4-833C249D9554}"/>
    <cellStyle name="40% - Accent4 3 2 2 3 2 3" xfId="14034" xr:uid="{E5AC6DED-8B9C-49CD-8FCF-B6312A110BF9}"/>
    <cellStyle name="40% - Accent4 3 2 2 3 2 4" xfId="14035" xr:uid="{5E3DE208-BA0F-4567-A386-95CA18ECD2F1}"/>
    <cellStyle name="40% - Accent4 3 2 2 3 3" xfId="14036" xr:uid="{BD485B43-26E6-47A5-A373-DCD8DC05B45D}"/>
    <cellStyle name="40% - Accent4 3 2 2 3 4" xfId="14037" xr:uid="{FBEC6C8A-50ED-4F41-B4F6-4B66BB68AD35}"/>
    <cellStyle name="40% - Accent4 3 2 2 3 5" xfId="14038" xr:uid="{7A499636-BDFD-4545-8174-027925E6EC89}"/>
    <cellStyle name="40% - Accent4 3 2 2 3 6" xfId="14039" xr:uid="{FCCC4DC4-B8E1-490E-AAF6-3B795DD749A8}"/>
    <cellStyle name="40% - Accent4 3 2 2 3 7" xfId="14040" xr:uid="{1DDACCA4-59F3-4B6D-999C-6954AAE069DF}"/>
    <cellStyle name="40% - Accent4 3 2 2 4" xfId="14041" xr:uid="{217B78C1-06E4-4FB9-B19A-0628834C4B1E}"/>
    <cellStyle name="40% - Accent4 3 2 2 4 2" xfId="14042" xr:uid="{68E062E5-D895-41E3-ADCA-2D78F897BD40}"/>
    <cellStyle name="40% - Accent4 3 2 2 4 3" xfId="14043" xr:uid="{7C864727-839F-4874-B07B-7A2CA49E89E5}"/>
    <cellStyle name="40% - Accent4 3 2 2 4 4" xfId="14044" xr:uid="{95049590-42BC-489E-86A6-4E51A6960EE1}"/>
    <cellStyle name="40% - Accent4 3 2 2 4 5" xfId="14045" xr:uid="{234D0F32-DA20-451E-AB5C-628F16BEDA32}"/>
    <cellStyle name="40% - Accent4 3 2 2 5" xfId="14046" xr:uid="{4A1EEB3C-795B-4FE2-B6A6-078EE87D14D2}"/>
    <cellStyle name="40% - Accent4 3 2 2 6" xfId="14047" xr:uid="{79E1F3DC-66AB-4170-B19B-F16086AE9520}"/>
    <cellStyle name="40% - Accent4 3 2 2 7" xfId="14048" xr:uid="{F1A88014-8B80-4598-93B7-759D9B02B430}"/>
    <cellStyle name="40% - Accent4 3 2 2 8" xfId="14049" xr:uid="{986596E5-0FCD-4114-8B0E-8BAD82722097}"/>
    <cellStyle name="40% - Accent4 3 2 2 9" xfId="14050" xr:uid="{0D72F5D2-B295-4244-B948-6885AB8F1BDB}"/>
    <cellStyle name="40% - Accent4 3 2 3" xfId="405" xr:uid="{2683FC22-5DD4-4891-803C-D7EA0411E78E}"/>
    <cellStyle name="40% - Accent4 3 2 3 10" xfId="14051" xr:uid="{6AB70BDD-2E55-43A4-8B87-B2410E8BCF92}"/>
    <cellStyle name="40% - Accent4 3 2 3 2" xfId="14052" xr:uid="{69E912F1-1678-4317-8283-0607A19564BA}"/>
    <cellStyle name="40% - Accent4 3 2 3 2 2" xfId="14053" xr:uid="{B85A213E-8308-4558-A132-8E75208DE6DC}"/>
    <cellStyle name="40% - Accent4 3 2 3 2 2 2" xfId="14054" xr:uid="{E2008CE0-BAA7-4D2B-8DB5-AA84AC15C0C3}"/>
    <cellStyle name="40% - Accent4 3 2 3 2 2 3" xfId="14055" xr:uid="{D71C9B57-5AD5-4A3E-8ECE-9136169830DC}"/>
    <cellStyle name="40% - Accent4 3 2 3 2 2 4" xfId="14056" xr:uid="{F5415AF2-F4F1-43C7-8591-D28063C4ABB9}"/>
    <cellStyle name="40% - Accent4 3 2 3 2 2 5" xfId="14057" xr:uid="{D88A22CA-3C20-48A9-82CF-90C60EE0F5DC}"/>
    <cellStyle name="40% - Accent4 3 2 3 2 3" xfId="14058" xr:uid="{F8ED668D-87F7-4684-BF8A-63E54CFCDE36}"/>
    <cellStyle name="40% - Accent4 3 2 3 2 4" xfId="14059" xr:uid="{F4375D8A-2424-4E53-B031-CD01B2FDB0DE}"/>
    <cellStyle name="40% - Accent4 3 2 3 2 5" xfId="14060" xr:uid="{73D139ED-804B-4195-9CAE-620826FCFCC1}"/>
    <cellStyle name="40% - Accent4 3 2 3 2 6" xfId="14061" xr:uid="{A665B1A8-9788-4895-A4D4-5B71DBC43A4E}"/>
    <cellStyle name="40% - Accent4 3 2 3 2 7" xfId="14062" xr:uid="{260F1CA4-1A37-4D25-89C2-E5913741F297}"/>
    <cellStyle name="40% - Accent4 3 2 3 3" xfId="14063" xr:uid="{BBD936D5-38BB-4C45-A5C9-33194B28783F}"/>
    <cellStyle name="40% - Accent4 3 2 3 3 2" xfId="14064" xr:uid="{E996A635-CBAF-4D91-966D-7252B43FDFE0}"/>
    <cellStyle name="40% - Accent4 3 2 3 3 2 2" xfId="14065" xr:uid="{58E3D900-5E28-4389-AB6F-0F81AD2AE6BC}"/>
    <cellStyle name="40% - Accent4 3 2 3 3 2 3" xfId="14066" xr:uid="{1400B912-21E7-4C3C-A93D-0CF59EF91B2D}"/>
    <cellStyle name="40% - Accent4 3 2 3 3 3" xfId="14067" xr:uid="{F844AAD7-E75F-47AD-8CA0-78476B188642}"/>
    <cellStyle name="40% - Accent4 3 2 3 3 4" xfId="14068" xr:uid="{91D3AB34-FBFC-4C21-81EF-0E3DC5E33002}"/>
    <cellStyle name="40% - Accent4 3 2 3 3 5" xfId="14069" xr:uid="{6EADB70A-E688-4588-AAFF-BDC3E1BEF6E8}"/>
    <cellStyle name="40% - Accent4 3 2 3 3 6" xfId="14070" xr:uid="{0EEC692F-A5D9-4B77-AF60-6A09820E1B02}"/>
    <cellStyle name="40% - Accent4 3 2 3 3 7" xfId="14071" xr:uid="{51D37E33-D743-4F63-83BD-153D92E4B11F}"/>
    <cellStyle name="40% - Accent4 3 2 3 4" xfId="14072" xr:uid="{53182499-A2D8-43F5-9256-9AD02AE1B588}"/>
    <cellStyle name="40% - Accent4 3 2 3 4 2" xfId="14073" xr:uid="{3C0636D6-A5D6-48F4-B17D-779DE35BDA4F}"/>
    <cellStyle name="40% - Accent4 3 2 3 4 3" xfId="14074" xr:uid="{EA9ED726-1020-4B71-BD08-C94A38482F0E}"/>
    <cellStyle name="40% - Accent4 3 2 3 4 4" xfId="14075" xr:uid="{7BAF07A5-85FD-454D-9881-6CAE9B6EA911}"/>
    <cellStyle name="40% - Accent4 3 2 3 5" xfId="14076" xr:uid="{31A5E00F-840A-4A66-A042-23E13FBE9422}"/>
    <cellStyle name="40% - Accent4 3 2 3 6" xfId="14077" xr:uid="{9643948C-7BF3-4641-B5EC-30CE6C9816FA}"/>
    <cellStyle name="40% - Accent4 3 2 3 7" xfId="14078" xr:uid="{6C03E97D-A39C-4D43-B03C-7996B3E547C0}"/>
    <cellStyle name="40% - Accent4 3 2 3 8" xfId="14079" xr:uid="{CAC47AC0-2F5B-4D2E-A87E-4C7CA0C400F6}"/>
    <cellStyle name="40% - Accent4 3 2 3 9" xfId="14080" xr:uid="{DFCA26C3-64E4-4FD4-A198-B8B191E0F105}"/>
    <cellStyle name="40% - Accent4 3 2 4" xfId="14081" xr:uid="{2F73F284-3B58-484C-A001-93CBA10DA1B6}"/>
    <cellStyle name="40% - Accent4 3 2 4 2" xfId="14082" xr:uid="{B76970BE-EB30-4707-9E06-538885F68B20}"/>
    <cellStyle name="40% - Accent4 3 2 4 2 2" xfId="14083" xr:uid="{9F950D6B-8B66-4875-B8A4-2EC339802366}"/>
    <cellStyle name="40% - Accent4 3 2 4 2 2 2" xfId="14084" xr:uid="{DC1BAF33-D2E4-40E2-A18C-BD784CFC710C}"/>
    <cellStyle name="40% - Accent4 3 2 4 2 3" xfId="14085" xr:uid="{5D76A661-E007-4828-9836-047A8F875724}"/>
    <cellStyle name="40% - Accent4 3 2 4 2 4" xfId="14086" xr:uid="{B6784AED-C720-47E9-97BF-6E42D8333612}"/>
    <cellStyle name="40% - Accent4 3 2 4 2 5" xfId="14087" xr:uid="{FD766744-66FE-43C7-8093-AC7D597DA2B7}"/>
    <cellStyle name="40% - Accent4 3 2 4 3" xfId="14088" xr:uid="{514BBEBA-DE54-468F-973B-850538DE18F3}"/>
    <cellStyle name="40% - Accent4 3 2 4 3 2" xfId="14089" xr:uid="{E19B472D-042C-480A-B90E-5727DC434651}"/>
    <cellStyle name="40% - Accent4 3 2 4 4" xfId="14090" xr:uid="{43C1873B-A1E4-4015-807B-F86008310C75}"/>
    <cellStyle name="40% - Accent4 3 2 4 4 2" xfId="14091" xr:uid="{6EED21C6-0C82-428C-AF2C-E79DE0A18EDF}"/>
    <cellStyle name="40% - Accent4 3 2 4 5" xfId="14092" xr:uid="{089B94AE-7416-4F55-88B0-BCE876714FA3}"/>
    <cellStyle name="40% - Accent4 3 2 4 6" xfId="14093" xr:uid="{7CC01194-14E2-4195-A101-07C6A9E94341}"/>
    <cellStyle name="40% - Accent4 3 2 4 7" xfId="14094" xr:uid="{CD14DD08-614F-4DE4-A10A-4C8527BFC3CA}"/>
    <cellStyle name="40% - Accent4 3 2 5" xfId="14095" xr:uid="{8727AECC-3CB3-4BD3-8013-6C0457EC802C}"/>
    <cellStyle name="40% - Accent4 3 2 5 2" xfId="14096" xr:uid="{26B57AF4-01BE-4D04-A199-96207597DB05}"/>
    <cellStyle name="40% - Accent4 3 2 5 2 2" xfId="14097" xr:uid="{5D054996-F121-486B-A796-D31443790DDC}"/>
    <cellStyle name="40% - Accent4 3 2 5 2 2 2" xfId="14098" xr:uid="{537E5AF5-4BB9-454A-B430-9AC0F10522DE}"/>
    <cellStyle name="40% - Accent4 3 2 5 2 3" xfId="14099" xr:uid="{99BDDAC4-CEFF-490D-9775-FE7CF451CA21}"/>
    <cellStyle name="40% - Accent4 3 2 5 2 4" xfId="14100" xr:uid="{67B34268-A01D-45AE-9513-431E7A060BA9}"/>
    <cellStyle name="40% - Accent4 3 2 5 3" xfId="14101" xr:uid="{78C51D1A-5F0F-49D3-B5F4-2283C9B533B2}"/>
    <cellStyle name="40% - Accent4 3 2 5 3 2" xfId="14102" xr:uid="{079189A9-0C50-4C63-9722-BE521D22CD15}"/>
    <cellStyle name="40% - Accent4 3 2 5 4" xfId="14103" xr:uid="{7FE26E25-07E6-4C78-8546-4D28CA091096}"/>
    <cellStyle name="40% - Accent4 3 2 5 4 2" xfId="14104" xr:uid="{8B625EA4-7CB1-4FC1-B51D-716758FCA118}"/>
    <cellStyle name="40% - Accent4 3 2 5 5" xfId="14105" xr:uid="{68DB8FBA-5D91-43F5-A8C6-D5D16D0EFE41}"/>
    <cellStyle name="40% - Accent4 3 2 5 6" xfId="14106" xr:uid="{A75DF522-62D1-4773-9935-A5D85C214CD3}"/>
    <cellStyle name="40% - Accent4 3 2 5 7" xfId="14107" xr:uid="{9629BC05-4A00-4498-9D8D-5D5EE2F23ED4}"/>
    <cellStyle name="40% - Accent4 3 2 6" xfId="14108" xr:uid="{CD21C004-A957-4F5B-AEAE-2DF31C92C1AC}"/>
    <cellStyle name="40% - Accent4 3 2 6 2" xfId="14109" xr:uid="{DED24AFC-96B3-42CD-B5FD-61D51CB9BB73}"/>
    <cellStyle name="40% - Accent4 3 2 6 2 2" xfId="14110" xr:uid="{E5A67048-937F-4EF3-9AF8-BDAF14279BE8}"/>
    <cellStyle name="40% - Accent4 3 2 6 3" xfId="14111" xr:uid="{F6EB52C3-7871-4C1F-B2AC-4211AB797C48}"/>
    <cellStyle name="40% - Accent4 3 2 6 4" xfId="14112" xr:uid="{3F32328C-153C-45DE-BED0-D8D5F2908A2B}"/>
    <cellStyle name="40% - Accent4 3 2 7" xfId="14113" xr:uid="{00621112-9BA9-4727-A410-731085D03457}"/>
    <cellStyle name="40% - Accent4 3 2 7 2" xfId="14114" xr:uid="{3BD4CDBB-2D36-42A0-97BA-CE7FA784FBDE}"/>
    <cellStyle name="40% - Accent4 3 2 8" xfId="14115" xr:uid="{BD5A03AD-AA49-434A-BF88-C949BEAD5E11}"/>
    <cellStyle name="40% - Accent4 3 2 8 2" xfId="14116" xr:uid="{6EDB5FEC-2A91-47D4-A140-6DB9A55F6DC2}"/>
    <cellStyle name="40% - Accent4 3 2 9" xfId="14117" xr:uid="{83CE8652-E00B-48B6-B4E3-62113EABCDE3}"/>
    <cellStyle name="40% - Accent4 3 3" xfId="406" xr:uid="{47E83481-906A-4966-962D-13751C211C69}"/>
    <cellStyle name="40% - Accent4 3 3 10" xfId="14119" xr:uid="{8FE9CF05-F27A-4699-975F-6D721CCB4674}"/>
    <cellStyle name="40% - Accent4 3 3 11" xfId="14118" xr:uid="{8AD35ED7-3122-4FE4-89A5-CA0BF6A36CA5}"/>
    <cellStyle name="40% - Accent4 3 3 2" xfId="407" xr:uid="{D94440C4-6319-463E-BCA2-4BA1D22B47AF}"/>
    <cellStyle name="40% - Accent4 3 3 2 2" xfId="14121" xr:uid="{2E5AB1EA-84DD-4A6C-8022-325A053364FD}"/>
    <cellStyle name="40% - Accent4 3 3 2 2 2" xfId="14122" xr:uid="{DFE25E0D-818F-4CCC-BD7F-4B024DCCF21D}"/>
    <cellStyle name="40% - Accent4 3 3 2 2 2 2" xfId="14123" xr:uid="{23EBD4B6-B0EE-4C76-9F30-22FA1C5AF06F}"/>
    <cellStyle name="40% - Accent4 3 3 2 2 3" xfId="14124" xr:uid="{E80D9DA1-9797-42CD-AB46-D3D5E7BD3000}"/>
    <cellStyle name="40% - Accent4 3 3 2 2 4" xfId="14125" xr:uid="{80F8A990-56B9-44C2-8990-CEB431B98237}"/>
    <cellStyle name="40% - Accent4 3 3 2 3" xfId="14126" xr:uid="{E716FE02-C5CA-46FB-B7F7-2D4FB44372DE}"/>
    <cellStyle name="40% - Accent4 3 3 2 3 2" xfId="14127" xr:uid="{A614C49C-4BD8-46A7-85B6-8DA41E10C176}"/>
    <cellStyle name="40% - Accent4 3 3 2 4" xfId="14128" xr:uid="{3F944EB1-B008-452C-A598-020F05217D87}"/>
    <cellStyle name="40% - Accent4 3 3 2 5" xfId="14129" xr:uid="{2D048A0B-2989-4337-B723-681045B9EE15}"/>
    <cellStyle name="40% - Accent4 3 3 2 6" xfId="14130" xr:uid="{F31CE0CB-0CD3-4199-8195-59B7003A91C8}"/>
    <cellStyle name="40% - Accent4 3 3 2 7" xfId="14131" xr:uid="{6AABF1E6-4BD8-4493-97D1-E1077EBBD805}"/>
    <cellStyle name="40% - Accent4 3 3 2 8" xfId="14132" xr:uid="{FBAF6940-B046-45B6-899A-15A44C75C8BA}"/>
    <cellStyle name="40% - Accent4 3 3 2 9" xfId="14120" xr:uid="{BA981FDB-91CB-4150-AA98-9C85CB6835EE}"/>
    <cellStyle name="40% - Accent4 3 3 3" xfId="14133" xr:uid="{AD3292CB-E307-48FD-B4E5-770AA2BF2AE2}"/>
    <cellStyle name="40% - Accent4 3 3 3 2" xfId="14134" xr:uid="{90C56CEA-36E7-408C-A139-22BC2DAEDB82}"/>
    <cellStyle name="40% - Accent4 3 3 3 2 2" xfId="14135" xr:uid="{4694ED1A-5E81-40AD-AB6C-4DEA287204D5}"/>
    <cellStyle name="40% - Accent4 3 3 3 2 3" xfId="14136" xr:uid="{11C04209-3338-4586-AFE1-547E0386EE72}"/>
    <cellStyle name="40% - Accent4 3 3 3 2 4" xfId="14137" xr:uid="{CD6FFA64-9928-4518-8CD3-EF6761B33225}"/>
    <cellStyle name="40% - Accent4 3 3 3 3" xfId="14138" xr:uid="{D3C6EED5-0E35-4D91-ACA3-7F60410A3D7E}"/>
    <cellStyle name="40% - Accent4 3 3 3 4" xfId="14139" xr:uid="{772DB5DB-8391-49E0-8C23-7143E1E74655}"/>
    <cellStyle name="40% - Accent4 3 3 3 5" xfId="14140" xr:uid="{D9E812EC-612E-468B-8290-0D2334224A78}"/>
    <cellStyle name="40% - Accent4 3 3 3 6" xfId="14141" xr:uid="{F90C6050-DDE3-43F3-9822-C26A07AE3803}"/>
    <cellStyle name="40% - Accent4 3 3 3 7" xfId="14142" xr:uid="{195588C8-B2F4-428E-9A22-6D61F9EB017B}"/>
    <cellStyle name="40% - Accent4 3 3 4" xfId="14143" xr:uid="{24F15C1E-8F52-4D33-AD92-EC9A8F8433BC}"/>
    <cellStyle name="40% - Accent4 3 3 4 2" xfId="14144" xr:uid="{C35052A8-89A8-4A34-B4EC-211513A98C73}"/>
    <cellStyle name="40% - Accent4 3 3 4 3" xfId="14145" xr:uid="{D235DF43-0EEF-4B12-B6ED-88FE05B12EAF}"/>
    <cellStyle name="40% - Accent4 3 3 4 4" xfId="14146" xr:uid="{B7A07D8C-3941-49FB-B123-A0468377EC53}"/>
    <cellStyle name="40% - Accent4 3 3 5" xfId="14147" xr:uid="{DA567688-E499-4435-BB17-8F5C2CB7C88A}"/>
    <cellStyle name="40% - Accent4 3 3 6" xfId="14148" xr:uid="{3EE91958-B2EB-4716-81AE-A3B0A4B2B4ED}"/>
    <cellStyle name="40% - Accent4 3 3 7" xfId="14149" xr:uid="{EC0C1EE8-7A8C-4246-A861-DE102D109B96}"/>
    <cellStyle name="40% - Accent4 3 3 8" xfId="14150" xr:uid="{F09110BC-42B7-4649-8EF9-B6FF837ED4AE}"/>
    <cellStyle name="40% - Accent4 3 3 9" xfId="14151" xr:uid="{ACC080A7-CC4F-4681-BD48-74836ADCD226}"/>
    <cellStyle name="40% - Accent4 3 4" xfId="408" xr:uid="{141BC7C2-9B22-4522-889A-961142DEB2EF}"/>
    <cellStyle name="40% - Accent4 3 4 10" xfId="14153" xr:uid="{D39B93D9-400E-4449-93FE-07918AFCB282}"/>
    <cellStyle name="40% - Accent4 3 4 11" xfId="14152" xr:uid="{2004AECF-284C-4561-ABEE-C4EE7B329B41}"/>
    <cellStyle name="40% - Accent4 3 4 2" xfId="14154" xr:uid="{6E2F947E-14FF-48F9-A6C6-2EE959621047}"/>
    <cellStyle name="40% - Accent4 3 4 2 2" xfId="14155" xr:uid="{EBF85D66-5903-42F7-B62D-010B31B0A373}"/>
    <cellStyle name="40% - Accent4 3 4 2 2 2" xfId="14156" xr:uid="{F9A588B1-CCA8-4BD7-903E-3F388F24418F}"/>
    <cellStyle name="40% - Accent4 3 4 2 2 2 2" xfId="14157" xr:uid="{B0B8190F-DEA3-4ECE-89D8-E01750E21396}"/>
    <cellStyle name="40% - Accent4 3 4 2 2 3" xfId="14158" xr:uid="{D77E0EA5-160F-4665-A154-173D5653500D}"/>
    <cellStyle name="40% - Accent4 3 4 2 2 4" xfId="14159" xr:uid="{B985D6CE-A7F6-48A6-ADDE-30D73D3E1C8C}"/>
    <cellStyle name="40% - Accent4 3 4 2 2 5" xfId="14160" xr:uid="{9493E4DD-F1B9-4794-B5A8-A4BC5AC6D6CD}"/>
    <cellStyle name="40% - Accent4 3 4 2 3" xfId="14161" xr:uid="{7214B44A-7FB7-4EBC-BBF8-41C7191E683B}"/>
    <cellStyle name="40% - Accent4 3 4 2 3 2" xfId="14162" xr:uid="{3C1C37D2-F83C-4890-8197-ADA6AB4AB368}"/>
    <cellStyle name="40% - Accent4 3 4 2 4" xfId="14163" xr:uid="{04D477CC-253A-4FEC-8E4E-0FD9AA840A7A}"/>
    <cellStyle name="40% - Accent4 3 4 2 5" xfId="14164" xr:uid="{55791627-186B-4FDC-89A3-B2BE2E796020}"/>
    <cellStyle name="40% - Accent4 3 4 2 6" xfId="14165" xr:uid="{A5608A75-2AF3-40C6-914F-98E1F6268DCF}"/>
    <cellStyle name="40% - Accent4 3 4 2 7" xfId="14166" xr:uid="{1EB7E1E6-232B-4505-B209-4ED35385CD09}"/>
    <cellStyle name="40% - Accent4 3 4 3" xfId="14167" xr:uid="{1EE2650F-F631-4605-B27A-11692802B72F}"/>
    <cellStyle name="40% - Accent4 3 4 3 2" xfId="14168" xr:uid="{F3CC3F1F-6BE0-4A7C-B79E-5BCF9059B5EB}"/>
    <cellStyle name="40% - Accent4 3 4 3 2 2" xfId="14169" xr:uid="{5F1A1B5D-8FF0-40B4-8C63-B2F15494F27B}"/>
    <cellStyle name="40% - Accent4 3 4 3 2 3" xfId="14170" xr:uid="{4800C752-36C5-4CD8-B253-250E3CDC658F}"/>
    <cellStyle name="40% - Accent4 3 4 3 2 4" xfId="14171" xr:uid="{5CC07AE2-D428-4090-B294-7245B751E82A}"/>
    <cellStyle name="40% - Accent4 3 4 3 3" xfId="14172" xr:uid="{D5AE6A6F-56B8-4AD0-8EB4-636100301923}"/>
    <cellStyle name="40% - Accent4 3 4 3 4" xfId="14173" xr:uid="{DDE21EFC-36E7-4B6F-99E8-E890FCA7CA80}"/>
    <cellStyle name="40% - Accent4 3 4 3 5" xfId="14174" xr:uid="{F15B628D-3AD7-4275-994A-16C42FE2570C}"/>
    <cellStyle name="40% - Accent4 3 4 3 6" xfId="14175" xr:uid="{503B0D26-50A7-4972-9265-6BC81BB895EE}"/>
    <cellStyle name="40% - Accent4 3 4 3 7" xfId="14176" xr:uid="{ED5260CD-61F8-4AD5-9D88-8493EA062645}"/>
    <cellStyle name="40% - Accent4 3 4 4" xfId="14177" xr:uid="{70033B8B-1116-489A-9782-8C64FF070684}"/>
    <cellStyle name="40% - Accent4 3 4 4 2" xfId="14178" xr:uid="{AC5AA2F2-C3A8-454C-BA89-23B1BFFAA9CA}"/>
    <cellStyle name="40% - Accent4 3 4 4 3" xfId="14179" xr:uid="{3CC3B50E-780D-4B57-A915-F118CB96BFA4}"/>
    <cellStyle name="40% - Accent4 3 4 4 4" xfId="14180" xr:uid="{03B881B0-5792-42AE-AC5A-EA9ADF5A15DA}"/>
    <cellStyle name="40% - Accent4 3 4 4 5" xfId="14181" xr:uid="{F09F009F-C858-424F-8232-73E2367F3C28}"/>
    <cellStyle name="40% - Accent4 3 4 5" xfId="14182" xr:uid="{3B24769D-08CF-47DF-8CBC-9632A67324D6}"/>
    <cellStyle name="40% - Accent4 3 4 6" xfId="14183" xr:uid="{500501B3-6D52-4C5B-ABB2-04C3872636EF}"/>
    <cellStyle name="40% - Accent4 3 4 7" xfId="14184" xr:uid="{7C283944-0AE5-45F5-A801-CBC0A33E9C9E}"/>
    <cellStyle name="40% - Accent4 3 4 8" xfId="14185" xr:uid="{CDD29ECA-6B9E-4338-9B81-F4FA592BB524}"/>
    <cellStyle name="40% - Accent4 3 4 9" xfId="14186" xr:uid="{4C408C2F-766E-4E32-818A-229838B74E57}"/>
    <cellStyle name="40% - Accent4 3 5" xfId="14187" xr:uid="{297A641F-E98D-4D7F-B76D-C14E17E283C0}"/>
    <cellStyle name="40% - Accent4 3 5 2" xfId="14188" xr:uid="{61745C0B-324F-421D-BBC4-2D9FBAB7D619}"/>
    <cellStyle name="40% - Accent4 3 5 2 2" xfId="14189" xr:uid="{2B07EC91-0C22-489C-8A63-388B66B2B9DD}"/>
    <cellStyle name="40% - Accent4 3 5 2 2 2" xfId="14190" xr:uid="{A3C915F7-C120-4540-A084-A967F3F3B117}"/>
    <cellStyle name="40% - Accent4 3 5 2 2 3" xfId="14191" xr:uid="{6F2F4927-DB20-4312-AD7C-59ED786B035F}"/>
    <cellStyle name="40% - Accent4 3 5 2 2 4" xfId="14192" xr:uid="{314EE6B0-60CC-4923-8712-1F6949C46EDE}"/>
    <cellStyle name="40% - Accent4 3 5 2 2 5" xfId="14193" xr:uid="{79DFC437-B654-4DE5-860E-CD8627D40445}"/>
    <cellStyle name="40% - Accent4 3 5 2 3" xfId="14194" xr:uid="{98D6B85A-B852-4C95-825C-C0C4CF8D4D6C}"/>
    <cellStyle name="40% - Accent4 3 5 2 4" xfId="14195" xr:uid="{025AF6CA-E951-4F8C-9672-D64AB8CF00EB}"/>
    <cellStyle name="40% - Accent4 3 5 2 5" xfId="14196" xr:uid="{8351B19B-FA60-405E-B1B7-50CA2F067D2F}"/>
    <cellStyle name="40% - Accent4 3 5 2 6" xfId="14197" xr:uid="{A02DCFDA-65A4-4425-BE7A-362BD0404CDC}"/>
    <cellStyle name="40% - Accent4 3 5 2 7" xfId="14198" xr:uid="{34389ABC-5BA8-404B-9A47-63BD7F8673CF}"/>
    <cellStyle name="40% - Accent4 3 5 3" xfId="14199" xr:uid="{26AB555E-F01D-43D0-9890-C963033154EE}"/>
    <cellStyle name="40% - Accent4 3 5 3 2" xfId="14200" xr:uid="{F61CE4F6-72BF-416A-9AB2-729CBC57B77A}"/>
    <cellStyle name="40% - Accent4 3 5 3 2 2" xfId="14201" xr:uid="{8E27657C-9F8B-4E9F-83CB-846D652FE4CA}"/>
    <cellStyle name="40% - Accent4 3 5 3 2 3" xfId="14202" xr:uid="{DB56BBCD-BFFF-4BD3-8033-F2CA8A0ECBF1}"/>
    <cellStyle name="40% - Accent4 3 5 3 3" xfId="14203" xr:uid="{9CD66EF8-1C10-40D1-A9C2-4A2E05228A16}"/>
    <cellStyle name="40% - Accent4 3 5 3 4" xfId="14204" xr:uid="{BF527500-E734-49BE-8837-3184382A8462}"/>
    <cellStyle name="40% - Accent4 3 5 3 5" xfId="14205" xr:uid="{0E62FDA4-E0FD-476B-BED1-62844F2830B7}"/>
    <cellStyle name="40% - Accent4 3 5 3 6" xfId="14206" xr:uid="{214A9DED-49ED-4CC8-A5DD-A8C0B56C85EA}"/>
    <cellStyle name="40% - Accent4 3 5 3 7" xfId="14207" xr:uid="{2DE28254-DC62-4DF9-8AF0-23D47EA6EA85}"/>
    <cellStyle name="40% - Accent4 3 5 4" xfId="14208" xr:uid="{7ED7C585-B19A-4BA6-BF35-A7EA6299338B}"/>
    <cellStyle name="40% - Accent4 3 5 4 2" xfId="14209" xr:uid="{ABFA1AEF-8226-4F41-867F-B75DCAD0EE3C}"/>
    <cellStyle name="40% - Accent4 3 5 4 3" xfId="14210" xr:uid="{6EA20769-5CE3-47C9-B349-BF40D04B3410}"/>
    <cellStyle name="40% - Accent4 3 5 4 4" xfId="14211" xr:uid="{8CB7CE1E-FF2E-4152-A0EF-CB77FE443745}"/>
    <cellStyle name="40% - Accent4 3 5 5" xfId="14212" xr:uid="{85F32BFC-D436-4F95-9C44-AA58E669F40C}"/>
    <cellStyle name="40% - Accent4 3 5 6" xfId="14213" xr:uid="{9C9C4BDE-EC1D-4026-8676-1317DC37C2BE}"/>
    <cellStyle name="40% - Accent4 3 5 7" xfId="14214" xr:uid="{733FE4E1-5D9F-4C86-AB28-246D4801A381}"/>
    <cellStyle name="40% - Accent4 3 5 8" xfId="14215" xr:uid="{C80A3925-A7CF-4837-9AAC-331B0A79088D}"/>
    <cellStyle name="40% - Accent4 3 5 9" xfId="14216" xr:uid="{3EF6546D-0984-4BAB-9AC4-EB714914C4B6}"/>
    <cellStyle name="40% - Accent4 3 6" xfId="14217" xr:uid="{1D8A4984-DEA3-4B21-A345-002A197FDC88}"/>
    <cellStyle name="40% - Accent4 3 6 2" xfId="14218" xr:uid="{1D35923D-4D5A-4EB9-A5BC-B6D8D923A8DA}"/>
    <cellStyle name="40% - Accent4 3 6 2 2" xfId="14219" xr:uid="{56997444-9819-4839-A976-8B630C537E50}"/>
    <cellStyle name="40% - Accent4 3 6 2 2 2" xfId="14220" xr:uid="{4E346169-995F-4C9E-8429-540B75272A49}"/>
    <cellStyle name="40% - Accent4 3 6 2 3" xfId="14221" xr:uid="{9793BA0B-66CE-40E9-ABA2-A4CA5CEB6575}"/>
    <cellStyle name="40% - Accent4 3 6 2 4" xfId="14222" xr:uid="{ADB2E4BB-867D-4CE1-843E-06EB96BDBEAD}"/>
    <cellStyle name="40% - Accent4 3 6 2 5" xfId="14223" xr:uid="{28A516FD-7047-4F61-AD51-AF6D870FE14E}"/>
    <cellStyle name="40% - Accent4 3 6 3" xfId="14224" xr:uid="{F4086D80-66E6-4909-B003-80DDD8122B3A}"/>
    <cellStyle name="40% - Accent4 3 6 3 2" xfId="14225" xr:uid="{523F5114-F4EB-4E17-BFCF-34A6A4D7390E}"/>
    <cellStyle name="40% - Accent4 3 6 4" xfId="14226" xr:uid="{B8A8C368-71B2-436C-8E2C-FD38BAE1BE16}"/>
    <cellStyle name="40% - Accent4 3 6 4 2" xfId="14227" xr:uid="{46EBF444-3C24-4E8F-BAD3-7650BD20942B}"/>
    <cellStyle name="40% - Accent4 3 6 5" xfId="14228" xr:uid="{A50C5BDD-4EB0-4140-86DD-8F6009FDAA70}"/>
    <cellStyle name="40% - Accent4 3 6 6" xfId="14229" xr:uid="{EF3A8AC6-FEEC-421E-8879-4CAB738529E6}"/>
    <cellStyle name="40% - Accent4 3 6 7" xfId="14230" xr:uid="{F8AF9D41-BB73-48CC-95D2-41F4432B3FAE}"/>
    <cellStyle name="40% - Accent4 3 6 8" xfId="14231" xr:uid="{22F31C4A-515B-4DB0-AFA2-D08E1F80F34C}"/>
    <cellStyle name="40% - Accent4 3 7" xfId="14232" xr:uid="{CDC4350D-26A4-4EBD-9316-D447C402A28D}"/>
    <cellStyle name="40% - Accent4 3 7 2" xfId="14233" xr:uid="{F0F8B741-58DC-40B7-89D7-57BDAC14348D}"/>
    <cellStyle name="40% - Accent4 3 7 2 2" xfId="14234" xr:uid="{D4916E9E-20C7-4EE9-8548-373CB4745423}"/>
    <cellStyle name="40% - Accent4 3 7 2 2 2" xfId="14235" xr:uid="{5EAD9013-6CCD-48C5-AB20-F8A3591D92A0}"/>
    <cellStyle name="40% - Accent4 3 7 2 3" xfId="14236" xr:uid="{D2EA748F-ADCD-496F-85DE-17C511B023D0}"/>
    <cellStyle name="40% - Accent4 3 7 2 4" xfId="14237" xr:uid="{5FAF18FD-8141-4301-A4B8-B06C75B1A076}"/>
    <cellStyle name="40% - Accent4 3 7 3" xfId="14238" xr:uid="{410AF467-4365-4F83-A9EE-345C409BF2FE}"/>
    <cellStyle name="40% - Accent4 3 7 3 2" xfId="14239" xr:uid="{3F9A8B9E-92EF-4F6C-8E5D-FDA03E7ED49C}"/>
    <cellStyle name="40% - Accent4 3 7 4" xfId="14240" xr:uid="{99B201F6-B8BC-4BC0-883A-51448F9FCE55}"/>
    <cellStyle name="40% - Accent4 3 7 4 2" xfId="14241" xr:uid="{6FE20EED-3754-4A50-B664-24E9EB666990}"/>
    <cellStyle name="40% - Accent4 3 7 5" xfId="14242" xr:uid="{8E7CF0F8-51D8-41D6-87E2-E1CE77AC9788}"/>
    <cellStyle name="40% - Accent4 3 7 6" xfId="14243" xr:uid="{B37EA78F-4A34-4C53-A576-9603410E1CFC}"/>
    <cellStyle name="40% - Accent4 3 7 7" xfId="14244" xr:uid="{F9D5A11F-FBB9-409F-B6F0-3BE6DB9D2468}"/>
    <cellStyle name="40% - Accent4 3 8" xfId="14245" xr:uid="{5EF729DA-BF8C-4466-8893-FDD04FDCAFE8}"/>
    <cellStyle name="40% - Accent4 3 8 2" xfId="14246" xr:uid="{D55D3AED-0458-4A41-930A-D4EEB147EB53}"/>
    <cellStyle name="40% - Accent4 3 8 2 2" xfId="14247" xr:uid="{B492D6B6-7A8B-4CFD-BDC3-A6474BEC86D3}"/>
    <cellStyle name="40% - Accent4 3 8 3" xfId="14248" xr:uid="{34958914-BF3B-4075-BB29-1E3033F49B64}"/>
    <cellStyle name="40% - Accent4 3 8 4" xfId="14249" xr:uid="{11CA89F3-2BA8-4648-B8FD-25F109FE0A39}"/>
    <cellStyle name="40% - Accent4 3 9" xfId="14250" xr:uid="{B14B1459-3F46-4149-B930-5924C2B033B2}"/>
    <cellStyle name="40% - Accent4 3 9 2" xfId="14251" xr:uid="{CD965925-8D0C-403E-92DB-164483123BF4}"/>
    <cellStyle name="40% - Accent4 30" xfId="14252" xr:uid="{F0636E81-9B75-4B2A-8C3A-88E6FA559C40}"/>
    <cellStyle name="40% - Accent4 31" xfId="14253" xr:uid="{2CAC6029-B5CA-4C93-BC86-39C163AE4946}"/>
    <cellStyle name="40% - Accent4 32" xfId="14254" xr:uid="{22644E0E-64B8-45DF-9257-0B8F3C792A5F}"/>
    <cellStyle name="40% - Accent4 33" xfId="14255" xr:uid="{B3060883-9F30-4877-943F-E295A46AA47A}"/>
    <cellStyle name="40% - Accent4 34" xfId="14256" xr:uid="{4108B5CF-158F-4EC7-8FDD-9A7D533314B7}"/>
    <cellStyle name="40% - Accent4 35" xfId="14257" xr:uid="{690BAA45-C50F-48BB-A05C-2894E75C6B05}"/>
    <cellStyle name="40% - Accent4 36" xfId="14258" xr:uid="{B2989598-3FD2-4309-933D-7A709A8FAB4C}"/>
    <cellStyle name="40% - Accent4 37" xfId="14259" xr:uid="{FC554901-867E-4105-9375-5F71455BB812}"/>
    <cellStyle name="40% - Accent4 38" xfId="14260" xr:uid="{31239E82-CE91-4101-B622-463696824F4B}"/>
    <cellStyle name="40% - Accent4 39" xfId="14261" xr:uid="{372A5385-76DE-43E7-BAA8-491DDC73EADF}"/>
    <cellStyle name="40% - Accent4 4" xfId="409" xr:uid="{3109F878-54EB-47D9-BEB5-4782850C7640}"/>
    <cellStyle name="40% - Accent4 4 10" xfId="14263" xr:uid="{D2AF3BEB-0726-4BE0-8B3A-5024FA1A6258}"/>
    <cellStyle name="40% - Accent4 4 11" xfId="14264" xr:uid="{A0D37C8E-2751-4152-AE7C-07F5B235D7FC}"/>
    <cellStyle name="40% - Accent4 4 12" xfId="14265" xr:uid="{3089DFCE-4CDA-4EFC-900F-B9AF70FAD605}"/>
    <cellStyle name="40% - Accent4 4 13" xfId="14266" xr:uid="{4DB0E0E0-92FF-4068-BD02-96F502217FCC}"/>
    <cellStyle name="40% - Accent4 4 14" xfId="14267" xr:uid="{8AC7683C-FBE5-43F1-B640-0ACACAE36008}"/>
    <cellStyle name="40% - Accent4 4 15" xfId="14268" xr:uid="{A2A9C612-8A5D-4637-8EEA-F55C432C340A}"/>
    <cellStyle name="40% - Accent4 4 16" xfId="14262" xr:uid="{137824B3-86FE-4712-AC05-095D1FB92CA1}"/>
    <cellStyle name="40% - Accent4 4 2" xfId="410" xr:uid="{B367257A-4713-4CBF-93F9-A710C044D1A6}"/>
    <cellStyle name="40% - Accent4 4 2 10" xfId="14270" xr:uid="{4D825816-3FF0-477D-8041-4B3BDDE0C10B}"/>
    <cellStyle name="40% - Accent4 4 2 11" xfId="14271" xr:uid="{59CBED16-3729-4248-82E2-E13E58CDC098}"/>
    <cellStyle name="40% - Accent4 4 2 12" xfId="14272" xr:uid="{B825E80B-C6C3-4E53-A4F1-3E6776C82BC1}"/>
    <cellStyle name="40% - Accent4 4 2 13" xfId="14273" xr:uid="{71BCE8EB-A5E7-4D98-A87A-1736832C1F1F}"/>
    <cellStyle name="40% - Accent4 4 2 14" xfId="14269" xr:uid="{A7F8B626-CBFC-498D-B710-61CDDFB0DD46}"/>
    <cellStyle name="40% - Accent4 4 2 2" xfId="411" xr:uid="{A9700E5C-1D50-4B52-BBFA-EE5254F5BC3A}"/>
    <cellStyle name="40% - Accent4 4 2 2 10" xfId="14275" xr:uid="{BDD810FD-D891-4D8F-9988-7DB35BA59B8E}"/>
    <cellStyle name="40% - Accent4 4 2 2 11" xfId="14274" xr:uid="{D46514F2-8D66-4A4F-BA23-C1D705671732}"/>
    <cellStyle name="40% - Accent4 4 2 2 2" xfId="14276" xr:uid="{98FD6DBE-E3B2-4659-9324-F15D82096E0D}"/>
    <cellStyle name="40% - Accent4 4 2 2 2 2" xfId="14277" xr:uid="{43C1BD35-A888-469C-B2BE-AA99E68E5A01}"/>
    <cellStyle name="40% - Accent4 4 2 2 2 2 2" xfId="14278" xr:uid="{698B0F97-14FB-4945-BD64-2CE0073E0AF3}"/>
    <cellStyle name="40% - Accent4 4 2 2 2 2 3" xfId="14279" xr:uid="{0550D493-977C-4BF2-BD8E-B3CD6983E464}"/>
    <cellStyle name="40% - Accent4 4 2 2 2 2 4" xfId="14280" xr:uid="{EAB0B02E-1F86-41C0-A820-2DD544971276}"/>
    <cellStyle name="40% - Accent4 4 2 2 2 3" xfId="14281" xr:uid="{22E8572B-3429-41F3-9A01-C31B494838D9}"/>
    <cellStyle name="40% - Accent4 4 2 2 2 4" xfId="14282" xr:uid="{0E1CB631-708D-44A5-8F10-382AC90DAA07}"/>
    <cellStyle name="40% - Accent4 4 2 2 2 5" xfId="14283" xr:uid="{E5F33C3B-3D6A-4491-A6AF-A9A5117C4615}"/>
    <cellStyle name="40% - Accent4 4 2 2 2 6" xfId="14284" xr:uid="{CC424B21-8D58-41EE-A807-C6B192073580}"/>
    <cellStyle name="40% - Accent4 4 2 2 2 7" xfId="14285" xr:uid="{5678FDE4-FA8C-4160-BF30-3DDBB1EC927C}"/>
    <cellStyle name="40% - Accent4 4 2 2 3" xfId="14286" xr:uid="{A87ABFBE-CD43-47D5-AF91-5D8A4340A40F}"/>
    <cellStyle name="40% - Accent4 4 2 2 3 2" xfId="14287" xr:uid="{D5A9E7FF-7E5F-49ED-816D-97DD6D8286B9}"/>
    <cellStyle name="40% - Accent4 4 2 2 3 2 2" xfId="14288" xr:uid="{92D5291F-11AC-4CB9-847C-6C8143737FCD}"/>
    <cellStyle name="40% - Accent4 4 2 2 3 2 3" xfId="14289" xr:uid="{C171CA41-800A-4BCE-9549-D0B88B84FFA2}"/>
    <cellStyle name="40% - Accent4 4 2 2 3 3" xfId="14290" xr:uid="{FD41B15D-968F-49B8-A5B7-84FD0C92A17D}"/>
    <cellStyle name="40% - Accent4 4 2 2 3 4" xfId="14291" xr:uid="{F2927E18-DAE8-4063-AA56-A422ED6EF358}"/>
    <cellStyle name="40% - Accent4 4 2 2 3 5" xfId="14292" xr:uid="{1B30FED1-00BF-493D-A118-51DEF05EA5D2}"/>
    <cellStyle name="40% - Accent4 4 2 2 3 6" xfId="14293" xr:uid="{231FB239-37FF-471E-91A2-867E467B1D81}"/>
    <cellStyle name="40% - Accent4 4 2 2 4" xfId="14294" xr:uid="{C3DB3F5D-803B-4924-AD97-A8B68F29E3D8}"/>
    <cellStyle name="40% - Accent4 4 2 2 4 2" xfId="14295" xr:uid="{2F43206F-9898-4E26-9943-2CA35336E068}"/>
    <cellStyle name="40% - Accent4 4 2 2 4 3" xfId="14296" xr:uid="{324B7E03-0353-48BA-9842-A8B6BC244CA3}"/>
    <cellStyle name="40% - Accent4 4 2 2 5" xfId="14297" xr:uid="{AF98D34D-F065-431C-AD03-1869F31B1A98}"/>
    <cellStyle name="40% - Accent4 4 2 2 6" xfId="14298" xr:uid="{C4468CAA-44EC-455A-95CF-B9F57FE150BA}"/>
    <cellStyle name="40% - Accent4 4 2 2 7" xfId="14299" xr:uid="{645F4B80-C837-4228-AD14-F9DFB5061EC0}"/>
    <cellStyle name="40% - Accent4 4 2 2 8" xfId="14300" xr:uid="{4E5A0B89-8438-4FF4-8A47-6FA44CF3572A}"/>
    <cellStyle name="40% - Accent4 4 2 2 9" xfId="14301" xr:uid="{31EBEC01-3A69-4F10-8FF6-3C23C71F1970}"/>
    <cellStyle name="40% - Accent4 4 2 3" xfId="14302" xr:uid="{DCEA5BE5-6C37-4628-ABCA-EC0C1677A7E4}"/>
    <cellStyle name="40% - Accent4 4 2 3 2" xfId="14303" xr:uid="{D0998516-3B50-4AE0-907F-040E1B12B2A1}"/>
    <cellStyle name="40% - Accent4 4 2 3 2 2" xfId="14304" xr:uid="{ED3E5367-4BD9-40B7-AFB6-C7789203C329}"/>
    <cellStyle name="40% - Accent4 4 2 3 2 2 2" xfId="14305" xr:uid="{D0E77D6B-1F47-40EB-B180-0782F2D603FA}"/>
    <cellStyle name="40% - Accent4 4 2 3 2 2 3" xfId="14306" xr:uid="{B9DE9392-CC3B-4A1F-BFF0-2699589A24B3}"/>
    <cellStyle name="40% - Accent4 4 2 3 2 3" xfId="14307" xr:uid="{8D8A27B7-10A6-43F4-A005-21656501D6C8}"/>
    <cellStyle name="40% - Accent4 4 2 3 2 4" xfId="14308" xr:uid="{B9AA2DF1-9B76-49C2-8862-1EFE6720BCEB}"/>
    <cellStyle name="40% - Accent4 4 2 3 2 5" xfId="14309" xr:uid="{0483055F-A71B-403B-BB76-663FF719C648}"/>
    <cellStyle name="40% - Accent4 4 2 3 2 6" xfId="14310" xr:uid="{D1F38C28-729D-4289-8276-1F91134E69E9}"/>
    <cellStyle name="40% - Accent4 4 2 3 3" xfId="14311" xr:uid="{E8B2F544-B8C4-451A-89B1-531C36F2098C}"/>
    <cellStyle name="40% - Accent4 4 2 3 3 2" xfId="14312" xr:uid="{D827F8AD-E56F-409E-95AF-403FBD586954}"/>
    <cellStyle name="40% - Accent4 4 2 3 3 2 2" xfId="14313" xr:uid="{66C8AD47-8E80-4AE3-9C85-505DD36AD443}"/>
    <cellStyle name="40% - Accent4 4 2 3 3 2 3" xfId="14314" xr:uid="{8C264E2B-AE88-4BF8-804E-26F4EE157164}"/>
    <cellStyle name="40% - Accent4 4 2 3 3 3" xfId="14315" xr:uid="{C7B90C29-CA57-4BA0-A4B1-2EF9FC3F576D}"/>
    <cellStyle name="40% - Accent4 4 2 3 3 4" xfId="14316" xr:uid="{D22B87E7-A33B-4CE5-8E40-EBE177B22C27}"/>
    <cellStyle name="40% - Accent4 4 2 3 3 5" xfId="14317" xr:uid="{327D8700-C3E3-4D6F-8DAA-B31DFAE52C22}"/>
    <cellStyle name="40% - Accent4 4 2 3 4" xfId="14318" xr:uid="{4B64A64B-5CEF-4DCA-A776-77F61AB450E9}"/>
    <cellStyle name="40% - Accent4 4 2 3 4 2" xfId="14319" xr:uid="{CE87D74A-51FF-4B00-83F8-3D85B89BAC3D}"/>
    <cellStyle name="40% - Accent4 4 2 3 4 3" xfId="14320" xr:uid="{574A29CF-18A6-428A-8E1A-EF440B53CDD5}"/>
    <cellStyle name="40% - Accent4 4 2 3 5" xfId="14321" xr:uid="{01D1271B-8D38-456E-84C9-DE6D79792AFD}"/>
    <cellStyle name="40% - Accent4 4 2 3 6" xfId="14322" xr:uid="{03376BF1-9BA1-4308-9B6C-5DCCF1CBCC59}"/>
    <cellStyle name="40% - Accent4 4 2 3 7" xfId="14323" xr:uid="{73766565-E316-4886-9187-33CC2F47559D}"/>
    <cellStyle name="40% - Accent4 4 2 3 8" xfId="14324" xr:uid="{3AA007E6-C37D-4252-9E62-79026BC58ED6}"/>
    <cellStyle name="40% - Accent4 4 2 3 9" xfId="14325" xr:uid="{9D44867F-4BB8-40AA-AA71-5042216CDF2C}"/>
    <cellStyle name="40% - Accent4 4 2 4" xfId="14326" xr:uid="{19FC45DA-3259-40BF-B1BE-AF193376496A}"/>
    <cellStyle name="40% - Accent4 4 2 4 2" xfId="14327" xr:uid="{3F5E59C5-C7D4-4E7E-BECF-0F084F182342}"/>
    <cellStyle name="40% - Accent4 4 2 4 2 2" xfId="14328" xr:uid="{D12C6297-3751-4A4A-996A-5CAB062307CC}"/>
    <cellStyle name="40% - Accent4 4 2 4 2 3" xfId="14329" xr:uid="{EDE2A1F4-546E-44EB-BD38-0732335E5806}"/>
    <cellStyle name="40% - Accent4 4 2 4 3" xfId="14330" xr:uid="{36636FC1-CF72-4316-843F-F68B6B8448BE}"/>
    <cellStyle name="40% - Accent4 4 2 4 4" xfId="14331" xr:uid="{DF32427E-2B97-4F18-A64B-5F82FD5410B1}"/>
    <cellStyle name="40% - Accent4 4 2 4 5" xfId="14332" xr:uid="{8345A911-AAF0-452D-94CE-C44522F69C1D}"/>
    <cellStyle name="40% - Accent4 4 2 4 6" xfId="14333" xr:uid="{5DD7A3EB-7C65-4085-8CA1-33127B9D87CA}"/>
    <cellStyle name="40% - Accent4 4 2 4 7" xfId="14334" xr:uid="{3E79C662-82F8-4A04-A1B3-7D8449FCE7EA}"/>
    <cellStyle name="40% - Accent4 4 2 5" xfId="14335" xr:uid="{3D707517-F2B8-4C91-A45B-0D9142E53C3D}"/>
    <cellStyle name="40% - Accent4 4 2 5 2" xfId="14336" xr:uid="{AB2E43F9-6F9F-4424-87D5-31C71343465F}"/>
    <cellStyle name="40% - Accent4 4 2 5 2 2" xfId="14337" xr:uid="{F14D11E1-9A1C-428D-B8E9-52E84AAF2822}"/>
    <cellStyle name="40% - Accent4 4 2 5 2 3" xfId="14338" xr:uid="{3AB39B9C-0A06-45A1-B23A-8F2D42621A32}"/>
    <cellStyle name="40% - Accent4 4 2 5 3" xfId="14339" xr:uid="{2638EA53-71DD-467E-89D1-DBAA8A3178B3}"/>
    <cellStyle name="40% - Accent4 4 2 5 4" xfId="14340" xr:uid="{0D741847-F38C-491C-AA7F-26F3B8753E37}"/>
    <cellStyle name="40% - Accent4 4 2 5 5" xfId="14341" xr:uid="{850E6159-2E43-46F0-B654-B0A3BE88B399}"/>
    <cellStyle name="40% - Accent4 4 2 6" xfId="14342" xr:uid="{338218B2-4760-4281-A251-913004B08CCC}"/>
    <cellStyle name="40% - Accent4 4 2 6 2" xfId="14343" xr:uid="{9783943F-3760-4558-B064-AC340E1AFA5C}"/>
    <cellStyle name="40% - Accent4 4 2 6 3" xfId="14344" xr:uid="{9053D457-F41A-48AE-9C1E-6A1138586859}"/>
    <cellStyle name="40% - Accent4 4 2 7" xfId="14345" xr:uid="{80183BE5-6845-49B7-81DC-70B0C181DBA6}"/>
    <cellStyle name="40% - Accent4 4 2 8" xfId="14346" xr:uid="{8047117E-44CE-4A6C-BF2A-7BD0F25D955D}"/>
    <cellStyle name="40% - Accent4 4 2 9" xfId="14347" xr:uid="{3EEBEF6B-59A7-4A0C-90F5-EC40A1381517}"/>
    <cellStyle name="40% - Accent4 4 3" xfId="412" xr:uid="{5B0DE5E1-AE37-456B-939D-516CF0F67594}"/>
    <cellStyle name="40% - Accent4 4 3 10" xfId="14349" xr:uid="{29E8B472-8AC1-4C56-9715-C13BB954BCFE}"/>
    <cellStyle name="40% - Accent4 4 3 11" xfId="14348" xr:uid="{EC04C067-971B-4A8D-8680-34D168844A4B}"/>
    <cellStyle name="40% - Accent4 4 3 2" xfId="14350" xr:uid="{85C8FEEA-696F-43D8-AB87-6B108C045CEC}"/>
    <cellStyle name="40% - Accent4 4 3 2 2" xfId="14351" xr:uid="{8C91750F-EF4E-4966-A5EB-F5470D6A2833}"/>
    <cellStyle name="40% - Accent4 4 3 2 2 2" xfId="14352" xr:uid="{F95E7A53-539A-4560-A1CD-65F4C2715D30}"/>
    <cellStyle name="40% - Accent4 4 3 2 2 3" xfId="14353" xr:uid="{CBD322BE-91F0-48A0-ACC4-418265B3A0E3}"/>
    <cellStyle name="40% - Accent4 4 3 2 2 4" xfId="14354" xr:uid="{0B0301B3-2332-4844-8DCC-98FB4CEBEA7C}"/>
    <cellStyle name="40% - Accent4 4 3 2 2 5" xfId="14355" xr:uid="{7A9B8630-13F9-4C4B-98C3-6B25479A3D3C}"/>
    <cellStyle name="40% - Accent4 4 3 2 3" xfId="14356" xr:uid="{43BC947F-CABE-45A8-80C4-F116A1168F90}"/>
    <cellStyle name="40% - Accent4 4 3 2 4" xfId="14357" xr:uid="{14FA713A-5F50-4B7C-8BDA-F1FCDDF89730}"/>
    <cellStyle name="40% - Accent4 4 3 2 5" xfId="14358" xr:uid="{953BB2B6-0E9B-4396-98FC-72154123363D}"/>
    <cellStyle name="40% - Accent4 4 3 2 6" xfId="14359" xr:uid="{58904CFF-08A2-4219-90F9-954EC1C635C6}"/>
    <cellStyle name="40% - Accent4 4 3 2 7" xfId="14360" xr:uid="{B3CAF287-7E5A-43DB-BFC4-F8A67426B390}"/>
    <cellStyle name="40% - Accent4 4 3 2 8" xfId="14361" xr:uid="{207D64F5-8EF2-4D4A-AED7-4C1C21FCF4BE}"/>
    <cellStyle name="40% - Accent4 4 3 3" xfId="14362" xr:uid="{02C304A6-007F-45E8-AE29-A26CBD429D85}"/>
    <cellStyle name="40% - Accent4 4 3 3 2" xfId="14363" xr:uid="{9F3669AE-C42F-4A59-86D4-F21111C6D14E}"/>
    <cellStyle name="40% - Accent4 4 3 3 2 2" xfId="14364" xr:uid="{EE5A78BA-1923-46FA-90B8-CCDCF174570F}"/>
    <cellStyle name="40% - Accent4 4 3 3 2 3" xfId="14365" xr:uid="{936446FD-C323-4269-ABD2-5F53CFCBC898}"/>
    <cellStyle name="40% - Accent4 4 3 3 3" xfId="14366" xr:uid="{C2D38E60-9751-4770-A244-ACDD8196FC95}"/>
    <cellStyle name="40% - Accent4 4 3 3 4" xfId="14367" xr:uid="{3A3811CD-E61F-4D92-A1CA-A5A9990F098E}"/>
    <cellStyle name="40% - Accent4 4 3 3 5" xfId="14368" xr:uid="{85DEF5E5-6603-489D-A72D-61BBB4D73122}"/>
    <cellStyle name="40% - Accent4 4 3 3 6" xfId="14369" xr:uid="{2BF14376-F99B-441F-AB9D-8902A6FC05CF}"/>
    <cellStyle name="40% - Accent4 4 3 3 7" xfId="14370" xr:uid="{5003C802-76DE-43B2-B538-EFB4A41B6A3A}"/>
    <cellStyle name="40% - Accent4 4 3 4" xfId="14371" xr:uid="{B26D67BB-E945-4B7B-9393-81F2405DD758}"/>
    <cellStyle name="40% - Accent4 4 3 4 2" xfId="14372" xr:uid="{4D22F3F5-8713-47CC-BB33-90980D0544D0}"/>
    <cellStyle name="40% - Accent4 4 3 4 3" xfId="14373" xr:uid="{1D1E0BE7-609E-44B4-8A0B-73B8084A0C4D}"/>
    <cellStyle name="40% - Accent4 4 3 4 4" xfId="14374" xr:uid="{8C6EFCD0-BCA6-435E-9B2E-A08B192A9F89}"/>
    <cellStyle name="40% - Accent4 4 3 5" xfId="14375" xr:uid="{958F6C8E-06F1-458D-BF6C-636CD5A3E3E5}"/>
    <cellStyle name="40% - Accent4 4 3 6" xfId="14376" xr:uid="{504A6D73-8109-4917-9747-2E92EEC18E0F}"/>
    <cellStyle name="40% - Accent4 4 3 7" xfId="14377" xr:uid="{9FB94F12-EF33-4CA1-B16C-C2390DB64907}"/>
    <cellStyle name="40% - Accent4 4 3 8" xfId="14378" xr:uid="{0C7584CA-9825-4291-86B3-6EFDEF5EC21C}"/>
    <cellStyle name="40% - Accent4 4 3 9" xfId="14379" xr:uid="{29642C9B-CA49-45BF-A85D-419D5FB8B988}"/>
    <cellStyle name="40% - Accent4 4 4" xfId="14380" xr:uid="{9234F41E-76BE-4A4B-8E75-7104560EBCDE}"/>
    <cellStyle name="40% - Accent4 4 4 10" xfId="14381" xr:uid="{5FD3E5F8-E77A-4DBC-9BE9-4B088151C87D}"/>
    <cellStyle name="40% - Accent4 4 4 2" xfId="14382" xr:uid="{BF17685D-00C2-4F52-8708-324066B1BBB2}"/>
    <cellStyle name="40% - Accent4 4 4 2 2" xfId="14383" xr:uid="{302CD1B2-4472-42C9-9FF9-8BD144CAC6B6}"/>
    <cellStyle name="40% - Accent4 4 4 2 2 2" xfId="14384" xr:uid="{502AE31A-5568-4981-9C1F-2673A134BECE}"/>
    <cellStyle name="40% - Accent4 4 4 2 2 3" xfId="14385" xr:uid="{7C82B6B0-3E27-467C-8BE3-BE10BCE977AD}"/>
    <cellStyle name="40% - Accent4 4 4 2 2 4" xfId="14386" xr:uid="{0D33B45F-20FE-4CC4-9170-043FCDAD4FBA}"/>
    <cellStyle name="40% - Accent4 4 4 2 3" xfId="14387" xr:uid="{BE8BD8B8-F86B-41E7-B782-EF1C5734BB4C}"/>
    <cellStyle name="40% - Accent4 4 4 2 4" xfId="14388" xr:uid="{74A77E61-EA65-4A93-B71B-5A0BECA13D3D}"/>
    <cellStyle name="40% - Accent4 4 4 2 5" xfId="14389" xr:uid="{64F7BEF4-70B6-43D9-951F-D002ACD245DA}"/>
    <cellStyle name="40% - Accent4 4 4 2 6" xfId="14390" xr:uid="{F68559CB-9955-4423-A980-6838C5E9BAF5}"/>
    <cellStyle name="40% - Accent4 4 4 2 7" xfId="14391" xr:uid="{1B1227D7-318A-4D72-8B5D-8429488515AC}"/>
    <cellStyle name="40% - Accent4 4 4 3" xfId="14392" xr:uid="{953B3586-1A45-4ED2-A30E-6682C27AEE93}"/>
    <cellStyle name="40% - Accent4 4 4 3 2" xfId="14393" xr:uid="{2E036998-51EE-4104-BA83-EACEB27B9B46}"/>
    <cellStyle name="40% - Accent4 4 4 3 2 2" xfId="14394" xr:uid="{97181C85-1DC5-49D9-B0D8-D4FB281C7E4C}"/>
    <cellStyle name="40% - Accent4 4 4 3 2 3" xfId="14395" xr:uid="{A93277CF-D32A-491A-97E3-92210EAD9190}"/>
    <cellStyle name="40% - Accent4 4 4 3 3" xfId="14396" xr:uid="{FA56A765-BBC5-4203-B391-3EC9CCA3804D}"/>
    <cellStyle name="40% - Accent4 4 4 3 4" xfId="14397" xr:uid="{13888DDB-3E54-4877-9E50-5E4F19B0BC6B}"/>
    <cellStyle name="40% - Accent4 4 4 3 5" xfId="14398" xr:uid="{3196CA94-D850-425A-A15B-7045163FC3A5}"/>
    <cellStyle name="40% - Accent4 4 4 3 6" xfId="14399" xr:uid="{BD95FC53-5B0A-440F-858C-1BFAA8209044}"/>
    <cellStyle name="40% - Accent4 4 4 4" xfId="14400" xr:uid="{3617F192-5A6D-4819-82ED-674B9086D5AF}"/>
    <cellStyle name="40% - Accent4 4 4 4 2" xfId="14401" xr:uid="{2165C07C-ABCE-4771-A6D7-B99C236AAB7F}"/>
    <cellStyle name="40% - Accent4 4 4 4 3" xfId="14402" xr:uid="{A66A944C-87B8-441F-89F2-DAF11BA1B14C}"/>
    <cellStyle name="40% - Accent4 4 4 4 4" xfId="14403" xr:uid="{AE6B692D-CBBF-42DE-BA6A-6A5F49764570}"/>
    <cellStyle name="40% - Accent4 4 4 5" xfId="14404" xr:uid="{A3557A87-69D3-4D3D-BD8F-7A8B1737A5D4}"/>
    <cellStyle name="40% - Accent4 4 4 6" xfId="14405" xr:uid="{EBF8268F-BDF5-4C5A-B631-6D255FE4008C}"/>
    <cellStyle name="40% - Accent4 4 4 7" xfId="14406" xr:uid="{016D17BD-E00F-469B-89BF-209364548E3B}"/>
    <cellStyle name="40% - Accent4 4 4 8" xfId="14407" xr:uid="{9D9CD239-C163-4536-8C8B-0FB342A62820}"/>
    <cellStyle name="40% - Accent4 4 4 9" xfId="14408" xr:uid="{C5A7B6CA-C1E2-4D49-ACFF-739D2A33006C}"/>
    <cellStyle name="40% - Accent4 4 5" xfId="14409" xr:uid="{E1F05AB4-6CA9-412A-B520-D0856C7FADE0}"/>
    <cellStyle name="40% - Accent4 4 5 2" xfId="14410" xr:uid="{F7979616-71CF-4479-91AA-FFD20C25E3B6}"/>
    <cellStyle name="40% - Accent4 4 5 2 2" xfId="14411" xr:uid="{9EC97D21-F2B7-47D7-98C1-A6F014E198FC}"/>
    <cellStyle name="40% - Accent4 4 5 2 2 2" xfId="14412" xr:uid="{F1F9FD61-2B7F-46C9-8E3D-BAF6F10987DF}"/>
    <cellStyle name="40% - Accent4 4 5 2 2 3" xfId="14413" xr:uid="{04CB7A55-7035-4CBA-8EA1-1BF56E14AD73}"/>
    <cellStyle name="40% - Accent4 4 5 2 2 4" xfId="14414" xr:uid="{B6D4F99E-D4C0-4D1F-BEE6-926385F2DCD8}"/>
    <cellStyle name="40% - Accent4 4 5 2 3" xfId="14415" xr:uid="{D9296538-FE34-44D3-9DA8-2C99AFDEA0DE}"/>
    <cellStyle name="40% - Accent4 4 5 2 4" xfId="14416" xr:uid="{B5C0B79C-3C56-4680-B2C5-131CE763A407}"/>
    <cellStyle name="40% - Accent4 4 5 2 5" xfId="14417" xr:uid="{2000053A-C9A0-4CC7-B163-BA9B5BEFBD0F}"/>
    <cellStyle name="40% - Accent4 4 5 2 6" xfId="14418" xr:uid="{C5F9CC50-324C-402B-AAA6-EE517C7ACC59}"/>
    <cellStyle name="40% - Accent4 4 5 3" xfId="14419" xr:uid="{0A831F62-BD5B-45DE-9CE2-7EA08AD8BC2B}"/>
    <cellStyle name="40% - Accent4 4 5 3 2" xfId="14420" xr:uid="{A92DDFB9-2954-4D59-92CD-DA46E70AE1E5}"/>
    <cellStyle name="40% - Accent4 4 5 3 2 2" xfId="14421" xr:uid="{3BDBBA2C-522A-40CF-AD78-7B4811F761E3}"/>
    <cellStyle name="40% - Accent4 4 5 3 2 3" xfId="14422" xr:uid="{A0053A04-3351-4AB2-B095-62DD7119F54E}"/>
    <cellStyle name="40% - Accent4 4 5 3 3" xfId="14423" xr:uid="{06DF299A-451E-473E-9377-B80FA842176D}"/>
    <cellStyle name="40% - Accent4 4 5 3 4" xfId="14424" xr:uid="{6B386DE1-37BF-49D7-BDE4-5EB3DA46C8E8}"/>
    <cellStyle name="40% - Accent4 4 5 3 5" xfId="14425" xr:uid="{E0581DFD-D406-457D-B75E-AD0F5A5E1CE6}"/>
    <cellStyle name="40% - Accent4 4 5 3 6" xfId="14426" xr:uid="{BE6CCD05-B7B7-4635-AEC1-2CCFAE2CA05B}"/>
    <cellStyle name="40% - Accent4 4 5 4" xfId="14427" xr:uid="{2564EB18-AB7A-4033-B2F5-925030766F5F}"/>
    <cellStyle name="40% - Accent4 4 5 4 2" xfId="14428" xr:uid="{BBA6C8CD-D72C-430D-AEE1-74416691512A}"/>
    <cellStyle name="40% - Accent4 4 5 4 3" xfId="14429" xr:uid="{7C00F195-F508-4E53-B8A2-A8364F12DFFF}"/>
    <cellStyle name="40% - Accent4 4 5 4 4" xfId="14430" xr:uid="{66D3B20C-43B6-4F0B-992F-97EFC6DE7519}"/>
    <cellStyle name="40% - Accent4 4 5 5" xfId="14431" xr:uid="{92CF9C70-A204-46A2-9FFF-78081C8A0561}"/>
    <cellStyle name="40% - Accent4 4 5 6" xfId="14432" xr:uid="{9FC8B1EC-F27B-4E13-AD64-6D612E0C6AF4}"/>
    <cellStyle name="40% - Accent4 4 5 7" xfId="14433" xr:uid="{372003C5-54CC-47F7-BC56-65103717EA6E}"/>
    <cellStyle name="40% - Accent4 4 5 8" xfId="14434" xr:uid="{23EAC74A-6649-4005-9005-3C3C37F5BA3F}"/>
    <cellStyle name="40% - Accent4 4 5 9" xfId="14435" xr:uid="{AA75DE18-29CE-4794-896A-22DB6E5F93B6}"/>
    <cellStyle name="40% - Accent4 4 6" xfId="14436" xr:uid="{D928E8D7-8CAA-4D8B-84C5-DC8E1F5C825E}"/>
    <cellStyle name="40% - Accent4 4 6 2" xfId="14437" xr:uid="{299CEBF6-0685-45C1-860F-714F5282BC33}"/>
    <cellStyle name="40% - Accent4 4 6 2 2" xfId="14438" xr:uid="{018954B1-D03E-45EA-B5D8-E5FF593D8E05}"/>
    <cellStyle name="40% - Accent4 4 6 2 3" xfId="14439" xr:uid="{BC98D1B0-C139-4FCC-AFE1-B694BC8FD5BE}"/>
    <cellStyle name="40% - Accent4 4 6 2 4" xfId="14440" xr:uid="{92BBC61D-2A68-44B0-AE8C-F4A09BEE5793}"/>
    <cellStyle name="40% - Accent4 4 6 3" xfId="14441" xr:uid="{0E1E811A-6741-4BDD-91FE-66C41B321417}"/>
    <cellStyle name="40% - Accent4 4 6 4" xfId="14442" xr:uid="{58334138-2AAB-42DC-A70A-3DF0DC52CD22}"/>
    <cellStyle name="40% - Accent4 4 6 5" xfId="14443" xr:uid="{EE677918-8797-49F9-81C1-E667DED8EB3D}"/>
    <cellStyle name="40% - Accent4 4 6 6" xfId="14444" xr:uid="{D38E052E-54F8-4171-9AA5-1A530555AE92}"/>
    <cellStyle name="40% - Accent4 4 7" xfId="14445" xr:uid="{06F8B9C4-27D6-4186-A9AF-9C8BED5566C7}"/>
    <cellStyle name="40% - Accent4 4 7 2" xfId="14446" xr:uid="{A96F8DC4-2995-4E56-87A4-2EF53FAE2B63}"/>
    <cellStyle name="40% - Accent4 4 7 2 2" xfId="14447" xr:uid="{494EE078-2A76-4DA4-B8E0-4535BCBDFA32}"/>
    <cellStyle name="40% - Accent4 4 7 2 3" xfId="14448" xr:uid="{244BC8EA-68E0-4CEE-8B6C-777F8838A187}"/>
    <cellStyle name="40% - Accent4 4 7 3" xfId="14449" xr:uid="{565F9D14-EAE3-4E4C-BA80-A4B838C3E57D}"/>
    <cellStyle name="40% - Accent4 4 7 4" xfId="14450" xr:uid="{E59251A3-F86F-4A9C-B8CF-6BCEB673FFD2}"/>
    <cellStyle name="40% - Accent4 4 7 5" xfId="14451" xr:uid="{503D6AA1-1378-451B-A38D-59135DFB53FF}"/>
    <cellStyle name="40% - Accent4 4 7 6" xfId="14452" xr:uid="{8ECDCD23-F06A-42CC-81D7-CFE0C45583EA}"/>
    <cellStyle name="40% - Accent4 4 8" xfId="14453" xr:uid="{E5B26399-FAD4-41EE-A2F4-946B095663DF}"/>
    <cellStyle name="40% - Accent4 4 8 2" xfId="14454" xr:uid="{7E501C45-8FAD-40DC-A468-F8F321C9F414}"/>
    <cellStyle name="40% - Accent4 4 8 3" xfId="14455" xr:uid="{1EEED6CA-D796-4F02-8246-EE7456403910}"/>
    <cellStyle name="40% - Accent4 4 8 4" xfId="14456" xr:uid="{E59D13B0-210F-45EE-8499-D0BD35B65654}"/>
    <cellStyle name="40% - Accent4 4 9" xfId="14457" xr:uid="{F7291272-AFD5-4469-98D6-6FD92C25FD66}"/>
    <cellStyle name="40% - Accent4 40" xfId="14458" xr:uid="{999B1825-00AD-43C9-9E55-074B12328F02}"/>
    <cellStyle name="40% - Accent4 41" xfId="14459" xr:uid="{89E88603-502C-44E0-832E-63590A256AB0}"/>
    <cellStyle name="40% - Accent4 42" xfId="13520" xr:uid="{F17F9DCA-4689-47BE-BE11-68CF89D70DF6}"/>
    <cellStyle name="40% - Accent4 5" xfId="413" xr:uid="{625109A0-C419-4467-A833-6FB47098ADEC}"/>
    <cellStyle name="40% - Accent4 5 10" xfId="14461" xr:uid="{FBECDC89-5515-4641-A829-1F24309A0353}"/>
    <cellStyle name="40% - Accent4 5 11" xfId="14462" xr:uid="{7EA41EA9-74B0-4DFA-B898-6F334D2163D4}"/>
    <cellStyle name="40% - Accent4 5 12" xfId="14463" xr:uid="{1884B1C0-8998-4BA9-A1BD-8157A08F3515}"/>
    <cellStyle name="40% - Accent4 5 13" xfId="14464" xr:uid="{5E608B79-3ACF-4E8F-8BC6-8BAA9D6E7F6E}"/>
    <cellStyle name="40% - Accent4 5 14" xfId="14465" xr:uid="{3F842C62-F064-4601-8AB7-2BE91E2DD400}"/>
    <cellStyle name="40% - Accent4 5 15" xfId="14466" xr:uid="{3BB61804-B32E-4323-A938-11A5982F2A11}"/>
    <cellStyle name="40% - Accent4 5 16" xfId="14460" xr:uid="{719AE2A8-B317-4F59-ACB5-5703FB7F16B3}"/>
    <cellStyle name="40% - Accent4 5 2" xfId="414" xr:uid="{C1689B68-9ECB-4437-8B3D-E5F38F1D15DF}"/>
    <cellStyle name="40% - Accent4 5 2 10" xfId="14468" xr:uid="{C5F631C7-2617-4503-B430-5CD70A659580}"/>
    <cellStyle name="40% - Accent4 5 2 11" xfId="14469" xr:uid="{E5C71B2B-E1E8-4229-B175-A6483BF147A3}"/>
    <cellStyle name="40% - Accent4 5 2 12" xfId="14470" xr:uid="{B6A456DB-3F50-4F6C-B2E7-1157E2490470}"/>
    <cellStyle name="40% - Accent4 5 2 13" xfId="14471" xr:uid="{DE845E93-7E6F-46EE-843E-A13DACD47029}"/>
    <cellStyle name="40% - Accent4 5 2 14" xfId="14467" xr:uid="{57A49926-A752-465A-BAF5-5A93E6BF0A11}"/>
    <cellStyle name="40% - Accent4 5 2 2" xfId="415" xr:uid="{BF7F59EB-3120-4B05-A887-9BBA2E39BBE8}"/>
    <cellStyle name="40% - Accent4 5 2 2 10" xfId="14473" xr:uid="{AB5D77CA-5AC8-4FA4-8807-1849DDFC964A}"/>
    <cellStyle name="40% - Accent4 5 2 2 11" xfId="14472" xr:uid="{1A13EFC4-91FD-46D1-B013-D2C6DB53E691}"/>
    <cellStyle name="40% - Accent4 5 2 2 2" xfId="14474" xr:uid="{9EFD6328-1931-4D8F-BA7A-0391ED87DD44}"/>
    <cellStyle name="40% - Accent4 5 2 2 2 2" xfId="14475" xr:uid="{91387E13-9BA7-4E1B-BA81-DE68DCED5338}"/>
    <cellStyle name="40% - Accent4 5 2 2 2 2 2" xfId="14476" xr:uid="{4F78EC36-76F8-403F-A137-102489978990}"/>
    <cellStyle name="40% - Accent4 5 2 2 2 2 3" xfId="14477" xr:uid="{54DC2482-A532-4377-8CF3-EC5B42A13D6B}"/>
    <cellStyle name="40% - Accent4 5 2 2 2 2 4" xfId="14478" xr:uid="{E689DC40-130E-469B-BBAB-FDBD42FB9C6A}"/>
    <cellStyle name="40% - Accent4 5 2 2 2 3" xfId="14479" xr:uid="{E6DCFAB8-5F33-47DB-A655-98B07A6466FE}"/>
    <cellStyle name="40% - Accent4 5 2 2 2 4" xfId="14480" xr:uid="{9944F351-96B4-4067-BD69-96E5D56C3D31}"/>
    <cellStyle name="40% - Accent4 5 2 2 2 5" xfId="14481" xr:uid="{2B4F58DF-7519-4522-9861-45A4B2C093D0}"/>
    <cellStyle name="40% - Accent4 5 2 2 2 6" xfId="14482" xr:uid="{046E0BAB-9F72-45C8-9FC9-DCB1142050B2}"/>
    <cellStyle name="40% - Accent4 5 2 2 2 7" xfId="14483" xr:uid="{E8042BDA-3FD8-4350-A137-933744B6B13E}"/>
    <cellStyle name="40% - Accent4 5 2 2 3" xfId="14484" xr:uid="{13E5DB5C-EF9F-4B12-9053-D84FE9B4CAA5}"/>
    <cellStyle name="40% - Accent4 5 2 2 3 2" xfId="14485" xr:uid="{77833FD1-C51D-433D-B947-54051AA30BF7}"/>
    <cellStyle name="40% - Accent4 5 2 2 3 2 2" xfId="14486" xr:uid="{5224D5E1-F5B3-456A-BE23-8CE4CC639619}"/>
    <cellStyle name="40% - Accent4 5 2 2 3 2 3" xfId="14487" xr:uid="{0E8476A4-7DAC-43C1-BFCB-F4E2F406CD61}"/>
    <cellStyle name="40% - Accent4 5 2 2 3 3" xfId="14488" xr:uid="{62AE9968-77F8-4CCC-ADC6-C22952306DB1}"/>
    <cellStyle name="40% - Accent4 5 2 2 3 4" xfId="14489" xr:uid="{141B81E7-F8C7-47E0-B7E2-9906AF0AB06B}"/>
    <cellStyle name="40% - Accent4 5 2 2 3 5" xfId="14490" xr:uid="{63D1473F-2063-4D17-BF7D-5E3CEE0C6E32}"/>
    <cellStyle name="40% - Accent4 5 2 2 3 6" xfId="14491" xr:uid="{458A1AFA-CA35-44B3-B32B-1D4DED33B466}"/>
    <cellStyle name="40% - Accent4 5 2 2 4" xfId="14492" xr:uid="{5BCDEE43-D491-401B-9171-BD07C51817AE}"/>
    <cellStyle name="40% - Accent4 5 2 2 4 2" xfId="14493" xr:uid="{7B6315B0-A2AF-4719-A96F-143E3E5D6E64}"/>
    <cellStyle name="40% - Accent4 5 2 2 4 3" xfId="14494" xr:uid="{D6CCC980-F8AB-4880-9807-56197F44A538}"/>
    <cellStyle name="40% - Accent4 5 2 2 5" xfId="14495" xr:uid="{2999B02E-A9AB-4049-ACC0-5F235A2DE2D7}"/>
    <cellStyle name="40% - Accent4 5 2 2 6" xfId="14496" xr:uid="{0BFF7121-F59F-42D9-B0C3-7128B0BF5A3B}"/>
    <cellStyle name="40% - Accent4 5 2 2 7" xfId="14497" xr:uid="{0F2F033D-6DC4-45DD-A286-FE04295C6518}"/>
    <cellStyle name="40% - Accent4 5 2 2 8" xfId="14498" xr:uid="{320CA2C5-E4C7-4A2C-BFF0-D1030CA9C09D}"/>
    <cellStyle name="40% - Accent4 5 2 2 9" xfId="14499" xr:uid="{E124220B-91C3-4E40-9807-E7B794B2B79D}"/>
    <cellStyle name="40% - Accent4 5 2 3" xfId="14500" xr:uid="{692DE90C-728E-495C-AAF4-263AF9643AA3}"/>
    <cellStyle name="40% - Accent4 5 2 3 2" xfId="14501" xr:uid="{43EDC944-C93D-4D29-AE1D-D18C57CE7A10}"/>
    <cellStyle name="40% - Accent4 5 2 3 2 2" xfId="14502" xr:uid="{3006DB87-390D-4C56-B66F-43827E67DA1C}"/>
    <cellStyle name="40% - Accent4 5 2 3 2 2 2" xfId="14503" xr:uid="{CA181352-4487-43FC-B2BB-19668930992B}"/>
    <cellStyle name="40% - Accent4 5 2 3 2 2 3" xfId="14504" xr:uid="{3E3A08A3-A427-422D-B0E5-083D8553E544}"/>
    <cellStyle name="40% - Accent4 5 2 3 2 3" xfId="14505" xr:uid="{1EAC7F8A-D356-439E-93C7-A5332131F947}"/>
    <cellStyle name="40% - Accent4 5 2 3 2 4" xfId="14506" xr:uid="{6E578A82-4AE3-4546-8CCC-3F5175CCF658}"/>
    <cellStyle name="40% - Accent4 5 2 3 2 5" xfId="14507" xr:uid="{34A37FF0-F395-4682-95B2-ABDCC5FCE504}"/>
    <cellStyle name="40% - Accent4 5 2 3 2 6" xfId="14508" xr:uid="{0A6E096E-140A-4FDD-BC82-932A0F9ECA34}"/>
    <cellStyle name="40% - Accent4 5 2 3 3" xfId="14509" xr:uid="{3343603D-036E-4526-8470-FE5BB3AD67A1}"/>
    <cellStyle name="40% - Accent4 5 2 3 3 2" xfId="14510" xr:uid="{DAB167F0-E4E9-4C3B-9CFF-E16F72818CE8}"/>
    <cellStyle name="40% - Accent4 5 2 3 3 2 2" xfId="14511" xr:uid="{90AB4A2F-D844-4CE3-9984-FD544FA36A00}"/>
    <cellStyle name="40% - Accent4 5 2 3 3 2 3" xfId="14512" xr:uid="{0EA8DE5D-47A7-4B45-B57C-D5FE81936EED}"/>
    <cellStyle name="40% - Accent4 5 2 3 3 3" xfId="14513" xr:uid="{68CBAB03-5C04-4F22-B847-AB51171AC0B1}"/>
    <cellStyle name="40% - Accent4 5 2 3 3 4" xfId="14514" xr:uid="{DB531155-BDD6-426B-BB89-266A8A19ABB3}"/>
    <cellStyle name="40% - Accent4 5 2 3 3 5" xfId="14515" xr:uid="{A2A27252-9847-46FE-8C54-5CA2FDC75DE9}"/>
    <cellStyle name="40% - Accent4 5 2 3 4" xfId="14516" xr:uid="{AAEE3116-BB7B-477F-8CB7-6AA52E7B6763}"/>
    <cellStyle name="40% - Accent4 5 2 3 4 2" xfId="14517" xr:uid="{8E65ED26-C518-4DB1-8EE8-1652EADC2C83}"/>
    <cellStyle name="40% - Accent4 5 2 3 4 3" xfId="14518" xr:uid="{A57F8668-5834-46CD-A7C3-C97AF71CEEB8}"/>
    <cellStyle name="40% - Accent4 5 2 3 5" xfId="14519" xr:uid="{FD8F5EE2-56C2-409F-8182-D7C6DC4EC723}"/>
    <cellStyle name="40% - Accent4 5 2 3 6" xfId="14520" xr:uid="{DE1ACADA-1D1D-4C4A-8FFB-0E8448F2B98C}"/>
    <cellStyle name="40% - Accent4 5 2 3 7" xfId="14521" xr:uid="{77C7D388-7DF1-4619-B3B0-499EF02B369F}"/>
    <cellStyle name="40% - Accent4 5 2 3 8" xfId="14522" xr:uid="{BF7E3DC5-F7E1-4DAB-A4BE-7EB01230F9FA}"/>
    <cellStyle name="40% - Accent4 5 2 3 9" xfId="14523" xr:uid="{6FFB754C-C6C4-46F4-BAC1-21A1C141CD0D}"/>
    <cellStyle name="40% - Accent4 5 2 4" xfId="14524" xr:uid="{6A2DDE49-6C4E-4ECD-A993-6613148229D7}"/>
    <cellStyle name="40% - Accent4 5 2 4 2" xfId="14525" xr:uid="{5D76D394-3AC7-45F5-B219-4C49B2C66134}"/>
    <cellStyle name="40% - Accent4 5 2 4 2 2" xfId="14526" xr:uid="{1DA796D1-3392-481A-A894-D4E95EB2E169}"/>
    <cellStyle name="40% - Accent4 5 2 4 2 3" xfId="14527" xr:uid="{8EB3D7F2-46AB-4153-9626-3B0DABE7AFF3}"/>
    <cellStyle name="40% - Accent4 5 2 4 3" xfId="14528" xr:uid="{00E3BD96-B484-4DE6-AA3E-986C8BCD0B49}"/>
    <cellStyle name="40% - Accent4 5 2 4 4" xfId="14529" xr:uid="{35F22133-13C9-451C-8438-30D52C0ED877}"/>
    <cellStyle name="40% - Accent4 5 2 4 5" xfId="14530" xr:uid="{0E555DE1-5BA2-4B45-AD6E-D30D13A885D1}"/>
    <cellStyle name="40% - Accent4 5 2 4 6" xfId="14531" xr:uid="{753250FE-6C48-44E5-967B-B02A859417FB}"/>
    <cellStyle name="40% - Accent4 5 2 4 7" xfId="14532" xr:uid="{99FA68F9-1061-4A4A-B46F-45395EE6E7E4}"/>
    <cellStyle name="40% - Accent4 5 2 5" xfId="14533" xr:uid="{2A9CEE76-F13C-4E7C-AA41-5025CE851890}"/>
    <cellStyle name="40% - Accent4 5 2 5 2" xfId="14534" xr:uid="{0BE7556F-E1F2-4E8A-AC67-1D43D9E9F57B}"/>
    <cellStyle name="40% - Accent4 5 2 5 2 2" xfId="14535" xr:uid="{1CB2E070-3C44-4933-8582-8AEACF586904}"/>
    <cellStyle name="40% - Accent4 5 2 5 2 3" xfId="14536" xr:uid="{E7687242-744B-403D-B1CB-31B0961BF5EB}"/>
    <cellStyle name="40% - Accent4 5 2 5 3" xfId="14537" xr:uid="{B52A9350-1D97-43B2-AF2A-30F3301867ED}"/>
    <cellStyle name="40% - Accent4 5 2 5 4" xfId="14538" xr:uid="{4C4B90CD-34C5-4B9C-B5FD-50657D19BDD4}"/>
    <cellStyle name="40% - Accent4 5 2 5 5" xfId="14539" xr:uid="{51FC114E-5630-4175-A184-2BFC0E387F41}"/>
    <cellStyle name="40% - Accent4 5 2 6" xfId="14540" xr:uid="{D591A581-99E6-4639-A247-3A807E06B8F6}"/>
    <cellStyle name="40% - Accent4 5 2 6 2" xfId="14541" xr:uid="{869B2523-4BF5-4001-B532-643AE1748C77}"/>
    <cellStyle name="40% - Accent4 5 2 6 3" xfId="14542" xr:uid="{9D11594A-8481-4CEE-A8A2-3E79633B330B}"/>
    <cellStyle name="40% - Accent4 5 2 7" xfId="14543" xr:uid="{382AAD5A-E6E7-4991-B27E-AC29DE53CFD6}"/>
    <cellStyle name="40% - Accent4 5 2 8" xfId="14544" xr:uid="{0748A74F-9CF0-4162-9E62-99C2BD0C4062}"/>
    <cellStyle name="40% - Accent4 5 2 9" xfId="14545" xr:uid="{9CD8D273-1659-44D5-B5CD-4F3316AB8C1A}"/>
    <cellStyle name="40% - Accent4 5 3" xfId="416" xr:uid="{8E4B61C1-271F-4582-AFD0-9474082E0EA5}"/>
    <cellStyle name="40% - Accent4 5 3 10" xfId="14547" xr:uid="{D928711A-0D05-490D-B947-22069EBB9B7F}"/>
    <cellStyle name="40% - Accent4 5 3 11" xfId="14546" xr:uid="{C9FCC0B6-546F-470C-BD72-8D6F12D7365E}"/>
    <cellStyle name="40% - Accent4 5 3 2" xfId="14548" xr:uid="{C403A436-7BEA-4F77-B72A-A85C9A2E0620}"/>
    <cellStyle name="40% - Accent4 5 3 2 2" xfId="14549" xr:uid="{ADDBABB0-8FB0-4BF0-9FF9-EAE4F371F996}"/>
    <cellStyle name="40% - Accent4 5 3 2 2 2" xfId="14550" xr:uid="{952B3646-FB8C-45AD-8689-97CE3E8909D6}"/>
    <cellStyle name="40% - Accent4 5 3 2 2 3" xfId="14551" xr:uid="{109E41F7-7987-474C-A05C-D2379143C9AD}"/>
    <cellStyle name="40% - Accent4 5 3 2 2 4" xfId="14552" xr:uid="{9DC4CD7B-2082-418C-A6F4-2542D793E495}"/>
    <cellStyle name="40% - Accent4 5 3 2 2 5" xfId="14553" xr:uid="{C432E46F-8852-4991-AEA2-E44631439E54}"/>
    <cellStyle name="40% - Accent4 5 3 2 3" xfId="14554" xr:uid="{31B0E386-6A94-42F7-A624-E3523F9893B5}"/>
    <cellStyle name="40% - Accent4 5 3 2 4" xfId="14555" xr:uid="{E9CD63F7-A0EE-4421-B4AE-076344F07953}"/>
    <cellStyle name="40% - Accent4 5 3 2 5" xfId="14556" xr:uid="{14FC5336-C0B2-46AB-814B-080F8BC9BC73}"/>
    <cellStyle name="40% - Accent4 5 3 2 6" xfId="14557" xr:uid="{8F9065C5-3FFC-4C58-AC9D-83BA30778943}"/>
    <cellStyle name="40% - Accent4 5 3 2 7" xfId="14558" xr:uid="{1D2322E5-294D-4C64-984B-0E4B09B2193D}"/>
    <cellStyle name="40% - Accent4 5 3 2 8" xfId="14559" xr:uid="{3D6562A8-6698-4076-98DD-81BC36090936}"/>
    <cellStyle name="40% - Accent4 5 3 3" xfId="14560" xr:uid="{BEC9999D-001F-4A89-8B7F-4FB5D83C54BD}"/>
    <cellStyle name="40% - Accent4 5 3 3 2" xfId="14561" xr:uid="{7C7E0FA3-A1EA-4FC5-A947-7C1A016EA646}"/>
    <cellStyle name="40% - Accent4 5 3 3 2 2" xfId="14562" xr:uid="{6B5B4E6D-0CAF-477F-BD7A-A1237195D522}"/>
    <cellStyle name="40% - Accent4 5 3 3 2 3" xfId="14563" xr:uid="{D4D32919-2A86-4220-8EC0-3C70F82B97F6}"/>
    <cellStyle name="40% - Accent4 5 3 3 3" xfId="14564" xr:uid="{ECED551F-1116-4C0D-9BD3-5D4510F567C2}"/>
    <cellStyle name="40% - Accent4 5 3 3 4" xfId="14565" xr:uid="{82B104FD-85C7-42D8-A2A4-498B6F031091}"/>
    <cellStyle name="40% - Accent4 5 3 3 5" xfId="14566" xr:uid="{2534CA8C-BFC8-42CE-B920-55F0F6CCE6DF}"/>
    <cellStyle name="40% - Accent4 5 3 3 6" xfId="14567" xr:uid="{910ACED5-CC2F-49A9-94DB-D6C8CA40C44F}"/>
    <cellStyle name="40% - Accent4 5 3 3 7" xfId="14568" xr:uid="{B6A3174E-6FDC-44B8-BDB5-CE868E3AD560}"/>
    <cellStyle name="40% - Accent4 5 3 4" xfId="14569" xr:uid="{002DAE77-B362-4439-8D1E-2AD65055364C}"/>
    <cellStyle name="40% - Accent4 5 3 4 2" xfId="14570" xr:uid="{AAD98180-B1EB-4AE6-AF26-AD1BB150A6AC}"/>
    <cellStyle name="40% - Accent4 5 3 4 3" xfId="14571" xr:uid="{1C6548E5-B8A5-4CF2-83A5-7F027036BBE8}"/>
    <cellStyle name="40% - Accent4 5 3 4 4" xfId="14572" xr:uid="{F96CC726-90FC-40A0-8A08-0829C800A159}"/>
    <cellStyle name="40% - Accent4 5 3 5" xfId="14573" xr:uid="{CBB4BDD8-2FD1-4F91-9ACA-1DF68A296BEA}"/>
    <cellStyle name="40% - Accent4 5 3 6" xfId="14574" xr:uid="{9F9ED2A9-D340-4838-8DF8-6476528CC0EF}"/>
    <cellStyle name="40% - Accent4 5 3 7" xfId="14575" xr:uid="{6CCF23E5-C23F-46EC-98FE-F881E25C198B}"/>
    <cellStyle name="40% - Accent4 5 3 8" xfId="14576" xr:uid="{B3C72A30-4762-4251-98FD-5004416CC8D5}"/>
    <cellStyle name="40% - Accent4 5 3 9" xfId="14577" xr:uid="{0D290FE7-0346-493E-9674-2E260CD93C95}"/>
    <cellStyle name="40% - Accent4 5 4" xfId="14578" xr:uid="{27ECB3D7-AC9D-4306-AC8F-19C155A32E16}"/>
    <cellStyle name="40% - Accent4 5 4 10" xfId="14579" xr:uid="{413CA91A-1FD3-4DCA-A5D9-416DAF329368}"/>
    <cellStyle name="40% - Accent4 5 4 2" xfId="14580" xr:uid="{4E462C80-D3DA-4535-BA60-3FA3DB123EC1}"/>
    <cellStyle name="40% - Accent4 5 4 2 2" xfId="14581" xr:uid="{1354B102-B68E-4670-A5D2-25AD8F965B00}"/>
    <cellStyle name="40% - Accent4 5 4 2 2 2" xfId="14582" xr:uid="{417DF566-75CA-44A0-B315-D307C9A886CE}"/>
    <cellStyle name="40% - Accent4 5 4 2 2 3" xfId="14583" xr:uid="{17F39986-F21C-4DA4-9C51-B94A38E48531}"/>
    <cellStyle name="40% - Accent4 5 4 2 2 4" xfId="14584" xr:uid="{F8AB18DB-8BC2-4FCB-883D-35F2F5DC064B}"/>
    <cellStyle name="40% - Accent4 5 4 2 3" xfId="14585" xr:uid="{97D19B8E-7C58-41E7-814D-D67E23A0F271}"/>
    <cellStyle name="40% - Accent4 5 4 2 4" xfId="14586" xr:uid="{43B7C53D-F761-42DB-8404-FB954C71F60D}"/>
    <cellStyle name="40% - Accent4 5 4 2 5" xfId="14587" xr:uid="{AA107AF2-C12B-45D7-89A5-571C2934C15F}"/>
    <cellStyle name="40% - Accent4 5 4 2 6" xfId="14588" xr:uid="{9194DEE3-1BA0-45FC-ADC5-63C46E7545AF}"/>
    <cellStyle name="40% - Accent4 5 4 2 7" xfId="14589" xr:uid="{CB1D7CFE-91DE-4012-98B2-587CDEB88439}"/>
    <cellStyle name="40% - Accent4 5 4 3" xfId="14590" xr:uid="{0881A904-E800-4A12-BA49-D3E548EE2FB5}"/>
    <cellStyle name="40% - Accent4 5 4 3 2" xfId="14591" xr:uid="{1CED13BB-7A6D-4D74-830C-BC02F0556E87}"/>
    <cellStyle name="40% - Accent4 5 4 3 2 2" xfId="14592" xr:uid="{98D4903C-241D-46FB-BB27-5C4740EE1FD8}"/>
    <cellStyle name="40% - Accent4 5 4 3 2 3" xfId="14593" xr:uid="{5E5C6220-7731-40AA-BA0F-F3A6E39015B5}"/>
    <cellStyle name="40% - Accent4 5 4 3 3" xfId="14594" xr:uid="{A3834EE1-5400-4CF2-9BD2-750F71CCD743}"/>
    <cellStyle name="40% - Accent4 5 4 3 4" xfId="14595" xr:uid="{BA394E14-8635-45E7-9D93-911CDBB09BCD}"/>
    <cellStyle name="40% - Accent4 5 4 3 5" xfId="14596" xr:uid="{0314EF0C-B85C-4BE7-BE49-53E428324F48}"/>
    <cellStyle name="40% - Accent4 5 4 3 6" xfId="14597" xr:uid="{6BC1DD9E-AD0F-4182-8B6D-50FA759F0C41}"/>
    <cellStyle name="40% - Accent4 5 4 4" xfId="14598" xr:uid="{25F72016-D61D-4706-B9C3-B5215BBDD960}"/>
    <cellStyle name="40% - Accent4 5 4 4 2" xfId="14599" xr:uid="{B02A0718-70BF-4558-AE26-F859A43878B7}"/>
    <cellStyle name="40% - Accent4 5 4 4 3" xfId="14600" xr:uid="{B403241B-B8E0-45DC-8275-FDFFC681AA49}"/>
    <cellStyle name="40% - Accent4 5 4 4 4" xfId="14601" xr:uid="{32C7F274-C04D-4D9C-B0C8-CB54B1428A3B}"/>
    <cellStyle name="40% - Accent4 5 4 5" xfId="14602" xr:uid="{EECB7967-6707-46BC-B4B0-AE4D6FCCB053}"/>
    <cellStyle name="40% - Accent4 5 4 6" xfId="14603" xr:uid="{B17C4626-C0AA-4403-B682-736E4249AD26}"/>
    <cellStyle name="40% - Accent4 5 4 7" xfId="14604" xr:uid="{D86C5506-EE9F-44E2-89FC-488915573398}"/>
    <cellStyle name="40% - Accent4 5 4 8" xfId="14605" xr:uid="{725E00FC-C59B-46F1-A51D-8912E662902E}"/>
    <cellStyle name="40% - Accent4 5 4 9" xfId="14606" xr:uid="{2854525C-DE3C-4AEB-A0DA-D2422F1FAAB4}"/>
    <cellStyle name="40% - Accent4 5 5" xfId="14607" xr:uid="{33B71A6E-30AC-4871-90B6-EE32A025E505}"/>
    <cellStyle name="40% - Accent4 5 5 2" xfId="14608" xr:uid="{4FF8611C-0C6D-4231-B9B5-951E95537C7B}"/>
    <cellStyle name="40% - Accent4 5 5 2 2" xfId="14609" xr:uid="{B972237B-950F-43E7-9F59-5B7A36705DD1}"/>
    <cellStyle name="40% - Accent4 5 5 2 2 2" xfId="14610" xr:uid="{99C80DE1-2441-4DFA-8D13-27ADC229A0B8}"/>
    <cellStyle name="40% - Accent4 5 5 2 2 3" xfId="14611" xr:uid="{A105829A-1101-48B2-90D2-9A29DC9E6494}"/>
    <cellStyle name="40% - Accent4 5 5 2 2 4" xfId="14612" xr:uid="{5A3B66DC-3D72-487A-93E7-87CA3667BD5C}"/>
    <cellStyle name="40% - Accent4 5 5 2 3" xfId="14613" xr:uid="{CB37579E-47BF-43E6-9129-0E75075CAD09}"/>
    <cellStyle name="40% - Accent4 5 5 2 4" xfId="14614" xr:uid="{59865874-23C2-4168-88D7-3CC81D130D36}"/>
    <cellStyle name="40% - Accent4 5 5 2 5" xfId="14615" xr:uid="{9447790B-8A14-4AB3-B099-FC8BCB68AC99}"/>
    <cellStyle name="40% - Accent4 5 5 2 6" xfId="14616" xr:uid="{E4D2EC0B-33CE-41DA-8DEF-90E746727289}"/>
    <cellStyle name="40% - Accent4 5 5 3" xfId="14617" xr:uid="{BA413A9B-BCCE-4995-9A52-D14A691EE5F2}"/>
    <cellStyle name="40% - Accent4 5 5 3 2" xfId="14618" xr:uid="{F9BBECC0-EED3-42FF-928E-BC5144A7DBF3}"/>
    <cellStyle name="40% - Accent4 5 5 3 2 2" xfId="14619" xr:uid="{A8AC0FD9-FF0D-4204-A4F6-C1AFEFBFC548}"/>
    <cellStyle name="40% - Accent4 5 5 3 2 3" xfId="14620" xr:uid="{0DBB38E4-284C-4F0B-8CD9-C88BB8982E62}"/>
    <cellStyle name="40% - Accent4 5 5 3 3" xfId="14621" xr:uid="{BE1A62FA-2DDB-44DD-B1C9-F2DD72F457B4}"/>
    <cellStyle name="40% - Accent4 5 5 3 4" xfId="14622" xr:uid="{642185EF-5251-4BEE-895A-2A09001D7F04}"/>
    <cellStyle name="40% - Accent4 5 5 3 5" xfId="14623" xr:uid="{D319D097-7B68-4B81-BCA5-8F2E54597F6C}"/>
    <cellStyle name="40% - Accent4 5 5 3 6" xfId="14624" xr:uid="{196C13E2-1BBF-4740-8D4E-A9C1F87E0E36}"/>
    <cellStyle name="40% - Accent4 5 5 4" xfId="14625" xr:uid="{BDDE8337-CBD4-4C0F-9663-1873D76A754B}"/>
    <cellStyle name="40% - Accent4 5 5 4 2" xfId="14626" xr:uid="{942902A6-161E-46DB-9460-EFE9A8F96102}"/>
    <cellStyle name="40% - Accent4 5 5 4 3" xfId="14627" xr:uid="{A221025B-9F62-438B-A208-14A0BF21DF44}"/>
    <cellStyle name="40% - Accent4 5 5 4 4" xfId="14628" xr:uid="{66363E49-58BE-4086-A9D0-1E6652DC982D}"/>
    <cellStyle name="40% - Accent4 5 5 5" xfId="14629" xr:uid="{C0BA0ED7-3AE0-401C-AEE4-20C4EB7D3B3D}"/>
    <cellStyle name="40% - Accent4 5 5 6" xfId="14630" xr:uid="{89D6E46A-9742-4F60-9425-72894CD166CB}"/>
    <cellStyle name="40% - Accent4 5 5 7" xfId="14631" xr:uid="{F5DED964-E8A5-467D-9C2F-7D61D14487E5}"/>
    <cellStyle name="40% - Accent4 5 5 8" xfId="14632" xr:uid="{D7D430A7-3F63-4F74-A57B-BD8410219720}"/>
    <cellStyle name="40% - Accent4 5 5 9" xfId="14633" xr:uid="{6BC56AD4-CBCD-4A84-BC32-DE1387F59566}"/>
    <cellStyle name="40% - Accent4 5 6" xfId="14634" xr:uid="{737412A9-4263-439F-836F-895ABC3F9D2F}"/>
    <cellStyle name="40% - Accent4 5 6 2" xfId="14635" xr:uid="{F178D804-F12E-422A-B750-93ACF0247E6E}"/>
    <cellStyle name="40% - Accent4 5 6 2 2" xfId="14636" xr:uid="{25A33B24-4940-4A81-B171-7C887879251F}"/>
    <cellStyle name="40% - Accent4 5 6 2 3" xfId="14637" xr:uid="{11742414-0B3F-4E45-B311-361AA2B7842C}"/>
    <cellStyle name="40% - Accent4 5 6 2 4" xfId="14638" xr:uid="{BB1AAA47-3EE2-4D76-91AD-F86F063DB335}"/>
    <cellStyle name="40% - Accent4 5 6 3" xfId="14639" xr:uid="{123BD565-4DEC-47CB-9C29-448C9D164A69}"/>
    <cellStyle name="40% - Accent4 5 6 4" xfId="14640" xr:uid="{0C5B3658-831B-48FE-951E-7C43C67708A8}"/>
    <cellStyle name="40% - Accent4 5 6 5" xfId="14641" xr:uid="{B22D1E71-D7EB-4EEE-A197-5F67CBFD3607}"/>
    <cellStyle name="40% - Accent4 5 6 6" xfId="14642" xr:uid="{F8B1D8B3-10E8-4C63-BA5F-3B208883E36C}"/>
    <cellStyle name="40% - Accent4 5 7" xfId="14643" xr:uid="{F91A4148-330B-44F2-B1CF-997DDD6E715E}"/>
    <cellStyle name="40% - Accent4 5 7 2" xfId="14644" xr:uid="{4270A37E-82A2-4894-95D0-FDA08A708B19}"/>
    <cellStyle name="40% - Accent4 5 7 2 2" xfId="14645" xr:uid="{A9312C91-0EFD-48EB-A10B-C85AB28D9E50}"/>
    <cellStyle name="40% - Accent4 5 7 2 3" xfId="14646" xr:uid="{2B6728EE-48B1-4A31-A95E-AABF99F2AB11}"/>
    <cellStyle name="40% - Accent4 5 7 3" xfId="14647" xr:uid="{025E57BA-5C6E-404A-AA16-46F0B51C35E5}"/>
    <cellStyle name="40% - Accent4 5 7 4" xfId="14648" xr:uid="{083CE73B-2779-4175-898A-FE17E0BA4BB1}"/>
    <cellStyle name="40% - Accent4 5 7 5" xfId="14649" xr:uid="{2333596D-05DC-483C-B23F-FA082C2201EC}"/>
    <cellStyle name="40% - Accent4 5 7 6" xfId="14650" xr:uid="{88E0EE78-57EA-4C26-9BB5-203CF571CAF3}"/>
    <cellStyle name="40% - Accent4 5 8" xfId="14651" xr:uid="{86ABBE93-861C-48EE-9AB6-FDC9B6F8FFFC}"/>
    <cellStyle name="40% - Accent4 5 8 2" xfId="14652" xr:uid="{98C414F3-3A46-4D72-875E-29BA38AF64C9}"/>
    <cellStyle name="40% - Accent4 5 8 3" xfId="14653" xr:uid="{0C4C437D-169A-4F65-BEA1-79389835C4E3}"/>
    <cellStyle name="40% - Accent4 5 8 4" xfId="14654" xr:uid="{458DEAD7-D7DF-4DB9-93CD-9F0AF0404359}"/>
    <cellStyle name="40% - Accent4 5 9" xfId="14655" xr:uid="{818470D9-4619-4397-AB0F-A43F1599DA6A}"/>
    <cellStyle name="40% - Accent4 6" xfId="417" xr:uid="{0F79F545-B159-42F2-A57B-206896E79B24}"/>
    <cellStyle name="40% - Accent4 6 10" xfId="14657" xr:uid="{17F75FC1-B339-4CAE-9499-30C13250534D}"/>
    <cellStyle name="40% - Accent4 6 11" xfId="14658" xr:uid="{AD6F2835-0C5C-40C2-9298-6F15F949DAAA}"/>
    <cellStyle name="40% - Accent4 6 12" xfId="14659" xr:uid="{1769B5BC-B666-4472-91BD-59E7065A9535}"/>
    <cellStyle name="40% - Accent4 6 13" xfId="14660" xr:uid="{943FB5B2-6EE3-48CD-B428-8621C45048E9}"/>
    <cellStyle name="40% - Accent4 6 14" xfId="14661" xr:uid="{49FBB654-BEE6-4E33-AD9E-CFBB0E08ED80}"/>
    <cellStyle name="40% - Accent4 6 15" xfId="14656" xr:uid="{3819084E-4BE0-4FE5-BF3C-65F0F0A1DE29}"/>
    <cellStyle name="40% - Accent4 6 2" xfId="418" xr:uid="{64747DE7-62CB-4427-B630-0612DFFEE8BA}"/>
    <cellStyle name="40% - Accent4 6 2 10" xfId="14663" xr:uid="{EAA4ED46-89FA-4530-AEB9-BFA270296962}"/>
    <cellStyle name="40% - Accent4 6 2 11" xfId="14664" xr:uid="{89BC91C6-D88D-4AC1-B68C-EF7086A21235}"/>
    <cellStyle name="40% - Accent4 6 2 12" xfId="14662" xr:uid="{B32C94CC-502F-4F53-8E8F-D755D9A51E57}"/>
    <cellStyle name="40% - Accent4 6 2 2" xfId="14665" xr:uid="{C30352FE-8D7D-49DF-A692-87E006EBDFBB}"/>
    <cellStyle name="40% - Accent4 6 2 2 2" xfId="14666" xr:uid="{85835D40-E6F7-43F8-8E80-149C766A6689}"/>
    <cellStyle name="40% - Accent4 6 2 2 2 2" xfId="14667" xr:uid="{D2A51600-D7EB-47DB-A014-EA8AC43ADBD9}"/>
    <cellStyle name="40% - Accent4 6 2 2 2 3" xfId="14668" xr:uid="{B1B12150-9B05-4673-AE23-D5C27503A13B}"/>
    <cellStyle name="40% - Accent4 6 2 2 2 4" xfId="14669" xr:uid="{E23F0D64-EB74-4AB1-9E2F-80FD76405DA9}"/>
    <cellStyle name="40% - Accent4 6 2 2 3" xfId="14670" xr:uid="{CB9E4707-A23A-4056-A85D-A0403BFD51A5}"/>
    <cellStyle name="40% - Accent4 6 2 2 4" xfId="14671" xr:uid="{AC38908A-BBB2-43ED-A726-80537899D2E1}"/>
    <cellStyle name="40% - Accent4 6 2 2 5" xfId="14672" xr:uid="{F438ABFF-950F-4F2A-B291-A87F97DDD452}"/>
    <cellStyle name="40% - Accent4 6 2 2 6" xfId="14673" xr:uid="{5E575BF2-CB34-43AC-A3C4-F6DC412F5A1C}"/>
    <cellStyle name="40% - Accent4 6 2 2 7" xfId="14674" xr:uid="{CA7E3AF6-82D9-45CC-9A81-4DFC2D44CBCE}"/>
    <cellStyle name="40% - Accent4 6 2 2 8" xfId="14675" xr:uid="{E79C561A-BBB8-4BC5-BA4F-F21BA6712902}"/>
    <cellStyle name="40% - Accent4 6 2 3" xfId="14676" xr:uid="{C52193CD-8618-4B9D-89DF-6852865B046A}"/>
    <cellStyle name="40% - Accent4 6 2 3 2" xfId="14677" xr:uid="{29B8EA6A-61D3-4316-9AB3-B8ABF00AADEC}"/>
    <cellStyle name="40% - Accent4 6 2 3 2 2" xfId="14678" xr:uid="{4B13D73B-EE12-4D27-9AFD-D56F06AB17E1}"/>
    <cellStyle name="40% - Accent4 6 2 3 2 3" xfId="14679" xr:uid="{D8086495-7E37-46CD-8E9D-76C37ED0DFF6}"/>
    <cellStyle name="40% - Accent4 6 2 3 3" xfId="14680" xr:uid="{99C02737-6AEC-4B3C-AD80-34C503B61237}"/>
    <cellStyle name="40% - Accent4 6 2 3 4" xfId="14681" xr:uid="{42AB4B19-EC4B-4A13-A981-3DDD26C61CCC}"/>
    <cellStyle name="40% - Accent4 6 2 3 5" xfId="14682" xr:uid="{5E11C42C-9135-4B04-A369-CFE1D768B9C3}"/>
    <cellStyle name="40% - Accent4 6 2 3 6" xfId="14683" xr:uid="{9D198A01-0DB5-43E4-A635-998BDD4D7298}"/>
    <cellStyle name="40% - Accent4 6 2 4" xfId="14684" xr:uid="{D893F0B4-0A71-4FDA-AD25-FFBF4E3EC59D}"/>
    <cellStyle name="40% - Accent4 6 2 4 2" xfId="14685" xr:uid="{6828712A-B062-47F8-A942-6495A58FD9D7}"/>
    <cellStyle name="40% - Accent4 6 2 4 3" xfId="14686" xr:uid="{8E245CD0-5A67-4FAC-BE14-CFE916EFCBAB}"/>
    <cellStyle name="40% - Accent4 6 2 5" xfId="14687" xr:uid="{6E8368D5-1827-4E04-8A89-A15E85880CF6}"/>
    <cellStyle name="40% - Accent4 6 2 6" xfId="14688" xr:uid="{DA9A79CC-1B2D-4B5F-94C4-0978DA307BE4}"/>
    <cellStyle name="40% - Accent4 6 2 7" xfId="14689" xr:uid="{C4A85778-FDBD-4C07-B2D6-BF481AD410B7}"/>
    <cellStyle name="40% - Accent4 6 2 8" xfId="14690" xr:uid="{ACE63D43-B7B5-44E3-9D23-386FF63185AC}"/>
    <cellStyle name="40% - Accent4 6 2 9" xfId="14691" xr:uid="{EF935256-F4C2-4A93-B7A1-4AF76407B986}"/>
    <cellStyle name="40% - Accent4 6 3" xfId="14692" xr:uid="{DAC38E5B-5C42-4198-B159-6BBB6B7E4D3E}"/>
    <cellStyle name="40% - Accent4 6 3 10" xfId="14693" xr:uid="{49BC10EB-DBF6-49EE-A60A-EBD448344544}"/>
    <cellStyle name="40% - Accent4 6 3 2" xfId="14694" xr:uid="{61F52FF8-52DE-460D-9976-D76170B33605}"/>
    <cellStyle name="40% - Accent4 6 3 2 2" xfId="14695" xr:uid="{EE35B721-9B7F-435F-83E6-ED21D8476796}"/>
    <cellStyle name="40% - Accent4 6 3 2 2 2" xfId="14696" xr:uid="{8088DB81-C6AB-48AF-B786-CFFB10DD8DB4}"/>
    <cellStyle name="40% - Accent4 6 3 2 2 3" xfId="14697" xr:uid="{BBFDF853-9992-4EA8-AA3E-6459A66F9AE6}"/>
    <cellStyle name="40% - Accent4 6 3 2 3" xfId="14698" xr:uid="{840BB0D9-C99C-4C21-B864-7C2C7309ADFE}"/>
    <cellStyle name="40% - Accent4 6 3 2 4" xfId="14699" xr:uid="{AD8AEA24-7562-4FFB-8614-3070B7A4FC08}"/>
    <cellStyle name="40% - Accent4 6 3 2 5" xfId="14700" xr:uid="{878670F4-0EED-41B4-AF41-103B0BE9D8C1}"/>
    <cellStyle name="40% - Accent4 6 3 2 6" xfId="14701" xr:uid="{BFBE35C9-9173-4F69-A900-294E5B8093F0}"/>
    <cellStyle name="40% - Accent4 6 3 2 7" xfId="14702" xr:uid="{0177D687-C8E4-4C80-B0BD-D97D6B400249}"/>
    <cellStyle name="40% - Accent4 6 3 3" xfId="14703" xr:uid="{F6571A4F-525A-47B8-8660-E00986D59692}"/>
    <cellStyle name="40% - Accent4 6 3 3 2" xfId="14704" xr:uid="{8D030785-60FA-4530-9A66-C5F4907E1781}"/>
    <cellStyle name="40% - Accent4 6 3 3 2 2" xfId="14705" xr:uid="{E92B6E58-6A23-4860-8BFE-C9F22AAFB23D}"/>
    <cellStyle name="40% - Accent4 6 3 3 2 3" xfId="14706" xr:uid="{2CAA911B-118E-449C-87A1-762581FBCD7D}"/>
    <cellStyle name="40% - Accent4 6 3 3 3" xfId="14707" xr:uid="{35C708C4-EEA5-4129-A797-276C2FAFE742}"/>
    <cellStyle name="40% - Accent4 6 3 3 4" xfId="14708" xr:uid="{FD5C0A62-2123-434B-AA51-62BBFDFD9CE1}"/>
    <cellStyle name="40% - Accent4 6 3 3 5" xfId="14709" xr:uid="{92E9E32F-FD57-4F01-B632-1B59081BB8F5}"/>
    <cellStyle name="40% - Accent4 6 3 4" xfId="14710" xr:uid="{FD2F2EA6-8A3E-4163-B06F-13A814765A96}"/>
    <cellStyle name="40% - Accent4 6 3 4 2" xfId="14711" xr:uid="{96B8309C-E4C5-4E92-BB4A-BE486F1A8FA4}"/>
    <cellStyle name="40% - Accent4 6 3 4 3" xfId="14712" xr:uid="{CE835E74-3246-43A0-8553-A1C3290EF587}"/>
    <cellStyle name="40% - Accent4 6 3 5" xfId="14713" xr:uid="{C875683B-F853-4D51-A789-B367F416D9FB}"/>
    <cellStyle name="40% - Accent4 6 3 6" xfId="14714" xr:uid="{C48F4890-FD69-4835-8B6D-83AA4521B0AB}"/>
    <cellStyle name="40% - Accent4 6 3 7" xfId="14715" xr:uid="{5CDAA9B7-89C7-4C51-A38B-30A3E4A48048}"/>
    <cellStyle name="40% - Accent4 6 3 8" xfId="14716" xr:uid="{CA38E209-1229-4554-A121-EEA4A6C620F6}"/>
    <cellStyle name="40% - Accent4 6 3 9" xfId="14717" xr:uid="{B9FCFC81-579A-41F3-9180-6D1683391118}"/>
    <cellStyle name="40% - Accent4 6 4" xfId="14718" xr:uid="{0F23A205-1394-4F5F-BE20-03DE198E5DC2}"/>
    <cellStyle name="40% - Accent4 6 4 10" xfId="14719" xr:uid="{16CCFEAF-9B03-4176-9F14-414EEF5F8404}"/>
    <cellStyle name="40% - Accent4 6 4 2" xfId="14720" xr:uid="{78DAE722-4856-490D-AB6B-F4AE165A81E7}"/>
    <cellStyle name="40% - Accent4 6 4 2 2" xfId="14721" xr:uid="{B8999FCC-C211-4CF3-8EF2-100DB2DCF461}"/>
    <cellStyle name="40% - Accent4 6 4 2 2 2" xfId="14722" xr:uid="{D3E4E2A0-F480-4D74-9863-DA40C51B98F2}"/>
    <cellStyle name="40% - Accent4 6 4 2 2 3" xfId="14723" xr:uid="{9E061DB5-D9CE-47B2-AFBC-A91F3E4EBD95}"/>
    <cellStyle name="40% - Accent4 6 4 2 3" xfId="14724" xr:uid="{134DF641-D12A-42B0-A202-8CEBBD3C84B2}"/>
    <cellStyle name="40% - Accent4 6 4 2 4" xfId="14725" xr:uid="{AC7ECAEE-C282-4793-9D66-7001682FF75E}"/>
    <cellStyle name="40% - Accent4 6 4 2 5" xfId="14726" xr:uid="{9DA9B58D-6F87-4E1A-AD0E-3FF988D76601}"/>
    <cellStyle name="40% - Accent4 6 4 3" xfId="14727" xr:uid="{E4A6F0C6-438F-4C4E-BAD3-5CF18AB6B759}"/>
    <cellStyle name="40% - Accent4 6 4 3 2" xfId="14728" xr:uid="{48068E16-9402-4AE2-AA4A-16F9375A14FB}"/>
    <cellStyle name="40% - Accent4 6 4 3 2 2" xfId="14729" xr:uid="{A48A1526-2488-42D9-8EAE-D9EBB7FBAAE6}"/>
    <cellStyle name="40% - Accent4 6 4 3 2 3" xfId="14730" xr:uid="{40579521-027B-49A1-93AE-91255CC3D36F}"/>
    <cellStyle name="40% - Accent4 6 4 3 3" xfId="14731" xr:uid="{74547CE3-6799-4707-9A90-B2D1D13F5805}"/>
    <cellStyle name="40% - Accent4 6 4 3 4" xfId="14732" xr:uid="{467009EB-9C7B-400A-9BBD-0B72A2B4A954}"/>
    <cellStyle name="40% - Accent4 6 4 3 5" xfId="14733" xr:uid="{81903B2E-9327-405D-908E-31DA7F51AD27}"/>
    <cellStyle name="40% - Accent4 6 4 4" xfId="14734" xr:uid="{32E3DDF7-EB41-4106-888B-91FCCA8AB106}"/>
    <cellStyle name="40% - Accent4 6 4 4 2" xfId="14735" xr:uid="{2966CEB2-861D-4F8D-B99A-2F2BB5978758}"/>
    <cellStyle name="40% - Accent4 6 4 4 3" xfId="14736" xr:uid="{40648521-53AB-4F21-806B-5DAD59556D0E}"/>
    <cellStyle name="40% - Accent4 6 4 5" xfId="14737" xr:uid="{2C79F29D-04B5-4D64-A4FA-DF5494DD719C}"/>
    <cellStyle name="40% - Accent4 6 4 6" xfId="14738" xr:uid="{795379FA-3E62-4C14-8C9C-FE7CDD3CFA1C}"/>
    <cellStyle name="40% - Accent4 6 4 7" xfId="14739" xr:uid="{81C5CE7A-21E6-4388-801A-5352F48C5D55}"/>
    <cellStyle name="40% - Accent4 6 4 8" xfId="14740" xr:uid="{C3885CB5-5629-4421-8B5D-C99BD2BE770C}"/>
    <cellStyle name="40% - Accent4 6 4 9" xfId="14741" xr:uid="{E0DBB012-0DC6-44FE-8A9D-715E238FB21D}"/>
    <cellStyle name="40% - Accent4 6 5" xfId="14742" xr:uid="{E295855F-7AFD-4D7D-B6AC-B31EE6F46C9B}"/>
    <cellStyle name="40% - Accent4 6 5 2" xfId="14743" xr:uid="{AD0E5B9F-2142-4D27-992E-D0BBC827B78A}"/>
    <cellStyle name="40% - Accent4 6 5 2 2" xfId="14744" xr:uid="{C8A69825-E801-4C7E-9F42-9561EE56E2C3}"/>
    <cellStyle name="40% - Accent4 6 5 2 3" xfId="14745" xr:uid="{1B59083B-B4C7-41B3-83C2-C4AC2761BF39}"/>
    <cellStyle name="40% - Accent4 6 5 3" xfId="14746" xr:uid="{BA88B7EE-0388-4FFA-8A6C-E5A3A734141A}"/>
    <cellStyle name="40% - Accent4 6 5 4" xfId="14747" xr:uid="{D236422C-8B38-4174-B6DC-8DB95F44D856}"/>
    <cellStyle name="40% - Accent4 6 5 5" xfId="14748" xr:uid="{9072ED1C-8DFC-4D9D-9E76-D2C550B14E9F}"/>
    <cellStyle name="40% - Accent4 6 6" xfId="14749" xr:uid="{78DB3013-8033-42AB-9E58-9AA138AF985A}"/>
    <cellStyle name="40% - Accent4 6 6 2" xfId="14750" xr:uid="{7F74041E-5910-4AC8-850E-697800130B6A}"/>
    <cellStyle name="40% - Accent4 6 6 2 2" xfId="14751" xr:uid="{B6C35A96-589D-4A7B-9C30-A7B0D11C1BBE}"/>
    <cellStyle name="40% - Accent4 6 6 2 3" xfId="14752" xr:uid="{B06D7599-23D4-4FC2-B04E-C2FBFA655071}"/>
    <cellStyle name="40% - Accent4 6 6 3" xfId="14753" xr:uid="{65784738-90AC-47EC-AFAB-88993BB847CE}"/>
    <cellStyle name="40% - Accent4 6 6 4" xfId="14754" xr:uid="{AD2A3EB2-74DF-4145-9D27-43181FC6CC59}"/>
    <cellStyle name="40% - Accent4 6 6 5" xfId="14755" xr:uid="{185663E2-E098-4CE4-8FE4-B54A006E4A81}"/>
    <cellStyle name="40% - Accent4 6 7" xfId="14756" xr:uid="{79C6DF0F-F960-493F-A58A-1310A0794B0C}"/>
    <cellStyle name="40% - Accent4 6 7 2" xfId="14757" xr:uid="{4EB04828-F4A2-4A57-8C70-D66206440315}"/>
    <cellStyle name="40% - Accent4 6 7 3" xfId="14758" xr:uid="{93556796-A807-46FD-84C0-64B4AED542C7}"/>
    <cellStyle name="40% - Accent4 6 8" xfId="14759" xr:uid="{6B6F7831-4F5B-43ED-878C-966AB939F93B}"/>
    <cellStyle name="40% - Accent4 6 9" xfId="14760" xr:uid="{397FABB4-C8E7-4646-BF55-AD9F6DEF06AF}"/>
    <cellStyle name="40% - Accent4 7" xfId="419" xr:uid="{6AB9616A-DB4A-44CB-8DD4-B1AF6263A96F}"/>
    <cellStyle name="40% - Accent4 7 10" xfId="14762" xr:uid="{3BA3739E-32F3-4332-9008-A2FDA93E078B}"/>
    <cellStyle name="40% - Accent4 7 11" xfId="14763" xr:uid="{FC4F083D-8F2F-4FC7-85E5-622A31C8541A}"/>
    <cellStyle name="40% - Accent4 7 12" xfId="14764" xr:uid="{299AB7DA-BACF-44F4-906B-B923AC5FA310}"/>
    <cellStyle name="40% - Accent4 7 13" xfId="14765" xr:uid="{DD7401F0-05D9-45E6-8324-16F325F72BA9}"/>
    <cellStyle name="40% - Accent4 7 14" xfId="14761" xr:uid="{16D6E2E3-32D5-43D9-AEE7-C907CD0EF157}"/>
    <cellStyle name="40% - Accent4 7 2" xfId="420" xr:uid="{170081EA-DEDB-4744-99E5-51C0528B71DB}"/>
    <cellStyle name="40% - Accent4 7 2 10" xfId="14767" xr:uid="{A325F54B-3EA3-4E8A-8836-D620C3E92E27}"/>
    <cellStyle name="40% - Accent4 7 2 11" xfId="14766" xr:uid="{66D69E14-B676-49DE-9D2A-C95B00F93A89}"/>
    <cellStyle name="40% - Accent4 7 2 2" xfId="14768" xr:uid="{E3D93AE7-83DD-4C52-9FA1-3A4A362DB9CD}"/>
    <cellStyle name="40% - Accent4 7 2 2 2" xfId="14769" xr:uid="{37F8EC42-E556-4086-9E53-360F84932E6F}"/>
    <cellStyle name="40% - Accent4 7 2 2 2 2" xfId="14770" xr:uid="{0A1A2C3E-3ED3-4A72-8181-16A67AC8F1BB}"/>
    <cellStyle name="40% - Accent4 7 2 2 2 3" xfId="14771" xr:uid="{67AB4736-B963-417C-9ED3-FEC1C1D5C325}"/>
    <cellStyle name="40% - Accent4 7 2 2 3" xfId="14772" xr:uid="{2CE1D3B3-266E-4BC8-AA39-D74F18CA8DE5}"/>
    <cellStyle name="40% - Accent4 7 2 2 4" xfId="14773" xr:uid="{37E9F155-AD98-4F7D-AB84-5FDA90E0CA46}"/>
    <cellStyle name="40% - Accent4 7 2 2 5" xfId="14774" xr:uid="{63B31DF7-1539-45FF-9008-9CC6A0E6AE4F}"/>
    <cellStyle name="40% - Accent4 7 2 2 6" xfId="14775" xr:uid="{3F4BA72A-E5FD-4C3E-805A-2C08E31FBFB3}"/>
    <cellStyle name="40% - Accent4 7 2 2 7" xfId="14776" xr:uid="{7A1AB1AD-AEA5-49D5-BE4E-EBE29999E662}"/>
    <cellStyle name="40% - Accent4 7 2 2 8" xfId="14777" xr:uid="{96F36D92-5043-4821-8BF4-EF46D562A3F6}"/>
    <cellStyle name="40% - Accent4 7 2 3" xfId="14778" xr:uid="{BDD1F96D-F961-40AE-894C-09CC68A1F615}"/>
    <cellStyle name="40% - Accent4 7 2 3 2" xfId="14779" xr:uid="{5CD863AF-4D82-4BDE-B564-B033C33E1A71}"/>
    <cellStyle name="40% - Accent4 7 2 3 2 2" xfId="14780" xr:uid="{415981D5-E422-47D2-A7BE-53FBA7BA6ECC}"/>
    <cellStyle name="40% - Accent4 7 2 3 2 3" xfId="14781" xr:uid="{5328164B-5FDF-4D17-B51A-D8233071A31D}"/>
    <cellStyle name="40% - Accent4 7 2 3 3" xfId="14782" xr:uid="{A1A2217F-4E55-4619-9814-249F3FA06544}"/>
    <cellStyle name="40% - Accent4 7 2 3 4" xfId="14783" xr:uid="{2A7224D1-6DB8-4BC5-A4FC-784959416ABB}"/>
    <cellStyle name="40% - Accent4 7 2 3 5" xfId="14784" xr:uid="{0A8B0EFC-6088-4872-AC38-AB520EF5FA56}"/>
    <cellStyle name="40% - Accent4 7 2 4" xfId="14785" xr:uid="{972AB5E9-025F-4910-9D93-02230DBEE706}"/>
    <cellStyle name="40% - Accent4 7 2 4 2" xfId="14786" xr:uid="{78478B9C-9F50-4F91-B6E3-5F0E3B9BC36D}"/>
    <cellStyle name="40% - Accent4 7 2 4 3" xfId="14787" xr:uid="{D7704A20-4A47-4C60-8E62-BEA97C5A5414}"/>
    <cellStyle name="40% - Accent4 7 2 5" xfId="14788" xr:uid="{C51BD404-7F4D-4525-8B98-D2FF5202E8AB}"/>
    <cellStyle name="40% - Accent4 7 2 6" xfId="14789" xr:uid="{526A70BF-6CCC-45DF-A6CA-38077D947F6B}"/>
    <cellStyle name="40% - Accent4 7 2 7" xfId="14790" xr:uid="{9F456A31-346A-430D-A6DA-F5AA6BA527D7}"/>
    <cellStyle name="40% - Accent4 7 2 8" xfId="14791" xr:uid="{3B7B23EB-3E50-4AA9-8330-30B72846FB65}"/>
    <cellStyle name="40% - Accent4 7 2 9" xfId="14792" xr:uid="{6B1BA43C-DA72-463B-8200-A5DA5162ED10}"/>
    <cellStyle name="40% - Accent4 7 3" xfId="14793" xr:uid="{D8C566E9-0EF0-481E-808A-B70B505511C6}"/>
    <cellStyle name="40% - Accent4 7 3 10" xfId="14794" xr:uid="{83E05A10-A7BB-4022-93BB-ED2C7E850DBA}"/>
    <cellStyle name="40% - Accent4 7 3 2" xfId="14795" xr:uid="{CD2541BC-5BA8-4C32-A360-31205FF96F58}"/>
    <cellStyle name="40% - Accent4 7 3 2 2" xfId="14796" xr:uid="{5BDA2B08-01AE-467E-8B33-BFC4A84A275B}"/>
    <cellStyle name="40% - Accent4 7 3 2 2 2" xfId="14797" xr:uid="{9D8195C1-F067-4CFB-89A3-CD7E89AB412E}"/>
    <cellStyle name="40% - Accent4 7 3 2 2 3" xfId="14798" xr:uid="{88AF5319-50D4-4580-BBC9-B5D4B0B0B70F}"/>
    <cellStyle name="40% - Accent4 7 3 2 3" xfId="14799" xr:uid="{0D79CD6A-25E9-4272-B462-22FDF07B45EB}"/>
    <cellStyle name="40% - Accent4 7 3 2 4" xfId="14800" xr:uid="{49213707-1E7D-49CF-B218-240DEA29FA16}"/>
    <cellStyle name="40% - Accent4 7 3 2 5" xfId="14801" xr:uid="{5DD9A025-EDB0-4957-83DC-B7CF39640096}"/>
    <cellStyle name="40% - Accent4 7 3 2 6" xfId="14802" xr:uid="{D990EA80-EFBF-4F85-8670-154AECDBFF30}"/>
    <cellStyle name="40% - Accent4 7 3 2 7" xfId="14803" xr:uid="{937E4914-0564-46FE-9A51-4C23C2834C47}"/>
    <cellStyle name="40% - Accent4 7 3 3" xfId="14804" xr:uid="{516EB87A-4C1B-4845-B7EA-15D7027D1A2D}"/>
    <cellStyle name="40% - Accent4 7 3 3 2" xfId="14805" xr:uid="{BFEAF9EF-B0FB-4818-A428-0F145AB0FEA0}"/>
    <cellStyle name="40% - Accent4 7 3 3 2 2" xfId="14806" xr:uid="{1A27A32A-0C2B-4AA8-A350-E49666F34C01}"/>
    <cellStyle name="40% - Accent4 7 3 3 2 3" xfId="14807" xr:uid="{308D8F22-1BD7-4E01-AA9E-631224187BB7}"/>
    <cellStyle name="40% - Accent4 7 3 3 3" xfId="14808" xr:uid="{A4F21504-7198-4EA9-8215-516B1F205046}"/>
    <cellStyle name="40% - Accent4 7 3 3 4" xfId="14809" xr:uid="{8273940D-0E8D-4B76-AE19-E4FEB9C58CBB}"/>
    <cellStyle name="40% - Accent4 7 3 3 5" xfId="14810" xr:uid="{32310CD5-7912-4242-925F-EF7D49AE6DF0}"/>
    <cellStyle name="40% - Accent4 7 3 4" xfId="14811" xr:uid="{EEFED9D8-9FAB-48F2-B118-0519500AF87A}"/>
    <cellStyle name="40% - Accent4 7 3 4 2" xfId="14812" xr:uid="{751B0812-0AD8-406C-9748-7D2AED736AD5}"/>
    <cellStyle name="40% - Accent4 7 3 4 3" xfId="14813" xr:uid="{F40C2E28-EBC3-4162-8D72-48B68CBFB603}"/>
    <cellStyle name="40% - Accent4 7 3 5" xfId="14814" xr:uid="{2F1A3D6F-7F39-4B8B-A3E8-64C51ED1EFE4}"/>
    <cellStyle name="40% - Accent4 7 3 6" xfId="14815" xr:uid="{DCD7D893-59A6-4BE2-B575-57B0A5B4BF52}"/>
    <cellStyle name="40% - Accent4 7 3 7" xfId="14816" xr:uid="{A67D7094-93EC-4390-B64B-870AF98B42F1}"/>
    <cellStyle name="40% - Accent4 7 3 8" xfId="14817" xr:uid="{90040825-E554-4E93-8AC2-61014BB229C0}"/>
    <cellStyle name="40% - Accent4 7 3 9" xfId="14818" xr:uid="{384CE0B6-03B1-49A7-ACBA-96699AADEEEF}"/>
    <cellStyle name="40% - Accent4 7 4" xfId="14819" xr:uid="{185A6CFC-38F8-4851-AEB2-9393E5F9C2D7}"/>
    <cellStyle name="40% - Accent4 7 4 2" xfId="14820" xr:uid="{CD5606B5-59BA-4FA6-A4D4-EAC160042AC4}"/>
    <cellStyle name="40% - Accent4 7 4 2 2" xfId="14821" xr:uid="{4A24A0BB-847B-4FBD-B6D8-35DF9B06FCE7}"/>
    <cellStyle name="40% - Accent4 7 4 2 3" xfId="14822" xr:uid="{D87C6532-AFF1-4FCB-88DF-8A35DE89DF8A}"/>
    <cellStyle name="40% - Accent4 7 4 3" xfId="14823" xr:uid="{A2EEF8F1-1F84-4CE4-8DAD-10AEADA9CB75}"/>
    <cellStyle name="40% - Accent4 7 4 4" xfId="14824" xr:uid="{1F040AFB-5351-4FE7-909D-AFE685E80DA0}"/>
    <cellStyle name="40% - Accent4 7 4 5" xfId="14825" xr:uid="{5A25EA4F-ED2A-4F83-9268-6CA285251CC0}"/>
    <cellStyle name="40% - Accent4 7 4 6" xfId="14826" xr:uid="{1B098BE7-F842-484B-83DC-3D98A88CDBAC}"/>
    <cellStyle name="40% - Accent4 7 4 7" xfId="14827" xr:uid="{D6AF26E3-08A8-488E-9A78-9E561511BE76}"/>
    <cellStyle name="40% - Accent4 7 4 8" xfId="14828" xr:uid="{A458FF71-E756-44C3-A5E5-9B9CF9464637}"/>
    <cellStyle name="40% - Accent4 7 5" xfId="14829" xr:uid="{04B729CB-DDAA-4673-8B14-A01C2065D667}"/>
    <cellStyle name="40% - Accent4 7 5 2" xfId="14830" xr:uid="{3A0AC371-BCAC-4206-AC87-D1611A6072AD}"/>
    <cellStyle name="40% - Accent4 7 5 2 2" xfId="14831" xr:uid="{9C82B9A5-E997-45B0-8F0C-0572B47D3DDC}"/>
    <cellStyle name="40% - Accent4 7 5 2 3" xfId="14832" xr:uid="{539DC61E-D058-45DE-BA5F-1546900B1D6B}"/>
    <cellStyle name="40% - Accent4 7 5 3" xfId="14833" xr:uid="{7AAF3741-7CBC-4076-A22E-DFF34FF69CBB}"/>
    <cellStyle name="40% - Accent4 7 5 4" xfId="14834" xr:uid="{8099C3C1-9398-449B-B484-5CEA814945A2}"/>
    <cellStyle name="40% - Accent4 7 5 5" xfId="14835" xr:uid="{9A5B2F75-08CD-4CF5-A9EF-E56C76FA8E78}"/>
    <cellStyle name="40% - Accent4 7 6" xfId="14836" xr:uid="{99A9FFDD-08C3-46FD-8048-104BDAC5BB62}"/>
    <cellStyle name="40% - Accent4 7 6 2" xfId="14837" xr:uid="{C32EEB3D-8B7C-4F00-A811-6CE23D4C8D10}"/>
    <cellStyle name="40% - Accent4 7 6 3" xfId="14838" xr:uid="{BA3658F9-4FE7-4409-8CE5-55E9B08718CE}"/>
    <cellStyle name="40% - Accent4 7 7" xfId="14839" xr:uid="{AA78F64D-8ABA-4EEC-970C-E877878EED56}"/>
    <cellStyle name="40% - Accent4 7 8" xfId="14840" xr:uid="{7B8457D3-4EBC-4E5C-B328-064445F69E8F}"/>
    <cellStyle name="40% - Accent4 7 9" xfId="14841" xr:uid="{8639F2EE-5EFA-4562-B3E5-B95E7819312D}"/>
    <cellStyle name="40% - Accent4 8" xfId="14842" xr:uid="{828A1C8F-C284-4A4A-8AA0-8488507DA183}"/>
    <cellStyle name="40% - Accent4 8 10" xfId="14843" xr:uid="{8798A788-DCCE-4EDD-8B30-8CB5CCFD25FB}"/>
    <cellStyle name="40% - Accent4 8 11" xfId="14844" xr:uid="{17B3B29C-0519-46CF-AFB9-F45A53EF7CD6}"/>
    <cellStyle name="40% - Accent4 8 2" xfId="14845" xr:uid="{57802095-4AA4-4948-9541-5D507566CD3E}"/>
    <cellStyle name="40% - Accent4 8 2 2" xfId="14846" xr:uid="{ACA03AA8-D761-4790-ADBC-5C826E4121F4}"/>
    <cellStyle name="40% - Accent4 8 2 2 2" xfId="14847" xr:uid="{28AB930F-8045-4FC3-AE15-691099DE9CE4}"/>
    <cellStyle name="40% - Accent4 8 2 2 3" xfId="14848" xr:uid="{8629C402-2ABE-4D94-8658-395DFA737754}"/>
    <cellStyle name="40% - Accent4 8 2 2 4" xfId="14849" xr:uid="{9A12C647-7B28-4C69-AAF9-A6B2B353645C}"/>
    <cellStyle name="40% - Accent4 8 2 2 5" xfId="14850" xr:uid="{6F42DC4B-08B4-4908-9F24-4D2536B4A705}"/>
    <cellStyle name="40% - Accent4 8 2 2 6" xfId="14851" xr:uid="{0D5F1F55-AEF7-4CDB-8B61-FE1B65D9E9FE}"/>
    <cellStyle name="40% - Accent4 8 2 3" xfId="14852" xr:uid="{721CF4DC-381E-49EA-AFB2-7DC5E86B17A9}"/>
    <cellStyle name="40% - Accent4 8 2 4" xfId="14853" xr:uid="{C526C34E-49B7-4229-AEE4-BF0D2B47C3A5}"/>
    <cellStyle name="40% - Accent4 8 2 5" xfId="14854" xr:uid="{CE3FCDD0-A00F-4B38-8A1E-318AE4AD1793}"/>
    <cellStyle name="40% - Accent4 8 2 6" xfId="14855" xr:uid="{7A3C363B-4E2C-4C5F-A277-5C1FF2AFB2BE}"/>
    <cellStyle name="40% - Accent4 8 2 7" xfId="14856" xr:uid="{1373F13D-1783-4A38-ACB6-2A0B1C46147F}"/>
    <cellStyle name="40% - Accent4 8 2 8" xfId="14857" xr:uid="{6B695CD1-EF15-4280-B4D5-73CA4D13F7BD}"/>
    <cellStyle name="40% - Accent4 8 3" xfId="14858" xr:uid="{1670262B-293E-45AE-8E02-259B150E3130}"/>
    <cellStyle name="40% - Accent4 8 3 2" xfId="14859" xr:uid="{9FDEFB06-2D2B-469B-B39F-CDE08FBAFB58}"/>
    <cellStyle name="40% - Accent4 8 3 2 2" xfId="14860" xr:uid="{90A9E7BF-4AC7-4128-80CB-D9FA62DB607B}"/>
    <cellStyle name="40% - Accent4 8 3 2 3" xfId="14861" xr:uid="{B39C47F5-F6B2-4212-8F40-2DAE5F995F8E}"/>
    <cellStyle name="40% - Accent4 8 3 2 4" xfId="14862" xr:uid="{269D74AF-54F6-4104-953A-CAC1035C7494}"/>
    <cellStyle name="40% - Accent4 8 3 2 5" xfId="14863" xr:uid="{F4710D78-34DB-4C2E-9B78-40F4B07BABD7}"/>
    <cellStyle name="40% - Accent4 8 3 3" xfId="14864" xr:uid="{570A3A1C-64F0-4B30-9D7F-E7437D82AA31}"/>
    <cellStyle name="40% - Accent4 8 3 4" xfId="14865" xr:uid="{060880EF-4546-479C-9282-5D9CB93723EF}"/>
    <cellStyle name="40% - Accent4 8 3 5" xfId="14866" xr:uid="{C6DFEF12-0385-4473-9F0A-E0A81B95C951}"/>
    <cellStyle name="40% - Accent4 8 3 6" xfId="14867" xr:uid="{67745530-B468-40E8-B3AD-8F525AABDF4B}"/>
    <cellStyle name="40% - Accent4 8 3 7" xfId="14868" xr:uid="{6B11E1A6-66BB-43E5-9115-D8CD44CC6995}"/>
    <cellStyle name="40% - Accent4 8 3 8" xfId="14869" xr:uid="{22B247EC-D37C-41AD-8D18-F36518AECFC4}"/>
    <cellStyle name="40% - Accent4 8 4" xfId="14870" xr:uid="{D5D50BAD-66DA-44F6-BA57-DCDFF32254CE}"/>
    <cellStyle name="40% - Accent4 8 4 2" xfId="14871" xr:uid="{9DCD16B6-6C23-42B2-80EB-2F3C39D1F4F1}"/>
    <cellStyle name="40% - Accent4 8 4 3" xfId="14872" xr:uid="{A5A5457B-E44C-4FA9-8F4B-D4804063BB70}"/>
    <cellStyle name="40% - Accent4 8 4 4" xfId="14873" xr:uid="{93DBCCB0-C66A-43BB-A538-23A40C9FB46D}"/>
    <cellStyle name="40% - Accent4 8 4 5" xfId="14874" xr:uid="{4B816687-6ACB-4BE6-9691-921A4E9D4CD3}"/>
    <cellStyle name="40% - Accent4 8 4 6" xfId="14875" xr:uid="{D2C20007-247D-426E-95B1-7C5F6A7D508D}"/>
    <cellStyle name="40% - Accent4 8 5" xfId="14876" xr:uid="{9A6CA2D2-05CD-44F4-9537-A4089D0BBBC7}"/>
    <cellStyle name="40% - Accent4 8 6" xfId="14877" xr:uid="{47BB5B94-A7C1-42C2-A838-08190E36E8CC}"/>
    <cellStyle name="40% - Accent4 8 7" xfId="14878" xr:uid="{567F8EC0-6801-4646-A347-1C343D31559D}"/>
    <cellStyle name="40% - Accent4 8 8" xfId="14879" xr:uid="{F7554883-D724-4D40-8507-D88B701D1CA8}"/>
    <cellStyle name="40% - Accent4 8 9" xfId="14880" xr:uid="{E7255CE5-F5CD-4C3C-9A16-59613EE9EB1D}"/>
    <cellStyle name="40% - Accent4 9" xfId="14881" xr:uid="{18265618-8C7D-44E0-A6F4-2472D9A25E38}"/>
    <cellStyle name="40% - Accent4 9 10" xfId="14882" xr:uid="{972F91EB-1C0F-41DC-A090-FAD6AC2E03B8}"/>
    <cellStyle name="40% - Accent4 9 11" xfId="14883" xr:uid="{89A0167E-7F01-46AF-8091-DE4EDFBC8C37}"/>
    <cellStyle name="40% - Accent4 9 2" xfId="14884" xr:uid="{12C4F2D7-25B0-4086-8B4D-C2EE06ACCA68}"/>
    <cellStyle name="40% - Accent4 9 2 2" xfId="14885" xr:uid="{C4EAF163-7413-4A07-A48C-DF0C38339FEC}"/>
    <cellStyle name="40% - Accent4 9 2 2 2" xfId="14886" xr:uid="{BD004036-6CCF-4CFB-994D-7C3E0F0772DA}"/>
    <cellStyle name="40% - Accent4 9 2 2 3" xfId="14887" xr:uid="{377C7CF4-BB73-4354-9EAF-F54517E56CF5}"/>
    <cellStyle name="40% - Accent4 9 2 2 4" xfId="14888" xr:uid="{0573882B-9B68-4E49-A720-41DB2025B026}"/>
    <cellStyle name="40% - Accent4 9 2 2 5" xfId="14889" xr:uid="{1099E4C4-2D72-40CC-8261-86D368521376}"/>
    <cellStyle name="40% - Accent4 9 2 2 6" xfId="14890" xr:uid="{52ABFF69-32D1-4171-BF21-643CFD35DA02}"/>
    <cellStyle name="40% - Accent4 9 2 3" xfId="14891" xr:uid="{A42B2FA6-D89B-408D-8BD7-683D9B2C0FBC}"/>
    <cellStyle name="40% - Accent4 9 2 4" xfId="14892" xr:uid="{ABF1110A-7348-4349-986B-7B00A8C6204B}"/>
    <cellStyle name="40% - Accent4 9 2 5" xfId="14893" xr:uid="{89D4D3EA-4FC8-4C26-9F31-C09A165AF0B4}"/>
    <cellStyle name="40% - Accent4 9 2 6" xfId="14894" xr:uid="{7145B2EA-FCE3-4B00-A9E1-2C63C228B0D4}"/>
    <cellStyle name="40% - Accent4 9 2 7" xfId="14895" xr:uid="{39F6167F-A87D-4589-BB99-1906CBBAF461}"/>
    <cellStyle name="40% - Accent4 9 2 8" xfId="14896" xr:uid="{2E236B49-FACD-474E-B11A-295E918239C9}"/>
    <cellStyle name="40% - Accent4 9 3" xfId="14897" xr:uid="{74CA1B60-210B-4B1E-8F7D-BB095935D0E3}"/>
    <cellStyle name="40% - Accent4 9 3 2" xfId="14898" xr:uid="{420BABE7-BE4F-4B40-91CF-031F9060F92F}"/>
    <cellStyle name="40% - Accent4 9 3 2 2" xfId="14899" xr:uid="{93E81B0B-6FC1-4CC8-8E02-EE8D7A064C85}"/>
    <cellStyle name="40% - Accent4 9 3 2 3" xfId="14900" xr:uid="{D2D4E21A-BBD4-4A7B-8688-D4F1884FCB4C}"/>
    <cellStyle name="40% - Accent4 9 3 2 4" xfId="14901" xr:uid="{F091CEA5-9865-45E1-B46E-41588C0AB3B0}"/>
    <cellStyle name="40% - Accent4 9 3 2 5" xfId="14902" xr:uid="{4B1F59CC-BA42-40FB-A00D-F7C7ACDAFF7F}"/>
    <cellStyle name="40% - Accent4 9 3 3" xfId="14903" xr:uid="{48C453B8-D580-4A29-B160-DF9A28A8B17A}"/>
    <cellStyle name="40% - Accent4 9 3 4" xfId="14904" xr:uid="{CAE28F28-A106-4072-9742-A565D62C923B}"/>
    <cellStyle name="40% - Accent4 9 3 5" xfId="14905" xr:uid="{C7C829A9-233D-4562-989E-DA42E4EA0B7C}"/>
    <cellStyle name="40% - Accent4 9 3 6" xfId="14906" xr:uid="{01D6208F-199C-4F9A-972F-7E41992D0B41}"/>
    <cellStyle name="40% - Accent4 9 3 7" xfId="14907" xr:uid="{3CF7E0AA-ED3B-47B2-A519-21F034A8BADC}"/>
    <cellStyle name="40% - Accent4 9 3 8" xfId="14908" xr:uid="{966D8053-1663-4978-BF73-C34EA99D6D4E}"/>
    <cellStyle name="40% - Accent4 9 4" xfId="14909" xr:uid="{9E3EE657-C546-4513-9E84-CA42A0BE395E}"/>
    <cellStyle name="40% - Accent4 9 4 2" xfId="14910" xr:uid="{E515AE1B-0BF0-46DD-B6EB-EB09681E1821}"/>
    <cellStyle name="40% - Accent4 9 4 3" xfId="14911" xr:uid="{81FE1F48-D585-4D7B-A78C-FC38F7FBA0C4}"/>
    <cellStyle name="40% - Accent4 9 4 4" xfId="14912" xr:uid="{D779287A-4EE6-47B8-B428-00840B6B8CBC}"/>
    <cellStyle name="40% - Accent4 9 4 5" xfId="14913" xr:uid="{315A79FA-AA07-4579-B483-CAED1F3D245C}"/>
    <cellStyle name="40% - Accent4 9 4 6" xfId="14914" xr:uid="{47E6F111-4DDA-4B78-8F59-05B263012659}"/>
    <cellStyle name="40% - Accent4 9 5" xfId="14915" xr:uid="{5BCB6C4E-2ECA-4DC3-95D5-6F1BE3F1CB58}"/>
    <cellStyle name="40% - Accent4 9 6" xfId="14916" xr:uid="{6B21A892-B773-4775-BADC-C8480CB34A09}"/>
    <cellStyle name="40% - Accent4 9 7" xfId="14917" xr:uid="{950FDAD0-9C36-4615-9D96-B8AB2F2D4BB1}"/>
    <cellStyle name="40% - Accent4 9 8" xfId="14918" xr:uid="{24C7043A-AEA9-42CE-8074-B0839F4A6C09}"/>
    <cellStyle name="40% - Accent4 9 9" xfId="14919" xr:uid="{0E60A596-EECA-4093-BE87-DB7858195C9D}"/>
    <cellStyle name="40% - Accent5 10" xfId="14921" xr:uid="{A640C61A-9177-4E2D-B9E9-9F1155DA6284}"/>
    <cellStyle name="40% - Accent5 10 10" xfId="14922" xr:uid="{A87CC975-1007-4FBC-8200-AA87F339D565}"/>
    <cellStyle name="40% - Accent5 10 11" xfId="14923" xr:uid="{F9A196E7-3153-4DC5-BEEF-296E53E6484A}"/>
    <cellStyle name="40% - Accent5 10 2" xfId="14924" xr:uid="{46927866-054D-4A78-BEBC-8D394F2ED660}"/>
    <cellStyle name="40% - Accent5 10 2 2" xfId="14925" xr:uid="{4E128145-F36C-4691-A22B-FE0DB5C091E7}"/>
    <cellStyle name="40% - Accent5 10 2 2 2" xfId="14926" xr:uid="{E7A042AC-2F8C-4607-BF15-D3CE482B2983}"/>
    <cellStyle name="40% - Accent5 10 2 2 3" xfId="14927" xr:uid="{200F0BC9-1115-4DDF-9FAB-2FC6835EC2C7}"/>
    <cellStyle name="40% - Accent5 10 2 3" xfId="14928" xr:uid="{49C3C15E-5232-4D3C-BAB9-89C1A1ED576C}"/>
    <cellStyle name="40% - Accent5 10 2 4" xfId="14929" xr:uid="{95DE20E8-AEA5-48B1-AE38-4C43E5BF98E6}"/>
    <cellStyle name="40% - Accent5 10 2 5" xfId="14930" xr:uid="{A8FD4218-A08B-4825-9273-EF0D6BC1684F}"/>
    <cellStyle name="40% - Accent5 10 2 6" xfId="14931" xr:uid="{1A597D6B-CF58-4C03-9D24-5BFFF054FE4C}"/>
    <cellStyle name="40% - Accent5 10 2 7" xfId="14932" xr:uid="{967EFD87-D1AF-44FC-9265-68BF0ED2279C}"/>
    <cellStyle name="40% - Accent5 10 2 8" xfId="14933" xr:uid="{77FD9992-9A41-4591-BEE4-E9365E169DA7}"/>
    <cellStyle name="40% - Accent5 10 3" xfId="14934" xr:uid="{D59DAC9A-662E-4629-8557-B373B69F22DC}"/>
    <cellStyle name="40% - Accent5 10 3 2" xfId="14935" xr:uid="{D18AFF42-3501-4A09-BDF9-86B16DA995DE}"/>
    <cellStyle name="40% - Accent5 10 3 2 2" xfId="14936" xr:uid="{FA475A6D-B0F9-4DB5-A8AF-9757CADC04E5}"/>
    <cellStyle name="40% - Accent5 10 3 2 3" xfId="14937" xr:uid="{086B8F43-2FF9-4724-89B0-E43406DAB02F}"/>
    <cellStyle name="40% - Accent5 10 3 3" xfId="14938" xr:uid="{C13EA6B6-A4FA-424F-8762-D4FE1606955F}"/>
    <cellStyle name="40% - Accent5 10 3 4" xfId="14939" xr:uid="{F49D5C25-83D6-4CF5-A1BC-5E3A204A1262}"/>
    <cellStyle name="40% - Accent5 10 3 5" xfId="14940" xr:uid="{296BFBC8-5345-41D6-96B2-24516630F1D5}"/>
    <cellStyle name="40% - Accent5 10 4" xfId="14941" xr:uid="{76A1D95D-0307-48FE-8A24-0A5ED18080D0}"/>
    <cellStyle name="40% - Accent5 10 4 2" xfId="14942" xr:uid="{5F165EF6-E1AB-4E11-BE2B-4BB81CD3BF6E}"/>
    <cellStyle name="40% - Accent5 10 4 3" xfId="14943" xr:uid="{2DC28BAC-3A93-4A74-851B-F8D4920CB4AA}"/>
    <cellStyle name="40% - Accent5 10 5" xfId="14944" xr:uid="{7A48F030-9AC9-401C-BC79-BF43C04ABFE6}"/>
    <cellStyle name="40% - Accent5 10 6" xfId="14945" xr:uid="{E059D8C8-33CA-41A6-B3D7-15E9642D2D2E}"/>
    <cellStyle name="40% - Accent5 10 7" xfId="14946" xr:uid="{6AAEADF0-887F-405B-A3EA-9B2BC9CF7927}"/>
    <cellStyle name="40% - Accent5 10 8" xfId="14947" xr:uid="{6476899F-B21D-4F18-A233-1CE92E34798A}"/>
    <cellStyle name="40% - Accent5 10 9" xfId="14948" xr:uid="{E0D43308-7CF8-4BA4-A828-4881809EF65D}"/>
    <cellStyle name="40% - Accent5 11" xfId="14949" xr:uid="{D591819C-67F1-4CC7-A576-6012F05D09C9}"/>
    <cellStyle name="40% - Accent5 11 10" xfId="14950" xr:uid="{D2B694DD-6FDC-42A6-920C-8561ACE89F85}"/>
    <cellStyle name="40% - Accent5 11 11" xfId="14951" xr:uid="{71C53458-46D9-4B34-9357-3E1DB2B4E8A0}"/>
    <cellStyle name="40% - Accent5 11 2" xfId="14952" xr:uid="{1BA854C0-EE6D-4726-A4B0-82DE31C4F69C}"/>
    <cellStyle name="40% - Accent5 11 2 2" xfId="14953" xr:uid="{23E560B1-6152-4E68-98DB-6024745778B0}"/>
    <cellStyle name="40% - Accent5 11 2 2 2" xfId="14954" xr:uid="{8CF23A12-2E84-4755-B3FA-EE3B68E68F65}"/>
    <cellStyle name="40% - Accent5 11 2 2 3" xfId="14955" xr:uid="{422B311C-C75D-465B-93A6-5B4AAF8638D9}"/>
    <cellStyle name="40% - Accent5 11 2 3" xfId="14956" xr:uid="{7A26815B-E3A1-415D-B6AB-27C71C523205}"/>
    <cellStyle name="40% - Accent5 11 2 4" xfId="14957" xr:uid="{0DB36E2A-6934-4F3B-BD6C-06C19A0BAC7E}"/>
    <cellStyle name="40% - Accent5 11 2 5" xfId="14958" xr:uid="{B2EDBE43-24A6-4375-B3CF-B64F1DBC3768}"/>
    <cellStyle name="40% - Accent5 11 2 6" xfId="14959" xr:uid="{3BFFC970-DF51-49C5-BACA-38A45DB36064}"/>
    <cellStyle name="40% - Accent5 11 2 7" xfId="14960" xr:uid="{A765F181-295A-4D8C-A499-889AE5245B86}"/>
    <cellStyle name="40% - Accent5 11 2 8" xfId="14961" xr:uid="{DECC0E52-C844-4A21-8E0C-CA2D4949EFFF}"/>
    <cellStyle name="40% - Accent5 11 3" xfId="14962" xr:uid="{75D1BBEF-7314-4B71-B1C9-9C5C57695B48}"/>
    <cellStyle name="40% - Accent5 11 3 2" xfId="14963" xr:uid="{82B068AD-B141-4C6B-8B91-395DE60EE371}"/>
    <cellStyle name="40% - Accent5 11 3 2 2" xfId="14964" xr:uid="{64B86FB3-9F2E-4137-A5F9-A87F33286099}"/>
    <cellStyle name="40% - Accent5 11 3 2 3" xfId="14965" xr:uid="{F26EC5C7-02FF-4CF9-A303-2CB8A728CDC3}"/>
    <cellStyle name="40% - Accent5 11 3 3" xfId="14966" xr:uid="{82B474C5-AD00-4D03-BC6C-4F8A186401A5}"/>
    <cellStyle name="40% - Accent5 11 3 4" xfId="14967" xr:uid="{4BA8C24C-E2BA-48F5-93C5-69659315AE27}"/>
    <cellStyle name="40% - Accent5 11 3 5" xfId="14968" xr:uid="{CA15C67E-F737-42AB-BD7F-DBA04601A316}"/>
    <cellStyle name="40% - Accent5 11 4" xfId="14969" xr:uid="{CFB15945-CA29-4AB5-9598-CFD2B2740D38}"/>
    <cellStyle name="40% - Accent5 11 4 2" xfId="14970" xr:uid="{86C12725-C740-423C-B21D-36A8CB142F66}"/>
    <cellStyle name="40% - Accent5 11 4 3" xfId="14971" xr:uid="{687F8FEC-39A4-4CC9-A5C3-AFEEE01167EE}"/>
    <cellStyle name="40% - Accent5 11 5" xfId="14972" xr:uid="{E18A92D0-C1C7-4979-9B84-470415C63338}"/>
    <cellStyle name="40% - Accent5 11 6" xfId="14973" xr:uid="{FDE65A5D-2AE0-4BEE-8C45-78EBA32EFFDD}"/>
    <cellStyle name="40% - Accent5 11 7" xfId="14974" xr:uid="{42F101FA-9D75-4B57-BBE4-03DF459155B3}"/>
    <cellStyle name="40% - Accent5 11 8" xfId="14975" xr:uid="{E375E2E3-7597-43F5-B814-B271F16C3CBF}"/>
    <cellStyle name="40% - Accent5 11 9" xfId="14976" xr:uid="{6AF6A760-867C-4EAA-9809-8DF887B17037}"/>
    <cellStyle name="40% - Accent5 12" xfId="14977" xr:uid="{BA4BB986-1325-4138-91D9-5F8F5D17AB11}"/>
    <cellStyle name="40% - Accent5 12 10" xfId="14978" xr:uid="{E8DE17B8-8938-4D06-AFF4-345E3FE83EFF}"/>
    <cellStyle name="40% - Accent5 12 11" xfId="14979" xr:uid="{634C3BC0-FD3F-42E1-876E-67FE3A2190AC}"/>
    <cellStyle name="40% - Accent5 12 2" xfId="14980" xr:uid="{4C4C5C92-7905-4BED-A970-EF34398FEA10}"/>
    <cellStyle name="40% - Accent5 12 2 2" xfId="14981" xr:uid="{7FB72111-6743-4F01-9C19-50A811B00695}"/>
    <cellStyle name="40% - Accent5 12 2 2 2" xfId="14982" xr:uid="{F3AE5E90-1328-4DFA-88B6-FC794DDEC2A0}"/>
    <cellStyle name="40% - Accent5 12 2 2 3" xfId="14983" xr:uid="{15EF6B0C-4FB1-4BF4-AFDD-BFF18C3DB5E6}"/>
    <cellStyle name="40% - Accent5 12 2 3" xfId="14984" xr:uid="{70076AAA-5BB3-4E58-9A71-9B632160A4E8}"/>
    <cellStyle name="40% - Accent5 12 2 4" xfId="14985" xr:uid="{D16B6D55-51A5-4999-AF5E-EB27F725A3FF}"/>
    <cellStyle name="40% - Accent5 12 2 5" xfId="14986" xr:uid="{6CCB6991-77EE-4486-B097-76328926FDBA}"/>
    <cellStyle name="40% - Accent5 12 2 6" xfId="14987" xr:uid="{DFD18281-01F4-489F-86B0-4A7BFE6AA0C7}"/>
    <cellStyle name="40% - Accent5 12 2 7" xfId="14988" xr:uid="{E1CB06F5-680D-40B5-A53D-2E442DF0EE9C}"/>
    <cellStyle name="40% - Accent5 12 3" xfId="14989" xr:uid="{29627749-9DCF-4380-9DBF-BC69E2497BE7}"/>
    <cellStyle name="40% - Accent5 12 3 2" xfId="14990" xr:uid="{AC017F38-9CC1-4911-BCA6-9EBBE8FF9064}"/>
    <cellStyle name="40% - Accent5 12 3 2 2" xfId="14991" xr:uid="{10DE085A-3503-4BBA-9BF1-7D9A504A833E}"/>
    <cellStyle name="40% - Accent5 12 3 2 3" xfId="14992" xr:uid="{A9728B1D-50F4-471E-887C-CEE160C56A03}"/>
    <cellStyle name="40% - Accent5 12 3 3" xfId="14993" xr:uid="{56584524-C331-4E04-A0C8-CB262FA60DD7}"/>
    <cellStyle name="40% - Accent5 12 3 4" xfId="14994" xr:uid="{3467B182-D457-4C2F-8E56-257AE9C20A6C}"/>
    <cellStyle name="40% - Accent5 12 3 5" xfId="14995" xr:uid="{14A13F35-89BD-46E1-A4E2-0416A5DDC605}"/>
    <cellStyle name="40% - Accent5 12 4" xfId="14996" xr:uid="{DF12E178-A635-4964-9C6C-8838C28C1932}"/>
    <cellStyle name="40% - Accent5 12 4 2" xfId="14997" xr:uid="{D01002CD-FB4B-496E-BB0C-EA3F47A46A00}"/>
    <cellStyle name="40% - Accent5 12 4 3" xfId="14998" xr:uid="{F9D2BAFE-DB4D-4EC6-863C-49FBCAAD3213}"/>
    <cellStyle name="40% - Accent5 12 5" xfId="14999" xr:uid="{A497E1F8-A442-427E-A637-B37CE160C6DD}"/>
    <cellStyle name="40% - Accent5 12 6" xfId="15000" xr:uid="{20C734B9-A2EA-440A-AB76-699F702F46BF}"/>
    <cellStyle name="40% - Accent5 12 7" xfId="15001" xr:uid="{A0C8A296-29C6-414F-AF4D-162BBEFF2C7E}"/>
    <cellStyle name="40% - Accent5 12 8" xfId="15002" xr:uid="{BAA75AEC-0EDD-4B2D-A98F-2EC0C71DB59C}"/>
    <cellStyle name="40% - Accent5 12 9" xfId="15003" xr:uid="{01846DC0-9AEA-482C-B355-D90550D8379D}"/>
    <cellStyle name="40% - Accent5 13" xfId="15004" xr:uid="{7CC2B5B4-4D16-4CBD-9F9F-FD3C70E7DFCC}"/>
    <cellStyle name="40% - Accent5 13 10" xfId="15005" xr:uid="{AF05D5BA-AE8B-4F4F-976C-C05D60316A09}"/>
    <cellStyle name="40% - Accent5 13 2" xfId="15006" xr:uid="{699ED4D8-BA78-4094-97A8-D87812AFAB2A}"/>
    <cellStyle name="40% - Accent5 13 2 2" xfId="15007" xr:uid="{5B232533-5C0D-4C9C-814A-B2558C681761}"/>
    <cellStyle name="40% - Accent5 13 2 2 2" xfId="15008" xr:uid="{79D2DB76-7411-404F-B8FC-A53D447574DF}"/>
    <cellStyle name="40% - Accent5 13 2 2 3" xfId="15009" xr:uid="{235E7131-AA22-4BC2-B2C7-38ECE6F2CE12}"/>
    <cellStyle name="40% - Accent5 13 2 3" xfId="15010" xr:uid="{B114AF68-F3F0-4B4D-AD06-CFE848665D9D}"/>
    <cellStyle name="40% - Accent5 13 2 4" xfId="15011" xr:uid="{ECCB12CD-7D35-4AD6-B47F-E07A6C562570}"/>
    <cellStyle name="40% - Accent5 13 2 5" xfId="15012" xr:uid="{AA9BB7A2-3394-42DF-93F8-AA4A4DFC40B9}"/>
    <cellStyle name="40% - Accent5 13 2 6" xfId="15013" xr:uid="{27DE8E96-6585-4474-B30B-51D742D4A6D0}"/>
    <cellStyle name="40% - Accent5 13 2 7" xfId="15014" xr:uid="{31B4618C-1079-4DF5-9CEA-6FD22BD6DFAB}"/>
    <cellStyle name="40% - Accent5 13 2 8" xfId="15015" xr:uid="{68E38503-F516-415D-9051-37D1337D70AC}"/>
    <cellStyle name="40% - Accent5 13 3" xfId="15016" xr:uid="{8B487028-143E-40BF-92E9-8E43114D454A}"/>
    <cellStyle name="40% - Accent5 13 3 2" xfId="15017" xr:uid="{C5170050-1CF1-4BAF-A5E9-7F83F1D783A5}"/>
    <cellStyle name="40% - Accent5 13 3 2 2" xfId="15018" xr:uid="{6AAF514F-5884-464E-8820-90C48CD5AE70}"/>
    <cellStyle name="40% - Accent5 13 3 2 3" xfId="15019" xr:uid="{8BE9B58F-9328-4AC8-BAA5-3F211DAD2DBA}"/>
    <cellStyle name="40% - Accent5 13 3 3" xfId="15020" xr:uid="{C82311A3-B632-4F43-87AA-65C8DC96C8C0}"/>
    <cellStyle name="40% - Accent5 13 3 4" xfId="15021" xr:uid="{764BB0B7-C9C9-4C0F-9B98-24412F8C4BFD}"/>
    <cellStyle name="40% - Accent5 13 3 5" xfId="15022" xr:uid="{FA4CF71E-C031-4627-997F-83D56A4856CE}"/>
    <cellStyle name="40% - Accent5 13 4" xfId="15023" xr:uid="{9BCDE1EC-C276-478B-83DD-7949F1122F30}"/>
    <cellStyle name="40% - Accent5 13 4 2" xfId="15024" xr:uid="{A2484192-D661-4EAD-86EA-A49DBC30F0A5}"/>
    <cellStyle name="40% - Accent5 13 4 3" xfId="15025" xr:uid="{DCC9F7DC-9A99-4E69-824C-D06AEF131C59}"/>
    <cellStyle name="40% - Accent5 13 5" xfId="15026" xr:uid="{DFE57C21-7E7B-4218-84D9-A2A134CCF6AF}"/>
    <cellStyle name="40% - Accent5 13 6" xfId="15027" xr:uid="{9DAB8542-D8AC-4A4B-9574-76DC8E2906EB}"/>
    <cellStyle name="40% - Accent5 13 7" xfId="15028" xr:uid="{7FA63E11-8B44-4795-BDF8-22B758FBBA7A}"/>
    <cellStyle name="40% - Accent5 13 8" xfId="15029" xr:uid="{AB02ACD3-83F6-4DC2-B6DA-E43297429ADC}"/>
    <cellStyle name="40% - Accent5 13 9" xfId="15030" xr:uid="{B7BD5028-7931-46B6-9DD9-1947DDB0942A}"/>
    <cellStyle name="40% - Accent5 14" xfId="15031" xr:uid="{CA9FBE9A-8CC5-4F0C-A2E7-8A2AB44C5602}"/>
    <cellStyle name="40% - Accent5 14 2" xfId="15032" xr:uid="{A6016317-BE0D-43BC-B5F0-636DA8A70AE6}"/>
    <cellStyle name="40% - Accent5 14 2 2" xfId="15033" xr:uid="{BC125BE7-2560-445E-A995-54D409C977CD}"/>
    <cellStyle name="40% - Accent5 14 2 2 2" xfId="15034" xr:uid="{6D7CFCC7-74C0-452D-9518-DFAAF9B17F0E}"/>
    <cellStyle name="40% - Accent5 14 2 2 3" xfId="15035" xr:uid="{44DFEFBE-8688-4D73-BF15-6D20E647479A}"/>
    <cellStyle name="40% - Accent5 14 2 3" xfId="15036" xr:uid="{16DDA6A4-5129-4AB5-8439-2EDE8349AE52}"/>
    <cellStyle name="40% - Accent5 14 2 4" xfId="15037" xr:uid="{8EBC4960-4CF0-49CC-A242-FD75F807F2FC}"/>
    <cellStyle name="40% - Accent5 14 2 5" xfId="15038" xr:uid="{ACB8C9A3-6FE8-4827-95A5-398C2B9B72F8}"/>
    <cellStyle name="40% - Accent5 14 2 6" xfId="15039" xr:uid="{F85E5F44-9D3C-4D6C-8FC7-2ABA127638CD}"/>
    <cellStyle name="40% - Accent5 14 2 7" xfId="15040" xr:uid="{5DF90CD5-58BD-43DA-A7B4-D8DB7785E57F}"/>
    <cellStyle name="40% - Accent5 14 3" xfId="15041" xr:uid="{0C74637D-CDAB-43D6-9751-501C5C070F74}"/>
    <cellStyle name="40% - Accent5 14 3 2" xfId="15042" xr:uid="{089130D1-9200-4386-A052-BB180C8E8C5D}"/>
    <cellStyle name="40% - Accent5 14 3 2 2" xfId="15043" xr:uid="{50D79028-16A2-4B60-AB8E-E7B142D45CBE}"/>
    <cellStyle name="40% - Accent5 14 3 2 3" xfId="15044" xr:uid="{EBE36A57-066C-45CD-B262-4522E95B6571}"/>
    <cellStyle name="40% - Accent5 14 3 3" xfId="15045" xr:uid="{813659B9-077C-4209-B162-687157607869}"/>
    <cellStyle name="40% - Accent5 14 3 4" xfId="15046" xr:uid="{260C71E7-0B5C-4085-9C9E-13DBD8E95EEA}"/>
    <cellStyle name="40% - Accent5 14 3 5" xfId="15047" xr:uid="{53E0DA43-5BF3-49F9-B994-E248DBE4C29E}"/>
    <cellStyle name="40% - Accent5 14 4" xfId="15048" xr:uid="{1EFDB013-9D99-44B2-9D88-E7D9AC688D13}"/>
    <cellStyle name="40% - Accent5 14 4 2" xfId="15049" xr:uid="{546A3C36-E5E0-4657-B96C-E0CD56673BDD}"/>
    <cellStyle name="40% - Accent5 14 4 3" xfId="15050" xr:uid="{FDFB992C-DF93-41DA-9BFC-EFE1E60946D4}"/>
    <cellStyle name="40% - Accent5 14 5" xfId="15051" xr:uid="{1032E7FA-31D3-43B7-8E77-6A325817C4C8}"/>
    <cellStyle name="40% - Accent5 14 6" xfId="15052" xr:uid="{A0690E82-61F7-413C-B0AE-F34A57C0D3BD}"/>
    <cellStyle name="40% - Accent5 14 7" xfId="15053" xr:uid="{7D22BFBE-AC20-4F9D-B74F-B8CBFFF1EA82}"/>
    <cellStyle name="40% - Accent5 14 8" xfId="15054" xr:uid="{B155F2D2-FEF6-43E8-97D1-64A82BA044C2}"/>
    <cellStyle name="40% - Accent5 14 9" xfId="15055" xr:uid="{58CEF4F4-4649-46E3-A491-3550B2C1C735}"/>
    <cellStyle name="40% - Accent5 15" xfId="15056" xr:uid="{BE844C30-5BEA-4262-AA2C-E6D031A8F5E7}"/>
    <cellStyle name="40% - Accent5 15 2" xfId="15057" xr:uid="{87B9D295-DC42-4E7F-8CE7-5C0E026AD1B4}"/>
    <cellStyle name="40% - Accent5 15 2 2" xfId="15058" xr:uid="{E4F390BC-BFF4-47D2-8814-C97523E29FF0}"/>
    <cellStyle name="40% - Accent5 15 2 2 2" xfId="15059" xr:uid="{1FBE4EC5-2829-4FFD-80EA-914F8D2A450A}"/>
    <cellStyle name="40% - Accent5 15 2 2 3" xfId="15060" xr:uid="{83D230A9-0016-4A0F-9B8C-95046D91F07A}"/>
    <cellStyle name="40% - Accent5 15 2 3" xfId="15061" xr:uid="{F936FBDA-3C2E-4A38-A622-927EAB8BE8F5}"/>
    <cellStyle name="40% - Accent5 15 2 4" xfId="15062" xr:uid="{802246AA-9F60-4B70-A6CD-A0EA1ACDD3C0}"/>
    <cellStyle name="40% - Accent5 15 2 5" xfId="15063" xr:uid="{2AF27C1B-AFCA-44BA-BE60-B69BFAE0CC6A}"/>
    <cellStyle name="40% - Accent5 15 2 6" xfId="15064" xr:uid="{7D9DB11C-9EAB-4079-860C-5C68962EA806}"/>
    <cellStyle name="40% - Accent5 15 2 7" xfId="15065" xr:uid="{0C4007EE-45FB-4EF1-A242-EF91B5C751B8}"/>
    <cellStyle name="40% - Accent5 15 3" xfId="15066" xr:uid="{C8198063-FC27-48D9-962E-9A07418E676D}"/>
    <cellStyle name="40% - Accent5 15 3 2" xfId="15067" xr:uid="{1664D797-F99E-45D3-BA86-CB872FD313C3}"/>
    <cellStyle name="40% - Accent5 15 3 2 2" xfId="15068" xr:uid="{DB5EDD7C-3ACB-47D4-ACF6-BCE0DDEB2E58}"/>
    <cellStyle name="40% - Accent5 15 3 2 3" xfId="15069" xr:uid="{86B0A921-4779-476E-8DD0-54174BD6CB51}"/>
    <cellStyle name="40% - Accent5 15 3 3" xfId="15070" xr:uid="{B74123FA-EBCC-488E-92E9-3F10E5FFB5FF}"/>
    <cellStyle name="40% - Accent5 15 3 4" xfId="15071" xr:uid="{5790B3DF-2719-462A-894A-141DC42A2621}"/>
    <cellStyle name="40% - Accent5 15 3 5" xfId="15072" xr:uid="{617DCFE5-7841-4CB6-90AE-F4F3B3C640A6}"/>
    <cellStyle name="40% - Accent5 15 4" xfId="15073" xr:uid="{6D90DB85-81A6-4C8B-AB44-D1BDC1A71012}"/>
    <cellStyle name="40% - Accent5 15 4 2" xfId="15074" xr:uid="{AEF58708-AD1A-42CA-A1B2-243065D3CB66}"/>
    <cellStyle name="40% - Accent5 15 4 3" xfId="15075" xr:uid="{97D38129-A9E1-468E-A19A-6A322C3A15E2}"/>
    <cellStyle name="40% - Accent5 15 5" xfId="15076" xr:uid="{447E8BE5-DACD-4AFE-8010-199C952DB6A0}"/>
    <cellStyle name="40% - Accent5 15 6" xfId="15077" xr:uid="{C16EC02B-4C2A-453C-BF50-0CF534B9DC95}"/>
    <cellStyle name="40% - Accent5 15 7" xfId="15078" xr:uid="{CF747773-EFEA-495F-BF3E-181F367662EB}"/>
    <cellStyle name="40% - Accent5 15 8" xfId="15079" xr:uid="{4DB56567-DA21-48C9-AEE1-E37A03D6F1D1}"/>
    <cellStyle name="40% - Accent5 15 9" xfId="15080" xr:uid="{19E6D4E9-270E-44C7-911E-DE3EE5E815BD}"/>
    <cellStyle name="40% - Accent5 16" xfId="15081" xr:uid="{523FF79E-D9DE-4988-997E-2256308A9F06}"/>
    <cellStyle name="40% - Accent5 16 2" xfId="15082" xr:uid="{709BE909-E9EA-4B23-9587-5D0B39A5A56E}"/>
    <cellStyle name="40% - Accent5 16 2 2" xfId="15083" xr:uid="{B3EC9516-2421-474B-8A9C-C53DB280E481}"/>
    <cellStyle name="40% - Accent5 16 2 2 2" xfId="15084" xr:uid="{97FD4A9B-A6AC-4C26-BAEB-A7462ADD46C7}"/>
    <cellStyle name="40% - Accent5 16 2 2 3" xfId="15085" xr:uid="{9D7B8FDA-5ABD-4951-9D4B-EAEEEEC2E101}"/>
    <cellStyle name="40% - Accent5 16 2 3" xfId="15086" xr:uid="{980EDEB9-1E89-45F6-BF32-B65D6C850512}"/>
    <cellStyle name="40% - Accent5 16 2 4" xfId="15087" xr:uid="{21C2E780-DFB0-4073-A2C0-CF7B1EC66CCB}"/>
    <cellStyle name="40% - Accent5 16 2 5" xfId="15088" xr:uid="{A8939397-77CF-42A1-82B6-E75B00683B05}"/>
    <cellStyle name="40% - Accent5 16 2 6" xfId="15089" xr:uid="{AB20132B-E981-425A-B0F0-59FAE14E33C0}"/>
    <cellStyle name="40% - Accent5 16 2 7" xfId="15090" xr:uid="{FBDF9149-BD1D-49C4-B7F6-A201EACB6425}"/>
    <cellStyle name="40% - Accent5 16 3" xfId="15091" xr:uid="{499971BC-8F0D-48B0-8315-D150A803A0DB}"/>
    <cellStyle name="40% - Accent5 16 3 2" xfId="15092" xr:uid="{EC1ACA25-B1C6-4AD9-B4BE-9F53044B773B}"/>
    <cellStyle name="40% - Accent5 16 3 2 2" xfId="15093" xr:uid="{DE89C9D1-FFD8-4C61-9BB5-F8AFE3A4080B}"/>
    <cellStyle name="40% - Accent5 16 3 2 3" xfId="15094" xr:uid="{97D03BC0-895C-4C26-B1E1-EFC823717CF0}"/>
    <cellStyle name="40% - Accent5 16 3 3" xfId="15095" xr:uid="{FF540295-791C-4C84-BB03-5419615491BE}"/>
    <cellStyle name="40% - Accent5 16 3 4" xfId="15096" xr:uid="{333AC49E-89FF-412F-940C-AFF147340DE0}"/>
    <cellStyle name="40% - Accent5 16 3 5" xfId="15097" xr:uid="{575FE995-B2A4-4395-8167-21DBD11E0827}"/>
    <cellStyle name="40% - Accent5 16 4" xfId="15098" xr:uid="{295462C5-05B0-4A49-B346-2349BEEC5718}"/>
    <cellStyle name="40% - Accent5 16 4 2" xfId="15099" xr:uid="{510BC113-256C-46CC-B2FA-CB0DEE7245A5}"/>
    <cellStyle name="40% - Accent5 16 4 3" xfId="15100" xr:uid="{57BAAC78-CD23-437B-9125-76A0452DC148}"/>
    <cellStyle name="40% - Accent5 16 5" xfId="15101" xr:uid="{E97174A0-C200-4036-BCB1-9817921EB9AB}"/>
    <cellStyle name="40% - Accent5 16 6" xfId="15102" xr:uid="{E12657FE-2850-4151-BCF4-7070E0E3244C}"/>
    <cellStyle name="40% - Accent5 16 7" xfId="15103" xr:uid="{706C18F2-BFC6-4DA0-B2AE-378ED587B6A2}"/>
    <cellStyle name="40% - Accent5 16 8" xfId="15104" xr:uid="{C03546CF-411B-49A7-9272-C518062F37BD}"/>
    <cellStyle name="40% - Accent5 16 9" xfId="15105" xr:uid="{D407249D-C437-40EC-A5D2-1F9E6F631587}"/>
    <cellStyle name="40% - Accent5 17" xfId="15106" xr:uid="{0ACF8A88-5136-4039-8F67-84B467A4C70E}"/>
    <cellStyle name="40% - Accent5 17 2" xfId="15107" xr:uid="{E90269AE-95E6-49DA-9A06-A97390CE3F09}"/>
    <cellStyle name="40% - Accent5 17 2 2" xfId="15108" xr:uid="{086EE213-8F8A-463E-8CD4-34DB3E7470CE}"/>
    <cellStyle name="40% - Accent5 17 2 3" xfId="15109" xr:uid="{4269ADED-DAC7-44BC-BF18-F130BEAF67C3}"/>
    <cellStyle name="40% - Accent5 17 2 4" xfId="15110" xr:uid="{8C0364EB-C798-4402-BDF1-55654E1101B1}"/>
    <cellStyle name="40% - Accent5 17 2 5" xfId="15111" xr:uid="{E36D8494-13B6-4628-AB64-EA1B0F2E302A}"/>
    <cellStyle name="40% - Accent5 17 3" xfId="15112" xr:uid="{B55BA6B6-E730-4C84-A17D-C139EA588DC6}"/>
    <cellStyle name="40% - Accent5 17 4" xfId="15113" xr:uid="{B997DD3B-1BBE-4501-AA48-626DC4394DFC}"/>
    <cellStyle name="40% - Accent5 17 5" xfId="15114" xr:uid="{31AD0AEF-060B-403B-86DA-E238E0277BD5}"/>
    <cellStyle name="40% - Accent5 17 6" xfId="15115" xr:uid="{4C855006-2F18-4F70-BB0A-ACA6A71D3FCB}"/>
    <cellStyle name="40% - Accent5 17 7" xfId="15116" xr:uid="{79A3ACA5-2287-4697-B769-FB074B56B760}"/>
    <cellStyle name="40% - Accent5 18" xfId="15117" xr:uid="{BEEA60FA-6D03-4321-AC5B-D9E24BCEEA24}"/>
    <cellStyle name="40% - Accent5 18 2" xfId="15118" xr:uid="{32A29FC6-56D5-4AC0-8C35-62528161241E}"/>
    <cellStyle name="40% - Accent5 18 2 2" xfId="15119" xr:uid="{F6523F92-EF0C-442F-A604-634E3E1D04F2}"/>
    <cellStyle name="40% - Accent5 18 2 3" xfId="15120" xr:uid="{57A83936-47AC-4882-94DC-A9B4D26E6D44}"/>
    <cellStyle name="40% - Accent5 18 3" xfId="15121" xr:uid="{DF9F59B2-9456-4BC9-BF8A-A2C81FA4F4AA}"/>
    <cellStyle name="40% - Accent5 18 4" xfId="15122" xr:uid="{9E26F4AD-797E-46BC-A686-EACD6DF615A6}"/>
    <cellStyle name="40% - Accent5 18 5" xfId="15123" xr:uid="{7D5F41D5-FE3F-45CC-96B4-FCBDC4AC08A5}"/>
    <cellStyle name="40% - Accent5 18 6" xfId="15124" xr:uid="{529F6D1B-B1AB-4CBF-B7FB-473DCDFDE7D3}"/>
    <cellStyle name="40% - Accent5 18 7" xfId="15125" xr:uid="{E801FB39-E5D9-425F-9456-C1852EE0D0D0}"/>
    <cellStyle name="40% - Accent5 19" xfId="15126" xr:uid="{A3DB6C2F-1FB1-42C3-9C19-61ECBA49F5AB}"/>
    <cellStyle name="40% - Accent5 19 2" xfId="15127" xr:uid="{F43EF6DC-A5F5-43DA-9ACA-49FCD7FCFB81}"/>
    <cellStyle name="40% - Accent5 19 3" xfId="15128" xr:uid="{AD53D546-8AE7-4A0B-824D-13F5103E5A45}"/>
    <cellStyle name="40% - Accent5 19 4" xfId="15129" xr:uid="{B0D098FD-8BDC-4765-88D3-9D429594CF25}"/>
    <cellStyle name="40% - Accent5 19 5" xfId="15130" xr:uid="{A710F6B5-65F2-4D22-A522-7EF9BD8A0A3E}"/>
    <cellStyle name="40% - Accent5 19 6" xfId="15131" xr:uid="{B1012C7A-2711-41C0-9F73-457C7D3B7801}"/>
    <cellStyle name="40% - Accent5 2" xfId="421" xr:uid="{D12F7621-96F5-4B4B-A397-04CB653F001F}"/>
    <cellStyle name="40% - Accent5 2 10" xfId="15133" xr:uid="{1DD61C8B-41AB-4E88-9734-2DB359388F3B}"/>
    <cellStyle name="40% - Accent5 2 11" xfId="15134" xr:uid="{0C82825A-16ED-4E41-AD99-5DD5056F09B3}"/>
    <cellStyle name="40% - Accent5 2 12" xfId="15135" xr:uid="{B10FA34B-3E01-40B9-8460-F9C786F45556}"/>
    <cellStyle name="40% - Accent5 2 13" xfId="15136" xr:uid="{F3784DA5-075B-4C2C-B0F5-1C5AC30CF225}"/>
    <cellStyle name="40% - Accent5 2 14" xfId="15137" xr:uid="{71C04777-A94E-408A-AE1D-B0965A0F61CE}"/>
    <cellStyle name="40% - Accent5 2 15" xfId="15138" xr:uid="{991D263A-0945-4434-BF22-64FCD7F9670F}"/>
    <cellStyle name="40% - Accent5 2 16" xfId="15139" xr:uid="{E7A42169-4CF3-428A-89F7-1EA81A848712}"/>
    <cellStyle name="40% - Accent5 2 17" xfId="15140" xr:uid="{45801852-BC0A-4476-AF11-8EF7B710A2E5}"/>
    <cellStyle name="40% - Accent5 2 18" xfId="15141" xr:uid="{9C856869-3515-4D1D-B80B-6F7B3BAA77C6}"/>
    <cellStyle name="40% - Accent5 2 19" xfId="15132" xr:uid="{DF384C35-FBF5-4199-AC2C-AF3E9CAC7181}"/>
    <cellStyle name="40% - Accent5 2 2" xfId="422" xr:uid="{CB4A0A0C-6F76-4A1B-86B2-AA640A9B3444}"/>
    <cellStyle name="40% - Accent5 2 2 10" xfId="15143" xr:uid="{D75C0E2C-28EB-432F-9680-474D6A3EE7CE}"/>
    <cellStyle name="40% - Accent5 2 2 11" xfId="15144" xr:uid="{0A631D51-D705-4B63-B538-128EE22EF7CC}"/>
    <cellStyle name="40% - Accent5 2 2 12" xfId="15145" xr:uid="{BFA95F1D-FC98-47FB-BDBE-5F63B4F1E0C7}"/>
    <cellStyle name="40% - Accent5 2 2 13" xfId="15146" xr:uid="{CA63176A-4679-4E09-8F69-63CF163CA932}"/>
    <cellStyle name="40% - Accent5 2 2 14" xfId="15142" xr:uid="{FE1ED519-5FD4-4F02-A5A4-80681A83D07D}"/>
    <cellStyle name="40% - Accent5 2 2 2" xfId="423" xr:uid="{7283C8CB-C534-461D-9947-711EC3F6E1D4}"/>
    <cellStyle name="40% - Accent5 2 2 2 10" xfId="15148" xr:uid="{09A89AC4-569E-4611-BC27-81E2D7632F3E}"/>
    <cellStyle name="40% - Accent5 2 2 2 11" xfId="15149" xr:uid="{FFB8F4C6-404B-4807-B873-E925D8FF9581}"/>
    <cellStyle name="40% - Accent5 2 2 2 12" xfId="15147" xr:uid="{4212F241-2169-47B5-BE95-5F2E0D3F5F26}"/>
    <cellStyle name="40% - Accent5 2 2 2 2" xfId="424" xr:uid="{D1AB871D-8FF8-41CD-86BA-6C7596EC18BB}"/>
    <cellStyle name="40% - Accent5 2 2 2 2 2" xfId="425" xr:uid="{440AD035-1305-4651-83CB-3232237F3518}"/>
    <cellStyle name="40% - Accent5 2 2 2 2 2 2" xfId="15152" xr:uid="{807BB522-4A2B-44CC-A2FD-C23122ABB43B}"/>
    <cellStyle name="40% - Accent5 2 2 2 2 2 2 2" xfId="15153" xr:uid="{8A73C75F-8804-4663-A8ED-7144A911F9AF}"/>
    <cellStyle name="40% - Accent5 2 2 2 2 2 2 3" xfId="15154" xr:uid="{117FD419-C5C6-43AD-8CE5-02A460C5EFF1}"/>
    <cellStyle name="40% - Accent5 2 2 2 2 2 3" xfId="15155" xr:uid="{EC7DFCD2-10FA-46B5-BBAE-781F3F4E6EE5}"/>
    <cellStyle name="40% - Accent5 2 2 2 2 2 3 2" xfId="15156" xr:uid="{10994824-06DB-41C3-8E6B-C9237059452B}"/>
    <cellStyle name="40% - Accent5 2 2 2 2 2 4" xfId="15157" xr:uid="{859AC488-A18D-4877-ABC0-C227DEECE5C6}"/>
    <cellStyle name="40% - Accent5 2 2 2 2 2 5" xfId="15151" xr:uid="{D6FAECF9-F7D7-4239-A6AE-CF6C37534A7E}"/>
    <cellStyle name="40% - Accent5 2 2 2 2 3" xfId="15158" xr:uid="{E2AF9395-765C-42E4-BB67-EA801F0D5E8C}"/>
    <cellStyle name="40% - Accent5 2 2 2 2 3 2" xfId="15159" xr:uid="{B26CBAAC-7AAA-4F89-BEDE-D0D6AE756A11}"/>
    <cellStyle name="40% - Accent5 2 2 2 2 3 3" xfId="15160" xr:uid="{A8B08DE9-5270-4AF9-8C19-1CEF9F59A032}"/>
    <cellStyle name="40% - Accent5 2 2 2 2 4" xfId="15161" xr:uid="{91E8CAF3-1774-4918-ACFB-AA1F5AF7EA18}"/>
    <cellStyle name="40% - Accent5 2 2 2 2 4 2" xfId="15162" xr:uid="{C7344972-BE1B-4352-A482-09CA83F8BE86}"/>
    <cellStyle name="40% - Accent5 2 2 2 2 5" xfId="15163" xr:uid="{680DDC22-FC1C-4DDB-A0DF-6A64C6845DB4}"/>
    <cellStyle name="40% - Accent5 2 2 2 2 6" xfId="15164" xr:uid="{2CC7680D-0C88-4CC0-8EE5-BDBB77957DC1}"/>
    <cellStyle name="40% - Accent5 2 2 2 2 7" xfId="15165" xr:uid="{346D6CBC-E10B-4BD0-A1A0-622B0EFACC08}"/>
    <cellStyle name="40% - Accent5 2 2 2 2 8" xfId="15150" xr:uid="{C3EE7775-7118-48BB-90A7-A7D2F2D5C063}"/>
    <cellStyle name="40% - Accent5 2 2 2 3" xfId="426" xr:uid="{AC24316C-6C1F-42C4-9BDE-8770034D48AD}"/>
    <cellStyle name="40% - Accent5 2 2 2 3 2" xfId="15167" xr:uid="{949406B8-3B61-4A61-AD0D-5E75BC827272}"/>
    <cellStyle name="40% - Accent5 2 2 2 3 2 2" xfId="15168" xr:uid="{624F9435-B72C-49A2-8925-1D9C2392AA24}"/>
    <cellStyle name="40% - Accent5 2 2 2 3 2 2 2" xfId="15169" xr:uid="{6026B912-3D63-4A8D-B688-297A257BCDFA}"/>
    <cellStyle name="40% - Accent5 2 2 2 3 2 3" xfId="15170" xr:uid="{BF1909BD-AF39-4C99-81CA-3278D42E8E79}"/>
    <cellStyle name="40% - Accent5 2 2 2 3 2 4" xfId="15171" xr:uid="{A587E555-E8D2-4218-AF01-13965200125A}"/>
    <cellStyle name="40% - Accent5 2 2 2 3 3" xfId="15172" xr:uid="{72A70611-F0EE-4BBC-B647-2E35AB127A30}"/>
    <cellStyle name="40% - Accent5 2 2 2 3 3 2" xfId="15173" xr:uid="{5864548C-D7F0-43A8-873B-43D86B47DB30}"/>
    <cellStyle name="40% - Accent5 2 2 2 3 4" xfId="15174" xr:uid="{E48E912C-D458-4567-9BC1-977359E61D03}"/>
    <cellStyle name="40% - Accent5 2 2 2 3 5" xfId="15175" xr:uid="{1805927E-E457-4739-A7FB-F9ADEF69A7AC}"/>
    <cellStyle name="40% - Accent5 2 2 2 3 6" xfId="15176" xr:uid="{ED87220A-04B7-41D0-8C8D-DBDE6394A0E9}"/>
    <cellStyle name="40% - Accent5 2 2 2 3 7" xfId="15166" xr:uid="{DB46FFDE-FE09-4BD8-9CC4-BE9CE0C486AF}"/>
    <cellStyle name="40% - Accent5 2 2 2 4" xfId="15177" xr:uid="{16F85FF9-0BD5-459D-A50E-BC349A204DD8}"/>
    <cellStyle name="40% - Accent5 2 2 2 4 2" xfId="15178" xr:uid="{AC6DD8F9-DA86-49CA-819A-F6DEDD2F5EB2}"/>
    <cellStyle name="40% - Accent5 2 2 2 4 2 2" xfId="15179" xr:uid="{6E180F92-C9B0-47A9-973D-9DC98AF33D21}"/>
    <cellStyle name="40% - Accent5 2 2 2 4 3" xfId="15180" xr:uid="{8EC80B0F-E39F-4870-9E46-CF4E2986ABD7}"/>
    <cellStyle name="40% - Accent5 2 2 2 4 4" xfId="15181" xr:uid="{1DB8E71A-7D4A-47AB-B024-A00BF2F5C169}"/>
    <cellStyle name="40% - Accent5 2 2 2 5" xfId="15182" xr:uid="{78274632-15E9-4E5D-B054-AF7BB37DDDA7}"/>
    <cellStyle name="40% - Accent5 2 2 2 5 2" xfId="15183" xr:uid="{229088FE-C326-4559-9E42-22C8E4018E8D}"/>
    <cellStyle name="40% - Accent5 2 2 2 6" xfId="15184" xr:uid="{2DDC7AF5-E2A3-45EF-9A20-DC2C33F06E47}"/>
    <cellStyle name="40% - Accent5 2 2 2 7" xfId="15185" xr:uid="{410BD3DC-3974-402E-ABF7-BB066166FD55}"/>
    <cellStyle name="40% - Accent5 2 2 2 8" xfId="15186" xr:uid="{D62CFFD9-39B8-4709-AA77-FBA16DD2A44C}"/>
    <cellStyle name="40% - Accent5 2 2 2 9" xfId="15187" xr:uid="{A814FC74-8521-4051-8D29-ABAE2F9C2C88}"/>
    <cellStyle name="40% - Accent5 2 2 3" xfId="427" xr:uid="{15BE5621-DCD2-49CB-90E9-3BB537BDE6ED}"/>
    <cellStyle name="40% - Accent5 2 2 3 10" xfId="15188" xr:uid="{B10107C5-D7B8-4867-B8CF-398CAF7D9CD4}"/>
    <cellStyle name="40% - Accent5 2 2 3 2" xfId="428" xr:uid="{EF6B16BB-385D-4778-BFD9-6DA60D277D5C}"/>
    <cellStyle name="40% - Accent5 2 2 3 2 2" xfId="15190" xr:uid="{D7D39B34-4B66-4A4C-9C00-7E32A9671A33}"/>
    <cellStyle name="40% - Accent5 2 2 3 2 2 2" xfId="15191" xr:uid="{979832F6-B046-4156-A14F-340B685E576F}"/>
    <cellStyle name="40% - Accent5 2 2 3 2 2 2 2" xfId="15192" xr:uid="{D57A928A-3EFB-4D34-AA11-5B7AD58E9B8E}"/>
    <cellStyle name="40% - Accent5 2 2 3 2 2 3" xfId="15193" xr:uid="{FA127298-71AF-4A77-ABB9-0EA2B8163C5F}"/>
    <cellStyle name="40% - Accent5 2 2 3 2 2 4" xfId="15194" xr:uid="{8436920F-DD78-4583-9762-EF802D38143B}"/>
    <cellStyle name="40% - Accent5 2 2 3 2 3" xfId="15195" xr:uid="{72ED420E-27A1-4BC6-AAAA-16C3FFC6B5F0}"/>
    <cellStyle name="40% - Accent5 2 2 3 2 3 2" xfId="15196" xr:uid="{D6BF7BA7-35AC-43E8-9C43-94CB7DCFE194}"/>
    <cellStyle name="40% - Accent5 2 2 3 2 4" xfId="15197" xr:uid="{BEF42938-36C9-4F41-BD9D-1784D59937FF}"/>
    <cellStyle name="40% - Accent5 2 2 3 2 5" xfId="15198" xr:uid="{D02ECE6B-E0DB-4358-9A14-A8ED458AA4AE}"/>
    <cellStyle name="40% - Accent5 2 2 3 2 6" xfId="15199" xr:uid="{D5CEEA0F-CF1A-49C2-8AA8-4EAA86399F60}"/>
    <cellStyle name="40% - Accent5 2 2 3 2 7" xfId="15189" xr:uid="{059BE846-FC45-4161-9425-40500672B594}"/>
    <cellStyle name="40% - Accent5 2 2 3 3" xfId="15200" xr:uid="{85D27DCC-D771-4D09-B281-BC58623D6B47}"/>
    <cellStyle name="40% - Accent5 2 2 3 3 2" xfId="15201" xr:uid="{F0E5DCC4-2176-445B-B037-8735ACD0C285}"/>
    <cellStyle name="40% - Accent5 2 2 3 3 2 2" xfId="15202" xr:uid="{1D30BE95-2B2D-41C6-A4E9-974AFB1E2024}"/>
    <cellStyle name="40% - Accent5 2 2 3 3 2 3" xfId="15203" xr:uid="{DBDC1DB8-5A1C-4C5A-8529-4A9E943AFFA0}"/>
    <cellStyle name="40% - Accent5 2 2 3 3 2 4" xfId="15204" xr:uid="{1478DA46-7ED3-4A53-8726-0CEA44C37002}"/>
    <cellStyle name="40% - Accent5 2 2 3 3 3" xfId="15205" xr:uid="{08494F47-B7AF-47D6-B44E-1935A83B10B3}"/>
    <cellStyle name="40% - Accent5 2 2 3 3 4" xfId="15206" xr:uid="{07185E61-EC63-4D32-A85C-4AE43E7CB507}"/>
    <cellStyle name="40% - Accent5 2 2 3 3 5" xfId="15207" xr:uid="{5E435B1A-B968-42C4-AF7D-7B2D9230A3DD}"/>
    <cellStyle name="40% - Accent5 2 2 3 3 6" xfId="15208" xr:uid="{BD23AC92-7910-4F97-9295-78D00CF3D542}"/>
    <cellStyle name="40% - Accent5 2 2 3 4" xfId="15209" xr:uid="{C63B3C9A-78A6-4AAD-A842-B779244D6D24}"/>
    <cellStyle name="40% - Accent5 2 2 3 4 2" xfId="15210" xr:uid="{83884A9D-0BF5-47A9-9283-1DDC8C20C6AC}"/>
    <cellStyle name="40% - Accent5 2 2 3 4 3" xfId="15211" xr:uid="{209B5DD6-F7F2-4F37-953A-A6883C069621}"/>
    <cellStyle name="40% - Accent5 2 2 3 4 4" xfId="15212" xr:uid="{2F57F20E-FA52-40D1-8A24-2E7F87C1A19C}"/>
    <cellStyle name="40% - Accent5 2 2 3 5" xfId="15213" xr:uid="{77E8D9BF-0A08-4415-9690-59FD123FC3B5}"/>
    <cellStyle name="40% - Accent5 2 2 3 6" xfId="15214" xr:uid="{64794DA9-F2FB-498A-BA03-6B4C6C7F576B}"/>
    <cellStyle name="40% - Accent5 2 2 3 7" xfId="15215" xr:uid="{122CE6AC-CEC5-4DA7-AB2F-E5D4D1F6C740}"/>
    <cellStyle name="40% - Accent5 2 2 3 8" xfId="15216" xr:uid="{B68492A0-880A-4E4E-A539-51FFACF7566D}"/>
    <cellStyle name="40% - Accent5 2 2 3 9" xfId="15217" xr:uid="{2637ADDC-7686-44AF-8F3B-AAA25A082B2B}"/>
    <cellStyle name="40% - Accent5 2 2 4" xfId="429" xr:uid="{D40D5ADD-6BFE-4896-8010-CEFECF2895D9}"/>
    <cellStyle name="40% - Accent5 2 2 4 2" xfId="15219" xr:uid="{9B77D3C1-3AC7-47A2-A79A-9EAD68024E1C}"/>
    <cellStyle name="40% - Accent5 2 2 4 2 2" xfId="15220" xr:uid="{624FFA9B-40CB-4BDD-9642-F355AD918664}"/>
    <cellStyle name="40% - Accent5 2 2 4 2 2 2" xfId="15221" xr:uid="{9EA7FF3E-F56C-4B87-A5D6-A7D664697DD2}"/>
    <cellStyle name="40% - Accent5 2 2 4 2 2 3" xfId="15222" xr:uid="{A04B48D4-9CC8-4CBF-AE05-392C5F4E19F8}"/>
    <cellStyle name="40% - Accent5 2 2 4 2 3" xfId="15223" xr:uid="{76D43D58-D840-43C6-8AF1-4E9243AC5DEE}"/>
    <cellStyle name="40% - Accent5 2 2 4 2 3 2" xfId="15224" xr:uid="{6114A71E-86C8-4744-B839-C14082C2CD21}"/>
    <cellStyle name="40% - Accent5 2 2 4 2 4" xfId="15225" xr:uid="{AC9D2E8F-8D93-4FEA-A479-A4B710CFCBEE}"/>
    <cellStyle name="40% - Accent5 2 2 4 3" xfId="15226" xr:uid="{D3B6A661-5A16-4F12-85F0-17A87DDC9C6B}"/>
    <cellStyle name="40% - Accent5 2 2 4 3 2" xfId="15227" xr:uid="{014CCD61-2451-4A79-8877-37A2B5622B53}"/>
    <cellStyle name="40% - Accent5 2 2 4 3 3" xfId="15228" xr:uid="{2E8D4654-6311-4506-86C0-53319124FEEE}"/>
    <cellStyle name="40% - Accent5 2 2 4 4" xfId="15229" xr:uid="{1B07FFBD-C95D-49D7-9EEA-686DBFB8C018}"/>
    <cellStyle name="40% - Accent5 2 2 4 4 2" xfId="15230" xr:uid="{BD23DA02-B0D2-4471-ACF6-BF0D8B34D472}"/>
    <cellStyle name="40% - Accent5 2 2 4 5" xfId="15231" xr:uid="{F59079D9-19F6-49C6-84A5-10922499D0F4}"/>
    <cellStyle name="40% - Accent5 2 2 4 6" xfId="15232" xr:uid="{555AAAE1-9CCB-4E2B-87AA-F3A6953EFA6F}"/>
    <cellStyle name="40% - Accent5 2 2 4 7" xfId="15218" xr:uid="{9893AE63-A988-4817-AE1F-F91F7F7CD321}"/>
    <cellStyle name="40% - Accent5 2 2 5" xfId="15233" xr:uid="{EF148EC0-EAA0-4CD7-BB4B-9E55F33F0372}"/>
    <cellStyle name="40% - Accent5 2 2 5 2" xfId="15234" xr:uid="{A212278F-8728-4AA1-AD1E-1B4C53675504}"/>
    <cellStyle name="40% - Accent5 2 2 5 2 2" xfId="15235" xr:uid="{D1C3D46A-DB8B-4F77-BC03-5287490F790D}"/>
    <cellStyle name="40% - Accent5 2 2 5 2 2 2" xfId="15236" xr:uid="{9EAC1759-815F-4C6B-B1CE-4D31F3A14541}"/>
    <cellStyle name="40% - Accent5 2 2 5 2 3" xfId="15237" xr:uid="{5E38DCE0-11D8-4BB2-B6D1-B5F33F6E390F}"/>
    <cellStyle name="40% - Accent5 2 2 5 2 4" xfId="15238" xr:uid="{449F865E-2127-482E-9EBE-C4E9CC37DB95}"/>
    <cellStyle name="40% - Accent5 2 2 5 3" xfId="15239" xr:uid="{F01EEEB7-E5FF-4905-A9CE-4935A2747802}"/>
    <cellStyle name="40% - Accent5 2 2 5 3 2" xfId="15240" xr:uid="{C6DB4909-D13F-4B1F-A393-DF14753E7443}"/>
    <cellStyle name="40% - Accent5 2 2 5 4" xfId="15241" xr:uid="{3F1F8B83-97D5-4BC3-A09E-7B6EB4927346}"/>
    <cellStyle name="40% - Accent5 2 2 5 5" xfId="15242" xr:uid="{E63EBC25-0D75-46B0-933F-278924A8F3F9}"/>
    <cellStyle name="40% - Accent5 2 2 5 6" xfId="15243" xr:uid="{3308242E-3F6B-4599-80A1-0DB584CFB001}"/>
    <cellStyle name="40% - Accent5 2 2 6" xfId="15244" xr:uid="{DC9C6A5C-254F-4368-B259-7E44B5C58D10}"/>
    <cellStyle name="40% - Accent5 2 2 6 2" xfId="15245" xr:uid="{56984230-F441-4C83-8EBB-7A55D73405FC}"/>
    <cellStyle name="40% - Accent5 2 2 6 2 2" xfId="15246" xr:uid="{29630E2B-3369-45B1-AE65-CDE6996A8318}"/>
    <cellStyle name="40% - Accent5 2 2 6 3" xfId="15247" xr:uid="{6E60E188-4893-473B-9DF0-73AA03CC8AA9}"/>
    <cellStyle name="40% - Accent5 2 2 6 4" xfId="15248" xr:uid="{30251931-1BDF-440F-B765-8B91FD9D49F4}"/>
    <cellStyle name="40% - Accent5 2 2 7" xfId="15249" xr:uid="{BBD54EF7-F942-4E31-92EA-959727EB52E2}"/>
    <cellStyle name="40% - Accent5 2 2 7 2" xfId="15250" xr:uid="{C656DBB6-23CA-4CE7-9848-04D940C8D39D}"/>
    <cellStyle name="40% - Accent5 2 2 8" xfId="15251" xr:uid="{81AE90D4-04ED-4028-80C5-109AA5CE01AD}"/>
    <cellStyle name="40% - Accent5 2 2 8 2" xfId="15252" xr:uid="{350A4E2B-52EE-4C99-8A55-B3CC38511C66}"/>
    <cellStyle name="40% - Accent5 2 2 9" xfId="15253" xr:uid="{DA04E1A6-467A-4883-BAB2-835BC60AF58F}"/>
    <cellStyle name="40% - Accent5 2 2 9 2" xfId="15254" xr:uid="{96F24AF8-0F14-494E-A674-B4AEAE7106B7}"/>
    <cellStyle name="40% - Accent5 2 3" xfId="430" xr:uid="{576F068B-E2DC-4CA3-A30D-86AFAA673DA1}"/>
    <cellStyle name="40% - Accent5 2 3 10" xfId="15256" xr:uid="{03BB61A2-3DC2-43DF-9D8D-D5495B0AE862}"/>
    <cellStyle name="40% - Accent5 2 3 11" xfId="15257" xr:uid="{9A62D3D4-85B0-456D-B2C8-2AECDEA4F736}"/>
    <cellStyle name="40% - Accent5 2 3 12" xfId="15258" xr:uid="{6FBFE642-CF49-4F0D-A914-791CEC584917}"/>
    <cellStyle name="40% - Accent5 2 3 13" xfId="15255" xr:uid="{CAA03847-4700-4EF6-A8CB-DFE045291565}"/>
    <cellStyle name="40% - Accent5 2 3 2" xfId="431" xr:uid="{5226C8A5-0A30-463D-9028-DA3DC597142B}"/>
    <cellStyle name="40% - Accent5 2 3 2 2" xfId="432" xr:uid="{AF90E0D3-B4E7-4389-B6DB-EC11C50B2103}"/>
    <cellStyle name="40% - Accent5 2 3 2 2 2" xfId="15261" xr:uid="{C3FBA53A-7599-4FEA-8959-DD2431B865D8}"/>
    <cellStyle name="40% - Accent5 2 3 2 2 2 2" xfId="15262" xr:uid="{79382E89-36F3-4512-BDD3-C38F6D0BCF27}"/>
    <cellStyle name="40% - Accent5 2 3 2 2 2 3" xfId="15263" xr:uid="{17180065-3031-4C8C-B36D-3761FCD5658B}"/>
    <cellStyle name="40% - Accent5 2 3 2 2 3" xfId="15264" xr:uid="{5B6F3E49-63F2-42EF-B859-D4A665E0AB37}"/>
    <cellStyle name="40% - Accent5 2 3 2 2 3 2" xfId="15265" xr:uid="{4C4F8598-FE31-4E39-AE54-31656436BCA9}"/>
    <cellStyle name="40% - Accent5 2 3 2 2 4" xfId="15266" xr:uid="{3ED73C10-92D0-4A1C-88CF-86801CB6355F}"/>
    <cellStyle name="40% - Accent5 2 3 2 2 5" xfId="15260" xr:uid="{78593239-7470-4E31-AB89-0AE5EBCE1550}"/>
    <cellStyle name="40% - Accent5 2 3 2 3" xfId="15267" xr:uid="{BA3EC5AA-8FCF-4306-8AEA-366F66AC82E9}"/>
    <cellStyle name="40% - Accent5 2 3 2 3 2" xfId="15268" xr:uid="{810095DE-FD79-4791-8EB2-9E598ACEA9C9}"/>
    <cellStyle name="40% - Accent5 2 3 2 3 3" xfId="15269" xr:uid="{99BE90E2-3995-4AED-926F-43E01937EEAE}"/>
    <cellStyle name="40% - Accent5 2 3 2 4" xfId="15270" xr:uid="{2BE2AD28-874D-4528-A639-F93F5C01761C}"/>
    <cellStyle name="40% - Accent5 2 3 2 4 2" xfId="15271" xr:uid="{C636633F-0DD4-41B4-9D62-4B8E728F790F}"/>
    <cellStyle name="40% - Accent5 2 3 2 5" xfId="15272" xr:uid="{A08934D7-2FA2-4EF0-85D5-90F842231E09}"/>
    <cellStyle name="40% - Accent5 2 3 2 6" xfId="15273" xr:uid="{8BDBD259-32E4-44B8-9E72-D75D2EB6D4D5}"/>
    <cellStyle name="40% - Accent5 2 3 2 7" xfId="15274" xr:uid="{044AAE06-48E5-44BC-8A3E-C21683567962}"/>
    <cellStyle name="40% - Accent5 2 3 2 8" xfId="15275" xr:uid="{8F7A975B-104D-44B6-9CE9-D4753C8718B1}"/>
    <cellStyle name="40% - Accent5 2 3 2 9" xfId="15259" xr:uid="{CD026249-FDA2-4768-B9BF-58D8DA41C1E5}"/>
    <cellStyle name="40% - Accent5 2 3 3" xfId="433" xr:uid="{292B2A2E-97CD-43AA-A9F3-81EF7E05724F}"/>
    <cellStyle name="40% - Accent5 2 3 3 2" xfId="15277" xr:uid="{D2C92089-9CDE-4173-A2FE-72E16E3581C8}"/>
    <cellStyle name="40% - Accent5 2 3 3 2 2" xfId="15278" xr:uid="{B952A735-033B-4AE0-AAA2-48ECB99B5A1F}"/>
    <cellStyle name="40% - Accent5 2 3 3 2 2 2" xfId="15279" xr:uid="{3B4720C3-A8C7-4D5D-8F05-90870808BEA5}"/>
    <cellStyle name="40% - Accent5 2 3 3 2 3" xfId="15280" xr:uid="{73055919-452F-4AAA-A4A7-DA489846619F}"/>
    <cellStyle name="40% - Accent5 2 3 3 2 4" xfId="15281" xr:uid="{F26701AE-16D1-446F-B6EE-E3404CA950D7}"/>
    <cellStyle name="40% - Accent5 2 3 3 3" xfId="15282" xr:uid="{6C354DBE-F3F0-46A0-9A74-A7EBC600985C}"/>
    <cellStyle name="40% - Accent5 2 3 3 3 2" xfId="15283" xr:uid="{00B6AF51-A256-43B8-91B9-11A6EF172368}"/>
    <cellStyle name="40% - Accent5 2 3 3 4" xfId="15284" xr:uid="{E4CF9A8E-AC29-43CB-8892-3E7E8E1B3E83}"/>
    <cellStyle name="40% - Accent5 2 3 3 5" xfId="15285" xr:uid="{C92860E4-14A2-47F5-831A-69F1EFD3F72C}"/>
    <cellStyle name="40% - Accent5 2 3 3 6" xfId="15286" xr:uid="{FA4EE758-B0F6-42F7-90E1-D0C0EF9EB218}"/>
    <cellStyle name="40% - Accent5 2 3 3 7" xfId="15287" xr:uid="{1F4E0E81-232E-4020-88EC-C4E1B62FA0AA}"/>
    <cellStyle name="40% - Accent5 2 3 3 8" xfId="15276" xr:uid="{AE2FA05F-99D0-4A11-A704-FBED4FB0FF42}"/>
    <cellStyle name="40% - Accent5 2 3 4" xfId="15288" xr:uid="{A2D74567-72D7-4267-836F-A2378228F90F}"/>
    <cellStyle name="40% - Accent5 2 3 4 2" xfId="15289" xr:uid="{3EDAFFFA-AC8F-41FB-AF83-505C8D58FDE7}"/>
    <cellStyle name="40% - Accent5 2 3 4 2 2" xfId="15290" xr:uid="{1FA782AD-E02D-4545-BDA2-4312F89E316F}"/>
    <cellStyle name="40% - Accent5 2 3 4 3" xfId="15291" xr:uid="{D8423D19-8EEB-4A16-90F8-9F24089984C0}"/>
    <cellStyle name="40% - Accent5 2 3 4 4" xfId="15292" xr:uid="{5504BD5E-6389-44F3-A163-1F8513985AA2}"/>
    <cellStyle name="40% - Accent5 2 3 5" xfId="15293" xr:uid="{298C0893-FD8B-4B1D-B499-24BA56DD3A6B}"/>
    <cellStyle name="40% - Accent5 2 3 5 2" xfId="15294" xr:uid="{F6B02136-AB38-48D5-B5A3-9FFEED8E65B5}"/>
    <cellStyle name="40% - Accent5 2 3 6" xfId="15295" xr:uid="{8CDDD95E-B2FC-4801-A20A-F29B474DA854}"/>
    <cellStyle name="40% - Accent5 2 3 7" xfId="15296" xr:uid="{5738FE05-EEB2-48D4-A318-6E935AF122CD}"/>
    <cellStyle name="40% - Accent5 2 3 8" xfId="15297" xr:uid="{C4CF49FC-4B26-4F10-9E51-A249BFD3C669}"/>
    <cellStyle name="40% - Accent5 2 3 9" xfId="15298" xr:uid="{B21E873D-BBF0-4042-BF32-614FEE941095}"/>
    <cellStyle name="40% - Accent5 2 4" xfId="434" xr:uid="{3706E236-325D-44B5-BDF4-7CA2C1D0A3C9}"/>
    <cellStyle name="40% - Accent5 2 4 10" xfId="15299" xr:uid="{00DA37FC-E201-407E-8182-C57E1C2F38B1}"/>
    <cellStyle name="40% - Accent5 2 4 2" xfId="435" xr:uid="{150A0DA3-4996-424E-8086-B8419DBA1C4F}"/>
    <cellStyle name="40% - Accent5 2 4 2 2" xfId="436" xr:uid="{9D3ECC60-56BD-412B-B5A8-DB912FC5BBD5}"/>
    <cellStyle name="40% - Accent5 2 4 2 2 2" xfId="15302" xr:uid="{21F02DA6-5914-493A-8E3B-7E1FC34CFB8D}"/>
    <cellStyle name="40% - Accent5 2 4 2 2 2 2" xfId="15303" xr:uid="{C9054A78-15EB-42D3-8C62-D4E0899E8CB6}"/>
    <cellStyle name="40% - Accent5 2 4 2 2 3" xfId="15304" xr:uid="{BBEA0250-841B-45EB-8A7A-75A9F106C6EB}"/>
    <cellStyle name="40% - Accent5 2 4 2 2 4" xfId="15305" xr:uid="{144329DA-65DD-4CE9-888A-43D13333B3DC}"/>
    <cellStyle name="40% - Accent5 2 4 2 2 5" xfId="15301" xr:uid="{3426A8B1-29F1-494E-BCC5-363710DACD2A}"/>
    <cellStyle name="40% - Accent5 2 4 2 3" xfId="15306" xr:uid="{E263DC94-07C2-469F-8CDB-F481451DA95D}"/>
    <cellStyle name="40% - Accent5 2 4 2 3 2" xfId="15307" xr:uid="{190D07FA-D5F1-419A-95C3-A4FCBE1CE503}"/>
    <cellStyle name="40% - Accent5 2 4 2 4" xfId="15308" xr:uid="{916D64B0-FB72-4AEA-937B-F72A0D24FE3B}"/>
    <cellStyle name="40% - Accent5 2 4 2 5" xfId="15309" xr:uid="{328B3158-F4EB-482C-85BE-47D815A0612C}"/>
    <cellStyle name="40% - Accent5 2 4 2 6" xfId="15310" xr:uid="{4520EFC9-0669-4E49-B023-9ABFC9BCA390}"/>
    <cellStyle name="40% - Accent5 2 4 2 7" xfId="15300" xr:uid="{45E191A7-9AC2-424B-BFAA-AFE8990D42F1}"/>
    <cellStyle name="40% - Accent5 2 4 3" xfId="437" xr:uid="{CC6D7CC7-637F-492A-ADE6-A487A17D6F26}"/>
    <cellStyle name="40% - Accent5 2 4 3 2" xfId="15312" xr:uid="{F2E9D9E6-E99A-4BEA-8727-97AA49D1936E}"/>
    <cellStyle name="40% - Accent5 2 4 3 2 2" xfId="15313" xr:uid="{715590D0-6612-4369-A6A9-AEA25E3D696F}"/>
    <cellStyle name="40% - Accent5 2 4 3 2 3" xfId="15314" xr:uid="{3D0F683F-8D00-49D8-9689-3961923FCA1A}"/>
    <cellStyle name="40% - Accent5 2 4 3 2 4" xfId="15315" xr:uid="{E86C2298-0E2F-4EDA-B8F6-774BA4585E75}"/>
    <cellStyle name="40% - Accent5 2 4 3 3" xfId="15316" xr:uid="{496AF804-8D97-4E81-8B98-4FF824F248A4}"/>
    <cellStyle name="40% - Accent5 2 4 3 4" xfId="15317" xr:uid="{792AE6D5-2E87-4026-AC01-B5F7379F9723}"/>
    <cellStyle name="40% - Accent5 2 4 3 5" xfId="15318" xr:uid="{C23673C3-BA9D-4BF0-86DE-ACFD7C4F0E93}"/>
    <cellStyle name="40% - Accent5 2 4 3 6" xfId="15319" xr:uid="{682640E1-B2D4-427E-A0C3-AD55170A640A}"/>
    <cellStyle name="40% - Accent5 2 4 3 7" xfId="15311" xr:uid="{EEEAC6F6-50B5-41AD-ACA9-33A8FA54F7AF}"/>
    <cellStyle name="40% - Accent5 2 4 4" xfId="15320" xr:uid="{D7B538E8-272B-4839-A93B-EE65062E16FA}"/>
    <cellStyle name="40% - Accent5 2 4 4 2" xfId="15321" xr:uid="{BC1D206E-E795-4250-BA36-4A38A12FBD29}"/>
    <cellStyle name="40% - Accent5 2 4 4 3" xfId="15322" xr:uid="{338C07B6-315C-48A7-8F13-3F56D6A8278A}"/>
    <cellStyle name="40% - Accent5 2 4 4 4" xfId="15323" xr:uid="{AC3096A2-A1A3-4520-B2EC-6477DC6CDDC6}"/>
    <cellStyle name="40% - Accent5 2 4 5" xfId="15324" xr:uid="{90CE3B14-C3AE-4468-BCF5-4BEA27FACB95}"/>
    <cellStyle name="40% - Accent5 2 4 6" xfId="15325" xr:uid="{4BD3B25C-65CE-45BE-A52E-FB6F7A7EB63D}"/>
    <cellStyle name="40% - Accent5 2 4 7" xfId="15326" xr:uid="{38882B7B-944F-463B-BF69-403D923E4A49}"/>
    <cellStyle name="40% - Accent5 2 4 8" xfId="15327" xr:uid="{FB7C422A-23BA-4701-9F71-F662C5F382C4}"/>
    <cellStyle name="40% - Accent5 2 4 9" xfId="15328" xr:uid="{81274154-F2C5-4152-9E0E-79690F716F37}"/>
    <cellStyle name="40% - Accent5 2 5" xfId="438" xr:uid="{D7E54B2D-6EEE-45BB-844A-E2A7A3AE9BD4}"/>
    <cellStyle name="40% - Accent5 2 5 2" xfId="439" xr:uid="{E26ADD1C-AFF4-4B13-8270-A31A2E7C5C87}"/>
    <cellStyle name="40% - Accent5 2 5 2 2" xfId="15331" xr:uid="{A9F872E3-AD18-4282-B12A-C5AB375BAC71}"/>
    <cellStyle name="40% - Accent5 2 5 2 2 2" xfId="15332" xr:uid="{675287D9-945B-4BFD-8E65-4CE3969E50EC}"/>
    <cellStyle name="40% - Accent5 2 5 2 2 2 2" xfId="15333" xr:uid="{ED969443-3F33-4DAA-8B7B-B379FAC4666C}"/>
    <cellStyle name="40% - Accent5 2 5 2 2 3" xfId="15334" xr:uid="{0572230A-734E-4013-A4DC-36D1A7E22A4E}"/>
    <cellStyle name="40% - Accent5 2 5 2 2 4" xfId="15335" xr:uid="{4CECD761-FBF4-4103-9353-3E8DE5B91204}"/>
    <cellStyle name="40% - Accent5 2 5 2 3" xfId="15336" xr:uid="{60B131D5-B78D-4E62-91F0-989675F19B60}"/>
    <cellStyle name="40% - Accent5 2 5 2 3 2" xfId="15337" xr:uid="{DEEDB335-36B1-4CBF-8515-5A3684311050}"/>
    <cellStyle name="40% - Accent5 2 5 2 4" xfId="15338" xr:uid="{481BADAC-E091-465B-984E-EB173614D95C}"/>
    <cellStyle name="40% - Accent5 2 5 2 5" xfId="15339" xr:uid="{DE3F488B-FBD3-4C10-815F-E17AF3B66BA4}"/>
    <cellStyle name="40% - Accent5 2 5 2 6" xfId="15340" xr:uid="{EC476F2F-B7F8-45FE-A766-0D5C1ED8D1AF}"/>
    <cellStyle name="40% - Accent5 2 5 2 7" xfId="15330" xr:uid="{F6A1C300-703B-4E92-993F-92994341ABDE}"/>
    <cellStyle name="40% - Accent5 2 5 3" xfId="15341" xr:uid="{96D9BBE8-4C90-4A9E-8B1A-8EEA14EDD2FA}"/>
    <cellStyle name="40% - Accent5 2 5 3 2" xfId="15342" xr:uid="{FAEFF743-FD09-4FB2-8527-A369255491C9}"/>
    <cellStyle name="40% - Accent5 2 5 3 2 2" xfId="15343" xr:uid="{AFEE7072-1FDD-4AE3-8958-2EC79DB97FC4}"/>
    <cellStyle name="40% - Accent5 2 5 3 2 3" xfId="15344" xr:uid="{0A22FB59-4976-4059-B0E9-80A882DA8DBD}"/>
    <cellStyle name="40% - Accent5 2 5 3 2 4" xfId="15345" xr:uid="{810E9408-B6F9-4804-B771-3A49EEFC1406}"/>
    <cellStyle name="40% - Accent5 2 5 3 3" xfId="15346" xr:uid="{CAB2DE4A-F4DB-4703-8135-C121189D670E}"/>
    <cellStyle name="40% - Accent5 2 5 3 4" xfId="15347" xr:uid="{203E21EA-88FE-4856-9911-9A0901C24265}"/>
    <cellStyle name="40% - Accent5 2 5 3 5" xfId="15348" xr:uid="{8CE524C0-5338-4D6C-A5E3-ACB8667E504F}"/>
    <cellStyle name="40% - Accent5 2 5 3 6" xfId="15349" xr:uid="{3B489ADB-7FD1-44BB-8508-18326067452F}"/>
    <cellStyle name="40% - Accent5 2 5 4" xfId="15350" xr:uid="{60FBE676-4B47-491B-AEA7-17603C82EDAF}"/>
    <cellStyle name="40% - Accent5 2 5 4 2" xfId="15351" xr:uid="{08C79DDE-03D2-4D61-BF14-301880F1369D}"/>
    <cellStyle name="40% - Accent5 2 5 4 3" xfId="15352" xr:uid="{5067319B-4345-4B81-8482-B9C3B6F0220B}"/>
    <cellStyle name="40% - Accent5 2 5 4 4" xfId="15353" xr:uid="{BE0243CB-10AC-4823-BF51-1500D9C7E547}"/>
    <cellStyle name="40% - Accent5 2 5 5" xfId="15354" xr:uid="{4B697F8C-1A2D-45D1-B2A8-E6F22952FE90}"/>
    <cellStyle name="40% - Accent5 2 5 6" xfId="15355" xr:uid="{4C7D6B76-5491-4C48-ADF9-36D177A55B8E}"/>
    <cellStyle name="40% - Accent5 2 5 7" xfId="15356" xr:uid="{3F6E7B8D-265D-41C7-9769-672E933613FB}"/>
    <cellStyle name="40% - Accent5 2 5 8" xfId="15357" xr:uid="{93FF7D98-8105-47BE-8CC8-12A657C72D95}"/>
    <cellStyle name="40% - Accent5 2 5 9" xfId="15329" xr:uid="{974BADB1-667B-498C-B5B7-DD2CA5674EEC}"/>
    <cellStyle name="40% - Accent5 2 6" xfId="440" xr:uid="{FC89CCA4-90E4-493D-808A-9C6ABE8766DC}"/>
    <cellStyle name="40% - Accent5 2 6 2" xfId="441" xr:uid="{8AE1A73E-3C74-4435-9199-9F1E05F7057A}"/>
    <cellStyle name="40% - Accent5 2 6 2 2" xfId="15360" xr:uid="{B0C2802A-F822-497F-B5DA-D8A203189147}"/>
    <cellStyle name="40% - Accent5 2 6 2 2 2" xfId="15361" xr:uid="{36317E1E-B994-4B86-8D10-6B9B2DD04A55}"/>
    <cellStyle name="40% - Accent5 2 6 2 3" xfId="15362" xr:uid="{A1FCC452-3893-4C75-AC6B-78DE31C77A0D}"/>
    <cellStyle name="40% - Accent5 2 6 2 4" xfId="15363" xr:uid="{AF5ACA6A-A027-43E7-B301-A51BE0D4DA87}"/>
    <cellStyle name="40% - Accent5 2 6 2 5" xfId="15359" xr:uid="{23059C08-00BF-47DE-895E-A2B349C691CE}"/>
    <cellStyle name="40% - Accent5 2 6 3" xfId="15364" xr:uid="{B030272A-A9A7-4F7C-843B-9B3212F51A77}"/>
    <cellStyle name="40% - Accent5 2 6 3 2" xfId="15365" xr:uid="{1381EA4E-D6D5-4D4C-856B-01273E6AD40A}"/>
    <cellStyle name="40% - Accent5 2 6 4" xfId="15366" xr:uid="{D5765456-F8B7-4C4A-A98E-82C2B1BC37E4}"/>
    <cellStyle name="40% - Accent5 2 6 5" xfId="15367" xr:uid="{F5FEDB7A-C441-4205-B1EC-3C15C8AA4F50}"/>
    <cellStyle name="40% - Accent5 2 6 6" xfId="15368" xr:uid="{7CD56AB3-D1CC-49A3-B976-D382D11FB620}"/>
    <cellStyle name="40% - Accent5 2 6 7" xfId="15358" xr:uid="{21412238-750A-47E8-B9CE-E7C5F9EA2768}"/>
    <cellStyle name="40% - Accent5 2 7" xfId="442" xr:uid="{F92FD0DA-B3F8-4D81-9AD2-5C85D5A3789A}"/>
    <cellStyle name="40% - Accent5 2 7 2" xfId="15370" xr:uid="{255ADC24-04F2-494C-8E6D-EE31ECB15E47}"/>
    <cellStyle name="40% - Accent5 2 7 2 2" xfId="15371" xr:uid="{AE54AA2D-A9B4-49F7-8E36-16BF5E559BA1}"/>
    <cellStyle name="40% - Accent5 2 7 2 3" xfId="15372" xr:uid="{9F30F66D-4B5E-4BAC-89AA-8B128B66F068}"/>
    <cellStyle name="40% - Accent5 2 7 2 4" xfId="15373" xr:uid="{3EDE53D7-9632-4949-9E8F-328421751972}"/>
    <cellStyle name="40% - Accent5 2 7 3" xfId="15374" xr:uid="{467330C3-7143-4057-9C73-D4D240A640CF}"/>
    <cellStyle name="40% - Accent5 2 7 4" xfId="15375" xr:uid="{C0F77D10-32D9-4508-AD97-E281C3A8D432}"/>
    <cellStyle name="40% - Accent5 2 7 5" xfId="15376" xr:uid="{222C9ED5-7E79-4DD4-A143-7A856F617695}"/>
    <cellStyle name="40% - Accent5 2 7 6" xfId="15377" xr:uid="{8737FBD8-2E45-457D-BA75-78A2AA99B7E7}"/>
    <cellStyle name="40% - Accent5 2 7 7" xfId="15369" xr:uid="{765D0774-5224-4596-9651-84851A30BAAA}"/>
    <cellStyle name="40% - Accent5 2 8" xfId="15378" xr:uid="{68892D72-7A1E-4C39-B931-1830629BF458}"/>
    <cellStyle name="40% - Accent5 2 8 2" xfId="15379" xr:uid="{99A73BA3-BD84-48A8-A3D9-A5AF74D45AA0}"/>
    <cellStyle name="40% - Accent5 2 8 3" xfId="15380" xr:uid="{78AB682F-F5A5-4C39-8EA5-4B8E2F3DB666}"/>
    <cellStyle name="40% - Accent5 2 8 4" xfId="15381" xr:uid="{CA4989F0-1816-488A-B437-C6BE98C33DC0}"/>
    <cellStyle name="40% - Accent5 2 9" xfId="15382" xr:uid="{31FDAA3A-EBDE-4317-965D-FC5973824AE1}"/>
    <cellStyle name="40% - Accent5 20" xfId="15383" xr:uid="{097AA6E2-0F47-470F-8CCA-060E55A47694}"/>
    <cellStyle name="40% - Accent5 20 2" xfId="15384" xr:uid="{BD33169E-0235-4C8D-A32C-D28008AA542E}"/>
    <cellStyle name="40% - Accent5 20 3" xfId="15385" xr:uid="{610FB51B-9F20-4048-9812-BCB17C10A8A5}"/>
    <cellStyle name="40% - Accent5 21" xfId="15386" xr:uid="{3EFE3359-2D02-4A0B-9DA5-A5C59C580AEF}"/>
    <cellStyle name="40% - Accent5 21 2" xfId="15387" xr:uid="{E21CF039-38F8-4DE8-AEF0-8D70D449F51E}"/>
    <cellStyle name="40% - Accent5 21 3" xfId="15388" xr:uid="{BABD6792-158B-495F-8817-7BC3A310FCBF}"/>
    <cellStyle name="40% - Accent5 22" xfId="15389" xr:uid="{6DF7E14E-F1CA-44F7-AEE0-9CB50EF72017}"/>
    <cellStyle name="40% - Accent5 22 2" xfId="15390" xr:uid="{82614857-232F-44EB-B9A4-FEBE8B7B7C59}"/>
    <cellStyle name="40% - Accent5 22 3" xfId="15391" xr:uid="{41F5F9E7-6DAB-443A-9462-366E8F9296D3}"/>
    <cellStyle name="40% - Accent5 23" xfId="15392" xr:uid="{ADDBECEA-3D72-4F89-AFAE-4077D1D490FB}"/>
    <cellStyle name="40% - Accent5 23 2" xfId="15393" xr:uid="{31E1EBAE-94FD-4EEF-BB3E-F0BF0FE2E6A7}"/>
    <cellStyle name="40% - Accent5 24" xfId="15394" xr:uid="{34ADCF33-AC6C-402F-B06F-E84BCEEA5DA6}"/>
    <cellStyle name="40% - Accent5 25" xfId="15395" xr:uid="{CB6B7378-F6B5-43D8-95C5-64C2C91CA5ED}"/>
    <cellStyle name="40% - Accent5 26" xfId="15396" xr:uid="{D5561AEC-299A-4700-B47C-6CBC905D3086}"/>
    <cellStyle name="40% - Accent5 27" xfId="15397" xr:uid="{DEEAF3B1-6DF8-44B4-98BB-B2A1CB45F4D9}"/>
    <cellStyle name="40% - Accent5 28" xfId="15398" xr:uid="{FF2E8F83-5A3E-4C2A-AC0C-CE5BE68CC4C4}"/>
    <cellStyle name="40% - Accent5 29" xfId="15399" xr:uid="{FD1BBD3D-4624-4DAC-810A-210E71F56B3E}"/>
    <cellStyle name="40% - Accent5 3" xfId="443" xr:uid="{A3ABE689-6807-463C-87D2-E5528ECB09A7}"/>
    <cellStyle name="40% - Accent5 3 10" xfId="15401" xr:uid="{329537C5-A82D-4531-AC32-C24394A1BCED}"/>
    <cellStyle name="40% - Accent5 3 10 2" xfId="15402" xr:uid="{25C4974B-6290-4A67-B211-4B0A2E1C3DB1}"/>
    <cellStyle name="40% - Accent5 3 11" xfId="15403" xr:uid="{234587CD-2732-4BAB-9272-9E6C499D4EA6}"/>
    <cellStyle name="40% - Accent5 3 12" xfId="15404" xr:uid="{B4CBB577-881D-4088-A97B-1F818A99C154}"/>
    <cellStyle name="40% - Accent5 3 13" xfId="15405" xr:uid="{294578BE-5B02-44DC-ACDF-FB437CF5E02D}"/>
    <cellStyle name="40% - Accent5 3 14" xfId="15406" xr:uid="{CB73C393-1B06-4723-81D8-57F69CBF9F7A}"/>
    <cellStyle name="40% - Accent5 3 15" xfId="15407" xr:uid="{1B30F96A-A787-4B02-8203-199CD0368D65}"/>
    <cellStyle name="40% - Accent5 3 16" xfId="15408" xr:uid="{F194400C-39BD-4847-B8D4-58E48A2E1EA2}"/>
    <cellStyle name="40% - Accent5 3 17" xfId="15409" xr:uid="{499E5ED3-355F-47BD-A78B-746A579A681C}"/>
    <cellStyle name="40% - Accent5 3 18" xfId="15400" xr:uid="{7FEAB20F-0DC7-4594-B02E-6611A719DC0F}"/>
    <cellStyle name="40% - Accent5 3 2" xfId="444" xr:uid="{5BF8A4B6-59C9-4D3E-959A-D699D554E89A}"/>
    <cellStyle name="40% - Accent5 3 2 10" xfId="15411" xr:uid="{1BB6A79F-F6FC-4588-B459-4A0923F740D9}"/>
    <cellStyle name="40% - Accent5 3 2 11" xfId="15412" xr:uid="{00B794C5-2A4C-43B9-9992-FA141F108DD5}"/>
    <cellStyle name="40% - Accent5 3 2 12" xfId="15413" xr:uid="{0494D3D4-4C0D-4F08-9854-8261E601D3BF}"/>
    <cellStyle name="40% - Accent5 3 2 13" xfId="15414" xr:uid="{CEB0F4F8-8475-43AC-AE19-818C71FCA75B}"/>
    <cellStyle name="40% - Accent5 3 2 14" xfId="15410" xr:uid="{19E40BF6-7EEF-43AC-B027-DB7EBF5B568A}"/>
    <cellStyle name="40% - Accent5 3 2 2" xfId="445" xr:uid="{9F665C80-18C4-4D7D-8776-F2F2F02F98C2}"/>
    <cellStyle name="40% - Accent5 3 2 2 10" xfId="15416" xr:uid="{88AA2E1B-DEBB-4813-9CB3-D56ABC2D1953}"/>
    <cellStyle name="40% - Accent5 3 2 2 11" xfId="15415" xr:uid="{9957D9BE-AC09-4967-9A08-781088EA46CA}"/>
    <cellStyle name="40% - Accent5 3 2 2 2" xfId="446" xr:uid="{305EC3F4-5A1C-417A-BB6B-4D5B0FDF692D}"/>
    <cellStyle name="40% - Accent5 3 2 2 2 2" xfId="15418" xr:uid="{B3017572-387F-4CAD-809B-0951FC67BC19}"/>
    <cellStyle name="40% - Accent5 3 2 2 2 2 2" xfId="15419" xr:uid="{53A79994-C9F1-4C49-BAE4-1D56C91157D4}"/>
    <cellStyle name="40% - Accent5 3 2 2 2 2 2 2" xfId="15420" xr:uid="{D546C0EB-B8DA-43EE-85EB-CD4772838ECA}"/>
    <cellStyle name="40% - Accent5 3 2 2 2 2 3" xfId="15421" xr:uid="{23C1752A-6090-4229-A099-9FC7C5AF901F}"/>
    <cellStyle name="40% - Accent5 3 2 2 2 2 4" xfId="15422" xr:uid="{17F7F450-D485-48E8-A198-C43F61C10F62}"/>
    <cellStyle name="40% - Accent5 3 2 2 2 2 5" xfId="15423" xr:uid="{0DDBF567-8F45-411C-870A-4332B5C95847}"/>
    <cellStyle name="40% - Accent5 3 2 2 2 3" xfId="15424" xr:uid="{04C02CF4-4D43-4122-9387-3BDEC95DFBBD}"/>
    <cellStyle name="40% - Accent5 3 2 2 2 3 2" xfId="15425" xr:uid="{37A73EB0-DB7C-46ED-8F87-9CE8572A98E3}"/>
    <cellStyle name="40% - Accent5 3 2 2 2 4" xfId="15426" xr:uid="{BCA24A2E-1660-470E-8F8C-8DDE385F5444}"/>
    <cellStyle name="40% - Accent5 3 2 2 2 5" xfId="15427" xr:uid="{2472357C-388E-42A7-B8D0-A11CE2BC8443}"/>
    <cellStyle name="40% - Accent5 3 2 2 2 6" xfId="15428" xr:uid="{18BDAA18-DE5C-4650-8B9B-7A9515D8CFD9}"/>
    <cellStyle name="40% - Accent5 3 2 2 2 7" xfId="15429" xr:uid="{09B8DEEB-D4BC-4E03-809D-4756DBE55608}"/>
    <cellStyle name="40% - Accent5 3 2 2 2 8" xfId="15417" xr:uid="{B28A04D8-2331-43DD-ACEA-9A55FF879E85}"/>
    <cellStyle name="40% - Accent5 3 2 2 3" xfId="15430" xr:uid="{BD429E19-C422-48DE-9AF6-119A5D731CA6}"/>
    <cellStyle name="40% - Accent5 3 2 2 3 2" xfId="15431" xr:uid="{8D04C309-676A-4E17-B690-C99FF01200FD}"/>
    <cellStyle name="40% - Accent5 3 2 2 3 2 2" xfId="15432" xr:uid="{3B9660BB-AE83-4C5C-81DB-8B7F16C9B711}"/>
    <cellStyle name="40% - Accent5 3 2 2 3 2 3" xfId="15433" xr:uid="{E0A2DC91-3C22-4256-8328-7AB1851B4F33}"/>
    <cellStyle name="40% - Accent5 3 2 2 3 2 4" xfId="15434" xr:uid="{22B2E792-0939-4ED1-84FA-710379EF589A}"/>
    <cellStyle name="40% - Accent5 3 2 2 3 3" xfId="15435" xr:uid="{2768C681-7777-46A2-A86A-8D77D41A0294}"/>
    <cellStyle name="40% - Accent5 3 2 2 3 4" xfId="15436" xr:uid="{3BF681CD-409B-4C9F-9CF2-C360FDB5F3CA}"/>
    <cellStyle name="40% - Accent5 3 2 2 3 5" xfId="15437" xr:uid="{AE06CDD2-2E63-4F91-9F77-67DA77E498F9}"/>
    <cellStyle name="40% - Accent5 3 2 2 3 6" xfId="15438" xr:uid="{227D8B8C-FD4B-42C4-B2AB-BEBB26A13B67}"/>
    <cellStyle name="40% - Accent5 3 2 2 3 7" xfId="15439" xr:uid="{9D8DF4B7-D1B3-4742-9BA3-439FD4A4AC2E}"/>
    <cellStyle name="40% - Accent5 3 2 2 4" xfId="15440" xr:uid="{750591B1-55C0-49C3-A880-6A26BA9204AE}"/>
    <cellStyle name="40% - Accent5 3 2 2 4 2" xfId="15441" xr:uid="{8C532C4D-D648-4067-80C5-82BB87CB3F42}"/>
    <cellStyle name="40% - Accent5 3 2 2 4 3" xfId="15442" xr:uid="{5FFAD952-A62F-45C2-A65C-783426C41D06}"/>
    <cellStyle name="40% - Accent5 3 2 2 4 4" xfId="15443" xr:uid="{0A32382D-A4C4-4FCC-891E-E54CC7982922}"/>
    <cellStyle name="40% - Accent5 3 2 2 4 5" xfId="15444" xr:uid="{049DAE7F-EFCA-42B4-BF5F-ADAA372E3F95}"/>
    <cellStyle name="40% - Accent5 3 2 2 5" xfId="15445" xr:uid="{DD3CB7C9-E9B9-47D6-9BA7-47BE6B2DC26A}"/>
    <cellStyle name="40% - Accent5 3 2 2 6" xfId="15446" xr:uid="{5C52311D-538C-4597-927F-29B610AE993D}"/>
    <cellStyle name="40% - Accent5 3 2 2 7" xfId="15447" xr:uid="{DDDE9BE5-476A-4FC2-A166-5D2351D45C29}"/>
    <cellStyle name="40% - Accent5 3 2 2 8" xfId="15448" xr:uid="{79F4E083-1F61-4660-B454-2E69B1E8A8D2}"/>
    <cellStyle name="40% - Accent5 3 2 2 9" xfId="15449" xr:uid="{004FB9A2-05DC-4C0C-80D2-22C2437B22FD}"/>
    <cellStyle name="40% - Accent5 3 2 3" xfId="447" xr:uid="{25520F9F-AB70-4490-A175-8188EB8CE8C1}"/>
    <cellStyle name="40% - Accent5 3 2 3 10" xfId="15450" xr:uid="{FF25895C-8FAA-4659-9586-A120C0DE31F5}"/>
    <cellStyle name="40% - Accent5 3 2 3 2" xfId="15451" xr:uid="{8E326FC6-56C4-4F48-BFF9-46DE244FEDEA}"/>
    <cellStyle name="40% - Accent5 3 2 3 2 2" xfId="15452" xr:uid="{5B93BC12-DB9A-47E0-B733-6439EC2A6547}"/>
    <cellStyle name="40% - Accent5 3 2 3 2 2 2" xfId="15453" xr:uid="{14A54E44-43F6-4DA7-B51E-A8433FC7EB6C}"/>
    <cellStyle name="40% - Accent5 3 2 3 2 2 3" xfId="15454" xr:uid="{66A5C909-8949-43D6-A352-6DE1585433D8}"/>
    <cellStyle name="40% - Accent5 3 2 3 2 2 4" xfId="15455" xr:uid="{87F32F92-A401-487A-9A8D-9897C2079590}"/>
    <cellStyle name="40% - Accent5 3 2 3 2 2 5" xfId="15456" xr:uid="{71C416E6-E1C9-44E3-9225-748F9BFA5215}"/>
    <cellStyle name="40% - Accent5 3 2 3 2 3" xfId="15457" xr:uid="{3DDE9E6A-428D-4290-9FC9-4254C8F19FFB}"/>
    <cellStyle name="40% - Accent5 3 2 3 2 4" xfId="15458" xr:uid="{BFEBC848-82E3-4769-B291-F60C50A2527F}"/>
    <cellStyle name="40% - Accent5 3 2 3 2 5" xfId="15459" xr:uid="{11EF1CDE-96A1-48A2-AEBA-4C38F5A45478}"/>
    <cellStyle name="40% - Accent5 3 2 3 2 6" xfId="15460" xr:uid="{D9D5C463-F529-40AB-9340-9DCC2B9F500A}"/>
    <cellStyle name="40% - Accent5 3 2 3 2 7" xfId="15461" xr:uid="{0254E6BB-FB7F-4CA7-939C-C288618B278B}"/>
    <cellStyle name="40% - Accent5 3 2 3 3" xfId="15462" xr:uid="{DED06E1A-1F72-4E32-AC64-AFB5309680D1}"/>
    <cellStyle name="40% - Accent5 3 2 3 3 2" xfId="15463" xr:uid="{7A69DF67-E678-49D3-8022-025B8BA95E82}"/>
    <cellStyle name="40% - Accent5 3 2 3 3 2 2" xfId="15464" xr:uid="{B0D9A080-9C4F-4175-AA0E-B52A7DDEB2EA}"/>
    <cellStyle name="40% - Accent5 3 2 3 3 2 3" xfId="15465" xr:uid="{3B02DD85-60A3-4D74-97A1-8BD0BA6C8418}"/>
    <cellStyle name="40% - Accent5 3 2 3 3 3" xfId="15466" xr:uid="{82F192E2-124E-4E42-AD3D-2A50ACA56DA3}"/>
    <cellStyle name="40% - Accent5 3 2 3 3 4" xfId="15467" xr:uid="{FDEFF33E-B346-4216-98F6-0BA601AF01C0}"/>
    <cellStyle name="40% - Accent5 3 2 3 3 5" xfId="15468" xr:uid="{084B72D4-5AD8-4C74-A623-7A6F702B5103}"/>
    <cellStyle name="40% - Accent5 3 2 3 3 6" xfId="15469" xr:uid="{86A170A3-38F9-4BB5-8793-DADF6FA2FCA1}"/>
    <cellStyle name="40% - Accent5 3 2 3 3 7" xfId="15470" xr:uid="{17D5C9E6-798C-4FD0-81CF-86EA3E1F0DB1}"/>
    <cellStyle name="40% - Accent5 3 2 3 4" xfId="15471" xr:uid="{6ABE219E-510D-458A-8525-0D406B7EB7A6}"/>
    <cellStyle name="40% - Accent5 3 2 3 4 2" xfId="15472" xr:uid="{11B79FD0-7CB9-4F6B-AE9D-9C0A2C4AFB53}"/>
    <cellStyle name="40% - Accent5 3 2 3 4 3" xfId="15473" xr:uid="{E3748205-D430-4617-9702-C78857F13A6E}"/>
    <cellStyle name="40% - Accent5 3 2 3 4 4" xfId="15474" xr:uid="{365B3972-F28C-43DC-BEEA-9D83C063437B}"/>
    <cellStyle name="40% - Accent5 3 2 3 5" xfId="15475" xr:uid="{27EAEA9F-B90E-44B1-8B61-F7B77189C69E}"/>
    <cellStyle name="40% - Accent5 3 2 3 6" xfId="15476" xr:uid="{25164629-7529-4BB2-AF58-3E3B5114628A}"/>
    <cellStyle name="40% - Accent5 3 2 3 7" xfId="15477" xr:uid="{2C072DFD-7DBC-4135-85E0-517A163BC9E5}"/>
    <cellStyle name="40% - Accent5 3 2 3 8" xfId="15478" xr:uid="{18BB2E7C-3365-455D-AEBF-88D06E986056}"/>
    <cellStyle name="40% - Accent5 3 2 3 9" xfId="15479" xr:uid="{D95EE34F-D16C-4899-83EE-9A66C32FA564}"/>
    <cellStyle name="40% - Accent5 3 2 4" xfId="15480" xr:uid="{FD7B5439-5B75-4807-9462-23AD8A47C5D5}"/>
    <cellStyle name="40% - Accent5 3 2 4 2" xfId="15481" xr:uid="{8C7EA26E-2BA0-4698-B5DA-B6BCFF7D9B57}"/>
    <cellStyle name="40% - Accent5 3 2 4 2 2" xfId="15482" xr:uid="{8DF477D3-09AF-4EF3-99F3-0B95FD0E388C}"/>
    <cellStyle name="40% - Accent5 3 2 4 2 2 2" xfId="15483" xr:uid="{45A94A50-A04A-4B9D-9668-5C0D471D8D05}"/>
    <cellStyle name="40% - Accent5 3 2 4 2 3" xfId="15484" xr:uid="{FC0B8BB7-B55D-49BB-87A2-4CBE342E60ED}"/>
    <cellStyle name="40% - Accent5 3 2 4 2 4" xfId="15485" xr:uid="{932927FF-5ECC-4C90-9979-397222AA15DB}"/>
    <cellStyle name="40% - Accent5 3 2 4 2 5" xfId="15486" xr:uid="{6F010BCA-0E27-4211-A504-F019E67F1457}"/>
    <cellStyle name="40% - Accent5 3 2 4 3" xfId="15487" xr:uid="{B45B1F4D-3199-495D-AF77-4CB916A74946}"/>
    <cellStyle name="40% - Accent5 3 2 4 3 2" xfId="15488" xr:uid="{DEE6258E-B811-4A97-882C-FE846CC4706D}"/>
    <cellStyle name="40% - Accent5 3 2 4 4" xfId="15489" xr:uid="{EEC5E52B-F7E8-42DF-9C7B-5D65E41104A2}"/>
    <cellStyle name="40% - Accent5 3 2 4 4 2" xfId="15490" xr:uid="{71C15879-6804-423F-AEB8-5CA03F214016}"/>
    <cellStyle name="40% - Accent5 3 2 4 5" xfId="15491" xr:uid="{A5075826-9EB5-4C41-A433-05DD74ACA9D6}"/>
    <cellStyle name="40% - Accent5 3 2 4 6" xfId="15492" xr:uid="{469D2DD5-460A-4D65-83EB-748EE1A2B551}"/>
    <cellStyle name="40% - Accent5 3 2 4 7" xfId="15493" xr:uid="{BDB6496F-730C-4870-BF77-3FDF250E0F88}"/>
    <cellStyle name="40% - Accent5 3 2 5" xfId="15494" xr:uid="{C3BB7F82-DB2A-439E-B610-D106EF9CF8D6}"/>
    <cellStyle name="40% - Accent5 3 2 5 2" xfId="15495" xr:uid="{E81E761A-A572-4927-8833-61450B984A3A}"/>
    <cellStyle name="40% - Accent5 3 2 5 2 2" xfId="15496" xr:uid="{B231A0C9-1132-449E-81E2-B90F16317359}"/>
    <cellStyle name="40% - Accent5 3 2 5 2 2 2" xfId="15497" xr:uid="{F5BDC16E-C2F9-49CC-96B1-A6001259E38E}"/>
    <cellStyle name="40% - Accent5 3 2 5 2 3" xfId="15498" xr:uid="{161D2F73-FCA2-4324-B69E-143A5B5FA58B}"/>
    <cellStyle name="40% - Accent5 3 2 5 2 4" xfId="15499" xr:uid="{EDB36F7B-44DA-4491-9CBE-88CE1F8472A6}"/>
    <cellStyle name="40% - Accent5 3 2 5 3" xfId="15500" xr:uid="{7481EF91-8CBB-4C1C-895B-2269D2FA5848}"/>
    <cellStyle name="40% - Accent5 3 2 5 3 2" xfId="15501" xr:uid="{F24C36D1-E1A4-450C-9D86-28EB11AAD0D0}"/>
    <cellStyle name="40% - Accent5 3 2 5 4" xfId="15502" xr:uid="{A99736BC-F99B-4FF1-B453-F11D8DF3FA67}"/>
    <cellStyle name="40% - Accent5 3 2 5 4 2" xfId="15503" xr:uid="{D4CB133A-FC67-4F35-8150-D76AFDEF6B1F}"/>
    <cellStyle name="40% - Accent5 3 2 5 5" xfId="15504" xr:uid="{9A15CE75-0261-4DB2-AB80-6902F7529A5E}"/>
    <cellStyle name="40% - Accent5 3 2 5 6" xfId="15505" xr:uid="{5715059A-DCA7-40C8-99C1-4D80ABFDD294}"/>
    <cellStyle name="40% - Accent5 3 2 5 7" xfId="15506" xr:uid="{E65FB787-8AF5-44C9-9E2F-C67996DA77DA}"/>
    <cellStyle name="40% - Accent5 3 2 6" xfId="15507" xr:uid="{004F38A4-DE08-4089-8ABD-5E625CCBA77E}"/>
    <cellStyle name="40% - Accent5 3 2 6 2" xfId="15508" xr:uid="{18AE5EC5-85CF-46AE-BC5B-4BCD56EE65DD}"/>
    <cellStyle name="40% - Accent5 3 2 6 2 2" xfId="15509" xr:uid="{3B902555-5DBF-4BD3-A55C-BA777BC0DC01}"/>
    <cellStyle name="40% - Accent5 3 2 6 3" xfId="15510" xr:uid="{771AE0DD-0920-4014-8A5B-559738AA59F7}"/>
    <cellStyle name="40% - Accent5 3 2 6 4" xfId="15511" xr:uid="{6D099DC8-EF12-4DAD-B5C8-5FA5E7853F0B}"/>
    <cellStyle name="40% - Accent5 3 2 7" xfId="15512" xr:uid="{942D3F32-318C-4BB2-9C4A-F72568A584E5}"/>
    <cellStyle name="40% - Accent5 3 2 7 2" xfId="15513" xr:uid="{64648A30-0C19-46E5-A830-F6873DF46005}"/>
    <cellStyle name="40% - Accent5 3 2 8" xfId="15514" xr:uid="{C3B23299-30B7-45FD-BB83-7F8B08698AF5}"/>
    <cellStyle name="40% - Accent5 3 2 8 2" xfId="15515" xr:uid="{82B9DEBD-A0FD-4E5B-BD48-BD1E44B25170}"/>
    <cellStyle name="40% - Accent5 3 2 9" xfId="15516" xr:uid="{4098B476-B3D4-495D-8377-0AD3817784EC}"/>
    <cellStyle name="40% - Accent5 3 3" xfId="448" xr:uid="{56FCCE78-4102-414A-89B6-3E55CB219E38}"/>
    <cellStyle name="40% - Accent5 3 3 10" xfId="15518" xr:uid="{0BE673CC-A3F7-42BE-BF15-EEFE9D8C4E74}"/>
    <cellStyle name="40% - Accent5 3 3 11" xfId="15517" xr:uid="{9EAE42D3-CFBE-4532-97DE-1F5C25AEE7C2}"/>
    <cellStyle name="40% - Accent5 3 3 2" xfId="449" xr:uid="{89026B74-D657-4162-A648-995D498A42F4}"/>
    <cellStyle name="40% - Accent5 3 3 2 2" xfId="15520" xr:uid="{447FCA4C-D356-4E00-A36B-5FF7B67D2469}"/>
    <cellStyle name="40% - Accent5 3 3 2 2 2" xfId="15521" xr:uid="{DBEABE10-1DF0-4C7E-9FC7-4EF18FD41499}"/>
    <cellStyle name="40% - Accent5 3 3 2 2 2 2" xfId="15522" xr:uid="{9F2141C0-C725-49F5-9552-8ADB5F1DA7C1}"/>
    <cellStyle name="40% - Accent5 3 3 2 2 3" xfId="15523" xr:uid="{305DFF1F-2D03-4CE0-947C-834A4F2B42A3}"/>
    <cellStyle name="40% - Accent5 3 3 2 2 4" xfId="15524" xr:uid="{AE92136D-4FE1-4244-B4A7-D274C1DAD716}"/>
    <cellStyle name="40% - Accent5 3 3 2 3" xfId="15525" xr:uid="{94B679C8-9966-43BA-B6F9-673DA8400E99}"/>
    <cellStyle name="40% - Accent5 3 3 2 3 2" xfId="15526" xr:uid="{D5F27F9E-E378-4824-A9A7-B3E5D826C3F8}"/>
    <cellStyle name="40% - Accent5 3 3 2 4" xfId="15527" xr:uid="{D87D94D3-D51F-4639-87D8-BAE6651D8DE4}"/>
    <cellStyle name="40% - Accent5 3 3 2 5" xfId="15528" xr:uid="{6825CA6E-9208-405F-AC4C-F4447FE38972}"/>
    <cellStyle name="40% - Accent5 3 3 2 6" xfId="15529" xr:uid="{2B5DF346-5425-42FE-969A-A868CD00524B}"/>
    <cellStyle name="40% - Accent5 3 3 2 7" xfId="15530" xr:uid="{C2AA3CA7-206A-4710-B14E-C5432FFF6353}"/>
    <cellStyle name="40% - Accent5 3 3 2 8" xfId="15531" xr:uid="{A49228BB-3AC1-4B33-8F54-65C323FFCDA7}"/>
    <cellStyle name="40% - Accent5 3 3 2 9" xfId="15519" xr:uid="{CC84C50B-4A7F-4864-90D8-49777AB56E30}"/>
    <cellStyle name="40% - Accent5 3 3 3" xfId="15532" xr:uid="{3DE1CAC7-C12F-4622-B5D8-591D416CDDAF}"/>
    <cellStyle name="40% - Accent5 3 3 3 2" xfId="15533" xr:uid="{F7CD53E1-091C-47F9-B528-F815E00EA6BC}"/>
    <cellStyle name="40% - Accent5 3 3 3 2 2" xfId="15534" xr:uid="{77A8C026-FBF5-46AB-AC72-4F4618F27B4D}"/>
    <cellStyle name="40% - Accent5 3 3 3 2 3" xfId="15535" xr:uid="{756FEAC0-4FF2-4886-939E-BE5F31F7BC26}"/>
    <cellStyle name="40% - Accent5 3 3 3 2 4" xfId="15536" xr:uid="{05E7D67F-B1AD-4F8C-96DB-6C823581EF9D}"/>
    <cellStyle name="40% - Accent5 3 3 3 3" xfId="15537" xr:uid="{AF8BAAA9-61B2-4C0E-832F-00866F91B30C}"/>
    <cellStyle name="40% - Accent5 3 3 3 4" xfId="15538" xr:uid="{4A9C7C3F-9E11-46DD-B2CD-F2CC2BA6350D}"/>
    <cellStyle name="40% - Accent5 3 3 3 5" xfId="15539" xr:uid="{77017F58-30A2-47E6-93A2-0C523990894D}"/>
    <cellStyle name="40% - Accent5 3 3 3 6" xfId="15540" xr:uid="{4829356F-7150-4D48-8CFA-21B39588D346}"/>
    <cellStyle name="40% - Accent5 3 3 3 7" xfId="15541" xr:uid="{E4B3B957-2B70-42D0-9C9D-0ACB0FA9B65F}"/>
    <cellStyle name="40% - Accent5 3 3 4" xfId="15542" xr:uid="{66C82DD3-D5A6-425D-9DF5-B24BBB906A57}"/>
    <cellStyle name="40% - Accent5 3 3 4 2" xfId="15543" xr:uid="{D9350E9A-DCC7-4BFB-B5EB-E8881FD16A37}"/>
    <cellStyle name="40% - Accent5 3 3 4 3" xfId="15544" xr:uid="{4156402D-0428-45DC-803F-0330DA473D29}"/>
    <cellStyle name="40% - Accent5 3 3 4 4" xfId="15545" xr:uid="{DB467114-D8DB-439C-ADE8-10EFA626B560}"/>
    <cellStyle name="40% - Accent5 3 3 5" xfId="15546" xr:uid="{A80563FA-4A07-46E2-936D-EE058E961FFD}"/>
    <cellStyle name="40% - Accent5 3 3 6" xfId="15547" xr:uid="{60411626-B466-4105-ADC9-6C09B80082A5}"/>
    <cellStyle name="40% - Accent5 3 3 7" xfId="15548" xr:uid="{EBA1E925-E6CE-48AD-9368-AFF92AD6B806}"/>
    <cellStyle name="40% - Accent5 3 3 8" xfId="15549" xr:uid="{4FC6AA3C-C65D-4B2C-8A61-FC7D1BFB12F9}"/>
    <cellStyle name="40% - Accent5 3 3 9" xfId="15550" xr:uid="{09D88903-35A6-4B8E-BEF1-892FB4280F03}"/>
    <cellStyle name="40% - Accent5 3 4" xfId="450" xr:uid="{F33C06BF-D3C5-4263-8375-3602DC647D5B}"/>
    <cellStyle name="40% - Accent5 3 4 10" xfId="15552" xr:uid="{A3C6B10A-5BC9-462E-8EBE-BC7D4341EAD2}"/>
    <cellStyle name="40% - Accent5 3 4 11" xfId="15551" xr:uid="{9A685881-D725-478B-95C0-83250526EA80}"/>
    <cellStyle name="40% - Accent5 3 4 2" xfId="15553" xr:uid="{5F681221-B56B-421C-949B-FF36BD5B8713}"/>
    <cellStyle name="40% - Accent5 3 4 2 2" xfId="15554" xr:uid="{6103182C-5562-4002-BACD-6B6DCBE1F082}"/>
    <cellStyle name="40% - Accent5 3 4 2 2 2" xfId="15555" xr:uid="{6D2EF1A3-50B3-4C88-9802-49B2101E9F00}"/>
    <cellStyle name="40% - Accent5 3 4 2 2 2 2" xfId="15556" xr:uid="{64D01C7D-0E3D-4DA8-9AA2-EA625D09DC7B}"/>
    <cellStyle name="40% - Accent5 3 4 2 2 3" xfId="15557" xr:uid="{6986E3BA-0B58-4537-ACC3-33DF12CE4137}"/>
    <cellStyle name="40% - Accent5 3 4 2 2 4" xfId="15558" xr:uid="{501BDE0D-A7F8-4CCC-B289-849FCDFC262A}"/>
    <cellStyle name="40% - Accent5 3 4 2 2 5" xfId="15559" xr:uid="{5C801185-69ED-4B22-976D-E6A382801D14}"/>
    <cellStyle name="40% - Accent5 3 4 2 3" xfId="15560" xr:uid="{97FD88CC-1341-40CD-AF74-1DBE840E7A30}"/>
    <cellStyle name="40% - Accent5 3 4 2 3 2" xfId="15561" xr:uid="{FE2CE9E2-6EA7-438A-98D3-FF1B5182C9C6}"/>
    <cellStyle name="40% - Accent5 3 4 2 4" xfId="15562" xr:uid="{BE789482-4CB0-4D18-92A9-20D612DA0DCB}"/>
    <cellStyle name="40% - Accent5 3 4 2 5" xfId="15563" xr:uid="{BB782D8C-FE54-4FBF-812A-D5B1992E9199}"/>
    <cellStyle name="40% - Accent5 3 4 2 6" xfId="15564" xr:uid="{B7377C9E-5BB7-4751-9DD9-AAE4A436D765}"/>
    <cellStyle name="40% - Accent5 3 4 2 7" xfId="15565" xr:uid="{FF1F383B-64B5-4021-ACCE-EA477F16A0DB}"/>
    <cellStyle name="40% - Accent5 3 4 3" xfId="15566" xr:uid="{74D7B0B5-710A-48AD-8C7D-F484D70AEE07}"/>
    <cellStyle name="40% - Accent5 3 4 3 2" xfId="15567" xr:uid="{C798A047-4FE8-4F19-896D-426DBA7EAE4C}"/>
    <cellStyle name="40% - Accent5 3 4 3 2 2" xfId="15568" xr:uid="{750EF4B0-E8D7-4102-9903-596B57DCB2C4}"/>
    <cellStyle name="40% - Accent5 3 4 3 2 3" xfId="15569" xr:uid="{DC54E029-AB7D-4F94-BF10-4D9FE78E7F32}"/>
    <cellStyle name="40% - Accent5 3 4 3 2 4" xfId="15570" xr:uid="{87DDB30F-C013-4744-86E5-E7100E0665F9}"/>
    <cellStyle name="40% - Accent5 3 4 3 3" xfId="15571" xr:uid="{67231211-F1EB-464F-8C13-924B948C8FF1}"/>
    <cellStyle name="40% - Accent5 3 4 3 4" xfId="15572" xr:uid="{4A778130-1DF3-4F0C-9E5F-8CA42DCA2799}"/>
    <cellStyle name="40% - Accent5 3 4 3 5" xfId="15573" xr:uid="{90192938-0916-4C5A-9F3C-CBFE77E1CDE4}"/>
    <cellStyle name="40% - Accent5 3 4 3 6" xfId="15574" xr:uid="{BD7FE08E-697B-4EBB-878B-EEC213B3D8A3}"/>
    <cellStyle name="40% - Accent5 3 4 3 7" xfId="15575" xr:uid="{4E5E4DF5-259A-460A-BF97-740BC19585F1}"/>
    <cellStyle name="40% - Accent5 3 4 4" xfId="15576" xr:uid="{6032F7D7-A71A-4AA7-8B0A-D9879B506313}"/>
    <cellStyle name="40% - Accent5 3 4 4 2" xfId="15577" xr:uid="{9E41C76B-2C56-4D1B-8084-288595F6387D}"/>
    <cellStyle name="40% - Accent5 3 4 4 3" xfId="15578" xr:uid="{6CA98350-9BF4-4E7F-9B15-C3C02099E95C}"/>
    <cellStyle name="40% - Accent5 3 4 4 4" xfId="15579" xr:uid="{062A5B9B-8224-4834-BB41-4E784DDFBA12}"/>
    <cellStyle name="40% - Accent5 3 4 4 5" xfId="15580" xr:uid="{57A55B04-2D10-4496-A626-AA702C2D5638}"/>
    <cellStyle name="40% - Accent5 3 4 5" xfId="15581" xr:uid="{B2BFE7A8-1B96-4857-915D-3F9C1616987E}"/>
    <cellStyle name="40% - Accent5 3 4 6" xfId="15582" xr:uid="{34BCB104-B5D1-40C3-8279-358EEF207BC5}"/>
    <cellStyle name="40% - Accent5 3 4 7" xfId="15583" xr:uid="{C831133E-374C-419B-A260-077BAB543A06}"/>
    <cellStyle name="40% - Accent5 3 4 8" xfId="15584" xr:uid="{9316FE7A-5083-44EF-9F70-072047EE7F83}"/>
    <cellStyle name="40% - Accent5 3 4 9" xfId="15585" xr:uid="{3C1E1476-678F-4924-B32C-F9A411541E1E}"/>
    <cellStyle name="40% - Accent5 3 5" xfId="15586" xr:uid="{D4346401-D2BA-46B4-8DD8-789923398B59}"/>
    <cellStyle name="40% - Accent5 3 5 2" xfId="15587" xr:uid="{487C2632-16B7-4211-AB5B-8C15DEED2432}"/>
    <cellStyle name="40% - Accent5 3 5 2 2" xfId="15588" xr:uid="{C482983A-60DF-49B4-82E5-A50A22D65A56}"/>
    <cellStyle name="40% - Accent5 3 5 2 2 2" xfId="15589" xr:uid="{5DB816E0-81F6-4436-BE75-A33BF8A255D5}"/>
    <cellStyle name="40% - Accent5 3 5 2 2 3" xfId="15590" xr:uid="{50EC740E-1831-4969-BF48-E7FE0CAB93B6}"/>
    <cellStyle name="40% - Accent5 3 5 2 2 4" xfId="15591" xr:uid="{1A7A25C4-8D50-491B-B48F-1D16C8FFFC59}"/>
    <cellStyle name="40% - Accent5 3 5 2 2 5" xfId="15592" xr:uid="{EC7D520A-BF92-4CD4-B4C2-5C1B919FB510}"/>
    <cellStyle name="40% - Accent5 3 5 2 3" xfId="15593" xr:uid="{3E616BFD-F713-4074-A25D-AFF55BE09B49}"/>
    <cellStyle name="40% - Accent5 3 5 2 4" xfId="15594" xr:uid="{64F9847D-8796-4359-9AED-2BDDFBC630B8}"/>
    <cellStyle name="40% - Accent5 3 5 2 5" xfId="15595" xr:uid="{3409F5DE-3BBD-4354-BB98-B05D60C7938F}"/>
    <cellStyle name="40% - Accent5 3 5 2 6" xfId="15596" xr:uid="{88551111-D569-4B99-9D78-833817D792A4}"/>
    <cellStyle name="40% - Accent5 3 5 2 7" xfId="15597" xr:uid="{52D28D15-1053-4989-BCE2-5223A4833790}"/>
    <cellStyle name="40% - Accent5 3 5 3" xfId="15598" xr:uid="{8C299FF3-9634-4619-842C-F89FEA0AED82}"/>
    <cellStyle name="40% - Accent5 3 5 3 2" xfId="15599" xr:uid="{7027D8AC-0191-4F99-8E35-A10824D95B12}"/>
    <cellStyle name="40% - Accent5 3 5 3 2 2" xfId="15600" xr:uid="{771FB968-C887-4A07-93B6-DD803DE7EF64}"/>
    <cellStyle name="40% - Accent5 3 5 3 2 3" xfId="15601" xr:uid="{F1556841-D4C8-4B28-8A08-EFA3685B16DF}"/>
    <cellStyle name="40% - Accent5 3 5 3 3" xfId="15602" xr:uid="{7DC79577-105C-41E9-99A0-C415AAF7EB61}"/>
    <cellStyle name="40% - Accent5 3 5 3 4" xfId="15603" xr:uid="{5FD0038E-8CCD-4D5A-A967-B9A2608335B5}"/>
    <cellStyle name="40% - Accent5 3 5 3 5" xfId="15604" xr:uid="{A2AF8240-C225-4083-9D71-F8B246F5A32F}"/>
    <cellStyle name="40% - Accent5 3 5 3 6" xfId="15605" xr:uid="{C816B030-1F09-46E1-A051-2AE434FA55EB}"/>
    <cellStyle name="40% - Accent5 3 5 3 7" xfId="15606" xr:uid="{99C011F4-390D-45BC-A165-9CABB4781DFE}"/>
    <cellStyle name="40% - Accent5 3 5 4" xfId="15607" xr:uid="{9A7BD041-A759-4557-8A27-2F85C30B1E95}"/>
    <cellStyle name="40% - Accent5 3 5 4 2" xfId="15608" xr:uid="{2BC1F843-6EC7-4FCB-A8EF-C4FA48DE3DDC}"/>
    <cellStyle name="40% - Accent5 3 5 4 3" xfId="15609" xr:uid="{931F78DC-0939-4278-89E3-B1DD4A732C33}"/>
    <cellStyle name="40% - Accent5 3 5 4 4" xfId="15610" xr:uid="{A60CD0A7-76F1-4BEA-A153-1388CC02C28B}"/>
    <cellStyle name="40% - Accent5 3 5 5" xfId="15611" xr:uid="{C6A6B324-06B5-4782-9E70-9D6D84BD5C0A}"/>
    <cellStyle name="40% - Accent5 3 5 6" xfId="15612" xr:uid="{A700C38B-7CCB-4248-9F68-63F5E1BFC0F5}"/>
    <cellStyle name="40% - Accent5 3 5 7" xfId="15613" xr:uid="{03A1BD5B-9012-48F8-A2D4-B4E947B7AFF6}"/>
    <cellStyle name="40% - Accent5 3 5 8" xfId="15614" xr:uid="{C89C3EB0-F59D-4C54-878F-A350E26ECF49}"/>
    <cellStyle name="40% - Accent5 3 5 9" xfId="15615" xr:uid="{5226B50B-2462-4BA8-938C-5BD6C5805772}"/>
    <cellStyle name="40% - Accent5 3 6" xfId="15616" xr:uid="{13A07A63-70EF-4659-AF28-926D43101EC5}"/>
    <cellStyle name="40% - Accent5 3 6 2" xfId="15617" xr:uid="{21037664-9948-44DA-8CB5-71445345FA23}"/>
    <cellStyle name="40% - Accent5 3 6 2 2" xfId="15618" xr:uid="{5C19D88E-2C6C-417B-AC17-4D29299B35DC}"/>
    <cellStyle name="40% - Accent5 3 6 2 2 2" xfId="15619" xr:uid="{5AC697C3-0EA5-4E5B-9711-4D9F99BB9445}"/>
    <cellStyle name="40% - Accent5 3 6 2 3" xfId="15620" xr:uid="{ABAB91B5-6ED6-4C47-A565-5DEF71F2F089}"/>
    <cellStyle name="40% - Accent5 3 6 2 4" xfId="15621" xr:uid="{1DEBD480-4169-45C6-842D-68903D134850}"/>
    <cellStyle name="40% - Accent5 3 6 2 5" xfId="15622" xr:uid="{044A649D-C7B3-432A-A0DD-5F59A0DB9CAA}"/>
    <cellStyle name="40% - Accent5 3 6 3" xfId="15623" xr:uid="{C7B35349-C5EA-430E-A4CE-92182653938B}"/>
    <cellStyle name="40% - Accent5 3 6 3 2" xfId="15624" xr:uid="{50569F4C-C07E-46EA-87F5-E6504BE8B8B5}"/>
    <cellStyle name="40% - Accent5 3 6 4" xfId="15625" xr:uid="{350ACC0C-E842-4D0B-BD8D-61CD3A134DB4}"/>
    <cellStyle name="40% - Accent5 3 6 4 2" xfId="15626" xr:uid="{8B391EA0-6B36-4EEE-963A-176737621D78}"/>
    <cellStyle name="40% - Accent5 3 6 5" xfId="15627" xr:uid="{89805BC3-E2D5-4C8E-828B-9D1FB7A8134E}"/>
    <cellStyle name="40% - Accent5 3 6 6" xfId="15628" xr:uid="{84B95BB1-6008-4218-A532-968004B6D089}"/>
    <cellStyle name="40% - Accent5 3 6 7" xfId="15629" xr:uid="{C3AF4B18-DFF2-4D85-B9B0-769A7AC5BFCB}"/>
    <cellStyle name="40% - Accent5 3 6 8" xfId="15630" xr:uid="{C0C64441-1A95-4E64-9350-E720B11E2678}"/>
    <cellStyle name="40% - Accent5 3 7" xfId="15631" xr:uid="{78F3237B-6339-44F3-A7BA-AF5A2BD5E355}"/>
    <cellStyle name="40% - Accent5 3 7 2" xfId="15632" xr:uid="{BBC7D6D5-29AC-4DEF-BEBB-D87075D3A03D}"/>
    <cellStyle name="40% - Accent5 3 7 2 2" xfId="15633" xr:uid="{E7E8CE5E-F5A1-461B-884A-4866C8CDCABE}"/>
    <cellStyle name="40% - Accent5 3 7 2 2 2" xfId="15634" xr:uid="{E21EEBE0-A4AB-4417-8730-71EF43090DB4}"/>
    <cellStyle name="40% - Accent5 3 7 2 3" xfId="15635" xr:uid="{F10E7A26-EC15-4607-803E-78956E25FFE6}"/>
    <cellStyle name="40% - Accent5 3 7 2 4" xfId="15636" xr:uid="{03DFA510-D315-422A-A7F7-3D04C36FFCD4}"/>
    <cellStyle name="40% - Accent5 3 7 3" xfId="15637" xr:uid="{33D757A4-FD00-406A-A1C0-4D6955C5E3E1}"/>
    <cellStyle name="40% - Accent5 3 7 3 2" xfId="15638" xr:uid="{87C193BD-6AD1-4C66-BEE1-982A1F0C991E}"/>
    <cellStyle name="40% - Accent5 3 7 4" xfId="15639" xr:uid="{7B720E47-25CF-41A2-830B-253290D1CDC8}"/>
    <cellStyle name="40% - Accent5 3 7 4 2" xfId="15640" xr:uid="{471731C4-531B-4A13-8705-57EA446A57A0}"/>
    <cellStyle name="40% - Accent5 3 7 5" xfId="15641" xr:uid="{69925475-EEEB-4770-85CB-DBC63F3790A4}"/>
    <cellStyle name="40% - Accent5 3 7 6" xfId="15642" xr:uid="{D8376631-B04D-46EF-81E5-0BF7D6F53273}"/>
    <cellStyle name="40% - Accent5 3 7 7" xfId="15643" xr:uid="{F238398C-6E4E-4FA0-BB8B-137E5253D348}"/>
    <cellStyle name="40% - Accent5 3 8" xfId="15644" xr:uid="{40299DCB-75B6-43D6-9A2E-4D2935DA10E3}"/>
    <cellStyle name="40% - Accent5 3 8 2" xfId="15645" xr:uid="{9D096496-2057-4BC1-838F-79BACCAD0C8A}"/>
    <cellStyle name="40% - Accent5 3 8 2 2" xfId="15646" xr:uid="{90D85FFE-9CD1-44C7-BE35-18044289E071}"/>
    <cellStyle name="40% - Accent5 3 8 3" xfId="15647" xr:uid="{1966CC6A-3F7F-4373-98F2-AC97F8844A13}"/>
    <cellStyle name="40% - Accent5 3 8 4" xfId="15648" xr:uid="{386C98E3-1B04-4D0E-9B02-2552842B1F11}"/>
    <cellStyle name="40% - Accent5 3 9" xfId="15649" xr:uid="{D601DD94-F467-4B0C-9F38-68FAF453C607}"/>
    <cellStyle name="40% - Accent5 3 9 2" xfId="15650" xr:uid="{726DF515-CC4B-48DE-BF7C-3D25474AD9A8}"/>
    <cellStyle name="40% - Accent5 30" xfId="15651" xr:uid="{B41796E4-2689-460E-88A0-F58D1032211A}"/>
    <cellStyle name="40% - Accent5 31" xfId="15652" xr:uid="{126E660C-1A4B-4D41-8F2F-AB097AF301C1}"/>
    <cellStyle name="40% - Accent5 32" xfId="15653" xr:uid="{DC54B05E-E7D8-49CB-8CE6-C1D8921A5094}"/>
    <cellStyle name="40% - Accent5 33" xfId="15654" xr:uid="{76F5AC53-D102-4DCF-9B7B-6E4140BAF33C}"/>
    <cellStyle name="40% - Accent5 34" xfId="15655" xr:uid="{5274CEE1-1AE4-48EA-A455-1A4ACB254FA1}"/>
    <cellStyle name="40% - Accent5 35" xfId="15656" xr:uid="{422A5ADB-0EE2-4EFB-94FE-1320F621B7C6}"/>
    <cellStyle name="40% - Accent5 36" xfId="15657" xr:uid="{929E3992-C617-4DD3-B4EC-D4E5BABE646A}"/>
    <cellStyle name="40% - Accent5 37" xfId="15658" xr:uid="{2D554345-0EF1-4D32-B8BC-0E6E76920F21}"/>
    <cellStyle name="40% - Accent5 38" xfId="15659" xr:uid="{FA4A8319-91F1-4D35-B833-E441A7DBAE74}"/>
    <cellStyle name="40% - Accent5 39" xfId="15660" xr:uid="{C87B3408-48EB-4267-B66C-4DB567674D8D}"/>
    <cellStyle name="40% - Accent5 4" xfId="451" xr:uid="{E120948F-E37A-4F59-B1F8-C7FB81E63E8F}"/>
    <cellStyle name="40% - Accent5 4 10" xfId="15662" xr:uid="{E44C235E-63FD-4205-A775-152F347DB61E}"/>
    <cellStyle name="40% - Accent5 4 11" xfId="15663" xr:uid="{C663F1D8-A4D6-4623-94CE-E9B6447D118D}"/>
    <cellStyle name="40% - Accent5 4 12" xfId="15664" xr:uid="{1E3B6502-F4DA-4262-B258-505D3F42A8AA}"/>
    <cellStyle name="40% - Accent5 4 13" xfId="15665" xr:uid="{75070B00-4313-4148-A18D-D109DBA04228}"/>
    <cellStyle name="40% - Accent5 4 14" xfId="15666" xr:uid="{66BBC284-9F84-4D17-AAAD-246F58E6F432}"/>
    <cellStyle name="40% - Accent5 4 15" xfId="15667" xr:uid="{B88F6C7A-A7D2-488B-88C6-04474309A698}"/>
    <cellStyle name="40% - Accent5 4 16" xfId="15661" xr:uid="{264B404E-AFCB-4F6A-B580-E3689ACBBB2D}"/>
    <cellStyle name="40% - Accent5 4 2" xfId="452" xr:uid="{1A2AF20E-BDFF-42F7-8865-988702614CCD}"/>
    <cellStyle name="40% - Accent5 4 2 10" xfId="15669" xr:uid="{F4848800-E059-4ACD-9563-76439E9467F2}"/>
    <cellStyle name="40% - Accent5 4 2 11" xfId="15670" xr:uid="{0D6FB4B9-5D93-4F62-977D-8D69BFAAD6D5}"/>
    <cellStyle name="40% - Accent5 4 2 12" xfId="15671" xr:uid="{69389EE1-663E-43BD-8E80-4A61C97C09E2}"/>
    <cellStyle name="40% - Accent5 4 2 13" xfId="15672" xr:uid="{5DA03689-6875-4F5A-A1E3-A7ABC9D5861D}"/>
    <cellStyle name="40% - Accent5 4 2 14" xfId="15668" xr:uid="{8F33686F-6E7F-4275-AF27-FA7A822D297E}"/>
    <cellStyle name="40% - Accent5 4 2 2" xfId="453" xr:uid="{5F014AA0-00AC-41D0-898F-DD28B68B9C0A}"/>
    <cellStyle name="40% - Accent5 4 2 2 10" xfId="15674" xr:uid="{98CBB4B8-FCC9-4EB9-9711-4BCD43AE2E29}"/>
    <cellStyle name="40% - Accent5 4 2 2 11" xfId="15673" xr:uid="{ED8B6589-80DB-4C20-BC9F-1EEE8C2DA4F7}"/>
    <cellStyle name="40% - Accent5 4 2 2 2" xfId="15675" xr:uid="{F4C18EDF-0077-486A-BC72-ABC19BF69C2F}"/>
    <cellStyle name="40% - Accent5 4 2 2 2 2" xfId="15676" xr:uid="{A03E6B01-ED9E-4D16-BE9A-67BFAD7698A0}"/>
    <cellStyle name="40% - Accent5 4 2 2 2 2 2" xfId="15677" xr:uid="{421DE4D7-E78A-4411-BDAD-B052A11D08CE}"/>
    <cellStyle name="40% - Accent5 4 2 2 2 2 3" xfId="15678" xr:uid="{8BAEA4CF-10A7-4687-9FBE-559E2A484C38}"/>
    <cellStyle name="40% - Accent5 4 2 2 2 2 4" xfId="15679" xr:uid="{F4DC8817-17B5-4417-90A3-3B615C266F9F}"/>
    <cellStyle name="40% - Accent5 4 2 2 2 3" xfId="15680" xr:uid="{AB8CC92A-2B15-4E55-9281-C26289A8ED1D}"/>
    <cellStyle name="40% - Accent5 4 2 2 2 4" xfId="15681" xr:uid="{73A25E0E-F84B-463F-90D3-027BBC80508B}"/>
    <cellStyle name="40% - Accent5 4 2 2 2 5" xfId="15682" xr:uid="{FBBD4CEF-A860-4244-B026-2CCAA7CECF0B}"/>
    <cellStyle name="40% - Accent5 4 2 2 2 6" xfId="15683" xr:uid="{9C1A9707-43C0-4665-A61C-3A24C1425733}"/>
    <cellStyle name="40% - Accent5 4 2 2 2 7" xfId="15684" xr:uid="{271A16AC-DB27-449D-A0A1-7ECCC2146C8C}"/>
    <cellStyle name="40% - Accent5 4 2 2 3" xfId="15685" xr:uid="{2E7E86B3-ED3F-421C-9C42-BF00005D2489}"/>
    <cellStyle name="40% - Accent5 4 2 2 3 2" xfId="15686" xr:uid="{2555F0BE-8A66-49FC-8982-968EE9E84498}"/>
    <cellStyle name="40% - Accent5 4 2 2 3 2 2" xfId="15687" xr:uid="{20A09490-0412-4A40-99E0-241B0BAFDF75}"/>
    <cellStyle name="40% - Accent5 4 2 2 3 2 3" xfId="15688" xr:uid="{14E9728C-E6BC-4642-9021-487EE3276650}"/>
    <cellStyle name="40% - Accent5 4 2 2 3 3" xfId="15689" xr:uid="{D014FAFC-9BCF-42E0-8B1A-AF11E40B0C91}"/>
    <cellStyle name="40% - Accent5 4 2 2 3 4" xfId="15690" xr:uid="{AEAF85C0-7ACA-4CC4-BCCA-82E537DB61E8}"/>
    <cellStyle name="40% - Accent5 4 2 2 3 5" xfId="15691" xr:uid="{47C12AF6-19E2-488B-9276-2DE55A6B8F16}"/>
    <cellStyle name="40% - Accent5 4 2 2 3 6" xfId="15692" xr:uid="{8C31F218-7812-45C5-80BB-1AB4B903ED5F}"/>
    <cellStyle name="40% - Accent5 4 2 2 4" xfId="15693" xr:uid="{D59CC8AF-9825-4272-8768-02D3E1211782}"/>
    <cellStyle name="40% - Accent5 4 2 2 4 2" xfId="15694" xr:uid="{CC543663-1B7C-48A0-B70B-295F70A01C3B}"/>
    <cellStyle name="40% - Accent5 4 2 2 4 3" xfId="15695" xr:uid="{38ED9164-273B-40FB-A07C-428739FE8332}"/>
    <cellStyle name="40% - Accent5 4 2 2 5" xfId="15696" xr:uid="{53CADA09-6C42-49FF-9E3D-BD7939C1A8FC}"/>
    <cellStyle name="40% - Accent5 4 2 2 6" xfId="15697" xr:uid="{EC97B904-32AC-49A8-8D66-A834ADB59F77}"/>
    <cellStyle name="40% - Accent5 4 2 2 7" xfId="15698" xr:uid="{F630B413-BE52-44C0-85B9-7FC30198D70E}"/>
    <cellStyle name="40% - Accent5 4 2 2 8" xfId="15699" xr:uid="{9AD9E7F7-5E7B-4B95-BC41-F93D30FA68F0}"/>
    <cellStyle name="40% - Accent5 4 2 2 9" xfId="15700" xr:uid="{61C4B14B-BD7B-4373-9387-5939A0FEBD28}"/>
    <cellStyle name="40% - Accent5 4 2 3" xfId="15701" xr:uid="{BCC95430-0A0C-41A5-B3D0-2E292AA3718D}"/>
    <cellStyle name="40% - Accent5 4 2 3 2" xfId="15702" xr:uid="{26A97705-E352-4DF5-84D5-97CE81B4976E}"/>
    <cellStyle name="40% - Accent5 4 2 3 2 2" xfId="15703" xr:uid="{0272DB54-BDEE-4391-ACE9-7B8172FF7E44}"/>
    <cellStyle name="40% - Accent5 4 2 3 2 2 2" xfId="15704" xr:uid="{9230BBB0-9897-4499-A77E-EB74AEF95B23}"/>
    <cellStyle name="40% - Accent5 4 2 3 2 2 3" xfId="15705" xr:uid="{DAFA830F-5C3A-4C8A-8205-0C305D918C86}"/>
    <cellStyle name="40% - Accent5 4 2 3 2 3" xfId="15706" xr:uid="{3A17AF67-2F65-48DA-B947-4AC1859EE04F}"/>
    <cellStyle name="40% - Accent5 4 2 3 2 4" xfId="15707" xr:uid="{F668DE60-9C30-4087-91BC-99D62CB6AC06}"/>
    <cellStyle name="40% - Accent5 4 2 3 2 5" xfId="15708" xr:uid="{B68926E0-4791-4CAC-A579-5E6E018D0425}"/>
    <cellStyle name="40% - Accent5 4 2 3 2 6" xfId="15709" xr:uid="{4FAEC870-3B20-4B3F-AE45-A6C6E067FE96}"/>
    <cellStyle name="40% - Accent5 4 2 3 3" xfId="15710" xr:uid="{AAA9D525-1BE0-4B40-A313-D12A0A02985A}"/>
    <cellStyle name="40% - Accent5 4 2 3 3 2" xfId="15711" xr:uid="{244FC20D-3952-4364-AE6F-07CF4E980ACB}"/>
    <cellStyle name="40% - Accent5 4 2 3 3 2 2" xfId="15712" xr:uid="{9C14FFCA-E87B-45A7-8B20-E0E4C8C044FB}"/>
    <cellStyle name="40% - Accent5 4 2 3 3 2 3" xfId="15713" xr:uid="{001A482C-9ABF-4FC2-84FD-1AB1FFDC3738}"/>
    <cellStyle name="40% - Accent5 4 2 3 3 3" xfId="15714" xr:uid="{9028CBF1-EA62-4246-92B5-21E61AA8380F}"/>
    <cellStyle name="40% - Accent5 4 2 3 3 4" xfId="15715" xr:uid="{1FFD20B9-DD14-4FBE-B713-D4F3A1598EAD}"/>
    <cellStyle name="40% - Accent5 4 2 3 3 5" xfId="15716" xr:uid="{AB6C3220-BD06-4710-A3B7-BC0C7E6C5C97}"/>
    <cellStyle name="40% - Accent5 4 2 3 4" xfId="15717" xr:uid="{B118A4E3-A5E5-4C76-8D04-F93A296982A2}"/>
    <cellStyle name="40% - Accent5 4 2 3 4 2" xfId="15718" xr:uid="{7EBB3B87-C021-46F0-B638-A85F2B8343EF}"/>
    <cellStyle name="40% - Accent5 4 2 3 4 3" xfId="15719" xr:uid="{6277F84E-7669-4E1D-A90C-C4481DB12939}"/>
    <cellStyle name="40% - Accent5 4 2 3 5" xfId="15720" xr:uid="{12CA04DA-7F21-4FE9-8DEB-490AE5BA1A0A}"/>
    <cellStyle name="40% - Accent5 4 2 3 6" xfId="15721" xr:uid="{DEAF69AB-3856-4E40-9F3D-CE342F59F028}"/>
    <cellStyle name="40% - Accent5 4 2 3 7" xfId="15722" xr:uid="{B4A36413-DA6E-460C-BC28-341E931D83CB}"/>
    <cellStyle name="40% - Accent5 4 2 3 8" xfId="15723" xr:uid="{6F2DA21C-88FC-40D0-A121-281D982A9DA0}"/>
    <cellStyle name="40% - Accent5 4 2 3 9" xfId="15724" xr:uid="{7A086308-B0E1-4CDA-A978-89A2AA65C60F}"/>
    <cellStyle name="40% - Accent5 4 2 4" xfId="15725" xr:uid="{8A781E88-9C1F-40C3-AA9F-1922147332C7}"/>
    <cellStyle name="40% - Accent5 4 2 4 2" xfId="15726" xr:uid="{DA165FF2-D329-4FD3-A091-D884674A6C5D}"/>
    <cellStyle name="40% - Accent5 4 2 4 2 2" xfId="15727" xr:uid="{84B710B3-1258-4D8E-879D-73975E99E28C}"/>
    <cellStyle name="40% - Accent5 4 2 4 2 3" xfId="15728" xr:uid="{66D1363F-BD94-4740-8EFD-1ECB3BEE89FE}"/>
    <cellStyle name="40% - Accent5 4 2 4 3" xfId="15729" xr:uid="{AA9EA6EE-794C-4843-A895-A9EE7FF3E4AB}"/>
    <cellStyle name="40% - Accent5 4 2 4 4" xfId="15730" xr:uid="{4E67588E-76E9-4DFC-8B31-D40ECAC104FF}"/>
    <cellStyle name="40% - Accent5 4 2 4 5" xfId="15731" xr:uid="{1CA67F66-D9EF-404E-90B4-90070603B7EB}"/>
    <cellStyle name="40% - Accent5 4 2 4 6" xfId="15732" xr:uid="{32FF6042-ED5D-4ACF-8830-662F486BB21E}"/>
    <cellStyle name="40% - Accent5 4 2 4 7" xfId="15733" xr:uid="{64859BA6-0807-4103-963C-BA5037E420EB}"/>
    <cellStyle name="40% - Accent5 4 2 5" xfId="15734" xr:uid="{69571AF1-CDF1-423C-A0AA-ED0E7C912364}"/>
    <cellStyle name="40% - Accent5 4 2 5 2" xfId="15735" xr:uid="{5D8AEC26-0685-4BD1-9D22-45620189B306}"/>
    <cellStyle name="40% - Accent5 4 2 5 2 2" xfId="15736" xr:uid="{0D655236-853C-4623-A9BA-09F49B57247C}"/>
    <cellStyle name="40% - Accent5 4 2 5 2 3" xfId="15737" xr:uid="{B8EAB1D6-F4D8-47A2-B217-1FF8DB3E3E8F}"/>
    <cellStyle name="40% - Accent5 4 2 5 3" xfId="15738" xr:uid="{605C2113-DFFC-4156-B38E-63FBFA37D293}"/>
    <cellStyle name="40% - Accent5 4 2 5 4" xfId="15739" xr:uid="{7874A8EC-9911-4FFA-97E9-96DE16CBD777}"/>
    <cellStyle name="40% - Accent5 4 2 5 5" xfId="15740" xr:uid="{A8BD0904-A569-4DEA-8BCE-8992576B658E}"/>
    <cellStyle name="40% - Accent5 4 2 6" xfId="15741" xr:uid="{A49E96BF-E754-487D-A947-79A4B1A80C4E}"/>
    <cellStyle name="40% - Accent5 4 2 6 2" xfId="15742" xr:uid="{C54DA1E5-34CC-4717-9125-D3A16D2FEB74}"/>
    <cellStyle name="40% - Accent5 4 2 6 3" xfId="15743" xr:uid="{2D82475F-7C33-464D-992F-33E6AEC79BAE}"/>
    <cellStyle name="40% - Accent5 4 2 7" xfId="15744" xr:uid="{350062EA-8C3D-4884-9514-EF42FA424819}"/>
    <cellStyle name="40% - Accent5 4 2 8" xfId="15745" xr:uid="{CF3423D6-5D8F-4F13-A58F-C89654EBCA7A}"/>
    <cellStyle name="40% - Accent5 4 2 9" xfId="15746" xr:uid="{B3EC5356-B71F-4C74-BC53-1A62F5ABFF6A}"/>
    <cellStyle name="40% - Accent5 4 3" xfId="454" xr:uid="{7E12F578-C145-454E-9528-48E0F52B4722}"/>
    <cellStyle name="40% - Accent5 4 3 10" xfId="15748" xr:uid="{602A0EA9-60E0-4345-97BB-8DE1B206C549}"/>
    <cellStyle name="40% - Accent5 4 3 11" xfId="15747" xr:uid="{2D84083A-25BB-4AE7-8FA3-B63BC3D37428}"/>
    <cellStyle name="40% - Accent5 4 3 2" xfId="15749" xr:uid="{30FC9399-5F6E-47C7-88EA-D46E6AFF71A4}"/>
    <cellStyle name="40% - Accent5 4 3 2 2" xfId="15750" xr:uid="{DCB13046-B74F-4DCF-B529-DF0F51C21192}"/>
    <cellStyle name="40% - Accent5 4 3 2 2 2" xfId="15751" xr:uid="{40697C72-5599-4FDF-8DA7-2E01BA81EEF2}"/>
    <cellStyle name="40% - Accent5 4 3 2 2 3" xfId="15752" xr:uid="{0D0EDE77-4387-411D-ABE8-9E0CEEE59C86}"/>
    <cellStyle name="40% - Accent5 4 3 2 2 4" xfId="15753" xr:uid="{3FB26217-2659-498F-A082-BF5B87AF621A}"/>
    <cellStyle name="40% - Accent5 4 3 2 2 5" xfId="15754" xr:uid="{CD3D1206-56B7-4D4E-B159-3634D4F6273A}"/>
    <cellStyle name="40% - Accent5 4 3 2 3" xfId="15755" xr:uid="{A24B085C-E94D-49C2-9669-E65429E0E087}"/>
    <cellStyle name="40% - Accent5 4 3 2 4" xfId="15756" xr:uid="{B7E7B3F7-7F8C-4355-939A-31593CF87CCD}"/>
    <cellStyle name="40% - Accent5 4 3 2 5" xfId="15757" xr:uid="{8C041B80-7E4E-4DAA-AC12-2C075C9D1FB1}"/>
    <cellStyle name="40% - Accent5 4 3 2 6" xfId="15758" xr:uid="{3FCBFCF4-BDA4-47B5-A85F-3150DFFA8C19}"/>
    <cellStyle name="40% - Accent5 4 3 2 7" xfId="15759" xr:uid="{47079309-F6D2-4B0E-AF04-747841D9592C}"/>
    <cellStyle name="40% - Accent5 4 3 2 8" xfId="15760" xr:uid="{8BF1AE81-04E7-42A7-861B-DE6AF105758A}"/>
    <cellStyle name="40% - Accent5 4 3 3" xfId="15761" xr:uid="{1DFFDE23-06EB-4C6F-8949-82793B5AB655}"/>
    <cellStyle name="40% - Accent5 4 3 3 2" xfId="15762" xr:uid="{30DE017E-8309-4D39-91CE-FAE849546C87}"/>
    <cellStyle name="40% - Accent5 4 3 3 2 2" xfId="15763" xr:uid="{60FAC736-1B2A-47D7-81AB-BF797516D446}"/>
    <cellStyle name="40% - Accent5 4 3 3 2 3" xfId="15764" xr:uid="{6D333E21-3DEA-46E3-BFB6-075CBE81B969}"/>
    <cellStyle name="40% - Accent5 4 3 3 3" xfId="15765" xr:uid="{F01639D2-E251-4002-99F5-7FD56FB711B3}"/>
    <cellStyle name="40% - Accent5 4 3 3 4" xfId="15766" xr:uid="{0E308950-2AAC-48D5-B52C-235239E195A6}"/>
    <cellStyle name="40% - Accent5 4 3 3 5" xfId="15767" xr:uid="{D21DFD21-F1BF-40C8-AE6F-2AF47244EAD7}"/>
    <cellStyle name="40% - Accent5 4 3 3 6" xfId="15768" xr:uid="{0C783117-2EDC-4C63-9F7E-E6C7F3535250}"/>
    <cellStyle name="40% - Accent5 4 3 3 7" xfId="15769" xr:uid="{02B1EA65-5BBC-48C7-95ED-2BDF4E684FB4}"/>
    <cellStyle name="40% - Accent5 4 3 4" xfId="15770" xr:uid="{B7FCC4DD-8696-40BB-B9AF-74A50A763CED}"/>
    <cellStyle name="40% - Accent5 4 3 4 2" xfId="15771" xr:uid="{725146C4-D4A9-4425-8E07-E5CF38209009}"/>
    <cellStyle name="40% - Accent5 4 3 4 3" xfId="15772" xr:uid="{6147CCCA-5535-4341-846F-3F61E4B8D4AB}"/>
    <cellStyle name="40% - Accent5 4 3 4 4" xfId="15773" xr:uid="{E93F2FA1-36D1-4957-AF9A-1515814A1FBF}"/>
    <cellStyle name="40% - Accent5 4 3 5" xfId="15774" xr:uid="{8EB45C76-6644-42C9-9AF8-8CA07EA82C57}"/>
    <cellStyle name="40% - Accent5 4 3 6" xfId="15775" xr:uid="{A32E5328-3A88-4D55-8A58-92DB3E7F1349}"/>
    <cellStyle name="40% - Accent5 4 3 7" xfId="15776" xr:uid="{C91F0DA4-E2AF-4D62-98C3-FBC686287251}"/>
    <cellStyle name="40% - Accent5 4 3 8" xfId="15777" xr:uid="{FF86B14E-F56B-4721-AE2B-3EA44DC0DBAA}"/>
    <cellStyle name="40% - Accent5 4 3 9" xfId="15778" xr:uid="{160BE365-12B4-4626-B088-27A9665A8319}"/>
    <cellStyle name="40% - Accent5 4 4" xfId="15779" xr:uid="{3DF5FFC4-377B-4266-B3DF-5E52D09E0ACD}"/>
    <cellStyle name="40% - Accent5 4 4 10" xfId="15780" xr:uid="{B598572E-17FB-48F5-8682-E6B94FA7DB62}"/>
    <cellStyle name="40% - Accent5 4 4 2" xfId="15781" xr:uid="{32F0C559-18E4-4B13-AE6B-021186D208EC}"/>
    <cellStyle name="40% - Accent5 4 4 2 2" xfId="15782" xr:uid="{B6DDE453-3D23-4D70-A9F8-F9A82E600E10}"/>
    <cellStyle name="40% - Accent5 4 4 2 2 2" xfId="15783" xr:uid="{2169AE21-6E3F-4298-A287-06FED6A8D895}"/>
    <cellStyle name="40% - Accent5 4 4 2 2 3" xfId="15784" xr:uid="{D708E3AF-0D5F-4D52-AAA0-3DD9B5C84A08}"/>
    <cellStyle name="40% - Accent5 4 4 2 2 4" xfId="15785" xr:uid="{80D7D8C8-2B33-4AB5-AAE4-CF9D357F9FE5}"/>
    <cellStyle name="40% - Accent5 4 4 2 3" xfId="15786" xr:uid="{9095F808-82A5-469D-A977-0D2AD5A459E3}"/>
    <cellStyle name="40% - Accent5 4 4 2 4" xfId="15787" xr:uid="{F3349FCB-876F-4FB2-B462-A574046DE5E0}"/>
    <cellStyle name="40% - Accent5 4 4 2 5" xfId="15788" xr:uid="{A55CC2DA-7FA9-4FC1-A31C-B8B46C55BE25}"/>
    <cellStyle name="40% - Accent5 4 4 2 6" xfId="15789" xr:uid="{FAC36EFD-49B1-4B56-A058-8FF42A839891}"/>
    <cellStyle name="40% - Accent5 4 4 2 7" xfId="15790" xr:uid="{FF79D6E8-449D-45E4-A214-61A48CF7C6E8}"/>
    <cellStyle name="40% - Accent5 4 4 3" xfId="15791" xr:uid="{0DD83A68-B1C3-4B7B-B7C0-1B0F795F9A48}"/>
    <cellStyle name="40% - Accent5 4 4 3 2" xfId="15792" xr:uid="{CFF8BB06-A95F-4F82-A87B-05A762485B56}"/>
    <cellStyle name="40% - Accent5 4 4 3 2 2" xfId="15793" xr:uid="{3D8CCE40-979A-4EBB-A404-1691CFD96A90}"/>
    <cellStyle name="40% - Accent5 4 4 3 2 3" xfId="15794" xr:uid="{E1B03722-1BAC-4E1A-9A14-8F33ED333F47}"/>
    <cellStyle name="40% - Accent5 4 4 3 3" xfId="15795" xr:uid="{D484FE78-037F-4341-B50A-0A30F447A98E}"/>
    <cellStyle name="40% - Accent5 4 4 3 4" xfId="15796" xr:uid="{567BC642-4F1B-4958-9867-F776283FB6D6}"/>
    <cellStyle name="40% - Accent5 4 4 3 5" xfId="15797" xr:uid="{2A461B0A-C043-4D77-BF67-68DABBDB2BF1}"/>
    <cellStyle name="40% - Accent5 4 4 3 6" xfId="15798" xr:uid="{43363237-A8A3-44C0-B4E3-04CC1B168A70}"/>
    <cellStyle name="40% - Accent5 4 4 4" xfId="15799" xr:uid="{D072CABE-844D-4E2E-BEAE-E6CD7D2BBDE2}"/>
    <cellStyle name="40% - Accent5 4 4 4 2" xfId="15800" xr:uid="{4F20443E-E65E-491B-857A-3371D4F29696}"/>
    <cellStyle name="40% - Accent5 4 4 4 3" xfId="15801" xr:uid="{6409ECA2-25EB-4D37-8683-9DC8D8EC516C}"/>
    <cellStyle name="40% - Accent5 4 4 4 4" xfId="15802" xr:uid="{FE6056E3-5EF9-49F0-83FE-2FACAB956A53}"/>
    <cellStyle name="40% - Accent5 4 4 5" xfId="15803" xr:uid="{67771300-4334-49C2-919A-30421467ADCE}"/>
    <cellStyle name="40% - Accent5 4 4 6" xfId="15804" xr:uid="{19A34011-37B7-40CA-8EDD-E281775BC432}"/>
    <cellStyle name="40% - Accent5 4 4 7" xfId="15805" xr:uid="{AAE4F8D1-14E1-42D2-83C9-81AE1743F41C}"/>
    <cellStyle name="40% - Accent5 4 4 8" xfId="15806" xr:uid="{DCBD027F-3A0B-4883-9170-AC8F5AFD8A29}"/>
    <cellStyle name="40% - Accent5 4 4 9" xfId="15807" xr:uid="{DC81C8EB-287B-4841-AD9C-21CD4952481A}"/>
    <cellStyle name="40% - Accent5 4 5" xfId="15808" xr:uid="{BE57F3AE-CBF2-4E86-9A3C-241CD4E59836}"/>
    <cellStyle name="40% - Accent5 4 5 2" xfId="15809" xr:uid="{048C3EF3-09A5-4206-8358-4C4E2B07F04A}"/>
    <cellStyle name="40% - Accent5 4 5 2 2" xfId="15810" xr:uid="{2FDEF2E7-1895-42DC-B9D0-35724E5771B6}"/>
    <cellStyle name="40% - Accent5 4 5 2 2 2" xfId="15811" xr:uid="{3A57003C-D5FC-461D-93CE-FFF9A4D84A76}"/>
    <cellStyle name="40% - Accent5 4 5 2 2 3" xfId="15812" xr:uid="{067B47B0-8FD4-497B-8929-B7509126B27D}"/>
    <cellStyle name="40% - Accent5 4 5 2 2 4" xfId="15813" xr:uid="{2A6089C6-7DA3-4C04-BD29-F8BD419C0436}"/>
    <cellStyle name="40% - Accent5 4 5 2 3" xfId="15814" xr:uid="{023E41F1-7510-4AE8-97C4-5A010749B212}"/>
    <cellStyle name="40% - Accent5 4 5 2 4" xfId="15815" xr:uid="{AAF8C5BC-F6C5-4953-953A-75F7A71F9988}"/>
    <cellStyle name="40% - Accent5 4 5 2 5" xfId="15816" xr:uid="{0EEB8697-244D-4CEB-9047-F1E2C76D1340}"/>
    <cellStyle name="40% - Accent5 4 5 2 6" xfId="15817" xr:uid="{8EA58980-5741-4F3B-BBAB-09CCC4D2636D}"/>
    <cellStyle name="40% - Accent5 4 5 3" xfId="15818" xr:uid="{81DB622A-74DD-4B50-A7B3-B52E4BE43E46}"/>
    <cellStyle name="40% - Accent5 4 5 3 2" xfId="15819" xr:uid="{CC4DC2A4-D999-4390-AEFB-175E1987D020}"/>
    <cellStyle name="40% - Accent5 4 5 3 2 2" xfId="15820" xr:uid="{52D56FB8-E891-4EDF-9959-2A4CFBE4A536}"/>
    <cellStyle name="40% - Accent5 4 5 3 2 3" xfId="15821" xr:uid="{8A4EA79B-12E1-4E83-A516-4BDDC3DDC8B8}"/>
    <cellStyle name="40% - Accent5 4 5 3 3" xfId="15822" xr:uid="{44B8A6C6-A3A6-4F66-84F7-C75AC71BDDEC}"/>
    <cellStyle name="40% - Accent5 4 5 3 4" xfId="15823" xr:uid="{6C67CD66-521A-41A0-8E2B-D1AA0CC00B40}"/>
    <cellStyle name="40% - Accent5 4 5 3 5" xfId="15824" xr:uid="{319D8B12-DA5A-4A22-AE41-AFDF021AC066}"/>
    <cellStyle name="40% - Accent5 4 5 3 6" xfId="15825" xr:uid="{A171AA74-3F41-4734-A101-82FBEE889E9A}"/>
    <cellStyle name="40% - Accent5 4 5 4" xfId="15826" xr:uid="{02F2915C-A4D5-40BE-9BA0-0E8F26D2A3E7}"/>
    <cellStyle name="40% - Accent5 4 5 4 2" xfId="15827" xr:uid="{04F5C2B0-A8EF-4908-90FE-6047DAD60FF9}"/>
    <cellStyle name="40% - Accent5 4 5 4 3" xfId="15828" xr:uid="{5C7D7789-4F36-4830-900D-25615A23C6A6}"/>
    <cellStyle name="40% - Accent5 4 5 4 4" xfId="15829" xr:uid="{5D8A1F22-21B3-4E16-BD66-D87C0E6DE6DF}"/>
    <cellStyle name="40% - Accent5 4 5 5" xfId="15830" xr:uid="{737CB8EA-979F-4AE4-BB59-5A70F7B502D4}"/>
    <cellStyle name="40% - Accent5 4 5 6" xfId="15831" xr:uid="{04859E44-B203-48E8-8FDC-1280F6600151}"/>
    <cellStyle name="40% - Accent5 4 5 7" xfId="15832" xr:uid="{400B86DD-CE63-4017-B1A9-72B63D6CE568}"/>
    <cellStyle name="40% - Accent5 4 5 8" xfId="15833" xr:uid="{CF2DE429-137A-40E1-AC17-FF97A5DC1BD5}"/>
    <cellStyle name="40% - Accent5 4 5 9" xfId="15834" xr:uid="{D475C9D5-A470-476E-AF5A-53872D799C98}"/>
    <cellStyle name="40% - Accent5 4 6" xfId="15835" xr:uid="{B2310E66-BD56-44EE-97C6-BA5B044A0590}"/>
    <cellStyle name="40% - Accent5 4 6 2" xfId="15836" xr:uid="{CC61BF93-4E02-4DD7-A7B7-1BFA6983FFCF}"/>
    <cellStyle name="40% - Accent5 4 6 2 2" xfId="15837" xr:uid="{CE5AE984-E8C5-4820-8762-B9F12DB96281}"/>
    <cellStyle name="40% - Accent5 4 6 2 3" xfId="15838" xr:uid="{ED60458D-7456-4844-8DB2-AB18929D9D3D}"/>
    <cellStyle name="40% - Accent5 4 6 2 4" xfId="15839" xr:uid="{743A936D-A264-403A-94BE-AEA864D9CFF0}"/>
    <cellStyle name="40% - Accent5 4 6 3" xfId="15840" xr:uid="{7DFF0307-BAA3-4CAC-9478-54578B9E2CE0}"/>
    <cellStyle name="40% - Accent5 4 6 4" xfId="15841" xr:uid="{BDF94F4C-29A2-4578-8CAB-3701574BED28}"/>
    <cellStyle name="40% - Accent5 4 6 5" xfId="15842" xr:uid="{AEF5B0A8-1895-4C93-9415-949761F72AE7}"/>
    <cellStyle name="40% - Accent5 4 6 6" xfId="15843" xr:uid="{D22BE654-7E48-4F91-B327-CBD70EA17895}"/>
    <cellStyle name="40% - Accent5 4 7" xfId="15844" xr:uid="{25003DFA-3444-44D8-8561-06330ECAB1F4}"/>
    <cellStyle name="40% - Accent5 4 7 2" xfId="15845" xr:uid="{E931877B-36D7-4A4F-B7C4-8C4B4EC6BC05}"/>
    <cellStyle name="40% - Accent5 4 7 2 2" xfId="15846" xr:uid="{A4099864-05FC-4F72-A5D0-6D73232FDE04}"/>
    <cellStyle name="40% - Accent5 4 7 2 3" xfId="15847" xr:uid="{F9A5D9F7-992B-4A80-B6FC-5BF1BB05F60E}"/>
    <cellStyle name="40% - Accent5 4 7 3" xfId="15848" xr:uid="{E8796149-B97C-478D-B0D6-147F04C0CA7C}"/>
    <cellStyle name="40% - Accent5 4 7 4" xfId="15849" xr:uid="{2EFABE7B-B8B6-4FE9-A0F4-03F15D8057E8}"/>
    <cellStyle name="40% - Accent5 4 7 5" xfId="15850" xr:uid="{3F3C17D0-C383-4920-B0BD-78799DFAE89B}"/>
    <cellStyle name="40% - Accent5 4 7 6" xfId="15851" xr:uid="{31C51BAA-BC85-4949-ADB2-BE7B427797C5}"/>
    <cellStyle name="40% - Accent5 4 8" xfId="15852" xr:uid="{E058DD5B-E676-4207-9420-ACF47EB702D7}"/>
    <cellStyle name="40% - Accent5 4 8 2" xfId="15853" xr:uid="{FB0A7F68-DDF5-487A-BBEC-DAA81C9429B0}"/>
    <cellStyle name="40% - Accent5 4 8 3" xfId="15854" xr:uid="{1B2905FC-D0C6-4CC2-A144-207EAC96851B}"/>
    <cellStyle name="40% - Accent5 4 8 4" xfId="15855" xr:uid="{59C0DD81-25C3-4716-A512-C751E1BF8A68}"/>
    <cellStyle name="40% - Accent5 4 9" xfId="15856" xr:uid="{3256E1DD-0B99-43A1-BF03-69228907916D}"/>
    <cellStyle name="40% - Accent5 40" xfId="15857" xr:uid="{BAFBB3D7-D635-48DC-86F6-C9B9A0742FB0}"/>
    <cellStyle name="40% - Accent5 41" xfId="15858" xr:uid="{12157808-E732-409D-A8B9-BEF54BD3013A}"/>
    <cellStyle name="40% - Accent5 42" xfId="14920" xr:uid="{DAEE39F3-26FD-4D35-AD61-97B54EF13490}"/>
    <cellStyle name="40% - Accent5 5" xfId="455" xr:uid="{536F91B1-2103-4ECC-B145-A8C55A023B78}"/>
    <cellStyle name="40% - Accent5 5 10" xfId="15860" xr:uid="{4E1DD0D9-BC1A-44BB-AAD1-7C3A7AB1B99E}"/>
    <cellStyle name="40% - Accent5 5 11" xfId="15861" xr:uid="{FE45272B-BC8F-4ED0-B33F-793CBE6C5F5E}"/>
    <cellStyle name="40% - Accent5 5 12" xfId="15862" xr:uid="{CAD07D2A-C88D-4AC8-903A-0F154EA822C5}"/>
    <cellStyle name="40% - Accent5 5 13" xfId="15863" xr:uid="{050DEBCE-B33D-4D8D-A78C-4F7F2D47F31D}"/>
    <cellStyle name="40% - Accent5 5 14" xfId="15864" xr:uid="{F713FA5E-B908-4D04-A683-663B810510E5}"/>
    <cellStyle name="40% - Accent5 5 15" xfId="15865" xr:uid="{5330A033-0109-4D89-9E0A-9F1E0D5FCDC7}"/>
    <cellStyle name="40% - Accent5 5 16" xfId="15859" xr:uid="{5859A0B6-63FB-4843-BF6F-1033852EEC19}"/>
    <cellStyle name="40% - Accent5 5 2" xfId="456" xr:uid="{59C551DD-8C00-42A0-89E2-608E4FA89783}"/>
    <cellStyle name="40% - Accent5 5 2 10" xfId="15867" xr:uid="{12B5602F-00BF-4B61-AF91-41223581EC2A}"/>
    <cellStyle name="40% - Accent5 5 2 11" xfId="15868" xr:uid="{AF37E189-419D-4624-AFA0-BB6A4813F825}"/>
    <cellStyle name="40% - Accent5 5 2 12" xfId="15869" xr:uid="{E5BDEEAB-37D6-45CA-9401-A412EC0AF670}"/>
    <cellStyle name="40% - Accent5 5 2 13" xfId="15870" xr:uid="{6127B513-F111-4B07-97BD-94EE2F80D720}"/>
    <cellStyle name="40% - Accent5 5 2 14" xfId="15866" xr:uid="{0C2EAB0D-E2DE-46D9-9D7B-F692F5E6926D}"/>
    <cellStyle name="40% - Accent5 5 2 2" xfId="457" xr:uid="{60CA87E4-04CD-4815-8D7A-952BCC1A847E}"/>
    <cellStyle name="40% - Accent5 5 2 2 10" xfId="15872" xr:uid="{48B082D6-E104-4685-8129-310E43AB7703}"/>
    <cellStyle name="40% - Accent5 5 2 2 11" xfId="15871" xr:uid="{DD7CBEB4-9C22-43E4-BDA3-FD333F53D1DC}"/>
    <cellStyle name="40% - Accent5 5 2 2 2" xfId="15873" xr:uid="{A859B5DB-961F-4F83-966C-D5921FACC837}"/>
    <cellStyle name="40% - Accent5 5 2 2 2 2" xfId="15874" xr:uid="{4FA7FB29-E337-4CB8-9857-6FA1852782DC}"/>
    <cellStyle name="40% - Accent5 5 2 2 2 2 2" xfId="15875" xr:uid="{AB9AD36C-9647-4C50-9733-1245FB712B72}"/>
    <cellStyle name="40% - Accent5 5 2 2 2 2 3" xfId="15876" xr:uid="{E68E8D6F-C61E-414E-9322-4FCEE8CBFCE2}"/>
    <cellStyle name="40% - Accent5 5 2 2 2 2 4" xfId="15877" xr:uid="{01443187-C1B2-4809-8614-A264EF3C35E9}"/>
    <cellStyle name="40% - Accent5 5 2 2 2 3" xfId="15878" xr:uid="{C062C3CF-9163-4344-B7CD-0D5EBD0F5E4C}"/>
    <cellStyle name="40% - Accent5 5 2 2 2 4" xfId="15879" xr:uid="{DBEDA6C9-B11E-47D6-A6AC-F98B09685F5A}"/>
    <cellStyle name="40% - Accent5 5 2 2 2 5" xfId="15880" xr:uid="{5ACCF976-BA78-4C24-B1C1-CD224CAC8825}"/>
    <cellStyle name="40% - Accent5 5 2 2 2 6" xfId="15881" xr:uid="{DAD482B1-2F21-4A92-8FEE-483C446B2DF7}"/>
    <cellStyle name="40% - Accent5 5 2 2 2 7" xfId="15882" xr:uid="{52531415-DE27-4997-BCBB-DBE49B5F93E0}"/>
    <cellStyle name="40% - Accent5 5 2 2 3" xfId="15883" xr:uid="{56D6B239-9D75-4C71-9F0C-AECBBA621CE3}"/>
    <cellStyle name="40% - Accent5 5 2 2 3 2" xfId="15884" xr:uid="{04FA719E-80D4-4BFA-BF6D-7EBB4518AB25}"/>
    <cellStyle name="40% - Accent5 5 2 2 3 2 2" xfId="15885" xr:uid="{AC579822-9FED-4E0F-B208-13265949BDA2}"/>
    <cellStyle name="40% - Accent5 5 2 2 3 2 3" xfId="15886" xr:uid="{E9397B19-B09D-4F16-B05E-A48E9034A961}"/>
    <cellStyle name="40% - Accent5 5 2 2 3 3" xfId="15887" xr:uid="{7EC3D842-6C7A-4322-96BC-CA3AFA3F8FFD}"/>
    <cellStyle name="40% - Accent5 5 2 2 3 4" xfId="15888" xr:uid="{304F6E76-983B-4CBF-AF8F-930597C2A0D3}"/>
    <cellStyle name="40% - Accent5 5 2 2 3 5" xfId="15889" xr:uid="{9D3A9FD5-EB30-4C7C-9A5A-7784E22AEE6A}"/>
    <cellStyle name="40% - Accent5 5 2 2 3 6" xfId="15890" xr:uid="{F639E8C0-EF9D-4AE9-8F1A-FEE68A16823B}"/>
    <cellStyle name="40% - Accent5 5 2 2 4" xfId="15891" xr:uid="{EF21F161-8752-4266-8F45-781AEEC67800}"/>
    <cellStyle name="40% - Accent5 5 2 2 4 2" xfId="15892" xr:uid="{829A1818-3DCE-400D-BFA8-264F85B87C5C}"/>
    <cellStyle name="40% - Accent5 5 2 2 4 3" xfId="15893" xr:uid="{02BE3579-ED74-44DB-8CFC-8CBC1FAA1289}"/>
    <cellStyle name="40% - Accent5 5 2 2 5" xfId="15894" xr:uid="{C1F74350-B3DE-4DDD-8EF0-2F04893073D5}"/>
    <cellStyle name="40% - Accent5 5 2 2 6" xfId="15895" xr:uid="{40396981-F5BF-4B94-9FB8-EAF028CCDA99}"/>
    <cellStyle name="40% - Accent5 5 2 2 7" xfId="15896" xr:uid="{CC089B7C-8BCD-4B54-8147-A06C19E07609}"/>
    <cellStyle name="40% - Accent5 5 2 2 8" xfId="15897" xr:uid="{A4D0C130-E52A-4518-B33D-D35A044F9F00}"/>
    <cellStyle name="40% - Accent5 5 2 2 9" xfId="15898" xr:uid="{1BFE138C-6168-4590-A3EF-CA2BE96E0F8A}"/>
    <cellStyle name="40% - Accent5 5 2 3" xfId="15899" xr:uid="{50B3AA26-8F51-4211-A6A2-9FADA3336EEF}"/>
    <cellStyle name="40% - Accent5 5 2 3 2" xfId="15900" xr:uid="{C2F949D8-838A-42E6-842B-52E8E44BAC57}"/>
    <cellStyle name="40% - Accent5 5 2 3 2 2" xfId="15901" xr:uid="{20559EFA-5111-44CC-8AA4-05378C054E90}"/>
    <cellStyle name="40% - Accent5 5 2 3 2 2 2" xfId="15902" xr:uid="{9EE6F323-540C-4F77-B2A3-8F539CC8D8B2}"/>
    <cellStyle name="40% - Accent5 5 2 3 2 2 3" xfId="15903" xr:uid="{F93E2F82-19B0-44C5-9BD6-79FF49233AFA}"/>
    <cellStyle name="40% - Accent5 5 2 3 2 3" xfId="15904" xr:uid="{6FED3373-D540-4DB5-B2BD-AB71381AC8E9}"/>
    <cellStyle name="40% - Accent5 5 2 3 2 4" xfId="15905" xr:uid="{539D2E93-A2F2-4823-9045-DF127384FD90}"/>
    <cellStyle name="40% - Accent5 5 2 3 2 5" xfId="15906" xr:uid="{3D1856CA-79F1-4592-A651-B363C5C01E44}"/>
    <cellStyle name="40% - Accent5 5 2 3 2 6" xfId="15907" xr:uid="{46E4E184-7A93-468E-A503-53ADBADBDE52}"/>
    <cellStyle name="40% - Accent5 5 2 3 3" xfId="15908" xr:uid="{D46AB0FD-656A-411A-B331-F049BFFAAF14}"/>
    <cellStyle name="40% - Accent5 5 2 3 3 2" xfId="15909" xr:uid="{F6238995-AEF7-4B6D-B90B-79A508BD7B9C}"/>
    <cellStyle name="40% - Accent5 5 2 3 3 2 2" xfId="15910" xr:uid="{E2C75DB4-DFE8-4697-8D7B-B7EAA1F3DA60}"/>
    <cellStyle name="40% - Accent5 5 2 3 3 2 3" xfId="15911" xr:uid="{E1CAA3D4-94C7-430E-B708-F9A82A3D5916}"/>
    <cellStyle name="40% - Accent5 5 2 3 3 3" xfId="15912" xr:uid="{9ED94D06-1B31-4D99-956B-6F009598F3FF}"/>
    <cellStyle name="40% - Accent5 5 2 3 3 4" xfId="15913" xr:uid="{EEA894D0-D774-4F7B-AB79-4C0257A6C1AE}"/>
    <cellStyle name="40% - Accent5 5 2 3 3 5" xfId="15914" xr:uid="{723F4142-6B3C-4861-A5F2-5D628728D493}"/>
    <cellStyle name="40% - Accent5 5 2 3 4" xfId="15915" xr:uid="{8AEF5F1B-408E-4A8B-A3A6-AF910066D920}"/>
    <cellStyle name="40% - Accent5 5 2 3 4 2" xfId="15916" xr:uid="{49005ACB-EEC5-460C-B895-D9B47B3E299B}"/>
    <cellStyle name="40% - Accent5 5 2 3 4 3" xfId="15917" xr:uid="{65926F64-B9FA-4424-A60C-1DC0BF2AFCAE}"/>
    <cellStyle name="40% - Accent5 5 2 3 5" xfId="15918" xr:uid="{F743B05D-8577-490E-A54D-9E11FE632AFD}"/>
    <cellStyle name="40% - Accent5 5 2 3 6" xfId="15919" xr:uid="{3572B1A6-5377-44A7-A050-F6CC3D417EF6}"/>
    <cellStyle name="40% - Accent5 5 2 3 7" xfId="15920" xr:uid="{65180534-583E-43C6-9738-40F9E0959474}"/>
    <cellStyle name="40% - Accent5 5 2 3 8" xfId="15921" xr:uid="{595E6407-C8E7-4565-BA6D-08B7799F0DE1}"/>
    <cellStyle name="40% - Accent5 5 2 3 9" xfId="15922" xr:uid="{DF23A762-7A8C-448E-8234-9120F5DFE84C}"/>
    <cellStyle name="40% - Accent5 5 2 4" xfId="15923" xr:uid="{1A01BA38-E5B6-455E-B87D-626E41D82D3E}"/>
    <cellStyle name="40% - Accent5 5 2 4 2" xfId="15924" xr:uid="{199E3B08-7540-4484-9899-2C1C0788AD78}"/>
    <cellStyle name="40% - Accent5 5 2 4 2 2" xfId="15925" xr:uid="{B8A512A6-7DC9-4FA9-A4EA-08382AA7AE47}"/>
    <cellStyle name="40% - Accent5 5 2 4 2 3" xfId="15926" xr:uid="{B7750F47-AB6F-4C6A-B5C2-893B11800581}"/>
    <cellStyle name="40% - Accent5 5 2 4 3" xfId="15927" xr:uid="{BD768E65-F1F7-4598-8613-AA814C95279A}"/>
    <cellStyle name="40% - Accent5 5 2 4 4" xfId="15928" xr:uid="{E1A16B3D-FEA5-4CB2-A883-4367F30EE5C9}"/>
    <cellStyle name="40% - Accent5 5 2 4 5" xfId="15929" xr:uid="{1CB962A2-FCEF-4744-AF92-B6628ABE6CAD}"/>
    <cellStyle name="40% - Accent5 5 2 4 6" xfId="15930" xr:uid="{5B5C11EC-ED73-4355-A757-D1EEA2237257}"/>
    <cellStyle name="40% - Accent5 5 2 4 7" xfId="15931" xr:uid="{52165645-E25D-4020-AAA9-117B6317A39B}"/>
    <cellStyle name="40% - Accent5 5 2 5" xfId="15932" xr:uid="{60D82503-343D-4A16-A240-5FC447998C38}"/>
    <cellStyle name="40% - Accent5 5 2 5 2" xfId="15933" xr:uid="{F4C7ED16-0891-4ED2-9B21-9A82530FC693}"/>
    <cellStyle name="40% - Accent5 5 2 5 2 2" xfId="15934" xr:uid="{4E18714C-E33F-4FD2-9F39-C17E10060EE2}"/>
    <cellStyle name="40% - Accent5 5 2 5 2 3" xfId="15935" xr:uid="{62CC9193-BAE5-4EE8-8637-A36BC0BD179B}"/>
    <cellStyle name="40% - Accent5 5 2 5 3" xfId="15936" xr:uid="{8AAB9A5F-DDE8-49C5-87E1-0C5579C7EB4F}"/>
    <cellStyle name="40% - Accent5 5 2 5 4" xfId="15937" xr:uid="{33A2B55E-2E94-4B13-98F4-1EE70DCAD877}"/>
    <cellStyle name="40% - Accent5 5 2 5 5" xfId="15938" xr:uid="{866A1304-DD8E-4FFB-A70D-80104B11A87C}"/>
    <cellStyle name="40% - Accent5 5 2 6" xfId="15939" xr:uid="{8168F99F-F454-4ECD-B8E6-82F4DEB1C952}"/>
    <cellStyle name="40% - Accent5 5 2 6 2" xfId="15940" xr:uid="{01E1A72A-0C10-4A5B-8DD3-CDF3FEE1C5F9}"/>
    <cellStyle name="40% - Accent5 5 2 6 3" xfId="15941" xr:uid="{FB905B20-285C-48BB-BB16-200A5488D7B2}"/>
    <cellStyle name="40% - Accent5 5 2 7" xfId="15942" xr:uid="{BEE75BAC-4BCB-41A7-9D6A-BCB693E823F7}"/>
    <cellStyle name="40% - Accent5 5 2 8" xfId="15943" xr:uid="{110A0525-2D7F-4A2B-8E94-15ED08250C66}"/>
    <cellStyle name="40% - Accent5 5 2 9" xfId="15944" xr:uid="{05AA2FFE-1882-42F4-A5D3-18F79C6FBA98}"/>
    <cellStyle name="40% - Accent5 5 3" xfId="458" xr:uid="{155698AE-2F2D-4CCF-A33D-7DAF61BFD07D}"/>
    <cellStyle name="40% - Accent5 5 3 10" xfId="15946" xr:uid="{3135CD15-E9B2-486D-A67C-588209947684}"/>
    <cellStyle name="40% - Accent5 5 3 11" xfId="15945" xr:uid="{6256D04B-59B8-4111-AD58-15210F5EC15B}"/>
    <cellStyle name="40% - Accent5 5 3 2" xfId="15947" xr:uid="{578BD0EB-0467-4136-B0A0-3E5CC04B3467}"/>
    <cellStyle name="40% - Accent5 5 3 2 2" xfId="15948" xr:uid="{FA103A9F-C616-491A-AE48-F442D6FB0672}"/>
    <cellStyle name="40% - Accent5 5 3 2 2 2" xfId="15949" xr:uid="{CA055619-3597-4198-AD78-4B7E6AD2AAFE}"/>
    <cellStyle name="40% - Accent5 5 3 2 2 3" xfId="15950" xr:uid="{BB50005F-F880-4CA1-9BDC-ABEED583428D}"/>
    <cellStyle name="40% - Accent5 5 3 2 2 4" xfId="15951" xr:uid="{76987E95-D43B-4A4F-AD8C-CA3838228188}"/>
    <cellStyle name="40% - Accent5 5 3 2 2 5" xfId="15952" xr:uid="{FB9842B3-90B5-4CEB-B235-29C74743DDCF}"/>
    <cellStyle name="40% - Accent5 5 3 2 3" xfId="15953" xr:uid="{A249AADC-8B44-4729-864D-58A459BDDC4B}"/>
    <cellStyle name="40% - Accent5 5 3 2 4" xfId="15954" xr:uid="{77260CDF-2289-4832-9E4C-FFD6CF2FA14D}"/>
    <cellStyle name="40% - Accent5 5 3 2 5" xfId="15955" xr:uid="{F4C6B5F1-B34F-439A-9E05-B7E9B46B8E3D}"/>
    <cellStyle name="40% - Accent5 5 3 2 6" xfId="15956" xr:uid="{0D7F52C0-2E41-4E5A-8F00-9ABDDEDEADD2}"/>
    <cellStyle name="40% - Accent5 5 3 2 7" xfId="15957" xr:uid="{BC1A55B3-578F-4010-8DB6-80A72AA67ADD}"/>
    <cellStyle name="40% - Accent5 5 3 2 8" xfId="15958" xr:uid="{55CB1688-7679-4E02-ABA2-1DBB0441F890}"/>
    <cellStyle name="40% - Accent5 5 3 3" xfId="15959" xr:uid="{37C8DCF8-5CDD-4D40-AC90-337E1CC8FDA4}"/>
    <cellStyle name="40% - Accent5 5 3 3 2" xfId="15960" xr:uid="{F446BE8C-F11F-4056-BB63-42B6F627237C}"/>
    <cellStyle name="40% - Accent5 5 3 3 2 2" xfId="15961" xr:uid="{B6F921D4-4495-4304-903C-F8B07EDE41F3}"/>
    <cellStyle name="40% - Accent5 5 3 3 2 3" xfId="15962" xr:uid="{C7E3F8CE-6ABE-44EC-9E56-50CA393D8BEF}"/>
    <cellStyle name="40% - Accent5 5 3 3 3" xfId="15963" xr:uid="{9905CC59-B4CC-45C1-B43E-2470680D526C}"/>
    <cellStyle name="40% - Accent5 5 3 3 4" xfId="15964" xr:uid="{737FD335-DAB3-4381-AC1B-E10BE4E569B1}"/>
    <cellStyle name="40% - Accent5 5 3 3 5" xfId="15965" xr:uid="{D21B413F-13D6-49BB-B27F-15E50D5CA167}"/>
    <cellStyle name="40% - Accent5 5 3 3 6" xfId="15966" xr:uid="{DD9B1F6F-A51C-4D8F-8B1A-8E672D5D5B6B}"/>
    <cellStyle name="40% - Accent5 5 3 3 7" xfId="15967" xr:uid="{9E1187F4-139C-48B6-8F65-45DAD475A78F}"/>
    <cellStyle name="40% - Accent5 5 3 4" xfId="15968" xr:uid="{B5FDFA94-A1FE-407D-8464-D7BF0AD1C27F}"/>
    <cellStyle name="40% - Accent5 5 3 4 2" xfId="15969" xr:uid="{2F50E4F5-C2D8-40FA-8BE4-9B2B768A7351}"/>
    <cellStyle name="40% - Accent5 5 3 4 3" xfId="15970" xr:uid="{FBA88BB2-0A82-4499-8B04-949BED76DF6F}"/>
    <cellStyle name="40% - Accent5 5 3 4 4" xfId="15971" xr:uid="{06983107-9232-4CA7-8CB8-6D6304E49679}"/>
    <cellStyle name="40% - Accent5 5 3 5" xfId="15972" xr:uid="{EDDB663D-795B-4672-BCEE-05437E62A169}"/>
    <cellStyle name="40% - Accent5 5 3 6" xfId="15973" xr:uid="{CC790DE5-C96E-4807-AA5C-618B320C5F9A}"/>
    <cellStyle name="40% - Accent5 5 3 7" xfId="15974" xr:uid="{5B139D58-6B31-4055-804D-C3AF16B1EF30}"/>
    <cellStyle name="40% - Accent5 5 3 8" xfId="15975" xr:uid="{12BCEE05-3C52-439D-9982-A401C0D35C4A}"/>
    <cellStyle name="40% - Accent5 5 3 9" xfId="15976" xr:uid="{D16D73BC-8345-4A56-B9A6-E1F491A4C8FB}"/>
    <cellStyle name="40% - Accent5 5 4" xfId="15977" xr:uid="{0FA9B542-28D4-49C3-9A3B-B190D3A2A525}"/>
    <cellStyle name="40% - Accent5 5 4 10" xfId="15978" xr:uid="{DC4786FF-5845-4F58-877D-829D7603EA9F}"/>
    <cellStyle name="40% - Accent5 5 4 2" xfId="15979" xr:uid="{DBCA06DF-6A35-45E2-A0F4-A77B065D677F}"/>
    <cellStyle name="40% - Accent5 5 4 2 2" xfId="15980" xr:uid="{6EF70B31-737D-4107-BA53-BA9B55446934}"/>
    <cellStyle name="40% - Accent5 5 4 2 2 2" xfId="15981" xr:uid="{F60A987E-7D5A-42C5-9B07-F94B72BFB482}"/>
    <cellStyle name="40% - Accent5 5 4 2 2 3" xfId="15982" xr:uid="{CA3CCE5F-97AF-4E34-B695-ED01338BEF8E}"/>
    <cellStyle name="40% - Accent5 5 4 2 2 4" xfId="15983" xr:uid="{5C370E6C-13BB-40D3-9AE5-CD117AB252C5}"/>
    <cellStyle name="40% - Accent5 5 4 2 3" xfId="15984" xr:uid="{A1258D38-D5E3-4BFC-8B21-0279376314E6}"/>
    <cellStyle name="40% - Accent5 5 4 2 4" xfId="15985" xr:uid="{A8DF7068-8606-442A-8386-B67DA48271C0}"/>
    <cellStyle name="40% - Accent5 5 4 2 5" xfId="15986" xr:uid="{857B56BC-FEC0-4DBE-84AA-23CB224AE8C4}"/>
    <cellStyle name="40% - Accent5 5 4 2 6" xfId="15987" xr:uid="{E545607E-E034-40B5-A964-A89D71AA05BA}"/>
    <cellStyle name="40% - Accent5 5 4 2 7" xfId="15988" xr:uid="{0048780E-CE9E-460C-86B2-65BFFF3EE6D8}"/>
    <cellStyle name="40% - Accent5 5 4 3" xfId="15989" xr:uid="{31C9F2D1-5699-47C0-ACFC-332E57D46B7F}"/>
    <cellStyle name="40% - Accent5 5 4 3 2" xfId="15990" xr:uid="{F2F035BE-A45D-4C64-9FAC-8C4DBAB9AB7A}"/>
    <cellStyle name="40% - Accent5 5 4 3 2 2" xfId="15991" xr:uid="{0C689038-6B3B-4DEE-BC6F-A7508C16113C}"/>
    <cellStyle name="40% - Accent5 5 4 3 2 3" xfId="15992" xr:uid="{5D3AAE9F-B3F9-46B6-A6FD-0C3D809E0DB9}"/>
    <cellStyle name="40% - Accent5 5 4 3 3" xfId="15993" xr:uid="{5A5A870E-EFB4-4E3E-8B8F-5B7175192016}"/>
    <cellStyle name="40% - Accent5 5 4 3 4" xfId="15994" xr:uid="{1A08E38C-FF64-481F-A0C2-2551C6D6609D}"/>
    <cellStyle name="40% - Accent5 5 4 3 5" xfId="15995" xr:uid="{32B978EF-D7F3-459C-BE47-70ED4265ACFF}"/>
    <cellStyle name="40% - Accent5 5 4 3 6" xfId="15996" xr:uid="{91B39EA4-616E-4571-9505-42D13B02C358}"/>
    <cellStyle name="40% - Accent5 5 4 4" xfId="15997" xr:uid="{DDBEA6F1-A645-449F-8F27-A040844585AE}"/>
    <cellStyle name="40% - Accent5 5 4 4 2" xfId="15998" xr:uid="{0466D015-1C50-4BDC-927B-469F1A0A326E}"/>
    <cellStyle name="40% - Accent5 5 4 4 3" xfId="15999" xr:uid="{F339D383-511E-45A4-9397-84B584D8AE7D}"/>
    <cellStyle name="40% - Accent5 5 4 4 4" xfId="16000" xr:uid="{01AA3F14-6E9B-4E64-A2DE-E41D81682920}"/>
    <cellStyle name="40% - Accent5 5 4 5" xfId="16001" xr:uid="{DBC05DCF-C777-469D-93C9-8B0D13009C60}"/>
    <cellStyle name="40% - Accent5 5 4 6" xfId="16002" xr:uid="{4ADEEFED-F44B-4F96-BAF6-8CC553FA2331}"/>
    <cellStyle name="40% - Accent5 5 4 7" xfId="16003" xr:uid="{3780F702-80F1-49B7-9ACB-9CE2AD7A36E1}"/>
    <cellStyle name="40% - Accent5 5 4 8" xfId="16004" xr:uid="{E6380074-5391-4CF8-954B-408195E2DB4B}"/>
    <cellStyle name="40% - Accent5 5 4 9" xfId="16005" xr:uid="{B74F93EB-E9AF-4FDF-9743-1B2F8DB43164}"/>
    <cellStyle name="40% - Accent5 5 5" xfId="16006" xr:uid="{0CD1B8FC-7891-4285-BF81-80A0A39E6F68}"/>
    <cellStyle name="40% - Accent5 5 5 2" xfId="16007" xr:uid="{8602B010-7640-4B7C-8F19-FAF41B139FF9}"/>
    <cellStyle name="40% - Accent5 5 5 2 2" xfId="16008" xr:uid="{14BBEB9C-6DFF-4319-A107-CDF9F6792A5A}"/>
    <cellStyle name="40% - Accent5 5 5 2 2 2" xfId="16009" xr:uid="{14DA904E-0F57-414C-9ED2-FA0A3B6BF1B0}"/>
    <cellStyle name="40% - Accent5 5 5 2 2 3" xfId="16010" xr:uid="{05A5D947-760F-4012-84D2-301A37ACFBD5}"/>
    <cellStyle name="40% - Accent5 5 5 2 2 4" xfId="16011" xr:uid="{B963BAEF-F74A-41AD-9A76-4BE7A2192816}"/>
    <cellStyle name="40% - Accent5 5 5 2 3" xfId="16012" xr:uid="{D3B3CF33-BD0E-4DA9-9CBF-82EFDF4099B3}"/>
    <cellStyle name="40% - Accent5 5 5 2 4" xfId="16013" xr:uid="{3782AA91-8E26-4260-928A-5B6495F9D50C}"/>
    <cellStyle name="40% - Accent5 5 5 2 5" xfId="16014" xr:uid="{B0E2C196-AD3B-4B12-8341-B82C1314605F}"/>
    <cellStyle name="40% - Accent5 5 5 2 6" xfId="16015" xr:uid="{20640A6A-4D86-4A66-B400-6DADE4A9642C}"/>
    <cellStyle name="40% - Accent5 5 5 3" xfId="16016" xr:uid="{CD9867EC-307F-43BB-90CC-819E70C0CAEB}"/>
    <cellStyle name="40% - Accent5 5 5 3 2" xfId="16017" xr:uid="{DEC430AC-0145-4161-A1D7-92E10EF9461B}"/>
    <cellStyle name="40% - Accent5 5 5 3 2 2" xfId="16018" xr:uid="{EC25D7C0-61C0-43B8-BDB5-20D50633DCCE}"/>
    <cellStyle name="40% - Accent5 5 5 3 2 3" xfId="16019" xr:uid="{5DC695A8-4991-4FF4-9CF4-7E9C9859B9D9}"/>
    <cellStyle name="40% - Accent5 5 5 3 3" xfId="16020" xr:uid="{E424B9C5-CEBE-4223-B915-93DFEEC7575D}"/>
    <cellStyle name="40% - Accent5 5 5 3 4" xfId="16021" xr:uid="{666312C6-8A52-4D5A-B50B-EC9BAAC43439}"/>
    <cellStyle name="40% - Accent5 5 5 3 5" xfId="16022" xr:uid="{B8F412DD-8420-44B2-BCFA-83CE82052AAC}"/>
    <cellStyle name="40% - Accent5 5 5 3 6" xfId="16023" xr:uid="{34DBFC6E-A12E-4751-85D0-00F737F443C8}"/>
    <cellStyle name="40% - Accent5 5 5 4" xfId="16024" xr:uid="{E93730F2-2C38-4934-87EB-E609C0F56466}"/>
    <cellStyle name="40% - Accent5 5 5 4 2" xfId="16025" xr:uid="{DFB71B0E-5B80-4319-ADDF-E03A6F006321}"/>
    <cellStyle name="40% - Accent5 5 5 4 3" xfId="16026" xr:uid="{EDBA206E-67D9-4EFF-9CBA-314874E18DC1}"/>
    <cellStyle name="40% - Accent5 5 5 4 4" xfId="16027" xr:uid="{19EB9391-ED02-4932-8557-3921B1CC7C29}"/>
    <cellStyle name="40% - Accent5 5 5 5" xfId="16028" xr:uid="{8C19A127-3E09-4BA8-AA01-3EBEBA53B4B9}"/>
    <cellStyle name="40% - Accent5 5 5 6" xfId="16029" xr:uid="{4648758F-A9BD-422F-86DC-20BF8470C5B7}"/>
    <cellStyle name="40% - Accent5 5 5 7" xfId="16030" xr:uid="{6A0FB9A3-6818-4555-8ADD-F96CCF914D94}"/>
    <cellStyle name="40% - Accent5 5 5 8" xfId="16031" xr:uid="{3D919ECB-47EC-4073-9159-AD4AA020478E}"/>
    <cellStyle name="40% - Accent5 5 5 9" xfId="16032" xr:uid="{ADAC5969-5745-43EC-B12C-3846B3F48964}"/>
    <cellStyle name="40% - Accent5 5 6" xfId="16033" xr:uid="{AB8D41FA-8861-4708-A1B1-FA80D63E2A5B}"/>
    <cellStyle name="40% - Accent5 5 6 2" xfId="16034" xr:uid="{6BADBE9D-01DC-4332-9742-A15F99A4CC0E}"/>
    <cellStyle name="40% - Accent5 5 6 2 2" xfId="16035" xr:uid="{4A387800-C98E-46D1-9CF1-D4F94FE6CDE8}"/>
    <cellStyle name="40% - Accent5 5 6 2 3" xfId="16036" xr:uid="{FD3A5209-0606-4CD0-995C-41F8E104827F}"/>
    <cellStyle name="40% - Accent5 5 6 2 4" xfId="16037" xr:uid="{FAAC2F2A-8D83-4CBE-BF69-3EF7D99B43D1}"/>
    <cellStyle name="40% - Accent5 5 6 3" xfId="16038" xr:uid="{C45B9542-6671-4C81-AE66-F8A501C51D4E}"/>
    <cellStyle name="40% - Accent5 5 6 4" xfId="16039" xr:uid="{832E7AD9-7796-4EF8-AAB0-C103F05C698D}"/>
    <cellStyle name="40% - Accent5 5 6 5" xfId="16040" xr:uid="{373CE33D-B020-4DE2-87BD-9735B63C0249}"/>
    <cellStyle name="40% - Accent5 5 6 6" xfId="16041" xr:uid="{6136BABD-3F3E-4E7C-8D84-EF83A936CEAF}"/>
    <cellStyle name="40% - Accent5 5 7" xfId="16042" xr:uid="{BAAE551B-6262-4FDE-BDA0-A24040D2721D}"/>
    <cellStyle name="40% - Accent5 5 7 2" xfId="16043" xr:uid="{ADF2BFA6-0E4B-4194-A539-53B1E885CEE2}"/>
    <cellStyle name="40% - Accent5 5 7 2 2" xfId="16044" xr:uid="{7E351667-A8FA-412F-B3E7-9F34A78EF373}"/>
    <cellStyle name="40% - Accent5 5 7 2 3" xfId="16045" xr:uid="{FEAB3E37-B392-4399-B426-623D70550326}"/>
    <cellStyle name="40% - Accent5 5 7 3" xfId="16046" xr:uid="{E0AA3FB6-77A6-4C4A-9EA0-BFF0E95288B5}"/>
    <cellStyle name="40% - Accent5 5 7 4" xfId="16047" xr:uid="{34B69208-D35F-48DB-B323-421CEC62D549}"/>
    <cellStyle name="40% - Accent5 5 7 5" xfId="16048" xr:uid="{35A597DE-17C6-4918-AE67-A97E0D255439}"/>
    <cellStyle name="40% - Accent5 5 7 6" xfId="16049" xr:uid="{8BDAF500-E453-4845-A409-FF4EF44B57AA}"/>
    <cellStyle name="40% - Accent5 5 8" xfId="16050" xr:uid="{3BE2EC17-4C89-418B-9FC4-3F25D87D1215}"/>
    <cellStyle name="40% - Accent5 5 8 2" xfId="16051" xr:uid="{3CFE14C7-36FA-4000-A8DB-58DE278C064F}"/>
    <cellStyle name="40% - Accent5 5 8 3" xfId="16052" xr:uid="{67DF98B1-5972-4A92-AB49-79F23DD78D50}"/>
    <cellStyle name="40% - Accent5 5 8 4" xfId="16053" xr:uid="{EB2EA744-74CC-46D3-B3D4-CBA7F1937DEB}"/>
    <cellStyle name="40% - Accent5 5 9" xfId="16054" xr:uid="{06D028F8-F6B4-445B-804D-84E718B8E540}"/>
    <cellStyle name="40% - Accent5 6" xfId="459" xr:uid="{B88290F0-6DE2-45B7-A0BD-89A591C4DBDC}"/>
    <cellStyle name="40% - Accent5 6 10" xfId="16056" xr:uid="{5EAF0924-CD13-42C4-91C9-9A46641D2940}"/>
    <cellStyle name="40% - Accent5 6 11" xfId="16057" xr:uid="{8837B5B4-F69B-4297-B5C0-FB8120D4A88C}"/>
    <cellStyle name="40% - Accent5 6 12" xfId="16058" xr:uid="{8C629218-85AF-45AC-B7D5-233EBA588FD0}"/>
    <cellStyle name="40% - Accent5 6 13" xfId="16059" xr:uid="{7D4E2B1B-C662-4B80-A072-884C9D806986}"/>
    <cellStyle name="40% - Accent5 6 14" xfId="16060" xr:uid="{57155DDB-1760-4B9A-B0DF-BF1CD6865450}"/>
    <cellStyle name="40% - Accent5 6 15" xfId="16055" xr:uid="{6219848D-1AA1-49F7-8153-9EB7C9178DA8}"/>
    <cellStyle name="40% - Accent5 6 2" xfId="460" xr:uid="{2D0C5C52-97D9-4DE4-A351-6FA5E47A9E4B}"/>
    <cellStyle name="40% - Accent5 6 2 10" xfId="16062" xr:uid="{01C01AA5-679E-4522-8730-561E24D81474}"/>
    <cellStyle name="40% - Accent5 6 2 11" xfId="16063" xr:uid="{5A39B120-146B-4FE1-BFBA-667A32135363}"/>
    <cellStyle name="40% - Accent5 6 2 12" xfId="16061" xr:uid="{0FD012B7-7919-4EFA-BD0E-CF7241631170}"/>
    <cellStyle name="40% - Accent5 6 2 2" xfId="16064" xr:uid="{4698B7B8-4B88-44B0-B3F9-5128D7760C39}"/>
    <cellStyle name="40% - Accent5 6 2 2 2" xfId="16065" xr:uid="{1DB3BCDC-C73A-4A04-9A8C-E11D4F57BC4A}"/>
    <cellStyle name="40% - Accent5 6 2 2 2 2" xfId="16066" xr:uid="{B059B1D9-F2D5-4E4A-808A-A29128706E8D}"/>
    <cellStyle name="40% - Accent5 6 2 2 2 3" xfId="16067" xr:uid="{98F83D94-3629-4DAB-A72C-F46CAF2BE1B6}"/>
    <cellStyle name="40% - Accent5 6 2 2 2 4" xfId="16068" xr:uid="{A9FDA8E6-CC7E-409B-AD04-2481AEF90FCD}"/>
    <cellStyle name="40% - Accent5 6 2 2 3" xfId="16069" xr:uid="{8BA934EB-5869-4B19-A9C5-1E72936B8925}"/>
    <cellStyle name="40% - Accent5 6 2 2 4" xfId="16070" xr:uid="{58ADC029-E220-4F3A-8EF0-E907FE1FD8BE}"/>
    <cellStyle name="40% - Accent5 6 2 2 5" xfId="16071" xr:uid="{95A7100C-9939-428F-9281-5E051E0705E3}"/>
    <cellStyle name="40% - Accent5 6 2 2 6" xfId="16072" xr:uid="{7DFA08AA-3FD1-4494-BDA8-85ABDAA76BA5}"/>
    <cellStyle name="40% - Accent5 6 2 2 7" xfId="16073" xr:uid="{CA484E71-8E8B-4F42-A4A4-29DA9DC21C84}"/>
    <cellStyle name="40% - Accent5 6 2 2 8" xfId="16074" xr:uid="{14EE4F87-F629-4A7C-9BB2-9BA82A4628A4}"/>
    <cellStyle name="40% - Accent5 6 2 3" xfId="16075" xr:uid="{AF82825C-AB72-4E7B-A2B6-A178DFBB6003}"/>
    <cellStyle name="40% - Accent5 6 2 3 2" xfId="16076" xr:uid="{3C6C18CC-C6F0-496C-83BE-84DFAE3E7B45}"/>
    <cellStyle name="40% - Accent5 6 2 3 2 2" xfId="16077" xr:uid="{8E0DC9D5-5593-4E82-95A8-BB94857A4788}"/>
    <cellStyle name="40% - Accent5 6 2 3 2 3" xfId="16078" xr:uid="{9546D82E-8BAC-46FF-A7E6-80B53497C55C}"/>
    <cellStyle name="40% - Accent5 6 2 3 3" xfId="16079" xr:uid="{08C563DF-870E-4AA2-B1CD-C414987ABB52}"/>
    <cellStyle name="40% - Accent5 6 2 3 4" xfId="16080" xr:uid="{86D90FAE-9A30-4D9B-A020-F808F1EE3021}"/>
    <cellStyle name="40% - Accent5 6 2 3 5" xfId="16081" xr:uid="{92B8EE3B-D274-48C0-9442-0F6B159F825C}"/>
    <cellStyle name="40% - Accent5 6 2 3 6" xfId="16082" xr:uid="{55A2A803-B672-4899-A02E-E3AE3ACB0300}"/>
    <cellStyle name="40% - Accent5 6 2 4" xfId="16083" xr:uid="{E3368CBB-C901-4118-8D13-3858857749A2}"/>
    <cellStyle name="40% - Accent5 6 2 4 2" xfId="16084" xr:uid="{A49DE970-C67D-4A33-8BD5-C43AC247D30E}"/>
    <cellStyle name="40% - Accent5 6 2 4 3" xfId="16085" xr:uid="{FCE8B765-02EB-4D3A-A0F6-FF20D6570196}"/>
    <cellStyle name="40% - Accent5 6 2 5" xfId="16086" xr:uid="{852C8822-EC94-4335-BBF4-48054BB9C31D}"/>
    <cellStyle name="40% - Accent5 6 2 6" xfId="16087" xr:uid="{FBCEC542-0A15-4E1A-8613-26AD1461943F}"/>
    <cellStyle name="40% - Accent5 6 2 7" xfId="16088" xr:uid="{3DE7D89F-41CE-4028-AB30-259446D4C646}"/>
    <cellStyle name="40% - Accent5 6 2 8" xfId="16089" xr:uid="{C0685E93-35EA-487E-B985-C23DEE5CA291}"/>
    <cellStyle name="40% - Accent5 6 2 9" xfId="16090" xr:uid="{5101124F-5C0D-490D-B167-724327C79A0F}"/>
    <cellStyle name="40% - Accent5 6 3" xfId="16091" xr:uid="{32F79E68-2A87-454D-A50D-A4517015185C}"/>
    <cellStyle name="40% - Accent5 6 3 10" xfId="16092" xr:uid="{935CAE77-ED9A-4D67-B1F0-CA6762663FAB}"/>
    <cellStyle name="40% - Accent5 6 3 2" xfId="16093" xr:uid="{E65C54D7-B98E-4EB4-A80E-484F6F87A3D9}"/>
    <cellStyle name="40% - Accent5 6 3 2 2" xfId="16094" xr:uid="{FE2FC5AD-D73D-4509-B034-EE11DF1DAB27}"/>
    <cellStyle name="40% - Accent5 6 3 2 2 2" xfId="16095" xr:uid="{2D1BA315-EF7F-4E4A-9B04-1569C18FF195}"/>
    <cellStyle name="40% - Accent5 6 3 2 2 3" xfId="16096" xr:uid="{ABD8C161-436C-49B3-837F-5E090173746E}"/>
    <cellStyle name="40% - Accent5 6 3 2 3" xfId="16097" xr:uid="{2FAA2416-9D98-40B5-B712-FE101FA24E61}"/>
    <cellStyle name="40% - Accent5 6 3 2 4" xfId="16098" xr:uid="{63FFC101-D92B-4A3E-9FC7-954855E5FE3B}"/>
    <cellStyle name="40% - Accent5 6 3 2 5" xfId="16099" xr:uid="{DC182060-05E0-4271-984B-1F9AE710523D}"/>
    <cellStyle name="40% - Accent5 6 3 2 6" xfId="16100" xr:uid="{FECA872C-80B6-4E38-92FF-3917E8C0699B}"/>
    <cellStyle name="40% - Accent5 6 3 2 7" xfId="16101" xr:uid="{C4FACDA7-F0F3-4C84-BB69-9014501DFC8A}"/>
    <cellStyle name="40% - Accent5 6 3 3" xfId="16102" xr:uid="{F6170C42-DF0C-4B5A-8A9A-D14456D4A9C0}"/>
    <cellStyle name="40% - Accent5 6 3 3 2" xfId="16103" xr:uid="{C47B9622-603B-4B72-823F-B96B59A1F42B}"/>
    <cellStyle name="40% - Accent5 6 3 3 2 2" xfId="16104" xr:uid="{A60AE4FE-DA95-46C3-988B-4B60EAC293AF}"/>
    <cellStyle name="40% - Accent5 6 3 3 2 3" xfId="16105" xr:uid="{C6D08A7C-45F8-4119-B054-AAD1612B8AF9}"/>
    <cellStyle name="40% - Accent5 6 3 3 3" xfId="16106" xr:uid="{A079601F-7A1E-40F3-867D-323DF748B807}"/>
    <cellStyle name="40% - Accent5 6 3 3 4" xfId="16107" xr:uid="{A763FC86-0977-41C2-94D7-D932B452C7B1}"/>
    <cellStyle name="40% - Accent5 6 3 3 5" xfId="16108" xr:uid="{CAAFA127-37CF-4E37-B0E6-4FD2BD716705}"/>
    <cellStyle name="40% - Accent5 6 3 4" xfId="16109" xr:uid="{062D43AC-4CC1-4EBB-B58F-0FBE7B415A00}"/>
    <cellStyle name="40% - Accent5 6 3 4 2" xfId="16110" xr:uid="{598418AB-A68A-474E-8672-306850F8820E}"/>
    <cellStyle name="40% - Accent5 6 3 4 3" xfId="16111" xr:uid="{15F73F29-7125-4671-AC61-C956DFF717AF}"/>
    <cellStyle name="40% - Accent5 6 3 5" xfId="16112" xr:uid="{8F6D42F3-4244-4F23-B016-0789A57A1A27}"/>
    <cellStyle name="40% - Accent5 6 3 6" xfId="16113" xr:uid="{09593736-8340-42FF-A22E-2FD45C27F7FE}"/>
    <cellStyle name="40% - Accent5 6 3 7" xfId="16114" xr:uid="{F27DB539-EA09-4797-A47D-90DCB7CE5830}"/>
    <cellStyle name="40% - Accent5 6 3 8" xfId="16115" xr:uid="{8D8A5662-9575-4D2C-9D89-A05CC914D2F8}"/>
    <cellStyle name="40% - Accent5 6 3 9" xfId="16116" xr:uid="{A489387E-12A4-4C7E-B738-F637BA05DE81}"/>
    <cellStyle name="40% - Accent5 6 4" xfId="16117" xr:uid="{45805EC0-D71F-460C-A0B4-8BF028F1F1FE}"/>
    <cellStyle name="40% - Accent5 6 4 10" xfId="16118" xr:uid="{83CCDA31-3341-4E90-8934-B5265930C733}"/>
    <cellStyle name="40% - Accent5 6 4 2" xfId="16119" xr:uid="{8F1E472F-1500-4EDD-B821-77F5CCD843B1}"/>
    <cellStyle name="40% - Accent5 6 4 2 2" xfId="16120" xr:uid="{CDBD5583-35EF-47DA-8B65-B793232CAB5B}"/>
    <cellStyle name="40% - Accent5 6 4 2 2 2" xfId="16121" xr:uid="{A75CA608-8469-4556-8966-C56CF6F49D07}"/>
    <cellStyle name="40% - Accent5 6 4 2 2 3" xfId="16122" xr:uid="{88C4C145-DD63-4955-BC50-5F349DFBE439}"/>
    <cellStyle name="40% - Accent5 6 4 2 3" xfId="16123" xr:uid="{2FFC8845-4F93-4FFC-9840-DDD410C09E8C}"/>
    <cellStyle name="40% - Accent5 6 4 2 4" xfId="16124" xr:uid="{88F62A2E-0BC0-47F3-922C-D2F670DBBF7E}"/>
    <cellStyle name="40% - Accent5 6 4 2 5" xfId="16125" xr:uid="{FFF1E17A-9EE3-4EE9-8CA4-0F4855A0C34B}"/>
    <cellStyle name="40% - Accent5 6 4 3" xfId="16126" xr:uid="{E873475D-E200-416C-A8D6-90AC469DE29A}"/>
    <cellStyle name="40% - Accent5 6 4 3 2" xfId="16127" xr:uid="{EB899833-F110-470A-9866-0AB9F70BF2E3}"/>
    <cellStyle name="40% - Accent5 6 4 3 2 2" xfId="16128" xr:uid="{2939AF9D-569D-435F-BDCA-0CF084D44BE3}"/>
    <cellStyle name="40% - Accent5 6 4 3 2 3" xfId="16129" xr:uid="{DAC3DD08-0388-4E45-90D6-00B55B1019C4}"/>
    <cellStyle name="40% - Accent5 6 4 3 3" xfId="16130" xr:uid="{43D23C0A-8812-400F-8C5D-2F89E4D4A7E2}"/>
    <cellStyle name="40% - Accent5 6 4 3 4" xfId="16131" xr:uid="{6D8C938C-BE6E-41CA-9D3A-EBD7D225EBD7}"/>
    <cellStyle name="40% - Accent5 6 4 3 5" xfId="16132" xr:uid="{39154EBA-3808-4FD3-A981-0FBC76B05898}"/>
    <cellStyle name="40% - Accent5 6 4 4" xfId="16133" xr:uid="{801F8CAE-AFF1-40FE-A19B-BDE05BB55336}"/>
    <cellStyle name="40% - Accent5 6 4 4 2" xfId="16134" xr:uid="{66C5F0E2-D795-46B8-BF42-E7CA64CFA68F}"/>
    <cellStyle name="40% - Accent5 6 4 4 3" xfId="16135" xr:uid="{095DB479-24B6-488F-82C9-9B0F2E096B38}"/>
    <cellStyle name="40% - Accent5 6 4 5" xfId="16136" xr:uid="{695C72CF-325C-41DA-95C4-EAC5C5B05204}"/>
    <cellStyle name="40% - Accent5 6 4 6" xfId="16137" xr:uid="{2EF17797-195C-4BE2-B2A1-57F38F2164C9}"/>
    <cellStyle name="40% - Accent5 6 4 7" xfId="16138" xr:uid="{7A93A5FA-D3EB-4092-B2B2-D73597631A0A}"/>
    <cellStyle name="40% - Accent5 6 4 8" xfId="16139" xr:uid="{343F9F43-F33E-4CA3-A924-CFF574C950CF}"/>
    <cellStyle name="40% - Accent5 6 4 9" xfId="16140" xr:uid="{E1863260-7F90-474A-BEDD-160A708BC0BB}"/>
    <cellStyle name="40% - Accent5 6 5" xfId="16141" xr:uid="{EFA156EC-5063-46CD-A325-98AF0F235E10}"/>
    <cellStyle name="40% - Accent5 6 5 2" xfId="16142" xr:uid="{EAED7306-CE11-49AD-AD9B-2138150F6D8B}"/>
    <cellStyle name="40% - Accent5 6 5 2 2" xfId="16143" xr:uid="{E12BCDE5-33C1-4840-ACEB-AF1309BE8495}"/>
    <cellStyle name="40% - Accent5 6 5 2 3" xfId="16144" xr:uid="{35F9A2FB-35F5-4BB7-A370-4F6A234DF909}"/>
    <cellStyle name="40% - Accent5 6 5 3" xfId="16145" xr:uid="{CF4166E5-8254-4A95-BB5D-5364229BFE23}"/>
    <cellStyle name="40% - Accent5 6 5 4" xfId="16146" xr:uid="{C3503DD9-2964-4B2C-BC31-4A68A7758ADB}"/>
    <cellStyle name="40% - Accent5 6 5 5" xfId="16147" xr:uid="{133F77D1-EAD8-42A0-9EB4-C979E1E8B2DA}"/>
    <cellStyle name="40% - Accent5 6 6" xfId="16148" xr:uid="{8A97E1EB-6A54-485F-A7E7-229A3B4A05B4}"/>
    <cellStyle name="40% - Accent5 6 6 2" xfId="16149" xr:uid="{8F2A571E-B249-4791-B8F5-B0222EBEDFF9}"/>
    <cellStyle name="40% - Accent5 6 6 2 2" xfId="16150" xr:uid="{408290F9-B306-4EF8-B578-06B5C66D8BF0}"/>
    <cellStyle name="40% - Accent5 6 6 2 3" xfId="16151" xr:uid="{BBDADACA-96E9-4B23-A74F-381291E001CD}"/>
    <cellStyle name="40% - Accent5 6 6 3" xfId="16152" xr:uid="{0FBA029B-E553-4470-8FE3-48CF79103DBA}"/>
    <cellStyle name="40% - Accent5 6 6 4" xfId="16153" xr:uid="{94F1F2DA-4636-4926-A876-6E8AE9DE37A8}"/>
    <cellStyle name="40% - Accent5 6 6 5" xfId="16154" xr:uid="{B6D2EADE-E373-485B-A467-62CD9EB5651C}"/>
    <cellStyle name="40% - Accent5 6 7" xfId="16155" xr:uid="{B9B75108-134B-48B7-B738-1ABB8765EBDA}"/>
    <cellStyle name="40% - Accent5 6 7 2" xfId="16156" xr:uid="{35D47A85-1378-4662-B092-E60B14C5ADC9}"/>
    <cellStyle name="40% - Accent5 6 7 3" xfId="16157" xr:uid="{90664D14-DDED-4318-8104-2F218C7CF158}"/>
    <cellStyle name="40% - Accent5 6 8" xfId="16158" xr:uid="{A63F203E-DF23-47A2-B632-6EE7FC06AC5D}"/>
    <cellStyle name="40% - Accent5 6 9" xfId="16159" xr:uid="{D3E39CC4-A137-4F0B-B91F-1B15F5816949}"/>
    <cellStyle name="40% - Accent5 7" xfId="461" xr:uid="{E589AC6A-4858-4BB5-90AB-5E2BCEEB7FCE}"/>
    <cellStyle name="40% - Accent5 7 10" xfId="16161" xr:uid="{877AEFD4-8511-4EE8-AEF5-CE172621E85B}"/>
    <cellStyle name="40% - Accent5 7 11" xfId="16162" xr:uid="{0EBAF688-92F3-4231-8BB5-23EB5FA0CCC2}"/>
    <cellStyle name="40% - Accent5 7 12" xfId="16163" xr:uid="{831DBBC9-09B4-4602-8478-FCFFC6B63717}"/>
    <cellStyle name="40% - Accent5 7 13" xfId="16164" xr:uid="{0188F029-DF44-4923-A520-4570686C49A8}"/>
    <cellStyle name="40% - Accent5 7 14" xfId="16160" xr:uid="{F615CC28-4291-465A-ACB3-7EA1E88FFD8A}"/>
    <cellStyle name="40% - Accent5 7 2" xfId="462" xr:uid="{A8181C09-0DD5-4BE0-8F97-E2598B9CE11D}"/>
    <cellStyle name="40% - Accent5 7 2 10" xfId="16166" xr:uid="{F55BA21D-8ADC-4283-A4BE-E5388FF43AC3}"/>
    <cellStyle name="40% - Accent5 7 2 11" xfId="16165" xr:uid="{DCDCCDD5-07E7-4BE1-B18B-53A556B280A0}"/>
    <cellStyle name="40% - Accent5 7 2 2" xfId="16167" xr:uid="{9B18E55D-498B-4DEE-BE89-21A3E0A7C17A}"/>
    <cellStyle name="40% - Accent5 7 2 2 2" xfId="16168" xr:uid="{04B1A84E-FDF4-46F9-B942-A68DE73872A0}"/>
    <cellStyle name="40% - Accent5 7 2 2 2 2" xfId="16169" xr:uid="{CB105EF2-11ED-4D64-AB94-FBE3BA5CE78D}"/>
    <cellStyle name="40% - Accent5 7 2 2 2 3" xfId="16170" xr:uid="{A6CB6A01-77F1-4302-A8B6-E17557AB82E0}"/>
    <cellStyle name="40% - Accent5 7 2 2 3" xfId="16171" xr:uid="{507B2035-4CE7-46D1-B786-70D628544CE4}"/>
    <cellStyle name="40% - Accent5 7 2 2 4" xfId="16172" xr:uid="{EA433A48-B67E-407D-B339-779C48165867}"/>
    <cellStyle name="40% - Accent5 7 2 2 5" xfId="16173" xr:uid="{ADFF4731-4646-45A6-ACD9-15A011A6F6A7}"/>
    <cellStyle name="40% - Accent5 7 2 2 6" xfId="16174" xr:uid="{FA9BAA46-A658-4F22-A6BD-D09A0E77A1D9}"/>
    <cellStyle name="40% - Accent5 7 2 2 7" xfId="16175" xr:uid="{26FB2F7E-501B-4623-B1A9-083EADE724AC}"/>
    <cellStyle name="40% - Accent5 7 2 2 8" xfId="16176" xr:uid="{B46FBF95-8609-44C6-A319-6C5989655386}"/>
    <cellStyle name="40% - Accent5 7 2 3" xfId="16177" xr:uid="{0AE99EF5-CC23-4217-BB4C-3C65D6B9E127}"/>
    <cellStyle name="40% - Accent5 7 2 3 2" xfId="16178" xr:uid="{F07B345D-9B22-422A-9E2C-397FC3D8E6CF}"/>
    <cellStyle name="40% - Accent5 7 2 3 2 2" xfId="16179" xr:uid="{2BBC2987-DA14-4AAA-BF45-4C5B3103CB40}"/>
    <cellStyle name="40% - Accent5 7 2 3 2 3" xfId="16180" xr:uid="{C218AFBC-633D-4802-BB53-DBC2AEF52C6E}"/>
    <cellStyle name="40% - Accent5 7 2 3 3" xfId="16181" xr:uid="{8D47467A-51F6-4CF3-9CE4-35DB6A1EE2F6}"/>
    <cellStyle name="40% - Accent5 7 2 3 4" xfId="16182" xr:uid="{B548573F-30E1-4489-B3FC-2B2A6CFE52AA}"/>
    <cellStyle name="40% - Accent5 7 2 3 5" xfId="16183" xr:uid="{95CC742E-D034-4369-8926-F9780EC8D799}"/>
    <cellStyle name="40% - Accent5 7 2 4" xfId="16184" xr:uid="{C2DA1D71-95F1-42CB-A0B1-535C7795D4D4}"/>
    <cellStyle name="40% - Accent5 7 2 4 2" xfId="16185" xr:uid="{C4322CC3-8DBD-4180-B465-BCC31EEC5FF4}"/>
    <cellStyle name="40% - Accent5 7 2 4 3" xfId="16186" xr:uid="{657C69D3-07DF-460B-AB34-02D6D89D7B44}"/>
    <cellStyle name="40% - Accent5 7 2 5" xfId="16187" xr:uid="{B95A93EE-9005-43DF-8984-CD6E8897C305}"/>
    <cellStyle name="40% - Accent5 7 2 6" xfId="16188" xr:uid="{01DD40D7-DCA8-4196-BABB-277B92C4C9A7}"/>
    <cellStyle name="40% - Accent5 7 2 7" xfId="16189" xr:uid="{872B5154-9E4F-4669-BE90-ABFD20A19C68}"/>
    <cellStyle name="40% - Accent5 7 2 8" xfId="16190" xr:uid="{CE5AEBBD-A175-4CEE-A16B-137B5285AFF2}"/>
    <cellStyle name="40% - Accent5 7 2 9" xfId="16191" xr:uid="{61AD91CB-ADF8-4BD4-B689-143F92CF2C75}"/>
    <cellStyle name="40% - Accent5 7 3" xfId="16192" xr:uid="{6A9720DE-0864-4A0D-97D6-CB665E1EFF33}"/>
    <cellStyle name="40% - Accent5 7 3 10" xfId="16193" xr:uid="{9FEEB52D-7D83-4C39-81FF-715A2475681D}"/>
    <cellStyle name="40% - Accent5 7 3 2" xfId="16194" xr:uid="{46E223BC-14D9-4461-9A94-76F0BBD6B525}"/>
    <cellStyle name="40% - Accent5 7 3 2 2" xfId="16195" xr:uid="{9638010C-17F5-415A-A4E8-599BF66D8D85}"/>
    <cellStyle name="40% - Accent5 7 3 2 2 2" xfId="16196" xr:uid="{E34D0084-E89C-4F4B-9950-E5462BE6760A}"/>
    <cellStyle name="40% - Accent5 7 3 2 2 3" xfId="16197" xr:uid="{4DFE6BFB-5486-41E1-9162-85F6CB6064EA}"/>
    <cellStyle name="40% - Accent5 7 3 2 3" xfId="16198" xr:uid="{7EB8EBC6-03B9-42BE-9A83-1DDC2165A79E}"/>
    <cellStyle name="40% - Accent5 7 3 2 4" xfId="16199" xr:uid="{16BCBE8D-7F7D-4FE2-8B8A-8018B0A46CB4}"/>
    <cellStyle name="40% - Accent5 7 3 2 5" xfId="16200" xr:uid="{D9AEEDB0-19AE-478D-8266-2BC7E0AE3679}"/>
    <cellStyle name="40% - Accent5 7 3 2 6" xfId="16201" xr:uid="{22B7D64A-32E8-4A5F-804D-2CC577DBA218}"/>
    <cellStyle name="40% - Accent5 7 3 2 7" xfId="16202" xr:uid="{7EB9374B-6092-4FFC-8918-08BD9D089DD5}"/>
    <cellStyle name="40% - Accent5 7 3 3" xfId="16203" xr:uid="{208070B1-F369-45FA-8697-7652A0D3050E}"/>
    <cellStyle name="40% - Accent5 7 3 3 2" xfId="16204" xr:uid="{7F7B16E1-ADC3-4A17-9175-12A6BDCC3E2E}"/>
    <cellStyle name="40% - Accent5 7 3 3 2 2" xfId="16205" xr:uid="{FD0A5B60-D54F-46BC-95FC-632616B2977A}"/>
    <cellStyle name="40% - Accent5 7 3 3 2 3" xfId="16206" xr:uid="{14FDEE9F-2883-4628-AFD7-94DE2B761885}"/>
    <cellStyle name="40% - Accent5 7 3 3 3" xfId="16207" xr:uid="{16B8C5B9-4080-46AC-A7E0-6C79D14A2736}"/>
    <cellStyle name="40% - Accent5 7 3 3 4" xfId="16208" xr:uid="{560B914A-8FFF-47E6-B433-E012E4F39E32}"/>
    <cellStyle name="40% - Accent5 7 3 3 5" xfId="16209" xr:uid="{9954EA43-5414-4285-A066-29C456509BA0}"/>
    <cellStyle name="40% - Accent5 7 3 4" xfId="16210" xr:uid="{E1049C5A-622B-4436-916A-A80794D41E2F}"/>
    <cellStyle name="40% - Accent5 7 3 4 2" xfId="16211" xr:uid="{03ECF6FA-8029-4636-BC3D-DAEB50B17EA8}"/>
    <cellStyle name="40% - Accent5 7 3 4 3" xfId="16212" xr:uid="{0C88D617-659F-4AA0-A07C-B31ACCF274C1}"/>
    <cellStyle name="40% - Accent5 7 3 5" xfId="16213" xr:uid="{1F2427AD-F8C5-4927-9641-C0A2D7F0534D}"/>
    <cellStyle name="40% - Accent5 7 3 6" xfId="16214" xr:uid="{56901F12-D7D1-468C-BA9E-A2EC6692B259}"/>
    <cellStyle name="40% - Accent5 7 3 7" xfId="16215" xr:uid="{4B928E4A-9D11-46FE-B35E-32105171499F}"/>
    <cellStyle name="40% - Accent5 7 3 8" xfId="16216" xr:uid="{122525C8-2B95-4A7A-B528-B0AD36187D5B}"/>
    <cellStyle name="40% - Accent5 7 3 9" xfId="16217" xr:uid="{3A8B0592-714E-41F4-B1C0-47675C48F735}"/>
    <cellStyle name="40% - Accent5 7 4" xfId="16218" xr:uid="{292BB1B4-ABC9-4C61-8E33-8C7404F3216C}"/>
    <cellStyle name="40% - Accent5 7 4 2" xfId="16219" xr:uid="{50C3A085-6569-4755-8D78-4265660B62DF}"/>
    <cellStyle name="40% - Accent5 7 4 2 2" xfId="16220" xr:uid="{894F4728-DAB8-498B-ABC6-FD361E5437A9}"/>
    <cellStyle name="40% - Accent5 7 4 2 3" xfId="16221" xr:uid="{70FA841D-6CD4-4A05-B909-64CA243558CE}"/>
    <cellStyle name="40% - Accent5 7 4 3" xfId="16222" xr:uid="{F6AE72B2-4673-485C-99CD-D5AEC2E66822}"/>
    <cellStyle name="40% - Accent5 7 4 4" xfId="16223" xr:uid="{1C23BE19-D35B-4E83-AB4F-D659C3A537B5}"/>
    <cellStyle name="40% - Accent5 7 4 5" xfId="16224" xr:uid="{08D55368-73D3-47CB-9BE4-DB042E3AEBA5}"/>
    <cellStyle name="40% - Accent5 7 4 6" xfId="16225" xr:uid="{DD318541-1637-49DD-B30B-3AA6BB33AC01}"/>
    <cellStyle name="40% - Accent5 7 4 7" xfId="16226" xr:uid="{97F1AB56-56AF-44F8-BE25-505D4E84A4C4}"/>
    <cellStyle name="40% - Accent5 7 4 8" xfId="16227" xr:uid="{7AC0F258-40E3-49F5-928D-73D34D2DD6AD}"/>
    <cellStyle name="40% - Accent5 7 5" xfId="16228" xr:uid="{E8BC5E98-04B1-4EBD-A1ED-A042EBE9EC45}"/>
    <cellStyle name="40% - Accent5 7 5 2" xfId="16229" xr:uid="{17C208CD-C106-45A8-AC19-6F12818422EB}"/>
    <cellStyle name="40% - Accent5 7 5 2 2" xfId="16230" xr:uid="{0AD1B681-3AA6-4CA0-8869-545650E0F44C}"/>
    <cellStyle name="40% - Accent5 7 5 2 3" xfId="16231" xr:uid="{45115E46-FA77-4C15-AB59-4E7BB0ADF8BF}"/>
    <cellStyle name="40% - Accent5 7 5 3" xfId="16232" xr:uid="{B5876F73-3BED-4E34-8AAF-A4389A2CF83C}"/>
    <cellStyle name="40% - Accent5 7 5 4" xfId="16233" xr:uid="{F27B7A10-4FEB-43FB-A8AF-8AB417EB987D}"/>
    <cellStyle name="40% - Accent5 7 5 5" xfId="16234" xr:uid="{197C740E-8FC3-4C35-82CB-84DED1D58DDE}"/>
    <cellStyle name="40% - Accent5 7 6" xfId="16235" xr:uid="{57DA3A91-6572-4618-A142-BA1F72A14BB8}"/>
    <cellStyle name="40% - Accent5 7 6 2" xfId="16236" xr:uid="{5D456167-63E5-457D-8244-CCFDFD4496F2}"/>
    <cellStyle name="40% - Accent5 7 6 3" xfId="16237" xr:uid="{D6A97AA9-B164-4E8F-81C9-284E84A51B69}"/>
    <cellStyle name="40% - Accent5 7 7" xfId="16238" xr:uid="{07D6EFF9-9219-4275-99E9-4DA19E93282D}"/>
    <cellStyle name="40% - Accent5 7 8" xfId="16239" xr:uid="{C4D58E8C-99E3-4A48-A1A1-D0D463241F2E}"/>
    <cellStyle name="40% - Accent5 7 9" xfId="16240" xr:uid="{69A68D99-1B72-4ECB-9497-CCE733020D70}"/>
    <cellStyle name="40% - Accent5 8" xfId="16241" xr:uid="{4C153003-DA9D-4726-8FEA-B5A774556FED}"/>
    <cellStyle name="40% - Accent5 8 10" xfId="16242" xr:uid="{EC97884D-520F-475E-9E69-3F14FAA63F23}"/>
    <cellStyle name="40% - Accent5 8 11" xfId="16243" xr:uid="{9E5598E0-A73C-435A-A674-0AF2F2589DE9}"/>
    <cellStyle name="40% - Accent5 8 2" xfId="16244" xr:uid="{6BC3ECBC-C468-479A-B2C8-E3926A32A5B1}"/>
    <cellStyle name="40% - Accent5 8 2 2" xfId="16245" xr:uid="{1D93D0DD-C37E-4D67-9435-EA837B6E49DD}"/>
    <cellStyle name="40% - Accent5 8 2 2 2" xfId="16246" xr:uid="{815D6BA6-49F2-4A18-BD79-381DDF862613}"/>
    <cellStyle name="40% - Accent5 8 2 2 3" xfId="16247" xr:uid="{EEB6009D-89EC-43DB-B52B-68C72E54883E}"/>
    <cellStyle name="40% - Accent5 8 2 2 4" xfId="16248" xr:uid="{690EE97D-D527-438F-BE24-432B1FC07F95}"/>
    <cellStyle name="40% - Accent5 8 2 2 5" xfId="16249" xr:uid="{2DE6D3ED-D542-4128-87AC-38F2BD69A231}"/>
    <cellStyle name="40% - Accent5 8 2 2 6" xfId="16250" xr:uid="{FDA76978-12E8-4D46-B041-9D265824D77A}"/>
    <cellStyle name="40% - Accent5 8 2 3" xfId="16251" xr:uid="{E25D778A-CA92-44EE-B473-476B57FB440E}"/>
    <cellStyle name="40% - Accent5 8 2 4" xfId="16252" xr:uid="{3AE86A9C-C34B-4ADA-86D8-80E68D6BF091}"/>
    <cellStyle name="40% - Accent5 8 2 5" xfId="16253" xr:uid="{9CCA4502-D50A-4EC1-A98E-7285CBD1F92A}"/>
    <cellStyle name="40% - Accent5 8 2 6" xfId="16254" xr:uid="{5F3FBE65-2AE8-4A8B-AA10-254955230102}"/>
    <cellStyle name="40% - Accent5 8 2 7" xfId="16255" xr:uid="{90D7BD85-F20B-43DA-A038-CBD6C6C3621C}"/>
    <cellStyle name="40% - Accent5 8 2 8" xfId="16256" xr:uid="{F09A602B-3EE4-44A4-B5DF-99503324C227}"/>
    <cellStyle name="40% - Accent5 8 3" xfId="16257" xr:uid="{A271E764-731C-4F80-BFDE-9B8B6DF18AD9}"/>
    <cellStyle name="40% - Accent5 8 3 2" xfId="16258" xr:uid="{B7FA6AE7-A294-45D6-A286-BB07B199C968}"/>
    <cellStyle name="40% - Accent5 8 3 2 2" xfId="16259" xr:uid="{7E53D432-3ACC-41D4-82BF-95DC261FB51A}"/>
    <cellStyle name="40% - Accent5 8 3 2 3" xfId="16260" xr:uid="{C7888065-1469-4941-BF0D-DC2D17520138}"/>
    <cellStyle name="40% - Accent5 8 3 2 4" xfId="16261" xr:uid="{6E76CB64-7BDB-459B-B947-E5D4EB3D23DD}"/>
    <cellStyle name="40% - Accent5 8 3 2 5" xfId="16262" xr:uid="{AF9E89DF-BFFD-48AA-91E3-2E5D3B646334}"/>
    <cellStyle name="40% - Accent5 8 3 3" xfId="16263" xr:uid="{543A9A32-7D96-47FB-B80F-5E3F3D9B76B0}"/>
    <cellStyle name="40% - Accent5 8 3 4" xfId="16264" xr:uid="{D353ECD7-2E1D-46F3-A383-BD6CBA2DB4F4}"/>
    <cellStyle name="40% - Accent5 8 3 5" xfId="16265" xr:uid="{D325CBA5-4C92-4D48-AB0D-FBF9C8D9192D}"/>
    <cellStyle name="40% - Accent5 8 3 6" xfId="16266" xr:uid="{1A3163C0-DF4A-45EE-8C35-5EAB5128BF1F}"/>
    <cellStyle name="40% - Accent5 8 3 7" xfId="16267" xr:uid="{655D9FFF-207E-4053-9547-6D8FC1FB3ECA}"/>
    <cellStyle name="40% - Accent5 8 3 8" xfId="16268" xr:uid="{3E807FF5-1065-4F0F-A049-0E0C3EEF26CD}"/>
    <cellStyle name="40% - Accent5 8 4" xfId="16269" xr:uid="{AC12D60A-081E-4092-BAE6-77CB2484ACC5}"/>
    <cellStyle name="40% - Accent5 8 4 2" xfId="16270" xr:uid="{14A0FE7A-5BDB-472A-9E20-C6086DEC6104}"/>
    <cellStyle name="40% - Accent5 8 4 3" xfId="16271" xr:uid="{68B42077-E757-4753-B213-837065494ECA}"/>
    <cellStyle name="40% - Accent5 8 4 4" xfId="16272" xr:uid="{47F01D31-2792-4BA4-AE80-900BFD79C522}"/>
    <cellStyle name="40% - Accent5 8 4 5" xfId="16273" xr:uid="{81ECC877-5ABA-4DB2-845D-3A5012CA609C}"/>
    <cellStyle name="40% - Accent5 8 4 6" xfId="16274" xr:uid="{26B57FC4-9090-460F-BA0F-24A43203F344}"/>
    <cellStyle name="40% - Accent5 8 5" xfId="16275" xr:uid="{A2D94C6E-9B6E-4D40-AF9F-2A5323CA62B2}"/>
    <cellStyle name="40% - Accent5 8 6" xfId="16276" xr:uid="{5F5C4391-1A7D-4C17-9A23-40F605F16D91}"/>
    <cellStyle name="40% - Accent5 8 7" xfId="16277" xr:uid="{7A6EAD28-A2CD-4C7C-AD7F-AAE07831E77E}"/>
    <cellStyle name="40% - Accent5 8 8" xfId="16278" xr:uid="{3DC28518-D69C-4BEA-8FFF-795D64294B1A}"/>
    <cellStyle name="40% - Accent5 8 9" xfId="16279" xr:uid="{CA78AB9F-9CEC-4AA0-AAB5-93D1466B8C45}"/>
    <cellStyle name="40% - Accent5 9" xfId="16280" xr:uid="{848D64E1-8DAA-4582-BDF3-9568DBB6BF37}"/>
    <cellStyle name="40% - Accent5 9 10" xfId="16281" xr:uid="{B3F6C1DD-AE52-4483-9972-B0299D4FFD16}"/>
    <cellStyle name="40% - Accent5 9 11" xfId="16282" xr:uid="{09194603-5E01-4E8D-A981-AE405A703D08}"/>
    <cellStyle name="40% - Accent5 9 2" xfId="16283" xr:uid="{30346577-13F2-4EAC-B61C-8E00C59DF594}"/>
    <cellStyle name="40% - Accent5 9 2 2" xfId="16284" xr:uid="{E162AAC7-8ABA-482F-B831-D4292D9D18AE}"/>
    <cellStyle name="40% - Accent5 9 2 2 2" xfId="16285" xr:uid="{A5A0FE6A-EA5D-472A-8BFB-B6484917F8E8}"/>
    <cellStyle name="40% - Accent5 9 2 2 3" xfId="16286" xr:uid="{8B47346B-94E4-427F-BC63-8E42ACF96043}"/>
    <cellStyle name="40% - Accent5 9 2 2 4" xfId="16287" xr:uid="{7EA14C35-A5C4-4DDE-8884-BD5F507A09EB}"/>
    <cellStyle name="40% - Accent5 9 2 2 5" xfId="16288" xr:uid="{B4E4F246-1A69-4420-8143-04CB83992F80}"/>
    <cellStyle name="40% - Accent5 9 2 2 6" xfId="16289" xr:uid="{95EB6772-1EE1-483D-AAED-BF03508EB5F5}"/>
    <cellStyle name="40% - Accent5 9 2 3" xfId="16290" xr:uid="{5C2A665F-B14D-4FCF-AA75-6F4C97AD0E93}"/>
    <cellStyle name="40% - Accent5 9 2 4" xfId="16291" xr:uid="{B99B9C40-0D8F-4882-B98B-418A12291725}"/>
    <cellStyle name="40% - Accent5 9 2 5" xfId="16292" xr:uid="{7A5366AC-452A-4AB1-B8F8-62FC12B0F676}"/>
    <cellStyle name="40% - Accent5 9 2 6" xfId="16293" xr:uid="{18F554D9-4C2E-4512-A478-3E23DFD06B27}"/>
    <cellStyle name="40% - Accent5 9 2 7" xfId="16294" xr:uid="{6E29CECE-2867-44A3-B84F-7A6D8B805180}"/>
    <cellStyle name="40% - Accent5 9 2 8" xfId="16295" xr:uid="{9A86A68E-163E-4F78-A1DC-D545227DA254}"/>
    <cellStyle name="40% - Accent5 9 3" xfId="16296" xr:uid="{81CECC53-158C-40A8-9AF8-8F56E4C7C324}"/>
    <cellStyle name="40% - Accent5 9 3 2" xfId="16297" xr:uid="{31FF6680-71D1-4F19-9358-83B851197028}"/>
    <cellStyle name="40% - Accent5 9 3 2 2" xfId="16298" xr:uid="{331E1864-A69B-4605-A028-91C15E626248}"/>
    <cellStyle name="40% - Accent5 9 3 2 3" xfId="16299" xr:uid="{D0488EED-5F6D-4EFB-B349-4641DEF1BA02}"/>
    <cellStyle name="40% - Accent5 9 3 2 4" xfId="16300" xr:uid="{9E9F4F69-4493-4B4B-BBD4-DD2C91CE8D61}"/>
    <cellStyle name="40% - Accent5 9 3 2 5" xfId="16301" xr:uid="{556280E7-9A0F-4C0E-AA40-705A04C4B676}"/>
    <cellStyle name="40% - Accent5 9 3 3" xfId="16302" xr:uid="{D54EC26F-5067-4F37-8846-CBD0FDE81769}"/>
    <cellStyle name="40% - Accent5 9 3 4" xfId="16303" xr:uid="{D65DE000-BDE0-410D-BE85-A0E3689B24E5}"/>
    <cellStyle name="40% - Accent5 9 3 5" xfId="16304" xr:uid="{7FCED32E-AB8F-4094-A6AD-D4BAFB701B9C}"/>
    <cellStyle name="40% - Accent5 9 3 6" xfId="16305" xr:uid="{D756EC22-E1D7-4F5B-B032-264270C606CD}"/>
    <cellStyle name="40% - Accent5 9 3 7" xfId="16306" xr:uid="{D84665D0-E93B-4697-9D78-F23BB5837CC2}"/>
    <cellStyle name="40% - Accent5 9 3 8" xfId="16307" xr:uid="{8FAA7104-BC82-45A4-A197-F48AB50F53EE}"/>
    <cellStyle name="40% - Accent5 9 4" xfId="16308" xr:uid="{DF13F608-6B8B-44AC-A376-36D27BB6A0B5}"/>
    <cellStyle name="40% - Accent5 9 4 2" xfId="16309" xr:uid="{519B95AC-E713-44FB-B04A-80721B3EA73E}"/>
    <cellStyle name="40% - Accent5 9 4 3" xfId="16310" xr:uid="{0F4BEA7A-3BD3-4496-A13B-272A98C3A3B3}"/>
    <cellStyle name="40% - Accent5 9 4 4" xfId="16311" xr:uid="{88E96FF0-FA20-4C00-B298-EA78C38EE2D6}"/>
    <cellStyle name="40% - Accent5 9 4 5" xfId="16312" xr:uid="{0011185D-51A2-4DF3-9F44-88FCDBDF2D35}"/>
    <cellStyle name="40% - Accent5 9 4 6" xfId="16313" xr:uid="{8B3B0B40-565B-4C13-AC3B-F41F3EEF9CDD}"/>
    <cellStyle name="40% - Accent5 9 5" xfId="16314" xr:uid="{20C91A9F-44CC-44E6-BA7D-9F5117075983}"/>
    <cellStyle name="40% - Accent5 9 6" xfId="16315" xr:uid="{472C411B-1942-4F34-9969-43E06160E2B0}"/>
    <cellStyle name="40% - Accent5 9 7" xfId="16316" xr:uid="{BEA21926-76BB-4FB0-82B3-15A573406907}"/>
    <cellStyle name="40% - Accent5 9 8" xfId="16317" xr:uid="{6719E002-FBD0-4018-884F-0B9197D69AB0}"/>
    <cellStyle name="40% - Accent5 9 9" xfId="16318" xr:uid="{5D327175-EED1-4B04-AA31-041CA91C0EBD}"/>
    <cellStyle name="40% - Accent6 10" xfId="16320" xr:uid="{DF078BCD-1086-4A9D-99D3-8C1F6CE5A0AB}"/>
    <cellStyle name="40% - Accent6 10 10" xfId="16321" xr:uid="{56BA946B-2D23-457E-85A0-1F3E2E11B862}"/>
    <cellStyle name="40% - Accent6 10 11" xfId="16322" xr:uid="{3C8FDA30-1593-49F3-9195-BDBA134B5436}"/>
    <cellStyle name="40% - Accent6 10 2" xfId="16323" xr:uid="{68270499-6B45-4E61-85C2-FFFDFDECF566}"/>
    <cellStyle name="40% - Accent6 10 2 2" xfId="16324" xr:uid="{2EEB3A64-D3C4-409C-B1A9-5E9EFD9FE964}"/>
    <cellStyle name="40% - Accent6 10 2 2 2" xfId="16325" xr:uid="{2130B06F-E3F1-41B1-AEC3-EECB7A82757B}"/>
    <cellStyle name="40% - Accent6 10 2 2 3" xfId="16326" xr:uid="{D269697B-A53B-4EA7-9AB9-632994C45E96}"/>
    <cellStyle name="40% - Accent6 10 2 3" xfId="16327" xr:uid="{508B0F48-FF0D-4051-B84A-C993BB798DFF}"/>
    <cellStyle name="40% - Accent6 10 2 4" xfId="16328" xr:uid="{0E9F65DF-ABE9-4E86-AB8E-160907C80251}"/>
    <cellStyle name="40% - Accent6 10 2 5" xfId="16329" xr:uid="{57F19F50-521B-4D71-9460-29B5E1CB1C75}"/>
    <cellStyle name="40% - Accent6 10 2 6" xfId="16330" xr:uid="{41A7E019-35E3-4626-9B7B-52C98AF6CC0F}"/>
    <cellStyle name="40% - Accent6 10 2 7" xfId="16331" xr:uid="{E7ABDDFA-AA98-4685-83F3-D1BB72A85782}"/>
    <cellStyle name="40% - Accent6 10 2 8" xfId="16332" xr:uid="{198278A3-CFAF-4C9F-85B9-CFF4C0C17030}"/>
    <cellStyle name="40% - Accent6 10 3" xfId="16333" xr:uid="{3D831ABE-7B31-4134-BE7B-6467B70FD457}"/>
    <cellStyle name="40% - Accent6 10 3 2" xfId="16334" xr:uid="{34B91038-7E67-4A2F-8813-7F23063F8E8A}"/>
    <cellStyle name="40% - Accent6 10 3 2 2" xfId="16335" xr:uid="{DD7822E5-BEAB-4E82-82DC-C8BBBCBF719B}"/>
    <cellStyle name="40% - Accent6 10 3 2 3" xfId="16336" xr:uid="{76B79275-DF18-43F5-BF5C-D65AD585D453}"/>
    <cellStyle name="40% - Accent6 10 3 3" xfId="16337" xr:uid="{EDF31EE9-22D5-4C52-9F4B-A00A7D59BCE0}"/>
    <cellStyle name="40% - Accent6 10 3 4" xfId="16338" xr:uid="{6BD0EA30-AED9-4CDE-8AE2-1A2B67083E9D}"/>
    <cellStyle name="40% - Accent6 10 3 5" xfId="16339" xr:uid="{9F1224CD-1C6A-48E2-A9AA-C42474B85E01}"/>
    <cellStyle name="40% - Accent6 10 4" xfId="16340" xr:uid="{B793208A-264E-496D-82D2-1AB1076D1872}"/>
    <cellStyle name="40% - Accent6 10 4 2" xfId="16341" xr:uid="{A19B2D35-98A7-4E95-A117-FAD58F55E074}"/>
    <cellStyle name="40% - Accent6 10 4 3" xfId="16342" xr:uid="{020514BD-9238-47AE-9D04-078D3DF4CD5B}"/>
    <cellStyle name="40% - Accent6 10 5" xfId="16343" xr:uid="{4095B4AF-7D2F-47F1-B7A1-1CC669C02C4C}"/>
    <cellStyle name="40% - Accent6 10 6" xfId="16344" xr:uid="{927627F1-E59E-4EF0-8F66-461237729747}"/>
    <cellStyle name="40% - Accent6 10 7" xfId="16345" xr:uid="{779E678E-7C71-4C3A-832B-7C3702370E1E}"/>
    <cellStyle name="40% - Accent6 10 8" xfId="16346" xr:uid="{164F3F34-FEF2-47F4-A824-1C096BB21EA4}"/>
    <cellStyle name="40% - Accent6 10 9" xfId="16347" xr:uid="{190F6E15-D4AF-4C3A-8277-43CED2761A5F}"/>
    <cellStyle name="40% - Accent6 11" xfId="16348" xr:uid="{8A7E6F17-2568-4E66-9A50-02872A17B44A}"/>
    <cellStyle name="40% - Accent6 11 10" xfId="16349" xr:uid="{226EFAF0-9BEC-4976-A7A0-E3A13AFC3FBA}"/>
    <cellStyle name="40% - Accent6 11 11" xfId="16350" xr:uid="{9708746B-1AC8-4585-A886-80CF3DC4D5BF}"/>
    <cellStyle name="40% - Accent6 11 2" xfId="16351" xr:uid="{2E5CD07C-492E-4588-995E-0255BEFC33E3}"/>
    <cellStyle name="40% - Accent6 11 2 2" xfId="16352" xr:uid="{7CAD8768-C98E-4759-B931-91056741FC23}"/>
    <cellStyle name="40% - Accent6 11 2 2 2" xfId="16353" xr:uid="{B4ABA2F3-0790-430E-AAE6-009FEB053A37}"/>
    <cellStyle name="40% - Accent6 11 2 2 3" xfId="16354" xr:uid="{DE451658-3378-4FC3-B3FB-78C71E28FA8A}"/>
    <cellStyle name="40% - Accent6 11 2 3" xfId="16355" xr:uid="{3BC65B73-9FC4-4FDE-A06E-FEA41C75FE1B}"/>
    <cellStyle name="40% - Accent6 11 2 4" xfId="16356" xr:uid="{149DBB96-06DF-4B89-92D4-B96F5F4FA77C}"/>
    <cellStyle name="40% - Accent6 11 2 5" xfId="16357" xr:uid="{24ABB99D-A581-4A99-9CA1-C336E80B882D}"/>
    <cellStyle name="40% - Accent6 11 2 6" xfId="16358" xr:uid="{18D89ED4-CAC6-40C6-A0E2-416433006E7C}"/>
    <cellStyle name="40% - Accent6 11 2 7" xfId="16359" xr:uid="{66F4AA98-1E04-49CE-A654-326205DFD208}"/>
    <cellStyle name="40% - Accent6 11 2 8" xfId="16360" xr:uid="{E42E9740-8A23-4A2C-B1DA-4547C54434E7}"/>
    <cellStyle name="40% - Accent6 11 3" xfId="16361" xr:uid="{ACCE3900-94BC-4629-99CE-06D067D0D67F}"/>
    <cellStyle name="40% - Accent6 11 3 2" xfId="16362" xr:uid="{1B8380A1-F65B-47C1-9731-AB9E981E72F8}"/>
    <cellStyle name="40% - Accent6 11 3 2 2" xfId="16363" xr:uid="{3EC8CBB6-4CB0-45A6-A100-01FA40EB26D2}"/>
    <cellStyle name="40% - Accent6 11 3 2 3" xfId="16364" xr:uid="{F61904D5-9C5D-4C0C-A344-BC94C5283D01}"/>
    <cellStyle name="40% - Accent6 11 3 3" xfId="16365" xr:uid="{569C87A8-DABF-491E-B887-4AEE90266D0C}"/>
    <cellStyle name="40% - Accent6 11 3 4" xfId="16366" xr:uid="{E7018F57-35AB-4E3D-8375-538105329957}"/>
    <cellStyle name="40% - Accent6 11 3 5" xfId="16367" xr:uid="{1BC5F9EF-D29F-4213-9CE2-C7D17021F94A}"/>
    <cellStyle name="40% - Accent6 11 4" xfId="16368" xr:uid="{4E576A97-3A18-4B3D-9CF3-FC55F0C41852}"/>
    <cellStyle name="40% - Accent6 11 4 2" xfId="16369" xr:uid="{C2E6B88A-C80D-4F7D-902B-62953BC7DEE9}"/>
    <cellStyle name="40% - Accent6 11 4 3" xfId="16370" xr:uid="{2D4778AA-1CB7-4D3A-80E2-557A29102555}"/>
    <cellStyle name="40% - Accent6 11 5" xfId="16371" xr:uid="{AB4DA875-AA70-41DF-B92B-1CBAD8D6A670}"/>
    <cellStyle name="40% - Accent6 11 6" xfId="16372" xr:uid="{47BC8454-EAF2-4518-8E05-7F28245E19DD}"/>
    <cellStyle name="40% - Accent6 11 7" xfId="16373" xr:uid="{EB750A88-9287-42F5-8DF5-A1A99F539E6B}"/>
    <cellStyle name="40% - Accent6 11 8" xfId="16374" xr:uid="{6B3F8D6C-F9D2-41E3-8AD6-054BFC1547CF}"/>
    <cellStyle name="40% - Accent6 11 9" xfId="16375" xr:uid="{9D32B583-0A86-41DD-8978-8A814027D851}"/>
    <cellStyle name="40% - Accent6 12" xfId="16376" xr:uid="{9B92F8D9-A33F-437C-9466-4B40415C4016}"/>
    <cellStyle name="40% - Accent6 12 10" xfId="16377" xr:uid="{09C7BF62-90AE-463E-AF4D-2FC607DC463F}"/>
    <cellStyle name="40% - Accent6 12 11" xfId="16378" xr:uid="{EBE7E7E1-D838-4682-B9F9-5A272D9F471A}"/>
    <cellStyle name="40% - Accent6 12 2" xfId="16379" xr:uid="{7AE5C0F1-F34E-44EE-B283-ED1811DAD60D}"/>
    <cellStyle name="40% - Accent6 12 2 2" xfId="16380" xr:uid="{7E0FE86B-01DF-436A-BAAF-C9BCE048C9DB}"/>
    <cellStyle name="40% - Accent6 12 2 2 2" xfId="16381" xr:uid="{F1143DD1-9E07-490A-8BB8-656A08115331}"/>
    <cellStyle name="40% - Accent6 12 2 2 3" xfId="16382" xr:uid="{CE2AF3FB-F17D-44F8-AA0E-8971AA6A03D7}"/>
    <cellStyle name="40% - Accent6 12 2 3" xfId="16383" xr:uid="{80FD5EEC-BFFE-4114-87BF-77F85937CBDA}"/>
    <cellStyle name="40% - Accent6 12 2 4" xfId="16384" xr:uid="{68892898-CEFD-4174-A1BC-B5617F41AF8A}"/>
    <cellStyle name="40% - Accent6 12 2 5" xfId="16385" xr:uid="{6D2A2386-E33D-4DC6-8A60-7592A45A2E00}"/>
    <cellStyle name="40% - Accent6 12 2 6" xfId="16386" xr:uid="{E49ED105-E1EA-4F25-B93D-D06D328CAF5C}"/>
    <cellStyle name="40% - Accent6 12 2 7" xfId="16387" xr:uid="{278385C8-4B39-4194-8E8E-E4F0D7D6FDF4}"/>
    <cellStyle name="40% - Accent6 12 3" xfId="16388" xr:uid="{97AFD874-881C-4978-99B1-CF33214ED68A}"/>
    <cellStyle name="40% - Accent6 12 3 2" xfId="16389" xr:uid="{84245B2F-49AD-43C2-ADDC-42E0B1C5102F}"/>
    <cellStyle name="40% - Accent6 12 3 2 2" xfId="16390" xr:uid="{01731E38-B21B-4CF7-AEB6-D986E9251CE9}"/>
    <cellStyle name="40% - Accent6 12 3 2 3" xfId="16391" xr:uid="{3DBE53FD-F7E5-4A96-A5F9-E03413BAD1E7}"/>
    <cellStyle name="40% - Accent6 12 3 3" xfId="16392" xr:uid="{C0F00CC8-AFF2-4521-9242-9361A6431609}"/>
    <cellStyle name="40% - Accent6 12 3 4" xfId="16393" xr:uid="{1F7C745A-3511-42AD-A8B7-F002784652F7}"/>
    <cellStyle name="40% - Accent6 12 3 5" xfId="16394" xr:uid="{A3ADFFFF-5EE4-41A8-A0DA-DDF9CE25929C}"/>
    <cellStyle name="40% - Accent6 12 4" xfId="16395" xr:uid="{FCE48F43-FB93-4158-89DD-2E275C4F2C97}"/>
    <cellStyle name="40% - Accent6 12 4 2" xfId="16396" xr:uid="{48DADAE8-4CB0-4B01-BD73-92C91251A183}"/>
    <cellStyle name="40% - Accent6 12 4 3" xfId="16397" xr:uid="{6EA7210D-606F-473E-B2FB-69B520FA1BBA}"/>
    <cellStyle name="40% - Accent6 12 5" xfId="16398" xr:uid="{A3C06D04-004E-4338-AADC-C02715AC247D}"/>
    <cellStyle name="40% - Accent6 12 6" xfId="16399" xr:uid="{F33D93B6-2F3F-458F-8E61-A7BD5EB73A43}"/>
    <cellStyle name="40% - Accent6 12 7" xfId="16400" xr:uid="{E54EE3AF-60A6-4784-91FA-EEFE4E25E9A3}"/>
    <cellStyle name="40% - Accent6 12 8" xfId="16401" xr:uid="{D8DEEE69-8B29-46EF-B805-E0E0274D452C}"/>
    <cellStyle name="40% - Accent6 12 9" xfId="16402" xr:uid="{538CF224-A07F-4C6F-AE89-1EA657EB85CA}"/>
    <cellStyle name="40% - Accent6 13" xfId="16403" xr:uid="{E7EF555C-61F0-4FAC-8913-ECDDDAC49922}"/>
    <cellStyle name="40% - Accent6 13 10" xfId="16404" xr:uid="{6263BB36-3B57-45BD-B9BC-4F878310C978}"/>
    <cellStyle name="40% - Accent6 13 2" xfId="16405" xr:uid="{3ADA0178-B1A8-4D24-9D38-859A763D871A}"/>
    <cellStyle name="40% - Accent6 13 2 2" xfId="16406" xr:uid="{E7D8114A-AC57-45DC-A052-2A48FA2469D7}"/>
    <cellStyle name="40% - Accent6 13 2 2 2" xfId="16407" xr:uid="{10418960-E651-4BB7-A20F-CD43DDA595FC}"/>
    <cellStyle name="40% - Accent6 13 2 2 3" xfId="16408" xr:uid="{D881C884-97A5-454E-BEBB-24021D923DE5}"/>
    <cellStyle name="40% - Accent6 13 2 3" xfId="16409" xr:uid="{CE538A5F-D2F0-4098-B8E4-264179815A7B}"/>
    <cellStyle name="40% - Accent6 13 2 4" xfId="16410" xr:uid="{EA0EB4BD-29FB-45F5-9E83-792D3CFE718A}"/>
    <cellStyle name="40% - Accent6 13 2 5" xfId="16411" xr:uid="{084F3914-0900-4BA4-94D5-1A17911DF6D5}"/>
    <cellStyle name="40% - Accent6 13 2 6" xfId="16412" xr:uid="{4F9B3D57-0F9C-43FC-B2D8-1715E58BD265}"/>
    <cellStyle name="40% - Accent6 13 2 7" xfId="16413" xr:uid="{1B85BEB0-9F0A-41D4-8BC2-4764654FB198}"/>
    <cellStyle name="40% - Accent6 13 2 8" xfId="16414" xr:uid="{22B07A24-6583-4A7A-91A7-283722164892}"/>
    <cellStyle name="40% - Accent6 13 3" xfId="16415" xr:uid="{BA6A7215-79F9-42A8-AD76-109FB5FB6049}"/>
    <cellStyle name="40% - Accent6 13 3 2" xfId="16416" xr:uid="{83D5B628-AB12-4A5E-B387-32FDA30787C4}"/>
    <cellStyle name="40% - Accent6 13 3 2 2" xfId="16417" xr:uid="{3FAD5351-0CF7-4E36-8211-7778DE1B0663}"/>
    <cellStyle name="40% - Accent6 13 3 2 3" xfId="16418" xr:uid="{82BF3DC0-C60A-4F1C-A0FC-F2CC783145A9}"/>
    <cellStyle name="40% - Accent6 13 3 3" xfId="16419" xr:uid="{4BB6A20A-BD2C-4EFA-B2A3-D58F67D5DCB6}"/>
    <cellStyle name="40% - Accent6 13 3 4" xfId="16420" xr:uid="{C5E0B286-9256-4F0F-9BF0-577889E5D197}"/>
    <cellStyle name="40% - Accent6 13 3 5" xfId="16421" xr:uid="{7E33024C-276A-48B8-BA11-ADB4E98EE0C7}"/>
    <cellStyle name="40% - Accent6 13 4" xfId="16422" xr:uid="{D08D6972-D34B-4854-9502-23E02AB93409}"/>
    <cellStyle name="40% - Accent6 13 4 2" xfId="16423" xr:uid="{57CA9187-9D20-44C9-918C-251F70E38424}"/>
    <cellStyle name="40% - Accent6 13 4 3" xfId="16424" xr:uid="{8E2A60BA-0A08-4A3F-BD45-24BFEAE8211F}"/>
    <cellStyle name="40% - Accent6 13 5" xfId="16425" xr:uid="{905C5836-65D4-4862-8B08-64E6F85EB098}"/>
    <cellStyle name="40% - Accent6 13 6" xfId="16426" xr:uid="{9AD8FD9B-7849-4B27-8A3D-8DB2A570C76B}"/>
    <cellStyle name="40% - Accent6 13 7" xfId="16427" xr:uid="{6EE021E8-DC68-4FA6-8491-F00A3875317F}"/>
    <cellStyle name="40% - Accent6 13 8" xfId="16428" xr:uid="{295BE887-AA5C-4F28-9468-20CA14BDCF91}"/>
    <cellStyle name="40% - Accent6 13 9" xfId="16429" xr:uid="{036AAB44-2A77-4F15-843A-67DE22EB079A}"/>
    <cellStyle name="40% - Accent6 14" xfId="16430" xr:uid="{C9882E7B-C4B0-49FA-8C50-5AA3B352BA3D}"/>
    <cellStyle name="40% - Accent6 14 2" xfId="16431" xr:uid="{C5B1A299-EA64-4D0E-9347-164D53849CDD}"/>
    <cellStyle name="40% - Accent6 14 2 2" xfId="16432" xr:uid="{E96AA493-1A0B-434C-9104-55DD637910EA}"/>
    <cellStyle name="40% - Accent6 14 2 2 2" xfId="16433" xr:uid="{E68B0B25-43BB-4BFE-A7FB-91C7CAA6D706}"/>
    <cellStyle name="40% - Accent6 14 2 2 3" xfId="16434" xr:uid="{A3CE6617-7AEB-4C0E-A23E-BB205ABA1B64}"/>
    <cellStyle name="40% - Accent6 14 2 3" xfId="16435" xr:uid="{F5F14589-EFC5-45DB-8652-FD5359A0561B}"/>
    <cellStyle name="40% - Accent6 14 2 4" xfId="16436" xr:uid="{36BA0FBB-D083-4C2B-BF0F-4E008E2187E3}"/>
    <cellStyle name="40% - Accent6 14 2 5" xfId="16437" xr:uid="{34CDA597-5D11-4A38-9F3B-40329632B837}"/>
    <cellStyle name="40% - Accent6 14 2 6" xfId="16438" xr:uid="{0803B55A-11BD-4D41-9596-87B6A71EB71F}"/>
    <cellStyle name="40% - Accent6 14 2 7" xfId="16439" xr:uid="{0DAC0E9D-7388-4FA4-A77D-06E6C8D5EF9E}"/>
    <cellStyle name="40% - Accent6 14 3" xfId="16440" xr:uid="{385EEF38-9374-43BF-B553-93D18937549B}"/>
    <cellStyle name="40% - Accent6 14 3 2" xfId="16441" xr:uid="{32A064B1-8289-44AA-9BAA-A835C3F60717}"/>
    <cellStyle name="40% - Accent6 14 3 2 2" xfId="16442" xr:uid="{1F60DF6E-C47F-407C-8736-ABBF89804810}"/>
    <cellStyle name="40% - Accent6 14 3 2 3" xfId="16443" xr:uid="{991EB715-49C2-404C-8468-D30D628DE8D6}"/>
    <cellStyle name="40% - Accent6 14 3 3" xfId="16444" xr:uid="{8778AC24-BECC-4697-BAE6-DC35D2D59DE0}"/>
    <cellStyle name="40% - Accent6 14 3 4" xfId="16445" xr:uid="{BF9AAE95-0993-41E7-925E-7B705500152A}"/>
    <cellStyle name="40% - Accent6 14 3 5" xfId="16446" xr:uid="{E0DFD95F-D86C-4BF9-A8BE-E1C048BE2F21}"/>
    <cellStyle name="40% - Accent6 14 4" xfId="16447" xr:uid="{FD45D45B-86C7-4F99-9DCF-9EC3FF2939C9}"/>
    <cellStyle name="40% - Accent6 14 4 2" xfId="16448" xr:uid="{DC5A5D79-980E-4C7B-A219-FB82303FD07A}"/>
    <cellStyle name="40% - Accent6 14 4 3" xfId="16449" xr:uid="{B07FDDED-7396-40EC-ADCE-D32F4F41C5DD}"/>
    <cellStyle name="40% - Accent6 14 5" xfId="16450" xr:uid="{67907CD8-CDB7-4EE4-849E-7E7902B61748}"/>
    <cellStyle name="40% - Accent6 14 6" xfId="16451" xr:uid="{2C63DC91-E3EB-4D36-B10A-344F2CDF2121}"/>
    <cellStyle name="40% - Accent6 14 7" xfId="16452" xr:uid="{5F662B31-8141-4F55-8F05-1160D0AB56F8}"/>
    <cellStyle name="40% - Accent6 14 8" xfId="16453" xr:uid="{834E27E4-11BB-4002-A218-3CD9EE93D527}"/>
    <cellStyle name="40% - Accent6 14 9" xfId="16454" xr:uid="{1337F793-D6A8-44B5-8D9B-200B5BC79DB1}"/>
    <cellStyle name="40% - Accent6 15" xfId="16455" xr:uid="{F3011949-B3F3-40FE-B783-DEFF2AFE3A5E}"/>
    <cellStyle name="40% - Accent6 15 2" xfId="16456" xr:uid="{DEE68E3E-DEFC-431A-B685-44450D72B102}"/>
    <cellStyle name="40% - Accent6 15 2 2" xfId="16457" xr:uid="{C5802738-CC37-4446-9E17-1146426FE45C}"/>
    <cellStyle name="40% - Accent6 15 2 2 2" xfId="16458" xr:uid="{17B38AD0-541C-4BBC-8E11-7E3F86BB5FF6}"/>
    <cellStyle name="40% - Accent6 15 2 2 3" xfId="16459" xr:uid="{44C6B77C-9D3A-4EC1-BFCD-08256EB4ADF3}"/>
    <cellStyle name="40% - Accent6 15 2 3" xfId="16460" xr:uid="{E560C620-434F-4A25-A614-D1A1CF89D74B}"/>
    <cellStyle name="40% - Accent6 15 2 4" xfId="16461" xr:uid="{7B569E87-4F90-4465-B5F6-5D9B6A0E93A0}"/>
    <cellStyle name="40% - Accent6 15 2 5" xfId="16462" xr:uid="{0D284B06-02DF-45BA-8947-54B876F9C671}"/>
    <cellStyle name="40% - Accent6 15 2 6" xfId="16463" xr:uid="{EFDB3A48-3835-4671-80F9-C65DF0AE57BC}"/>
    <cellStyle name="40% - Accent6 15 2 7" xfId="16464" xr:uid="{5325D6FD-5C27-4794-99F7-442807CEB372}"/>
    <cellStyle name="40% - Accent6 15 3" xfId="16465" xr:uid="{FBA6EFB5-9F4B-442A-822C-F43C327C451C}"/>
    <cellStyle name="40% - Accent6 15 3 2" xfId="16466" xr:uid="{74085F0B-BC93-4F3C-ABD1-A0D5E4614744}"/>
    <cellStyle name="40% - Accent6 15 3 2 2" xfId="16467" xr:uid="{D2CB9920-B373-429B-9FB5-FAD4730D3010}"/>
    <cellStyle name="40% - Accent6 15 3 2 3" xfId="16468" xr:uid="{0280060B-B03C-4051-8451-701DA4D800C8}"/>
    <cellStyle name="40% - Accent6 15 3 3" xfId="16469" xr:uid="{E6B42361-6E4D-45D9-9C36-2C551548823E}"/>
    <cellStyle name="40% - Accent6 15 3 4" xfId="16470" xr:uid="{AC00C770-8619-469F-9452-189E80CF3242}"/>
    <cellStyle name="40% - Accent6 15 3 5" xfId="16471" xr:uid="{FD781BD4-5D65-4029-84F9-D033D174DB01}"/>
    <cellStyle name="40% - Accent6 15 4" xfId="16472" xr:uid="{FB7211B8-1D0D-47F8-A917-148B67E41F73}"/>
    <cellStyle name="40% - Accent6 15 4 2" xfId="16473" xr:uid="{8582B0F2-6647-45D2-BD4C-A086337656CA}"/>
    <cellStyle name="40% - Accent6 15 4 3" xfId="16474" xr:uid="{9AA5A5D6-AD7C-4E20-A790-8075BFCCC391}"/>
    <cellStyle name="40% - Accent6 15 5" xfId="16475" xr:uid="{65904582-AABC-4560-AB85-1E62BF455917}"/>
    <cellStyle name="40% - Accent6 15 6" xfId="16476" xr:uid="{5A2DB72C-E8F4-4004-BE35-E52808111DF7}"/>
    <cellStyle name="40% - Accent6 15 7" xfId="16477" xr:uid="{69ACC73A-9968-4F8B-B361-D2116534EE8F}"/>
    <cellStyle name="40% - Accent6 15 8" xfId="16478" xr:uid="{5937D010-239D-4AA1-8FB1-1518E004DA61}"/>
    <cellStyle name="40% - Accent6 15 9" xfId="16479" xr:uid="{675160D7-A14F-4826-BD9D-02BFE3A675A9}"/>
    <cellStyle name="40% - Accent6 16" xfId="16480" xr:uid="{4205042C-EECA-4B2E-829F-2CA43721B3EB}"/>
    <cellStyle name="40% - Accent6 16 2" xfId="16481" xr:uid="{9FDDF80D-15E3-4B70-8DD0-D4CFD4B76607}"/>
    <cellStyle name="40% - Accent6 16 2 2" xfId="16482" xr:uid="{B6B5994C-2165-436C-B189-CE4FC0A8C2D1}"/>
    <cellStyle name="40% - Accent6 16 2 2 2" xfId="16483" xr:uid="{4DC475B8-F345-4DE6-AAF3-C7E4CDA3EEDE}"/>
    <cellStyle name="40% - Accent6 16 2 2 3" xfId="16484" xr:uid="{86F1F15F-29D4-472B-834E-EAD184BA97A5}"/>
    <cellStyle name="40% - Accent6 16 2 3" xfId="16485" xr:uid="{1D3AC884-B5CF-43D6-B460-EF2ED1C1B657}"/>
    <cellStyle name="40% - Accent6 16 2 4" xfId="16486" xr:uid="{7772A221-106F-486A-B18E-6D08ACBE1056}"/>
    <cellStyle name="40% - Accent6 16 2 5" xfId="16487" xr:uid="{7BB68AEB-616A-4E15-B761-C05A37995BD0}"/>
    <cellStyle name="40% - Accent6 16 2 6" xfId="16488" xr:uid="{675FCE1E-AE5A-4E54-92D9-4571E34F3955}"/>
    <cellStyle name="40% - Accent6 16 2 7" xfId="16489" xr:uid="{FFDD9520-9CDF-40F5-9A95-944AAE321A83}"/>
    <cellStyle name="40% - Accent6 16 3" xfId="16490" xr:uid="{B2F539DB-7205-473F-A40D-69FB9AED005A}"/>
    <cellStyle name="40% - Accent6 16 3 2" xfId="16491" xr:uid="{7390E4D4-2FB3-45BF-AB00-A82DB611799A}"/>
    <cellStyle name="40% - Accent6 16 3 2 2" xfId="16492" xr:uid="{640B0752-2981-49C9-A765-18C2513A888E}"/>
    <cellStyle name="40% - Accent6 16 3 2 3" xfId="16493" xr:uid="{253EF69F-A8AB-4EF9-B5AF-D2E93FF05ADC}"/>
    <cellStyle name="40% - Accent6 16 3 3" xfId="16494" xr:uid="{CD7A3F66-23E7-4D6C-A40E-2314B8F3B22B}"/>
    <cellStyle name="40% - Accent6 16 3 4" xfId="16495" xr:uid="{70F8A338-899E-4371-A340-64F8AB02A73A}"/>
    <cellStyle name="40% - Accent6 16 3 5" xfId="16496" xr:uid="{4164D462-430F-469A-AD8C-BDC519D4E604}"/>
    <cellStyle name="40% - Accent6 16 4" xfId="16497" xr:uid="{B460B9C0-A20A-40AB-8DA3-4C517843CA81}"/>
    <cellStyle name="40% - Accent6 16 4 2" xfId="16498" xr:uid="{707DC800-88FC-4BAA-8779-F20EA542A07C}"/>
    <cellStyle name="40% - Accent6 16 4 3" xfId="16499" xr:uid="{5308ABE4-5B57-417C-8708-03A5F0CECA0B}"/>
    <cellStyle name="40% - Accent6 16 5" xfId="16500" xr:uid="{3CFB337D-DD08-42C1-8F2C-BEB639855814}"/>
    <cellStyle name="40% - Accent6 16 6" xfId="16501" xr:uid="{34EB7CF3-CFAF-4AAF-BA2C-DCC9DE44CEF5}"/>
    <cellStyle name="40% - Accent6 16 7" xfId="16502" xr:uid="{C14B83D0-DE67-433E-8B87-48BEED191923}"/>
    <cellStyle name="40% - Accent6 16 8" xfId="16503" xr:uid="{BB6C2A48-CEEB-4F65-937B-A6F9874FAE95}"/>
    <cellStyle name="40% - Accent6 16 9" xfId="16504" xr:uid="{D13054F0-31AD-425A-AD61-829BB0C81800}"/>
    <cellStyle name="40% - Accent6 17" xfId="16505" xr:uid="{ABA853CE-9609-484F-9C34-47D512A6947A}"/>
    <cellStyle name="40% - Accent6 17 2" xfId="16506" xr:uid="{C8317D58-7E60-4499-8A82-641CE7342823}"/>
    <cellStyle name="40% - Accent6 17 2 2" xfId="16507" xr:uid="{69B9D9B1-49FF-4990-9FEF-BD77646887EF}"/>
    <cellStyle name="40% - Accent6 17 2 3" xfId="16508" xr:uid="{A47CF7F7-2B41-45FE-8B70-5AFE2CF477E3}"/>
    <cellStyle name="40% - Accent6 17 2 4" xfId="16509" xr:uid="{E0BBC6A0-3894-4FB8-AA6F-A95BD2330E91}"/>
    <cellStyle name="40% - Accent6 17 2 5" xfId="16510" xr:uid="{82886D38-C95A-47BE-A0D9-55CF6CC79D96}"/>
    <cellStyle name="40% - Accent6 17 3" xfId="16511" xr:uid="{060E4316-0A3F-4831-8E8B-200DAEE49E15}"/>
    <cellStyle name="40% - Accent6 17 4" xfId="16512" xr:uid="{59B0D1E6-A315-4D29-8B92-7A858DDB586A}"/>
    <cellStyle name="40% - Accent6 17 5" xfId="16513" xr:uid="{9F560ECA-00D9-47F9-A4B3-EBA0006CF0C2}"/>
    <cellStyle name="40% - Accent6 17 6" xfId="16514" xr:uid="{2A8E6EAD-7401-41AC-BA33-401624B65F7E}"/>
    <cellStyle name="40% - Accent6 17 7" xfId="16515" xr:uid="{9D0F8A07-BDFB-4DA9-BB25-9028CD8C55D0}"/>
    <cellStyle name="40% - Accent6 18" xfId="16516" xr:uid="{ED26318B-F591-49E4-8AEF-D4E35FDDB80C}"/>
    <cellStyle name="40% - Accent6 18 2" xfId="16517" xr:uid="{EECFC193-E858-4413-8A73-6E31F741FD5E}"/>
    <cellStyle name="40% - Accent6 18 2 2" xfId="16518" xr:uid="{03D45C40-C8CC-47AF-BD35-80EF76F3ED5C}"/>
    <cellStyle name="40% - Accent6 18 2 3" xfId="16519" xr:uid="{3B9C2581-FD56-49EF-922A-C289240B541F}"/>
    <cellStyle name="40% - Accent6 18 3" xfId="16520" xr:uid="{6BEADCD9-F7EE-4B19-84FE-E803B9E090E0}"/>
    <cellStyle name="40% - Accent6 18 4" xfId="16521" xr:uid="{5B99624B-33BC-4E04-B365-AC67CDAE12EE}"/>
    <cellStyle name="40% - Accent6 18 5" xfId="16522" xr:uid="{8E73738F-A6B0-498C-A5A9-2667F1BE1BF8}"/>
    <cellStyle name="40% - Accent6 18 6" xfId="16523" xr:uid="{65A6BC78-AC87-417D-9273-A9F504F2E158}"/>
    <cellStyle name="40% - Accent6 18 7" xfId="16524" xr:uid="{BF8AAB3C-80CF-4B10-8F35-D1117919FDE8}"/>
    <cellStyle name="40% - Accent6 19" xfId="16525" xr:uid="{90B49526-5F17-4D91-B7B1-65DC9B6A5140}"/>
    <cellStyle name="40% - Accent6 19 2" xfId="16526" xr:uid="{BC7051C9-CD03-44D0-B220-8C73C9097AF2}"/>
    <cellStyle name="40% - Accent6 19 3" xfId="16527" xr:uid="{02904356-EF45-48C3-A2D2-04A12CC43F71}"/>
    <cellStyle name="40% - Accent6 19 4" xfId="16528" xr:uid="{91FC234B-5BD1-4C4E-B14E-866D2AF7AA35}"/>
    <cellStyle name="40% - Accent6 19 5" xfId="16529" xr:uid="{F4B57988-81C7-4D4C-AD19-AAEF6F86E8CF}"/>
    <cellStyle name="40% - Accent6 19 6" xfId="16530" xr:uid="{1F59A33F-A616-4265-A1F9-F6027D2650A1}"/>
    <cellStyle name="40% - Accent6 2" xfId="463" xr:uid="{BDDB586B-D0F4-4F39-9BB1-54AEB3490F7B}"/>
    <cellStyle name="40% - Accent6 2 10" xfId="16532" xr:uid="{57AC01F2-4425-4524-994E-D52DD18BCB8E}"/>
    <cellStyle name="40% - Accent6 2 11" xfId="16533" xr:uid="{505C9036-627F-4903-B290-45577E401A72}"/>
    <cellStyle name="40% - Accent6 2 12" xfId="16534" xr:uid="{E4ACC3F7-F9F5-4076-820F-C53FA76B54E1}"/>
    <cellStyle name="40% - Accent6 2 13" xfId="16535" xr:uid="{016B0A90-0D29-4DFE-85E2-BEEE74DA0257}"/>
    <cellStyle name="40% - Accent6 2 14" xfId="16536" xr:uid="{3DB63D56-1D18-46FC-9253-B147F2E33141}"/>
    <cellStyle name="40% - Accent6 2 15" xfId="16537" xr:uid="{7E240151-14B4-4BB9-A37C-E129E19E324B}"/>
    <cellStyle name="40% - Accent6 2 16" xfId="16538" xr:uid="{B8780E43-AF02-4C96-8067-376165179C2D}"/>
    <cellStyle name="40% - Accent6 2 17" xfId="16539" xr:uid="{EB10A98C-923F-424E-B33F-F2C46F9937EC}"/>
    <cellStyle name="40% - Accent6 2 18" xfId="16540" xr:uid="{92B454F9-D0A4-439D-818D-E010A2503320}"/>
    <cellStyle name="40% - Accent6 2 19" xfId="16531" xr:uid="{B3044863-BCF0-4964-B17C-D49B6E421FD7}"/>
    <cellStyle name="40% - Accent6 2 2" xfId="464" xr:uid="{D244546F-3DE8-4129-B275-77D2B71F5026}"/>
    <cellStyle name="40% - Accent6 2 2 10" xfId="16542" xr:uid="{09030BD2-D4C1-4D43-8EAD-BA6203834FF5}"/>
    <cellStyle name="40% - Accent6 2 2 11" xfId="16543" xr:uid="{2CC7C1BE-0F63-4171-9C63-A8B858890DAC}"/>
    <cellStyle name="40% - Accent6 2 2 12" xfId="16544" xr:uid="{817A351E-ECB1-4C5F-B3FD-CA4CDB974189}"/>
    <cellStyle name="40% - Accent6 2 2 13" xfId="16545" xr:uid="{11C46EAF-6DF0-4AB0-9687-2209A9912ED7}"/>
    <cellStyle name="40% - Accent6 2 2 14" xfId="16541" xr:uid="{62ED67B4-2FE2-4361-9824-A05F18F5657D}"/>
    <cellStyle name="40% - Accent6 2 2 2" xfId="465" xr:uid="{60AD005A-7233-4CD5-BDD4-781C12940D19}"/>
    <cellStyle name="40% - Accent6 2 2 2 10" xfId="16547" xr:uid="{E0EED1E7-5EF1-427C-B35A-916E3A1D7884}"/>
    <cellStyle name="40% - Accent6 2 2 2 11" xfId="16548" xr:uid="{5F9B4ACC-B90B-48DB-86DA-17DD9B1DC7B9}"/>
    <cellStyle name="40% - Accent6 2 2 2 12" xfId="16546" xr:uid="{8E18D1D5-036A-458A-9271-EA9CB85292F5}"/>
    <cellStyle name="40% - Accent6 2 2 2 2" xfId="466" xr:uid="{3E6557F4-0C3F-4CC1-9ADE-CDD8E85BF872}"/>
    <cellStyle name="40% - Accent6 2 2 2 2 2" xfId="467" xr:uid="{3FF39C32-F3A1-4D71-A8E1-737F2F4D1C68}"/>
    <cellStyle name="40% - Accent6 2 2 2 2 2 2" xfId="16551" xr:uid="{9DEB5A57-6B91-4CE5-A24E-48900A10135E}"/>
    <cellStyle name="40% - Accent6 2 2 2 2 2 2 2" xfId="16552" xr:uid="{80857403-3F27-4923-8A88-27C135FC9CBA}"/>
    <cellStyle name="40% - Accent6 2 2 2 2 2 2 3" xfId="16553" xr:uid="{461719D5-5F29-494B-8C8B-2342F842956E}"/>
    <cellStyle name="40% - Accent6 2 2 2 2 2 3" xfId="16554" xr:uid="{CA0CCAEF-3F9B-4D30-A7E5-A933F6220001}"/>
    <cellStyle name="40% - Accent6 2 2 2 2 2 3 2" xfId="16555" xr:uid="{99E8CFC3-597B-44CC-80AF-7E2DC98BF0C2}"/>
    <cellStyle name="40% - Accent6 2 2 2 2 2 4" xfId="16556" xr:uid="{86FFF96A-D8AB-48A6-8BF6-A89D6F88F9D7}"/>
    <cellStyle name="40% - Accent6 2 2 2 2 2 5" xfId="16550" xr:uid="{7A1EBC4B-3789-45E6-9D5F-2B8E21E697E6}"/>
    <cellStyle name="40% - Accent6 2 2 2 2 3" xfId="16557" xr:uid="{E62CECAA-25F4-4DF7-9A6D-DBFC10C8693E}"/>
    <cellStyle name="40% - Accent6 2 2 2 2 3 2" xfId="16558" xr:uid="{EFF069F6-80A1-4AA0-9EEC-BA58DCAE0949}"/>
    <cellStyle name="40% - Accent6 2 2 2 2 3 3" xfId="16559" xr:uid="{CE4E8372-0C09-4349-A840-7F5A15C030D5}"/>
    <cellStyle name="40% - Accent6 2 2 2 2 4" xfId="16560" xr:uid="{E0F354F5-D136-4099-8FC2-8BBBA9E66F2C}"/>
    <cellStyle name="40% - Accent6 2 2 2 2 4 2" xfId="16561" xr:uid="{E1D0A388-D2A5-4B9C-A2F5-34C8BC61843E}"/>
    <cellStyle name="40% - Accent6 2 2 2 2 5" xfId="16562" xr:uid="{29F47BDE-6DBE-4566-8D14-5059745EA71D}"/>
    <cellStyle name="40% - Accent6 2 2 2 2 6" xfId="16563" xr:uid="{48141AAF-898C-4E72-99E0-0590D5B04319}"/>
    <cellStyle name="40% - Accent6 2 2 2 2 7" xfId="16564" xr:uid="{1F55FEC7-96E5-4319-AD49-037D731DA35D}"/>
    <cellStyle name="40% - Accent6 2 2 2 2 8" xfId="16549" xr:uid="{D2B96A43-F4DC-45D2-A627-B8057891F6EC}"/>
    <cellStyle name="40% - Accent6 2 2 2 3" xfId="468" xr:uid="{42B2959D-2CBF-4341-B206-568FDC471673}"/>
    <cellStyle name="40% - Accent6 2 2 2 3 2" xfId="16566" xr:uid="{E7B53EB9-9DB5-4467-9E00-C96AC089A526}"/>
    <cellStyle name="40% - Accent6 2 2 2 3 2 2" xfId="16567" xr:uid="{C9392F2E-9A61-4932-B5E3-6CB1A7C4699F}"/>
    <cellStyle name="40% - Accent6 2 2 2 3 2 2 2" xfId="16568" xr:uid="{9F2C7209-4908-41C8-ACFD-A0B7FD3ABFB7}"/>
    <cellStyle name="40% - Accent6 2 2 2 3 2 3" xfId="16569" xr:uid="{347930F3-2200-46E1-847A-A44410DC4BD3}"/>
    <cellStyle name="40% - Accent6 2 2 2 3 2 4" xfId="16570" xr:uid="{839E0DDA-6B1D-4BA6-B398-E86E9F41F857}"/>
    <cellStyle name="40% - Accent6 2 2 2 3 3" xfId="16571" xr:uid="{0E96C15C-D687-41BF-98D5-23468717D0EB}"/>
    <cellStyle name="40% - Accent6 2 2 2 3 3 2" xfId="16572" xr:uid="{5200285E-8AF8-47F9-902F-30A278C2FCF3}"/>
    <cellStyle name="40% - Accent6 2 2 2 3 4" xfId="16573" xr:uid="{87423E63-E633-4AF2-A321-C864F96F1218}"/>
    <cellStyle name="40% - Accent6 2 2 2 3 5" xfId="16574" xr:uid="{872F03B7-C2A8-4259-B7A9-8B26B9EEB86E}"/>
    <cellStyle name="40% - Accent6 2 2 2 3 6" xfId="16575" xr:uid="{763DEF4E-4ED4-40A4-B8FA-700D67FEA200}"/>
    <cellStyle name="40% - Accent6 2 2 2 3 7" xfId="16565" xr:uid="{C9BE3DDE-D1F1-4E55-AF6E-2C8D2408DE92}"/>
    <cellStyle name="40% - Accent6 2 2 2 4" xfId="16576" xr:uid="{FB15B33B-6FCD-4401-BE21-02C2779673A7}"/>
    <cellStyle name="40% - Accent6 2 2 2 4 2" xfId="16577" xr:uid="{BA980BE1-75F3-4CBF-868E-99B6953D8E6A}"/>
    <cellStyle name="40% - Accent6 2 2 2 4 2 2" xfId="16578" xr:uid="{4F21030D-8A0C-459B-8DE2-8FBEF65F9993}"/>
    <cellStyle name="40% - Accent6 2 2 2 4 3" xfId="16579" xr:uid="{4B3252F7-FDB3-428B-A154-379BC7105F56}"/>
    <cellStyle name="40% - Accent6 2 2 2 4 4" xfId="16580" xr:uid="{1CB3A526-8CBE-4765-84FA-8C0AFCF2686E}"/>
    <cellStyle name="40% - Accent6 2 2 2 5" xfId="16581" xr:uid="{C734FE18-3E6E-4205-AF38-64A403EAFECE}"/>
    <cellStyle name="40% - Accent6 2 2 2 5 2" xfId="16582" xr:uid="{C2877748-6FF4-4D56-B664-57E7820C2AE6}"/>
    <cellStyle name="40% - Accent6 2 2 2 6" xfId="16583" xr:uid="{F9AD6563-6147-47CA-8D40-DD6A0D3A71BD}"/>
    <cellStyle name="40% - Accent6 2 2 2 7" xfId="16584" xr:uid="{8A0B4957-A2BD-4929-BA8C-1CAA3D51D642}"/>
    <cellStyle name="40% - Accent6 2 2 2 8" xfId="16585" xr:uid="{0CAC817C-57DE-4BE5-A12C-18AD430B0B46}"/>
    <cellStyle name="40% - Accent6 2 2 2 9" xfId="16586" xr:uid="{F1CFCA13-C890-4D32-8DBD-DCA362A55AFD}"/>
    <cellStyle name="40% - Accent6 2 2 3" xfId="469" xr:uid="{E42D6270-4B32-48C9-9466-C312BE2C06AE}"/>
    <cellStyle name="40% - Accent6 2 2 3 10" xfId="16587" xr:uid="{CD496E6B-6AE0-444D-B24B-C79B624DC931}"/>
    <cellStyle name="40% - Accent6 2 2 3 2" xfId="470" xr:uid="{78CB20BC-069E-43F7-BEAE-42D90F13AD40}"/>
    <cellStyle name="40% - Accent6 2 2 3 2 2" xfId="16589" xr:uid="{DDB13719-0E20-411A-BEA7-A59E042AAFFE}"/>
    <cellStyle name="40% - Accent6 2 2 3 2 2 2" xfId="16590" xr:uid="{E2F6A790-F7FA-4A0F-8D0D-88DB4C3F7C2A}"/>
    <cellStyle name="40% - Accent6 2 2 3 2 2 2 2" xfId="16591" xr:uid="{DAEA388F-5AF8-4206-9E5D-855358829C7F}"/>
    <cellStyle name="40% - Accent6 2 2 3 2 2 3" xfId="16592" xr:uid="{3F090A24-F954-49C9-8EEF-943572C7FA56}"/>
    <cellStyle name="40% - Accent6 2 2 3 2 2 4" xfId="16593" xr:uid="{8EE0F7BB-78B8-413E-BD92-DFA49730622A}"/>
    <cellStyle name="40% - Accent6 2 2 3 2 3" xfId="16594" xr:uid="{DE36755C-56AD-4D8A-BCCB-CDA9E8CB0358}"/>
    <cellStyle name="40% - Accent6 2 2 3 2 3 2" xfId="16595" xr:uid="{55FE6933-E2BB-401C-9874-ECAE32129F6F}"/>
    <cellStyle name="40% - Accent6 2 2 3 2 4" xfId="16596" xr:uid="{4843DDE0-0A66-4077-811F-DB7E0951CD64}"/>
    <cellStyle name="40% - Accent6 2 2 3 2 5" xfId="16597" xr:uid="{0E265F8F-B324-4763-991F-9EFB9ACF3164}"/>
    <cellStyle name="40% - Accent6 2 2 3 2 6" xfId="16598" xr:uid="{8C90152B-F45A-4E9A-A388-D35BD9DEA104}"/>
    <cellStyle name="40% - Accent6 2 2 3 2 7" xfId="16588" xr:uid="{BFD67DFF-D8E8-4948-A321-218C30638037}"/>
    <cellStyle name="40% - Accent6 2 2 3 3" xfId="16599" xr:uid="{0DBF9A84-92BC-45EC-9DB4-32A6A8FA3E1D}"/>
    <cellStyle name="40% - Accent6 2 2 3 3 2" xfId="16600" xr:uid="{52AFFCC1-43CF-471F-AEE3-D669BFBA1493}"/>
    <cellStyle name="40% - Accent6 2 2 3 3 2 2" xfId="16601" xr:uid="{ED943363-7610-4EDA-AE4A-A50B489341E4}"/>
    <cellStyle name="40% - Accent6 2 2 3 3 2 3" xfId="16602" xr:uid="{833EA2CF-2B83-4AF6-8251-128E89C56A48}"/>
    <cellStyle name="40% - Accent6 2 2 3 3 2 4" xfId="16603" xr:uid="{4B41F4D2-0856-4541-B955-DC145A2937A9}"/>
    <cellStyle name="40% - Accent6 2 2 3 3 3" xfId="16604" xr:uid="{A72EE325-C004-449B-9DC9-12FDD5B221B7}"/>
    <cellStyle name="40% - Accent6 2 2 3 3 4" xfId="16605" xr:uid="{34B65E35-FB1E-49B5-AC55-7332A427C9BC}"/>
    <cellStyle name="40% - Accent6 2 2 3 3 5" xfId="16606" xr:uid="{82D520D2-7A57-4B34-816C-97614A174FF5}"/>
    <cellStyle name="40% - Accent6 2 2 3 3 6" xfId="16607" xr:uid="{0213EB48-F9C5-4F94-9F0E-255DBBCD8274}"/>
    <cellStyle name="40% - Accent6 2 2 3 4" xfId="16608" xr:uid="{CFE4F56C-12C1-4699-84E3-001ED7B911B2}"/>
    <cellStyle name="40% - Accent6 2 2 3 4 2" xfId="16609" xr:uid="{FE1A6AB1-FD0A-45B7-BC2C-1DD22186502B}"/>
    <cellStyle name="40% - Accent6 2 2 3 4 3" xfId="16610" xr:uid="{3E048AA9-2C0E-4E3B-BF51-D4E18755EF01}"/>
    <cellStyle name="40% - Accent6 2 2 3 4 4" xfId="16611" xr:uid="{A4D90969-2D42-4709-8EB5-1A748AD960FF}"/>
    <cellStyle name="40% - Accent6 2 2 3 5" xfId="16612" xr:uid="{232388E5-C4CA-4A57-895B-AEB62138BE0F}"/>
    <cellStyle name="40% - Accent6 2 2 3 6" xfId="16613" xr:uid="{0031759A-8FEA-4BD1-BDC9-8F79C71B5DF8}"/>
    <cellStyle name="40% - Accent6 2 2 3 7" xfId="16614" xr:uid="{390F2C8B-1058-4A3E-925F-AC8D26ADF722}"/>
    <cellStyle name="40% - Accent6 2 2 3 8" xfId="16615" xr:uid="{C7CAE2F2-4E11-4A84-AE6F-6305B75CB2F7}"/>
    <cellStyle name="40% - Accent6 2 2 3 9" xfId="16616" xr:uid="{EE659684-E054-4B7D-8958-86C212739494}"/>
    <cellStyle name="40% - Accent6 2 2 4" xfId="471" xr:uid="{744165B7-93CC-41FA-8DF2-D60537C3529C}"/>
    <cellStyle name="40% - Accent6 2 2 4 2" xfId="16618" xr:uid="{D60D91DF-70AC-463A-A89F-023B6F176EC7}"/>
    <cellStyle name="40% - Accent6 2 2 4 2 2" xfId="16619" xr:uid="{9A5D72B3-180D-427E-9498-090CA0E887A4}"/>
    <cellStyle name="40% - Accent6 2 2 4 2 2 2" xfId="16620" xr:uid="{68833366-4A4E-49C6-BE91-D236523E0E70}"/>
    <cellStyle name="40% - Accent6 2 2 4 2 2 3" xfId="16621" xr:uid="{6CBBDF3A-26B7-4A06-938A-8094D2DEE39C}"/>
    <cellStyle name="40% - Accent6 2 2 4 2 3" xfId="16622" xr:uid="{E4B41561-DD63-4178-8E47-EB6CDD4CBDD3}"/>
    <cellStyle name="40% - Accent6 2 2 4 2 3 2" xfId="16623" xr:uid="{D02FA2B3-11AE-4C3E-959E-58501786C497}"/>
    <cellStyle name="40% - Accent6 2 2 4 2 4" xfId="16624" xr:uid="{98FF361D-2E35-4632-9FBB-34C8AE81B581}"/>
    <cellStyle name="40% - Accent6 2 2 4 3" xfId="16625" xr:uid="{A7B0A852-ED7F-4B35-82E5-4D5EF03328A5}"/>
    <cellStyle name="40% - Accent6 2 2 4 3 2" xfId="16626" xr:uid="{556B4E15-C2CF-497C-A686-F1D49ED5C49B}"/>
    <cellStyle name="40% - Accent6 2 2 4 3 3" xfId="16627" xr:uid="{73A27253-B9A0-4154-9CDD-1602C92A58DF}"/>
    <cellStyle name="40% - Accent6 2 2 4 4" xfId="16628" xr:uid="{A1EDA0C7-43B3-4F8C-83FD-887A5FB14109}"/>
    <cellStyle name="40% - Accent6 2 2 4 4 2" xfId="16629" xr:uid="{DD29EC3C-359F-4E7E-A30A-28CD57BD9A37}"/>
    <cellStyle name="40% - Accent6 2 2 4 5" xfId="16630" xr:uid="{2658CF69-A62F-4098-BE88-7B77886B295F}"/>
    <cellStyle name="40% - Accent6 2 2 4 6" xfId="16631" xr:uid="{4CC2DAB8-F302-472E-A0D7-A96CB9E8E1B9}"/>
    <cellStyle name="40% - Accent6 2 2 4 7" xfId="16617" xr:uid="{B797BEFE-4F3E-4C98-8B9A-776F480BBC05}"/>
    <cellStyle name="40% - Accent6 2 2 5" xfId="16632" xr:uid="{ADB4F975-C98D-4E4F-A724-18CA726C15F8}"/>
    <cellStyle name="40% - Accent6 2 2 5 2" xfId="16633" xr:uid="{F864468D-B7F6-4FAD-8BF6-3B1B3B76D34E}"/>
    <cellStyle name="40% - Accent6 2 2 5 2 2" xfId="16634" xr:uid="{86374133-43B9-4E6F-B16B-F2EE1BA0D5AF}"/>
    <cellStyle name="40% - Accent6 2 2 5 2 2 2" xfId="16635" xr:uid="{78A7A196-4F24-47C1-85A5-6CEE7469AECB}"/>
    <cellStyle name="40% - Accent6 2 2 5 2 3" xfId="16636" xr:uid="{D70D5294-C361-4D32-AF1E-83C4AAC7FC4E}"/>
    <cellStyle name="40% - Accent6 2 2 5 2 4" xfId="16637" xr:uid="{D3270C86-AEB4-432B-9DB6-03D9EB1AAFD9}"/>
    <cellStyle name="40% - Accent6 2 2 5 3" xfId="16638" xr:uid="{61C20872-8078-4EF7-A54B-853FC4EDB21F}"/>
    <cellStyle name="40% - Accent6 2 2 5 3 2" xfId="16639" xr:uid="{6155461D-DD9D-455C-813F-3F3F1C8D312D}"/>
    <cellStyle name="40% - Accent6 2 2 5 4" xfId="16640" xr:uid="{4A9CF27A-D264-4E18-AB9C-ABE742A84062}"/>
    <cellStyle name="40% - Accent6 2 2 5 5" xfId="16641" xr:uid="{37B01B38-2AA6-4E5D-B59E-1C5D298A9C3A}"/>
    <cellStyle name="40% - Accent6 2 2 5 6" xfId="16642" xr:uid="{403A529A-03AC-49DB-AD1D-58B2062CE03B}"/>
    <cellStyle name="40% - Accent6 2 2 6" xfId="16643" xr:uid="{07C28D8A-58B8-44DD-AA5D-B987EA715D73}"/>
    <cellStyle name="40% - Accent6 2 2 6 2" xfId="16644" xr:uid="{D811BAF6-0717-4222-8D6F-C55DABD4189C}"/>
    <cellStyle name="40% - Accent6 2 2 6 2 2" xfId="16645" xr:uid="{E6747453-4CED-4582-806F-0947A24E6A2F}"/>
    <cellStyle name="40% - Accent6 2 2 6 3" xfId="16646" xr:uid="{661B4DFF-CEE7-495D-B892-8BCC9BB0A521}"/>
    <cellStyle name="40% - Accent6 2 2 6 4" xfId="16647" xr:uid="{285A3E9C-6DEB-42E7-BD9E-65749DC81010}"/>
    <cellStyle name="40% - Accent6 2 2 7" xfId="16648" xr:uid="{2706F1C5-C1F9-4587-AD96-6DDE0964DFF6}"/>
    <cellStyle name="40% - Accent6 2 2 7 2" xfId="16649" xr:uid="{D931804D-ACDF-4B35-B28D-7DBF3F899E32}"/>
    <cellStyle name="40% - Accent6 2 2 8" xfId="16650" xr:uid="{CA802184-73F1-4EA3-B2B3-968A48D79708}"/>
    <cellStyle name="40% - Accent6 2 2 8 2" xfId="16651" xr:uid="{B96BB458-94F1-4D0A-9D47-9D46D529DA29}"/>
    <cellStyle name="40% - Accent6 2 2 9" xfId="16652" xr:uid="{46E0457C-1551-49B9-B966-05B8572BAF64}"/>
    <cellStyle name="40% - Accent6 2 2 9 2" xfId="16653" xr:uid="{F6289BD4-576F-4D29-BDA2-EC273742E3F4}"/>
    <cellStyle name="40% - Accent6 2 3" xfId="472" xr:uid="{48D199F8-76B8-4E91-8A1F-20010D400104}"/>
    <cellStyle name="40% - Accent6 2 3 10" xfId="16655" xr:uid="{1B25AECA-C94A-4BE1-AE19-8720868B8A54}"/>
    <cellStyle name="40% - Accent6 2 3 11" xfId="16656" xr:uid="{C2902575-21B0-494C-9750-162FBC7CBCD6}"/>
    <cellStyle name="40% - Accent6 2 3 12" xfId="16657" xr:uid="{AB6FD8B6-8F41-4E7F-9E6C-E53F8459323E}"/>
    <cellStyle name="40% - Accent6 2 3 13" xfId="16654" xr:uid="{63ABD850-7F91-4B32-9A10-16211CE2BB8A}"/>
    <cellStyle name="40% - Accent6 2 3 2" xfId="473" xr:uid="{B1EAB5D2-889C-4FFA-9171-5BE8D68E6F92}"/>
    <cellStyle name="40% - Accent6 2 3 2 2" xfId="474" xr:uid="{D5129242-50F8-4FCB-9858-088E7BEC95B4}"/>
    <cellStyle name="40% - Accent6 2 3 2 2 2" xfId="16660" xr:uid="{888F451E-A774-420B-8680-AC53BD46E221}"/>
    <cellStyle name="40% - Accent6 2 3 2 2 2 2" xfId="16661" xr:uid="{F12D8C09-067B-4490-A927-9B4EC43FBE74}"/>
    <cellStyle name="40% - Accent6 2 3 2 2 2 3" xfId="16662" xr:uid="{4875D7A0-2930-42B5-B9D7-D920B8C8E5E9}"/>
    <cellStyle name="40% - Accent6 2 3 2 2 3" xfId="16663" xr:uid="{7286A947-A264-4C01-B279-AEF590C27973}"/>
    <cellStyle name="40% - Accent6 2 3 2 2 3 2" xfId="16664" xr:uid="{4EA246B3-1681-44A8-932F-1B38808D3A8B}"/>
    <cellStyle name="40% - Accent6 2 3 2 2 4" xfId="16665" xr:uid="{0EE72C68-84C0-4E3D-BC10-AFC9C2E10355}"/>
    <cellStyle name="40% - Accent6 2 3 2 2 5" xfId="16659" xr:uid="{3E30ADD9-46B4-457C-97CF-03EEF84FAC4B}"/>
    <cellStyle name="40% - Accent6 2 3 2 3" xfId="16666" xr:uid="{55636CBA-F37F-4E03-808C-7EA5FA677162}"/>
    <cellStyle name="40% - Accent6 2 3 2 3 2" xfId="16667" xr:uid="{855709D5-3665-47DA-979E-6D1BC8695CFD}"/>
    <cellStyle name="40% - Accent6 2 3 2 3 3" xfId="16668" xr:uid="{0CC3F015-5DA0-4BD0-AD2F-5B93BA851074}"/>
    <cellStyle name="40% - Accent6 2 3 2 4" xfId="16669" xr:uid="{47010EB9-78CD-4AA5-80E0-B5BD9C37FDB4}"/>
    <cellStyle name="40% - Accent6 2 3 2 4 2" xfId="16670" xr:uid="{11C21C13-24D3-4E8D-9287-4D263950481F}"/>
    <cellStyle name="40% - Accent6 2 3 2 5" xfId="16671" xr:uid="{7A2706FA-A494-4BBD-AF60-A1DBFF6257B8}"/>
    <cellStyle name="40% - Accent6 2 3 2 6" xfId="16672" xr:uid="{E37CA8A6-797D-41B1-882F-911C81F2519D}"/>
    <cellStyle name="40% - Accent6 2 3 2 7" xfId="16673" xr:uid="{D523D762-7519-40CA-B4A9-9E275F8E4F50}"/>
    <cellStyle name="40% - Accent6 2 3 2 8" xfId="16674" xr:uid="{2E0E28F2-602E-465C-9FC1-6BBC5D619F85}"/>
    <cellStyle name="40% - Accent6 2 3 2 9" xfId="16658" xr:uid="{F53E2C45-0DB1-4FC9-9EF7-1771A84FD0D4}"/>
    <cellStyle name="40% - Accent6 2 3 3" xfId="475" xr:uid="{A7D655FF-C881-4AC4-960C-C4AC6A1C50F0}"/>
    <cellStyle name="40% - Accent6 2 3 3 2" xfId="16676" xr:uid="{0090C08E-C00B-49B4-BA55-6B8CF74091D1}"/>
    <cellStyle name="40% - Accent6 2 3 3 2 2" xfId="16677" xr:uid="{BAD659F1-9230-4181-8E4B-EFDCDCDD06A5}"/>
    <cellStyle name="40% - Accent6 2 3 3 2 2 2" xfId="16678" xr:uid="{4EF7C402-8880-4640-B354-0297F9930831}"/>
    <cellStyle name="40% - Accent6 2 3 3 2 3" xfId="16679" xr:uid="{B690E1A6-E028-4DAF-8FB2-6AC46EF0211F}"/>
    <cellStyle name="40% - Accent6 2 3 3 2 4" xfId="16680" xr:uid="{B2F59AB9-8744-4FA5-8EDA-1524CC8271E9}"/>
    <cellStyle name="40% - Accent6 2 3 3 3" xfId="16681" xr:uid="{B87A633C-A190-4546-80EF-37A94B5605D4}"/>
    <cellStyle name="40% - Accent6 2 3 3 3 2" xfId="16682" xr:uid="{AEA4E94F-1FC4-4E27-9E83-897E81FC83AB}"/>
    <cellStyle name="40% - Accent6 2 3 3 4" xfId="16683" xr:uid="{CD73881D-F8DD-43D1-98AC-6B015B40B651}"/>
    <cellStyle name="40% - Accent6 2 3 3 5" xfId="16684" xr:uid="{25E81D50-4286-47A8-8653-5B636DA9D95F}"/>
    <cellStyle name="40% - Accent6 2 3 3 6" xfId="16685" xr:uid="{509F0551-CE4B-4AAD-B4E6-3E00EE456BAE}"/>
    <cellStyle name="40% - Accent6 2 3 3 7" xfId="16686" xr:uid="{BE47EA44-3241-4036-86C6-FE65C8EFEE95}"/>
    <cellStyle name="40% - Accent6 2 3 3 8" xfId="16675" xr:uid="{4E657DAF-6685-4224-8DB5-699F8045CEF6}"/>
    <cellStyle name="40% - Accent6 2 3 4" xfId="16687" xr:uid="{A77D8F23-2866-4975-AAF7-FDAD11AAE515}"/>
    <cellStyle name="40% - Accent6 2 3 4 2" xfId="16688" xr:uid="{06F91674-FAB6-43E8-B712-65BC7215121D}"/>
    <cellStyle name="40% - Accent6 2 3 4 2 2" xfId="16689" xr:uid="{DEA70DAA-3968-4509-B4EE-E4C6E3D202ED}"/>
    <cellStyle name="40% - Accent6 2 3 4 3" xfId="16690" xr:uid="{26FFB282-6230-4C45-A002-5BC4B1F02B59}"/>
    <cellStyle name="40% - Accent6 2 3 4 4" xfId="16691" xr:uid="{8F0BFC78-7E9D-4AD7-B41B-DE2FA40B54A9}"/>
    <cellStyle name="40% - Accent6 2 3 5" xfId="16692" xr:uid="{2EF90F3D-A0C6-4F52-9372-7FE5611F19F4}"/>
    <cellStyle name="40% - Accent6 2 3 5 2" xfId="16693" xr:uid="{EA90C256-FCDB-41EE-9EE6-18379D17A47A}"/>
    <cellStyle name="40% - Accent6 2 3 6" xfId="16694" xr:uid="{34550D20-5B64-498E-A0D5-087A3E3AC045}"/>
    <cellStyle name="40% - Accent6 2 3 6 2" xfId="16695" xr:uid="{44B92168-5762-405D-A641-1E7B5B4131EE}"/>
    <cellStyle name="40% - Accent6 2 3 7" xfId="16696" xr:uid="{FC3C9E1F-2CD6-4E4A-8B91-027510F58590}"/>
    <cellStyle name="40% - Accent6 2 3 8" xfId="16697" xr:uid="{7EF4DA0C-6DB2-4554-A755-6C9FB93AE1E9}"/>
    <cellStyle name="40% - Accent6 2 3 9" xfId="16698" xr:uid="{30FEDBCB-2CFB-4011-940E-F7AA827A139D}"/>
    <cellStyle name="40% - Accent6 2 4" xfId="476" xr:uid="{A931F950-F3D8-4DF5-8039-675C08970039}"/>
    <cellStyle name="40% - Accent6 2 4 10" xfId="16699" xr:uid="{7E232109-FC9B-4EE1-AB5A-687EBB00F280}"/>
    <cellStyle name="40% - Accent6 2 4 2" xfId="477" xr:uid="{3540FB2D-A8B4-424F-978D-6C192A51F832}"/>
    <cellStyle name="40% - Accent6 2 4 2 2" xfId="478" xr:uid="{2F897781-46A9-41E5-9F6E-1BDD9EF79585}"/>
    <cellStyle name="40% - Accent6 2 4 2 2 2" xfId="16702" xr:uid="{ECC2B74F-CA7E-4298-8FC3-9BA4F0250306}"/>
    <cellStyle name="40% - Accent6 2 4 2 2 2 2" xfId="16703" xr:uid="{F0AF2533-7DAD-4DDF-8CB6-087D53E5A4AD}"/>
    <cellStyle name="40% - Accent6 2 4 2 2 3" xfId="16704" xr:uid="{E731BF26-436E-4B2D-B817-64FD54C6AFFC}"/>
    <cellStyle name="40% - Accent6 2 4 2 2 4" xfId="16705" xr:uid="{4B16B6CD-12C2-485B-A1D1-BFAA83A23DCD}"/>
    <cellStyle name="40% - Accent6 2 4 2 2 5" xfId="16701" xr:uid="{AE51A4F1-6443-4174-9111-ED44EB85A120}"/>
    <cellStyle name="40% - Accent6 2 4 2 3" xfId="16706" xr:uid="{B262184D-6F7B-4756-B670-33469B65625F}"/>
    <cellStyle name="40% - Accent6 2 4 2 3 2" xfId="16707" xr:uid="{42E73B4A-8B9A-4720-ACC2-5C12E57FC3EF}"/>
    <cellStyle name="40% - Accent6 2 4 2 4" xfId="16708" xr:uid="{6261DA9D-B140-4BFA-BF22-5D6BC7969331}"/>
    <cellStyle name="40% - Accent6 2 4 2 5" xfId="16709" xr:uid="{A120C851-BC84-4C54-8CF7-CEAF5B475A0D}"/>
    <cellStyle name="40% - Accent6 2 4 2 6" xfId="16710" xr:uid="{AF0947A2-AFEB-4A97-B0F0-90CCA489C13A}"/>
    <cellStyle name="40% - Accent6 2 4 2 7" xfId="16700" xr:uid="{D530D2DF-5B49-43FC-8201-41476FB00B54}"/>
    <cellStyle name="40% - Accent6 2 4 3" xfId="479" xr:uid="{E168F463-3097-44CB-8F94-6608E5663773}"/>
    <cellStyle name="40% - Accent6 2 4 3 2" xfId="16712" xr:uid="{61A13B8F-31DD-4ABE-8689-1901B0666B1A}"/>
    <cellStyle name="40% - Accent6 2 4 3 2 2" xfId="16713" xr:uid="{50BC33CE-EAC2-4782-8AAA-72896855C795}"/>
    <cellStyle name="40% - Accent6 2 4 3 2 3" xfId="16714" xr:uid="{B79D4D18-9DA6-4B5C-81B0-68AA712CB152}"/>
    <cellStyle name="40% - Accent6 2 4 3 2 4" xfId="16715" xr:uid="{BA639013-2DBB-40E1-A055-3F29DA9C7DAD}"/>
    <cellStyle name="40% - Accent6 2 4 3 3" xfId="16716" xr:uid="{91853A01-E194-4B58-B4D5-59BE2696C403}"/>
    <cellStyle name="40% - Accent6 2 4 3 4" xfId="16717" xr:uid="{890D5AE6-B3DA-4568-B497-3D2772323101}"/>
    <cellStyle name="40% - Accent6 2 4 3 5" xfId="16718" xr:uid="{5C05F5B8-AF44-4C85-9457-8B812D980722}"/>
    <cellStyle name="40% - Accent6 2 4 3 6" xfId="16719" xr:uid="{4E4A433A-F75F-40EA-B97B-160F10B67EDC}"/>
    <cellStyle name="40% - Accent6 2 4 3 7" xfId="16711" xr:uid="{E1386C04-93A8-49F1-BD0B-EEE0484DE459}"/>
    <cellStyle name="40% - Accent6 2 4 4" xfId="16720" xr:uid="{422AB6F2-D019-466C-A17C-0ADCB16F607B}"/>
    <cellStyle name="40% - Accent6 2 4 4 2" xfId="16721" xr:uid="{41768894-DB6F-4284-A6C3-FA05B88B41C3}"/>
    <cellStyle name="40% - Accent6 2 4 4 3" xfId="16722" xr:uid="{32A33CBF-CF8D-4689-A5D1-8699C296303F}"/>
    <cellStyle name="40% - Accent6 2 4 4 4" xfId="16723" xr:uid="{B9337C3F-D257-475F-86A4-01FCAC7F80CB}"/>
    <cellStyle name="40% - Accent6 2 4 5" xfId="16724" xr:uid="{B35DA836-BB3F-4C7A-923C-3425C96F15D4}"/>
    <cellStyle name="40% - Accent6 2 4 6" xfId="16725" xr:uid="{C6422475-C4A3-42A5-B021-74B36C5093B0}"/>
    <cellStyle name="40% - Accent6 2 4 7" xfId="16726" xr:uid="{673E38C9-97F9-4EB4-A032-78FFB096F561}"/>
    <cellStyle name="40% - Accent6 2 4 8" xfId="16727" xr:uid="{A89EAE6B-28B9-4501-BDCA-D22000B039F9}"/>
    <cellStyle name="40% - Accent6 2 4 9" xfId="16728" xr:uid="{E8C337B7-E7B1-44C5-B2FB-796E313034F3}"/>
    <cellStyle name="40% - Accent6 2 5" xfId="480" xr:uid="{3915BDA4-F3B5-460A-831F-6D98A7E94543}"/>
    <cellStyle name="40% - Accent6 2 5 2" xfId="481" xr:uid="{FD2EAC76-C3C7-47C3-A047-6D9C0632D397}"/>
    <cellStyle name="40% - Accent6 2 5 2 2" xfId="16731" xr:uid="{175EE2AD-971D-449C-8F59-ADDE154FEA2A}"/>
    <cellStyle name="40% - Accent6 2 5 2 2 2" xfId="16732" xr:uid="{850AD1B6-4FC1-4848-A68A-FFE2CD7AB01C}"/>
    <cellStyle name="40% - Accent6 2 5 2 2 2 2" xfId="16733" xr:uid="{1CF36EE7-A405-4F47-A170-7E607DEA6491}"/>
    <cellStyle name="40% - Accent6 2 5 2 2 3" xfId="16734" xr:uid="{2BBC0E6D-C650-4466-9E8C-9C5CA3D235AD}"/>
    <cellStyle name="40% - Accent6 2 5 2 2 4" xfId="16735" xr:uid="{A364BDE0-F3B4-4869-87FA-215863A6E23B}"/>
    <cellStyle name="40% - Accent6 2 5 2 3" xfId="16736" xr:uid="{76925BE7-F5E9-46D3-A2B1-A2FF170D6970}"/>
    <cellStyle name="40% - Accent6 2 5 2 3 2" xfId="16737" xr:uid="{017006A5-16A4-4AC0-85C8-DE50D64CD2A2}"/>
    <cellStyle name="40% - Accent6 2 5 2 4" xfId="16738" xr:uid="{78E9FCAC-DC74-4EDD-97F9-8A20C0123397}"/>
    <cellStyle name="40% - Accent6 2 5 2 5" xfId="16739" xr:uid="{E15DD4BB-2415-4D63-9F2D-8BC813B1E07E}"/>
    <cellStyle name="40% - Accent6 2 5 2 6" xfId="16740" xr:uid="{9628E13D-670B-46FE-9479-798AD28DB8E9}"/>
    <cellStyle name="40% - Accent6 2 5 2 7" xfId="16730" xr:uid="{5F481C49-A212-48B8-BE27-C22E161C8886}"/>
    <cellStyle name="40% - Accent6 2 5 3" xfId="16741" xr:uid="{328513DB-6642-4567-BA44-6BA4B6F9A7CE}"/>
    <cellStyle name="40% - Accent6 2 5 3 2" xfId="16742" xr:uid="{4F7D33FB-EB44-4FA2-9F55-7F1C717AB582}"/>
    <cellStyle name="40% - Accent6 2 5 3 2 2" xfId="16743" xr:uid="{125E31A9-5E94-4E53-849A-C7399748FF37}"/>
    <cellStyle name="40% - Accent6 2 5 3 2 3" xfId="16744" xr:uid="{8C1E0236-03CA-4CBF-ACA0-7CC235233547}"/>
    <cellStyle name="40% - Accent6 2 5 3 2 4" xfId="16745" xr:uid="{4149DBA6-3FA9-4532-86B7-3E1AD3A626CE}"/>
    <cellStyle name="40% - Accent6 2 5 3 3" xfId="16746" xr:uid="{85987C23-2B5F-4191-A842-BCBF80FA7220}"/>
    <cellStyle name="40% - Accent6 2 5 3 4" xfId="16747" xr:uid="{0EF836B1-9942-410D-A01C-B07C2DF5B4B7}"/>
    <cellStyle name="40% - Accent6 2 5 3 5" xfId="16748" xr:uid="{7CE08AC2-CD88-4C0C-9649-097A64122FFC}"/>
    <cellStyle name="40% - Accent6 2 5 3 6" xfId="16749" xr:uid="{0A08EC8F-415E-4523-9414-35C3120371A2}"/>
    <cellStyle name="40% - Accent6 2 5 4" xfId="16750" xr:uid="{F89DB032-AB86-4AFB-8A11-F6158038F53E}"/>
    <cellStyle name="40% - Accent6 2 5 4 2" xfId="16751" xr:uid="{05B65F6A-C086-431D-A3D2-285A980064A8}"/>
    <cellStyle name="40% - Accent6 2 5 4 3" xfId="16752" xr:uid="{241DFC4F-ED40-408A-9661-0D7D78DF2472}"/>
    <cellStyle name="40% - Accent6 2 5 4 4" xfId="16753" xr:uid="{B5107E38-5FD5-45DF-9512-A86454E37DC6}"/>
    <cellStyle name="40% - Accent6 2 5 5" xfId="16754" xr:uid="{BF1C7F84-B804-46C2-8026-03F4B60A70D7}"/>
    <cellStyle name="40% - Accent6 2 5 6" xfId="16755" xr:uid="{6BE30990-5101-4F78-9B94-8A4891D38355}"/>
    <cellStyle name="40% - Accent6 2 5 7" xfId="16756" xr:uid="{FC71355F-6351-4124-8481-00167FEFBCEA}"/>
    <cellStyle name="40% - Accent6 2 5 8" xfId="16757" xr:uid="{09D3B947-00C4-48C1-B725-1EACD4EAF58B}"/>
    <cellStyle name="40% - Accent6 2 5 9" xfId="16729" xr:uid="{001C1FED-C223-4411-92B2-FA870A314E4D}"/>
    <cellStyle name="40% - Accent6 2 6" xfId="482" xr:uid="{85A04089-C0DC-4F89-929D-BFD5527C6DEC}"/>
    <cellStyle name="40% - Accent6 2 6 2" xfId="483" xr:uid="{8E197106-BC11-4844-99E7-A6C6AF8653AE}"/>
    <cellStyle name="40% - Accent6 2 6 2 2" xfId="16760" xr:uid="{5D9F66F2-DA53-4212-9AFC-D7232DB1B10E}"/>
    <cellStyle name="40% - Accent6 2 6 2 2 2" xfId="16761" xr:uid="{56F1E638-2556-45BC-85F0-8B43A4947082}"/>
    <cellStyle name="40% - Accent6 2 6 2 3" xfId="16762" xr:uid="{78FDF44D-B37B-478C-AE7A-13204B2DC8F8}"/>
    <cellStyle name="40% - Accent6 2 6 2 4" xfId="16763" xr:uid="{16499ED8-484E-477D-8E72-67EC6CE6CC4E}"/>
    <cellStyle name="40% - Accent6 2 6 2 5" xfId="16759" xr:uid="{E7B1B5AD-D798-421E-B559-ADFCFC9284ED}"/>
    <cellStyle name="40% - Accent6 2 6 3" xfId="16764" xr:uid="{831F6AF1-F904-40C7-8B15-D53B636A9718}"/>
    <cellStyle name="40% - Accent6 2 6 3 2" xfId="16765" xr:uid="{B8604567-F860-4979-A63F-DEA1BF5D3633}"/>
    <cellStyle name="40% - Accent6 2 6 4" xfId="16766" xr:uid="{CA1FB72B-3C62-4648-A017-47BA8DF95017}"/>
    <cellStyle name="40% - Accent6 2 6 5" xfId="16767" xr:uid="{5CD84AF3-FE45-4F18-B19D-65041794A672}"/>
    <cellStyle name="40% - Accent6 2 6 6" xfId="16768" xr:uid="{8CF5756F-1CB9-4156-8CB8-B704E4F44652}"/>
    <cellStyle name="40% - Accent6 2 6 7" xfId="16758" xr:uid="{2E9C4B3E-FC8D-4C37-B88E-4AE2DDA64584}"/>
    <cellStyle name="40% - Accent6 2 7" xfId="484" xr:uid="{4C071D00-8E6E-4A1A-AD7B-5A0C79027D12}"/>
    <cellStyle name="40% - Accent6 2 7 2" xfId="16770" xr:uid="{7693B91D-2649-458C-851C-42759396E074}"/>
    <cellStyle name="40% - Accent6 2 7 2 2" xfId="16771" xr:uid="{FA735F0A-CA07-4CF5-9CA9-B0619A39D370}"/>
    <cellStyle name="40% - Accent6 2 7 2 3" xfId="16772" xr:uid="{4345CD9D-9F3C-4F24-B974-CEAF654E85E9}"/>
    <cellStyle name="40% - Accent6 2 7 2 4" xfId="16773" xr:uid="{C6548B6B-A258-4F49-8DF8-B0F30755FF55}"/>
    <cellStyle name="40% - Accent6 2 7 3" xfId="16774" xr:uid="{5BFF5A9F-7AE9-4B57-9682-537619343DBE}"/>
    <cellStyle name="40% - Accent6 2 7 4" xfId="16775" xr:uid="{493A3DEE-89F0-4138-9364-DB5FD44421AC}"/>
    <cellStyle name="40% - Accent6 2 7 5" xfId="16776" xr:uid="{8ADB9BF8-9204-4DBB-9AD1-4712C5BF03BA}"/>
    <cellStyle name="40% - Accent6 2 7 6" xfId="16777" xr:uid="{F766DF8D-F13C-4425-98BA-2648AACAF928}"/>
    <cellStyle name="40% - Accent6 2 7 7" xfId="16769" xr:uid="{CD8EC8B1-91DF-4DF4-9A98-384B6855F700}"/>
    <cellStyle name="40% - Accent6 2 8" xfId="16778" xr:uid="{EE7C3BAE-589E-4348-807E-7183C2406710}"/>
    <cellStyle name="40% - Accent6 2 8 2" xfId="16779" xr:uid="{DFDCB23C-AAFE-476D-A24C-C19BEB1B6454}"/>
    <cellStyle name="40% - Accent6 2 8 3" xfId="16780" xr:uid="{2DB8749A-D1EE-4BC2-B368-99343BFE1350}"/>
    <cellStyle name="40% - Accent6 2 8 4" xfId="16781" xr:uid="{9E476DD2-3F83-48E8-AF66-E55E4E039A76}"/>
    <cellStyle name="40% - Accent6 2 9" xfId="16782" xr:uid="{2E929DDA-C8E8-451D-B330-1D93F8DCEA4E}"/>
    <cellStyle name="40% - Accent6 20" xfId="16783" xr:uid="{235276E0-A2DF-4A87-AE2F-23AC43F6379A}"/>
    <cellStyle name="40% - Accent6 20 2" xfId="16784" xr:uid="{E275620C-5058-4274-99CF-1C8324ABDC10}"/>
    <cellStyle name="40% - Accent6 20 3" xfId="16785" xr:uid="{F89FC93F-C777-4DA7-B0C8-0EC97E570DF0}"/>
    <cellStyle name="40% - Accent6 21" xfId="16786" xr:uid="{90729574-A0CA-459C-BBC2-3C799D605F2B}"/>
    <cellStyle name="40% - Accent6 21 2" xfId="16787" xr:uid="{11D2A095-F42A-4E94-A618-7FDDFC87DBF2}"/>
    <cellStyle name="40% - Accent6 21 3" xfId="16788" xr:uid="{E0F476E2-1B82-426D-A6CD-F53B6DB5D8A8}"/>
    <cellStyle name="40% - Accent6 22" xfId="16789" xr:uid="{56B79ADD-85BF-4F61-AB6D-FFFC9A36EB73}"/>
    <cellStyle name="40% - Accent6 22 2" xfId="16790" xr:uid="{70232337-3062-43F6-85E1-BF17ABA085BD}"/>
    <cellStyle name="40% - Accent6 22 3" xfId="16791" xr:uid="{7143CB6C-8477-44CF-A8EC-62C728746C24}"/>
    <cellStyle name="40% - Accent6 23" xfId="16792" xr:uid="{324A2BFC-6157-44B9-90E6-7B4F89285A50}"/>
    <cellStyle name="40% - Accent6 23 2" xfId="16793" xr:uid="{0F89B0F0-E153-4C85-B62C-510938BFD2CD}"/>
    <cellStyle name="40% - Accent6 24" xfId="16794" xr:uid="{8B26FB58-C5EA-4038-AA34-0FB8AC7D9461}"/>
    <cellStyle name="40% - Accent6 25" xfId="16795" xr:uid="{FB9CCFD5-916A-4FD3-9ECD-D26C47690C16}"/>
    <cellStyle name="40% - Accent6 26" xfId="16796" xr:uid="{258C1DF4-971D-4D59-A525-F6E37EF8E10D}"/>
    <cellStyle name="40% - Accent6 27" xfId="16797" xr:uid="{A4E0F1B4-A5E6-4F91-BC51-FD3F8737CD77}"/>
    <cellStyle name="40% - Accent6 28" xfId="16798" xr:uid="{1CB2DEB9-5027-4EC0-9C36-A5B1F791FC87}"/>
    <cellStyle name="40% - Accent6 29" xfId="16799" xr:uid="{D00E9AE9-1F6D-4FA2-BDB4-77DDFE0D28C8}"/>
    <cellStyle name="40% - Accent6 3" xfId="485" xr:uid="{F4E2CDA3-A633-48FC-98C3-8C46980C5CEA}"/>
    <cellStyle name="40% - Accent6 3 10" xfId="16801" xr:uid="{88A5018A-5D60-4B6D-A87C-8E9B0675F281}"/>
    <cellStyle name="40% - Accent6 3 10 2" xfId="16802" xr:uid="{A70AC3E2-A366-424B-887F-84FE7906BCE8}"/>
    <cellStyle name="40% - Accent6 3 11" xfId="16803" xr:uid="{9DCD1244-DEF7-471C-B7EC-A3071B6DDED1}"/>
    <cellStyle name="40% - Accent6 3 12" xfId="16804" xr:uid="{BDDADE1F-4C4A-409B-8781-FF56FC1F4B4B}"/>
    <cellStyle name="40% - Accent6 3 13" xfId="16805" xr:uid="{6FD160C8-E63E-48D5-A732-D59C9C65B61D}"/>
    <cellStyle name="40% - Accent6 3 14" xfId="16806" xr:uid="{3C1C85C9-CAEB-434F-88A1-234775D481F7}"/>
    <cellStyle name="40% - Accent6 3 15" xfId="16807" xr:uid="{F3489A7B-6C51-47B9-BECB-3AEAABE6BEF3}"/>
    <cellStyle name="40% - Accent6 3 16" xfId="16808" xr:uid="{98F0FE07-CBBC-4F28-ADD7-001107FF46E0}"/>
    <cellStyle name="40% - Accent6 3 17" xfId="16809" xr:uid="{AD31DBA3-EDBD-4AFB-89FA-AD8175940A79}"/>
    <cellStyle name="40% - Accent6 3 18" xfId="16800" xr:uid="{71EFB1A6-0EFD-4430-9766-A12D775E03B4}"/>
    <cellStyle name="40% - Accent6 3 2" xfId="486" xr:uid="{9FA6C374-63CA-40D4-8EA9-ED19F8F73F52}"/>
    <cellStyle name="40% - Accent6 3 2 10" xfId="16811" xr:uid="{8FE3E933-2977-4BAE-8758-53038AC1EB54}"/>
    <cellStyle name="40% - Accent6 3 2 11" xfId="16812" xr:uid="{EED69E46-FA2F-4A12-95D3-BA4CFF06D038}"/>
    <cellStyle name="40% - Accent6 3 2 12" xfId="16813" xr:uid="{F8B7C5CD-4883-4028-B59D-00D679EF4803}"/>
    <cellStyle name="40% - Accent6 3 2 13" xfId="16814" xr:uid="{05EAC280-DEA8-4F71-8B85-5C06C83AC120}"/>
    <cellStyle name="40% - Accent6 3 2 14" xfId="16810" xr:uid="{FF3C8DAC-527F-4405-9FC6-49C43493A2EB}"/>
    <cellStyle name="40% - Accent6 3 2 2" xfId="487" xr:uid="{9A089441-656A-442E-A53A-C79A0A0B548E}"/>
    <cellStyle name="40% - Accent6 3 2 2 10" xfId="16816" xr:uid="{1BA2CCEC-6178-491C-80B7-A5E9D3D57FF6}"/>
    <cellStyle name="40% - Accent6 3 2 2 11" xfId="16815" xr:uid="{AA187325-0BBF-4C5F-9957-AE44C8BF631C}"/>
    <cellStyle name="40% - Accent6 3 2 2 2" xfId="488" xr:uid="{8320530C-B313-40E3-BDFA-6C39248CA0A2}"/>
    <cellStyle name="40% - Accent6 3 2 2 2 2" xfId="16818" xr:uid="{CCD3EB86-8208-4CC7-9607-51A73269586E}"/>
    <cellStyle name="40% - Accent6 3 2 2 2 2 2" xfId="16819" xr:uid="{6C2921B1-A7A7-459D-85CB-A61F11FB6232}"/>
    <cellStyle name="40% - Accent6 3 2 2 2 2 2 2" xfId="16820" xr:uid="{AA72097B-008C-4C12-B061-BB1D39DDBF62}"/>
    <cellStyle name="40% - Accent6 3 2 2 2 2 3" xfId="16821" xr:uid="{AE9D1152-CC6F-424E-828D-E3823C1F49B8}"/>
    <cellStyle name="40% - Accent6 3 2 2 2 2 4" xfId="16822" xr:uid="{CCD5D55E-50A4-4B40-A850-3F16072B4A32}"/>
    <cellStyle name="40% - Accent6 3 2 2 2 2 5" xfId="16823" xr:uid="{A0FEFEEA-84E2-4CB1-BABD-3C2C6B640739}"/>
    <cellStyle name="40% - Accent6 3 2 2 2 3" xfId="16824" xr:uid="{49F28EC9-10B2-4829-A0C6-1D633A71289C}"/>
    <cellStyle name="40% - Accent6 3 2 2 2 3 2" xfId="16825" xr:uid="{2DD52D81-BE22-45F0-9161-47322538EE2F}"/>
    <cellStyle name="40% - Accent6 3 2 2 2 4" xfId="16826" xr:uid="{D5838B5E-1819-4E96-8536-5CBDA5DA9D8B}"/>
    <cellStyle name="40% - Accent6 3 2 2 2 5" xfId="16827" xr:uid="{7FA2E93F-C692-4A42-AD35-1CC7DCE84D03}"/>
    <cellStyle name="40% - Accent6 3 2 2 2 6" xfId="16828" xr:uid="{4A526FED-CC9B-4114-9E22-65BACE79C8C5}"/>
    <cellStyle name="40% - Accent6 3 2 2 2 7" xfId="16829" xr:uid="{64135301-14CB-4002-9C39-C1AD3A42459B}"/>
    <cellStyle name="40% - Accent6 3 2 2 2 8" xfId="16817" xr:uid="{D3E65CC9-9A2F-41CC-BDF9-8056F3135AB6}"/>
    <cellStyle name="40% - Accent6 3 2 2 3" xfId="16830" xr:uid="{D4A411ED-137C-4AC2-925F-4A1D05236C03}"/>
    <cellStyle name="40% - Accent6 3 2 2 3 2" xfId="16831" xr:uid="{546E91CC-7B22-4245-9368-33B515C89DA7}"/>
    <cellStyle name="40% - Accent6 3 2 2 3 2 2" xfId="16832" xr:uid="{B17C25C1-D207-49E4-A6FB-EF98BF0EE86D}"/>
    <cellStyle name="40% - Accent6 3 2 2 3 2 3" xfId="16833" xr:uid="{FB95E0B2-0A64-4072-A06C-A68BB782806B}"/>
    <cellStyle name="40% - Accent6 3 2 2 3 2 4" xfId="16834" xr:uid="{80E76BFC-151E-476A-A8B2-078CD902FC99}"/>
    <cellStyle name="40% - Accent6 3 2 2 3 3" xfId="16835" xr:uid="{BCC53A95-C6D6-451C-9EF6-24C56A05DE69}"/>
    <cellStyle name="40% - Accent6 3 2 2 3 4" xfId="16836" xr:uid="{B45370D6-14CC-4251-BE37-4B4107A8671B}"/>
    <cellStyle name="40% - Accent6 3 2 2 3 5" xfId="16837" xr:uid="{5F358549-028E-45D7-9CB5-11758D2330D8}"/>
    <cellStyle name="40% - Accent6 3 2 2 3 6" xfId="16838" xr:uid="{E4465AC5-5D1B-45DA-B9D5-3C109563214C}"/>
    <cellStyle name="40% - Accent6 3 2 2 3 7" xfId="16839" xr:uid="{921B8349-BB2F-4D1F-9E63-6505B11B0092}"/>
    <cellStyle name="40% - Accent6 3 2 2 4" xfId="16840" xr:uid="{57611BDE-7117-406F-938B-E631D82C0D88}"/>
    <cellStyle name="40% - Accent6 3 2 2 4 2" xfId="16841" xr:uid="{A68F81D3-56D6-400E-994C-028A8D990A13}"/>
    <cellStyle name="40% - Accent6 3 2 2 4 3" xfId="16842" xr:uid="{045A605B-3DBC-4262-9F0C-70165AE89823}"/>
    <cellStyle name="40% - Accent6 3 2 2 4 4" xfId="16843" xr:uid="{1347E685-4B91-4289-A491-F803D6456C46}"/>
    <cellStyle name="40% - Accent6 3 2 2 4 5" xfId="16844" xr:uid="{A855BD19-3A52-441C-A9E0-64B168453F49}"/>
    <cellStyle name="40% - Accent6 3 2 2 5" xfId="16845" xr:uid="{BF87B792-2EA4-444C-B765-8B37992D6DF6}"/>
    <cellStyle name="40% - Accent6 3 2 2 6" xfId="16846" xr:uid="{9BE501E8-4F15-49CD-A058-D90E0006256D}"/>
    <cellStyle name="40% - Accent6 3 2 2 7" xfId="16847" xr:uid="{63F900DD-E999-4BFA-9897-E4E0B883B6C5}"/>
    <cellStyle name="40% - Accent6 3 2 2 8" xfId="16848" xr:uid="{6007CF9A-65C6-4FB8-BF21-825C396F5D14}"/>
    <cellStyle name="40% - Accent6 3 2 2 9" xfId="16849" xr:uid="{EEA1F06C-B86D-4843-BCDE-9A58EEDBB6F2}"/>
    <cellStyle name="40% - Accent6 3 2 3" xfId="489" xr:uid="{F8FF69A4-9AD3-4E9F-B365-CA742F37F1C3}"/>
    <cellStyle name="40% - Accent6 3 2 3 10" xfId="16850" xr:uid="{1EBB1DBE-944A-44B0-A452-DC9482E93E92}"/>
    <cellStyle name="40% - Accent6 3 2 3 2" xfId="16851" xr:uid="{2AF0096D-075C-48E0-B96F-DED90EEA80DB}"/>
    <cellStyle name="40% - Accent6 3 2 3 2 2" xfId="16852" xr:uid="{5DFC623B-EE1B-426D-AFD9-2A7254262EF2}"/>
    <cellStyle name="40% - Accent6 3 2 3 2 2 2" xfId="16853" xr:uid="{0A8C1D34-03A3-4C0B-8589-00975963F7D3}"/>
    <cellStyle name="40% - Accent6 3 2 3 2 2 3" xfId="16854" xr:uid="{83644C4D-AC9C-414C-845E-9B0499C8229C}"/>
    <cellStyle name="40% - Accent6 3 2 3 2 2 4" xfId="16855" xr:uid="{D291260A-20D4-4683-ADED-3654476E0733}"/>
    <cellStyle name="40% - Accent6 3 2 3 2 2 5" xfId="16856" xr:uid="{C6DB9C8B-0998-4B07-A780-32874FA58801}"/>
    <cellStyle name="40% - Accent6 3 2 3 2 3" xfId="16857" xr:uid="{5D3CBB12-29D6-4E07-A7EE-F95BC1DE3F53}"/>
    <cellStyle name="40% - Accent6 3 2 3 2 4" xfId="16858" xr:uid="{BC13F4C5-5A02-4FE1-A9DB-40A834B20F97}"/>
    <cellStyle name="40% - Accent6 3 2 3 2 5" xfId="16859" xr:uid="{F1D95A49-EC79-4652-9580-DABF92A390A4}"/>
    <cellStyle name="40% - Accent6 3 2 3 2 6" xfId="16860" xr:uid="{95660340-2BEC-4B27-BE7B-8426A9690189}"/>
    <cellStyle name="40% - Accent6 3 2 3 2 7" xfId="16861" xr:uid="{06849C03-38FB-40BA-9D5B-E0E6E6C1357C}"/>
    <cellStyle name="40% - Accent6 3 2 3 3" xfId="16862" xr:uid="{DF8DC2D6-74DD-41AA-AE44-81CB889268D7}"/>
    <cellStyle name="40% - Accent6 3 2 3 3 2" xfId="16863" xr:uid="{7AF8F6E7-C292-4959-BAA8-62085EFDFBEF}"/>
    <cellStyle name="40% - Accent6 3 2 3 3 2 2" xfId="16864" xr:uid="{751888A4-C9D8-4FBC-B94F-F706D118EFFA}"/>
    <cellStyle name="40% - Accent6 3 2 3 3 2 3" xfId="16865" xr:uid="{FDBFD918-F343-4E8E-ACFF-0BE8A34D49C8}"/>
    <cellStyle name="40% - Accent6 3 2 3 3 3" xfId="16866" xr:uid="{F6FD733E-E582-42C7-A317-748C92C8E745}"/>
    <cellStyle name="40% - Accent6 3 2 3 3 4" xfId="16867" xr:uid="{33ECEDDA-6047-425B-8A8D-1CDAD92E7145}"/>
    <cellStyle name="40% - Accent6 3 2 3 3 5" xfId="16868" xr:uid="{547C8F0C-666E-4B7F-9B46-F7893F71A53F}"/>
    <cellStyle name="40% - Accent6 3 2 3 3 6" xfId="16869" xr:uid="{1D925080-9840-42FC-BCCF-1D3A3EA5B2AE}"/>
    <cellStyle name="40% - Accent6 3 2 3 3 7" xfId="16870" xr:uid="{F3F536CC-B33E-42C4-B28F-13C724C97F70}"/>
    <cellStyle name="40% - Accent6 3 2 3 4" xfId="16871" xr:uid="{43F89F76-99B9-4A58-824F-6EAE2D4DF97E}"/>
    <cellStyle name="40% - Accent6 3 2 3 4 2" xfId="16872" xr:uid="{04F6E47B-DC72-4CB9-9DA4-04AE2403F1E1}"/>
    <cellStyle name="40% - Accent6 3 2 3 4 3" xfId="16873" xr:uid="{0EB60001-D8ED-40A8-820E-3899C7EE6960}"/>
    <cellStyle name="40% - Accent6 3 2 3 4 4" xfId="16874" xr:uid="{50022A88-15ED-4538-A6DC-65AC923EAC50}"/>
    <cellStyle name="40% - Accent6 3 2 3 5" xfId="16875" xr:uid="{4F28EDDA-5615-49A7-BF97-A2ECB38CA05E}"/>
    <cellStyle name="40% - Accent6 3 2 3 6" xfId="16876" xr:uid="{7025AC64-3D41-48ED-9032-A7C492321997}"/>
    <cellStyle name="40% - Accent6 3 2 3 7" xfId="16877" xr:uid="{F42F8786-61E5-4197-93F3-790CEEED0F8A}"/>
    <cellStyle name="40% - Accent6 3 2 3 8" xfId="16878" xr:uid="{A5FAED42-B138-4FAA-A0DC-E379EEFF4192}"/>
    <cellStyle name="40% - Accent6 3 2 3 9" xfId="16879" xr:uid="{5DB3DA7E-4300-46B8-883C-C035C55DCD68}"/>
    <cellStyle name="40% - Accent6 3 2 4" xfId="16880" xr:uid="{61CFDDA4-0E19-4A16-83AD-5A5D57F88FA1}"/>
    <cellStyle name="40% - Accent6 3 2 4 2" xfId="16881" xr:uid="{79381B5E-2FE3-4A93-8736-0DC8DC8C66C5}"/>
    <cellStyle name="40% - Accent6 3 2 4 2 2" xfId="16882" xr:uid="{C4BD5B1A-6E13-49DA-8ABD-C4FC374C0A26}"/>
    <cellStyle name="40% - Accent6 3 2 4 2 2 2" xfId="16883" xr:uid="{BED07A78-8971-49D4-A0DB-DC9C9AFB07AF}"/>
    <cellStyle name="40% - Accent6 3 2 4 2 3" xfId="16884" xr:uid="{F62E59F0-E25B-4CB5-BEE8-774F62481536}"/>
    <cellStyle name="40% - Accent6 3 2 4 2 4" xfId="16885" xr:uid="{D9E16BE0-08ED-42DC-8457-47F8DA33DF6D}"/>
    <cellStyle name="40% - Accent6 3 2 4 2 5" xfId="16886" xr:uid="{B57D81AD-3ED0-47E4-9141-A1BE0DB72F68}"/>
    <cellStyle name="40% - Accent6 3 2 4 3" xfId="16887" xr:uid="{4174F6CD-0A02-48F3-B65D-D8C623F73B29}"/>
    <cellStyle name="40% - Accent6 3 2 4 3 2" xfId="16888" xr:uid="{8D960B57-838A-4045-82F0-1CC9FBF619AF}"/>
    <cellStyle name="40% - Accent6 3 2 4 4" xfId="16889" xr:uid="{D3A20968-F3B5-40D2-9F94-7BB17B137E5F}"/>
    <cellStyle name="40% - Accent6 3 2 4 4 2" xfId="16890" xr:uid="{4CAC55A6-61FC-4AAB-B036-5D45F86FA68B}"/>
    <cellStyle name="40% - Accent6 3 2 4 5" xfId="16891" xr:uid="{32E08067-1A72-404C-B089-94A50600BBD2}"/>
    <cellStyle name="40% - Accent6 3 2 4 6" xfId="16892" xr:uid="{C2C17708-3D84-49D2-86F9-3ADB1A35D965}"/>
    <cellStyle name="40% - Accent6 3 2 4 7" xfId="16893" xr:uid="{348C7267-AA3F-44D7-8921-77FB8001B2AD}"/>
    <cellStyle name="40% - Accent6 3 2 5" xfId="16894" xr:uid="{9E7AF47E-BB22-4773-96FA-52CBD568EADD}"/>
    <cellStyle name="40% - Accent6 3 2 5 2" xfId="16895" xr:uid="{CC963890-5226-4EBE-B8F1-57CC7A8C2850}"/>
    <cellStyle name="40% - Accent6 3 2 5 2 2" xfId="16896" xr:uid="{7B99D177-2FEC-41C8-9F7B-6CDA977D72EF}"/>
    <cellStyle name="40% - Accent6 3 2 5 2 2 2" xfId="16897" xr:uid="{3213ED2D-9DB6-4627-8279-F06D66B1C256}"/>
    <cellStyle name="40% - Accent6 3 2 5 2 3" xfId="16898" xr:uid="{75D2C24C-F421-400D-897D-60923D6849BC}"/>
    <cellStyle name="40% - Accent6 3 2 5 2 4" xfId="16899" xr:uid="{F6384570-2DCF-49E4-B725-E1B4B02089D5}"/>
    <cellStyle name="40% - Accent6 3 2 5 3" xfId="16900" xr:uid="{0C873EDE-AF6B-4A02-81CF-5B5865010E5E}"/>
    <cellStyle name="40% - Accent6 3 2 5 3 2" xfId="16901" xr:uid="{7A903FAD-784D-4DB4-A227-EE716FD07024}"/>
    <cellStyle name="40% - Accent6 3 2 5 4" xfId="16902" xr:uid="{4677D48E-87AE-4FE4-81E7-9511D5E1D1F1}"/>
    <cellStyle name="40% - Accent6 3 2 5 4 2" xfId="16903" xr:uid="{DE740B92-488C-4592-B69A-66978D5EC88F}"/>
    <cellStyle name="40% - Accent6 3 2 5 5" xfId="16904" xr:uid="{D4B2CBE6-B5BE-4796-867A-6108598A4BA1}"/>
    <cellStyle name="40% - Accent6 3 2 5 6" xfId="16905" xr:uid="{2782BD4A-5B55-4F20-A34F-591F6A5BB17B}"/>
    <cellStyle name="40% - Accent6 3 2 5 7" xfId="16906" xr:uid="{9F7685BC-50CB-4A6A-8D06-DF5F975E8A11}"/>
    <cellStyle name="40% - Accent6 3 2 6" xfId="16907" xr:uid="{3D8ABA35-00E5-44C2-82F0-9A19F8C47FDF}"/>
    <cellStyle name="40% - Accent6 3 2 6 2" xfId="16908" xr:uid="{D26485A9-9FA2-419F-AA2B-F5B440C159F9}"/>
    <cellStyle name="40% - Accent6 3 2 6 2 2" xfId="16909" xr:uid="{532530F8-8C4E-4997-A0DA-07E7EF4CA836}"/>
    <cellStyle name="40% - Accent6 3 2 6 3" xfId="16910" xr:uid="{5BD0F9F4-966B-4E7E-8DFD-C4B07D0C4AA3}"/>
    <cellStyle name="40% - Accent6 3 2 6 4" xfId="16911" xr:uid="{3BA7DABF-8266-48F5-8CF6-D2E416BB5CAA}"/>
    <cellStyle name="40% - Accent6 3 2 7" xfId="16912" xr:uid="{9683220F-C8AC-4082-AAE1-73C76C5BAD9E}"/>
    <cellStyle name="40% - Accent6 3 2 7 2" xfId="16913" xr:uid="{B18B3891-B3F7-43CA-9B08-B39ABC3A6BC5}"/>
    <cellStyle name="40% - Accent6 3 2 8" xfId="16914" xr:uid="{79581DAF-D0C3-4526-A2D4-97B2022AC843}"/>
    <cellStyle name="40% - Accent6 3 2 8 2" xfId="16915" xr:uid="{D491E762-E118-48FB-BB65-9C32FD1C7896}"/>
    <cellStyle name="40% - Accent6 3 2 9" xfId="16916" xr:uid="{B3752EDC-9E55-457A-A213-2A333C18B780}"/>
    <cellStyle name="40% - Accent6 3 3" xfId="490" xr:uid="{BD5EEFA9-417B-4383-8B7D-39FF211C8634}"/>
    <cellStyle name="40% - Accent6 3 3 10" xfId="16918" xr:uid="{8B6DFCFB-0455-4C50-B846-D65B0250620D}"/>
    <cellStyle name="40% - Accent6 3 3 11" xfId="16917" xr:uid="{492F77BF-3B97-4729-9D4D-B79561B3463E}"/>
    <cellStyle name="40% - Accent6 3 3 2" xfId="491" xr:uid="{AAA6DC21-1676-434C-9B53-62D9C509B8AA}"/>
    <cellStyle name="40% - Accent6 3 3 2 2" xfId="16920" xr:uid="{B53428CF-02B8-45B1-B701-D907D0F61118}"/>
    <cellStyle name="40% - Accent6 3 3 2 2 2" xfId="16921" xr:uid="{1B1D4508-8443-4510-B0BF-7D0757E74F32}"/>
    <cellStyle name="40% - Accent6 3 3 2 2 2 2" xfId="16922" xr:uid="{1F122744-6F88-463E-A33F-F23574AC1C03}"/>
    <cellStyle name="40% - Accent6 3 3 2 2 3" xfId="16923" xr:uid="{E125C0BF-901F-4A88-BA30-075F86A46B5C}"/>
    <cellStyle name="40% - Accent6 3 3 2 2 4" xfId="16924" xr:uid="{EFA81979-175F-451C-877D-5B983328C2FE}"/>
    <cellStyle name="40% - Accent6 3 3 2 3" xfId="16925" xr:uid="{1701B319-E211-4AEF-A26A-8807CB07C94B}"/>
    <cellStyle name="40% - Accent6 3 3 2 3 2" xfId="16926" xr:uid="{6A426753-7620-4707-95BE-D433FD1A3BC0}"/>
    <cellStyle name="40% - Accent6 3 3 2 4" xfId="16927" xr:uid="{AD888E7A-FA7E-4239-9829-515F7AC737FC}"/>
    <cellStyle name="40% - Accent6 3 3 2 5" xfId="16928" xr:uid="{630DF953-C073-475D-BE32-E9A75F649176}"/>
    <cellStyle name="40% - Accent6 3 3 2 6" xfId="16929" xr:uid="{2834E42F-9C22-4F01-ADA2-24BEA4E2EC5C}"/>
    <cellStyle name="40% - Accent6 3 3 2 7" xfId="16930" xr:uid="{4CCD071E-F0E4-4FDC-BABB-931C737E1C9E}"/>
    <cellStyle name="40% - Accent6 3 3 2 8" xfId="16931" xr:uid="{4388BA17-93D1-4135-9AC0-DC1EDCF22B05}"/>
    <cellStyle name="40% - Accent6 3 3 2 9" xfId="16919" xr:uid="{14F11524-ABA8-435E-9D22-090EABDCBA59}"/>
    <cellStyle name="40% - Accent6 3 3 3" xfId="16932" xr:uid="{2B274EBA-3943-4A42-A196-3D98524D504F}"/>
    <cellStyle name="40% - Accent6 3 3 3 2" xfId="16933" xr:uid="{03556A15-B817-4E07-BA43-4D8E60055EB7}"/>
    <cellStyle name="40% - Accent6 3 3 3 2 2" xfId="16934" xr:uid="{C58A863D-F8A1-4BA4-AB22-658F9B4D880A}"/>
    <cellStyle name="40% - Accent6 3 3 3 2 3" xfId="16935" xr:uid="{99CE054B-C205-4D21-A31C-FA29D0AFDE02}"/>
    <cellStyle name="40% - Accent6 3 3 3 2 4" xfId="16936" xr:uid="{B3FFF73E-4E40-4D9A-A33A-E0428EFF37BA}"/>
    <cellStyle name="40% - Accent6 3 3 3 3" xfId="16937" xr:uid="{EAB2A59F-F618-455A-93E6-837D73560AB1}"/>
    <cellStyle name="40% - Accent6 3 3 3 4" xfId="16938" xr:uid="{EEB66AAE-AC88-430D-9CEA-054DE921E930}"/>
    <cellStyle name="40% - Accent6 3 3 3 5" xfId="16939" xr:uid="{F1B2C64F-DA48-4B7D-93E0-4B2FCBEF4D43}"/>
    <cellStyle name="40% - Accent6 3 3 3 6" xfId="16940" xr:uid="{B044ADD1-77FF-4546-A535-952EBBB5072B}"/>
    <cellStyle name="40% - Accent6 3 3 3 7" xfId="16941" xr:uid="{8010ED61-3390-436A-83DE-AA1A9EED5AA7}"/>
    <cellStyle name="40% - Accent6 3 3 4" xfId="16942" xr:uid="{26BBB396-BD6A-461D-AF56-B0C36EFEFA60}"/>
    <cellStyle name="40% - Accent6 3 3 4 2" xfId="16943" xr:uid="{A3CE2A14-A6F3-4BB9-8E78-161D596DDE2F}"/>
    <cellStyle name="40% - Accent6 3 3 4 3" xfId="16944" xr:uid="{19F17B38-8BC5-44D1-85D9-DD2025365F21}"/>
    <cellStyle name="40% - Accent6 3 3 4 4" xfId="16945" xr:uid="{050E613B-6B77-49CB-819E-8E2B5AC342EE}"/>
    <cellStyle name="40% - Accent6 3 3 5" xfId="16946" xr:uid="{3DA10FC0-1B01-434C-85AF-74B9791F275A}"/>
    <cellStyle name="40% - Accent6 3 3 6" xfId="16947" xr:uid="{B5C24C79-C4A2-4DA0-A250-52B5523F33D1}"/>
    <cellStyle name="40% - Accent6 3 3 7" xfId="16948" xr:uid="{4139545E-1017-4389-9AEC-BFFCDAE6D96B}"/>
    <cellStyle name="40% - Accent6 3 3 8" xfId="16949" xr:uid="{EAE4E965-1F8F-43A6-A135-4738991A91ED}"/>
    <cellStyle name="40% - Accent6 3 3 9" xfId="16950" xr:uid="{9DC14446-BFED-413E-95E7-E749715C9152}"/>
    <cellStyle name="40% - Accent6 3 4" xfId="492" xr:uid="{A36A28A4-02C1-4017-A0AA-767571F6ADF0}"/>
    <cellStyle name="40% - Accent6 3 4 10" xfId="16952" xr:uid="{F1C45465-CADF-4BE2-BC61-541C5390943F}"/>
    <cellStyle name="40% - Accent6 3 4 11" xfId="16951" xr:uid="{861A1E7E-4E02-48BD-BBC5-0BD9CFC5B3DE}"/>
    <cellStyle name="40% - Accent6 3 4 2" xfId="16953" xr:uid="{B0C427BF-DA53-4D86-A296-297120E6A5B7}"/>
    <cellStyle name="40% - Accent6 3 4 2 2" xfId="16954" xr:uid="{91D2C25E-A1B0-4FD3-AA8B-F322736B088D}"/>
    <cellStyle name="40% - Accent6 3 4 2 2 2" xfId="16955" xr:uid="{73DD24B7-7A7E-4692-9491-DCE8F722E348}"/>
    <cellStyle name="40% - Accent6 3 4 2 2 2 2" xfId="16956" xr:uid="{F4CFAB31-B723-45D0-987B-CAB0EA0A92D0}"/>
    <cellStyle name="40% - Accent6 3 4 2 2 3" xfId="16957" xr:uid="{D331CE38-0EB1-4DD7-A07B-1DF0528F37EE}"/>
    <cellStyle name="40% - Accent6 3 4 2 2 4" xfId="16958" xr:uid="{8AEABF47-F146-44A4-80B7-85D8BE0FFB36}"/>
    <cellStyle name="40% - Accent6 3 4 2 2 5" xfId="16959" xr:uid="{F3FE44B3-F7A2-45A6-8689-77023DC85B4D}"/>
    <cellStyle name="40% - Accent6 3 4 2 3" xfId="16960" xr:uid="{BDAC3C54-3C0D-4231-B0E3-DB49271FF4E7}"/>
    <cellStyle name="40% - Accent6 3 4 2 3 2" xfId="16961" xr:uid="{4D3A9E9B-B1C4-4213-8275-4E7F0A40BA3B}"/>
    <cellStyle name="40% - Accent6 3 4 2 4" xfId="16962" xr:uid="{6A42CD3C-8036-4E3B-AE3E-ACED519024D5}"/>
    <cellStyle name="40% - Accent6 3 4 2 5" xfId="16963" xr:uid="{AD42AA22-EEC4-49AD-B720-4E6A78B14CF9}"/>
    <cellStyle name="40% - Accent6 3 4 2 6" xfId="16964" xr:uid="{DD6F5DCC-B589-4EBE-B34A-82B1745B76EE}"/>
    <cellStyle name="40% - Accent6 3 4 2 7" xfId="16965" xr:uid="{2770A5B3-0D2D-46A3-94DE-72F2F7C37388}"/>
    <cellStyle name="40% - Accent6 3 4 3" xfId="16966" xr:uid="{BCA74A46-DC95-44BD-BA5A-1C2C2F039C99}"/>
    <cellStyle name="40% - Accent6 3 4 3 2" xfId="16967" xr:uid="{7B20A4B3-4077-4135-ACC2-FD2F56A81040}"/>
    <cellStyle name="40% - Accent6 3 4 3 2 2" xfId="16968" xr:uid="{918ACA38-2EA2-4921-9C79-FE01B9DDE0B0}"/>
    <cellStyle name="40% - Accent6 3 4 3 2 3" xfId="16969" xr:uid="{FA0A85ED-E6E0-4464-902A-7F694AC54487}"/>
    <cellStyle name="40% - Accent6 3 4 3 2 4" xfId="16970" xr:uid="{EAC40F57-04BA-4BD8-805D-AFBC4543A63E}"/>
    <cellStyle name="40% - Accent6 3 4 3 3" xfId="16971" xr:uid="{63AB7B64-90E2-4E1C-A080-C2D5AEBFC3DB}"/>
    <cellStyle name="40% - Accent6 3 4 3 4" xfId="16972" xr:uid="{CEB021B6-B7B7-45A8-B7BA-FF0923434D40}"/>
    <cellStyle name="40% - Accent6 3 4 3 5" xfId="16973" xr:uid="{C64C8A0B-25C1-4C34-9C87-BC0C7113533D}"/>
    <cellStyle name="40% - Accent6 3 4 3 6" xfId="16974" xr:uid="{39D2A97D-B281-422E-BDF3-7EE1584D6A19}"/>
    <cellStyle name="40% - Accent6 3 4 3 7" xfId="16975" xr:uid="{83BA4D04-9F84-472D-B6E2-36A95D1911AE}"/>
    <cellStyle name="40% - Accent6 3 4 4" xfId="16976" xr:uid="{DFE18C7D-2BA5-45C7-B49C-9A92A1BDF512}"/>
    <cellStyle name="40% - Accent6 3 4 4 2" xfId="16977" xr:uid="{5C9556F2-3D7F-46E8-8BA3-151297B12DBA}"/>
    <cellStyle name="40% - Accent6 3 4 4 3" xfId="16978" xr:uid="{A64B61DA-5C16-4244-B8A3-D87A99361170}"/>
    <cellStyle name="40% - Accent6 3 4 4 4" xfId="16979" xr:uid="{E093BC7D-0F4D-43BF-B07C-2854EAD98ABC}"/>
    <cellStyle name="40% - Accent6 3 4 4 5" xfId="16980" xr:uid="{6F427B51-18B1-475A-A22A-5D1AF6B84B44}"/>
    <cellStyle name="40% - Accent6 3 4 5" xfId="16981" xr:uid="{DA52AB28-7FFB-456D-B7DE-81206C1D59DD}"/>
    <cellStyle name="40% - Accent6 3 4 6" xfId="16982" xr:uid="{43FACF96-FE31-4192-AC88-5E0C3F539BC5}"/>
    <cellStyle name="40% - Accent6 3 4 7" xfId="16983" xr:uid="{96B31E75-6739-4435-8C69-1A5D62CD7B9B}"/>
    <cellStyle name="40% - Accent6 3 4 8" xfId="16984" xr:uid="{BB7D37FF-39CA-462C-AE11-EC8C9EA7DAAC}"/>
    <cellStyle name="40% - Accent6 3 4 9" xfId="16985" xr:uid="{FD72F1E9-C3B5-4B0C-9E18-322D44A55ABB}"/>
    <cellStyle name="40% - Accent6 3 5" xfId="16986" xr:uid="{0C0F69D3-7092-44C7-A659-2B83C6A46ADC}"/>
    <cellStyle name="40% - Accent6 3 5 2" xfId="16987" xr:uid="{8CA53D2E-6B44-4186-AE53-AC3EC7E48747}"/>
    <cellStyle name="40% - Accent6 3 5 2 2" xfId="16988" xr:uid="{B5CA8A27-A394-4664-BB75-5CA9551F3773}"/>
    <cellStyle name="40% - Accent6 3 5 2 2 2" xfId="16989" xr:uid="{D39AD456-D30C-445A-8A8B-24032EB296C3}"/>
    <cellStyle name="40% - Accent6 3 5 2 2 3" xfId="16990" xr:uid="{428F1A4F-3163-42E4-ACF8-AEA4A491DB4D}"/>
    <cellStyle name="40% - Accent6 3 5 2 2 4" xfId="16991" xr:uid="{FF5DBBAD-699A-44A9-9EFF-53CAA2712234}"/>
    <cellStyle name="40% - Accent6 3 5 2 2 5" xfId="16992" xr:uid="{A384459A-3EFF-4BA4-B1D8-A4B7811C6629}"/>
    <cellStyle name="40% - Accent6 3 5 2 3" xfId="16993" xr:uid="{5B709795-7EB6-42B1-8110-D89EA4624175}"/>
    <cellStyle name="40% - Accent6 3 5 2 4" xfId="16994" xr:uid="{AEF2EBDC-DD2B-4CBD-8B18-101CC5860C4E}"/>
    <cellStyle name="40% - Accent6 3 5 2 5" xfId="16995" xr:uid="{DEB05845-34E6-407D-8F81-5EF51A879CFB}"/>
    <cellStyle name="40% - Accent6 3 5 2 6" xfId="16996" xr:uid="{59C6F691-AD8A-4B8E-92BB-EE05C9E1D051}"/>
    <cellStyle name="40% - Accent6 3 5 2 7" xfId="16997" xr:uid="{B9A68650-C31B-41A9-80B4-5D1D9D67584B}"/>
    <cellStyle name="40% - Accent6 3 5 3" xfId="16998" xr:uid="{C4A82D0C-1597-4F2D-A2E6-ED2CC25DDAAE}"/>
    <cellStyle name="40% - Accent6 3 5 3 2" xfId="16999" xr:uid="{DBE7C535-1277-4993-B7A9-5C4CD5581521}"/>
    <cellStyle name="40% - Accent6 3 5 3 2 2" xfId="17000" xr:uid="{25BFE4FE-17CF-4A85-BC4C-C65B32337EE5}"/>
    <cellStyle name="40% - Accent6 3 5 3 2 3" xfId="17001" xr:uid="{AEC12DC4-EA97-4165-BAD1-4BE0A2D1B69C}"/>
    <cellStyle name="40% - Accent6 3 5 3 3" xfId="17002" xr:uid="{58DCB156-0992-4673-8D5A-3361635C301E}"/>
    <cellStyle name="40% - Accent6 3 5 3 4" xfId="17003" xr:uid="{2F30C0D2-C409-4647-8D8E-70E9A6A6E3AC}"/>
    <cellStyle name="40% - Accent6 3 5 3 5" xfId="17004" xr:uid="{930DD81A-0111-49FE-9212-DFFE81FD198F}"/>
    <cellStyle name="40% - Accent6 3 5 3 6" xfId="17005" xr:uid="{BE32FD1D-4F5E-4CA5-B454-E83C1ADFC19B}"/>
    <cellStyle name="40% - Accent6 3 5 3 7" xfId="17006" xr:uid="{BFDF035E-6DBF-4AE4-9CF4-9F5D6FEF4B08}"/>
    <cellStyle name="40% - Accent6 3 5 4" xfId="17007" xr:uid="{CBDC96E0-140D-4555-AFB0-2076CD41DAD6}"/>
    <cellStyle name="40% - Accent6 3 5 4 2" xfId="17008" xr:uid="{FC4AD6C6-3E1B-456A-AF3B-2C6A68178142}"/>
    <cellStyle name="40% - Accent6 3 5 4 3" xfId="17009" xr:uid="{1D20E32D-A214-47E1-A0C4-CC1BF1B16424}"/>
    <cellStyle name="40% - Accent6 3 5 4 4" xfId="17010" xr:uid="{0077ABF3-581F-4BCD-9DC3-5B9597AB855B}"/>
    <cellStyle name="40% - Accent6 3 5 5" xfId="17011" xr:uid="{92ABE351-66C8-41F0-B325-8B550E8AAA7F}"/>
    <cellStyle name="40% - Accent6 3 5 6" xfId="17012" xr:uid="{452EDCFF-2E84-431B-93B0-F513B4EDD0AF}"/>
    <cellStyle name="40% - Accent6 3 5 7" xfId="17013" xr:uid="{5F7CA6A9-577E-4262-87BE-B20F76742155}"/>
    <cellStyle name="40% - Accent6 3 5 8" xfId="17014" xr:uid="{4518E615-1819-401D-A603-18F84E892E1F}"/>
    <cellStyle name="40% - Accent6 3 5 9" xfId="17015" xr:uid="{67307D0C-93F3-4791-9027-CA7FB197B18E}"/>
    <cellStyle name="40% - Accent6 3 6" xfId="17016" xr:uid="{EE7A1C06-0FAE-4B1F-8B49-6BC0CBC79AD2}"/>
    <cellStyle name="40% - Accent6 3 6 2" xfId="17017" xr:uid="{8C54FEBE-A82C-43FA-BC83-5FDB504F8231}"/>
    <cellStyle name="40% - Accent6 3 6 2 2" xfId="17018" xr:uid="{0ED6C806-CD57-47C7-B15F-9AC3B6B67C98}"/>
    <cellStyle name="40% - Accent6 3 6 2 2 2" xfId="17019" xr:uid="{022BB381-FABC-498D-A6F2-50143F5BC36A}"/>
    <cellStyle name="40% - Accent6 3 6 2 3" xfId="17020" xr:uid="{2C61FE93-FFE2-4CBD-AB0C-4FE007F51E31}"/>
    <cellStyle name="40% - Accent6 3 6 2 4" xfId="17021" xr:uid="{8FC176C0-B5A3-4B66-8EB1-10CA9B1355E5}"/>
    <cellStyle name="40% - Accent6 3 6 2 5" xfId="17022" xr:uid="{F43E64EC-C97F-4B8C-AA4F-F82E4EDFAED1}"/>
    <cellStyle name="40% - Accent6 3 6 3" xfId="17023" xr:uid="{58BDC539-61FD-4BF3-B877-CA84CB1A5A7F}"/>
    <cellStyle name="40% - Accent6 3 6 3 2" xfId="17024" xr:uid="{F22CD257-BEE4-4EB3-B963-DB54A74D91D4}"/>
    <cellStyle name="40% - Accent6 3 6 4" xfId="17025" xr:uid="{E10A0131-8FAF-4B7D-9CCC-A079D707795C}"/>
    <cellStyle name="40% - Accent6 3 6 4 2" xfId="17026" xr:uid="{DB80A165-2DE9-4A5E-A038-19CCE1EB64E4}"/>
    <cellStyle name="40% - Accent6 3 6 5" xfId="17027" xr:uid="{8981ABDC-A313-4ACD-BBEE-AB4325C3D3D4}"/>
    <cellStyle name="40% - Accent6 3 6 6" xfId="17028" xr:uid="{342AE754-362C-4220-83A9-5ED7223D7E4D}"/>
    <cellStyle name="40% - Accent6 3 6 7" xfId="17029" xr:uid="{AB290DBE-E825-49D7-9777-6BB2B32F5C9A}"/>
    <cellStyle name="40% - Accent6 3 6 8" xfId="17030" xr:uid="{D4F73BB4-307A-4A4C-8C27-49F51841E635}"/>
    <cellStyle name="40% - Accent6 3 7" xfId="17031" xr:uid="{EF56EB6A-82F1-42BF-9C43-988630C39A0F}"/>
    <cellStyle name="40% - Accent6 3 7 2" xfId="17032" xr:uid="{9C05483B-4CE8-4951-AE6A-AB8D7B06756D}"/>
    <cellStyle name="40% - Accent6 3 7 2 2" xfId="17033" xr:uid="{6F9963C7-DF53-4A9D-88AE-688E558A308F}"/>
    <cellStyle name="40% - Accent6 3 7 2 2 2" xfId="17034" xr:uid="{541F15D4-6D38-44DD-B54A-017705DD583F}"/>
    <cellStyle name="40% - Accent6 3 7 2 3" xfId="17035" xr:uid="{ED486043-F018-47AF-AD66-BD125E4D78BF}"/>
    <cellStyle name="40% - Accent6 3 7 2 4" xfId="17036" xr:uid="{F9FDA1E1-567B-4FCB-8962-EFFF17A2E7E1}"/>
    <cellStyle name="40% - Accent6 3 7 3" xfId="17037" xr:uid="{771E12B1-907A-4B0D-A1BC-A6D3CE848846}"/>
    <cellStyle name="40% - Accent6 3 7 3 2" xfId="17038" xr:uid="{1D2EB2B1-9572-451A-B48F-D608C8F3C0C1}"/>
    <cellStyle name="40% - Accent6 3 7 4" xfId="17039" xr:uid="{84CEC0CF-F195-4C94-80BB-99C4BF0A671F}"/>
    <cellStyle name="40% - Accent6 3 7 4 2" xfId="17040" xr:uid="{536C46E9-B42B-425B-887F-48E23EDFD497}"/>
    <cellStyle name="40% - Accent6 3 7 5" xfId="17041" xr:uid="{6519CA6B-B029-444D-822D-49A390FB8FA3}"/>
    <cellStyle name="40% - Accent6 3 7 6" xfId="17042" xr:uid="{9F1DBCDC-0E6C-493F-8C42-42A1181F83E9}"/>
    <cellStyle name="40% - Accent6 3 7 7" xfId="17043" xr:uid="{1057A4E5-6646-4C7F-8981-9765B0046F4A}"/>
    <cellStyle name="40% - Accent6 3 8" xfId="17044" xr:uid="{2257FA1A-C42F-48F5-80BF-4057A06559DF}"/>
    <cellStyle name="40% - Accent6 3 8 2" xfId="17045" xr:uid="{8FF4D3F9-FADB-4072-A9B9-0B8A7BAEE48A}"/>
    <cellStyle name="40% - Accent6 3 8 2 2" xfId="17046" xr:uid="{C39AB674-34AF-46C6-A333-BAACAF03D762}"/>
    <cellStyle name="40% - Accent6 3 8 3" xfId="17047" xr:uid="{86DFE958-45AC-4A3E-98ED-BE9A7C9A5A8B}"/>
    <cellStyle name="40% - Accent6 3 8 4" xfId="17048" xr:uid="{84091693-F51B-4F96-8F94-A1623C7D2037}"/>
    <cellStyle name="40% - Accent6 3 9" xfId="17049" xr:uid="{236E0FE0-D556-4B4E-9132-EBEB4071BF54}"/>
    <cellStyle name="40% - Accent6 3 9 2" xfId="17050" xr:uid="{62541D95-57D1-4F6E-8AA0-B88F0E88F7F1}"/>
    <cellStyle name="40% - Accent6 30" xfId="17051" xr:uid="{E13756DE-BBFF-42BB-9C3D-273E790D9BDD}"/>
    <cellStyle name="40% - Accent6 31" xfId="17052" xr:uid="{2A2673AA-E89A-4639-9CCD-7FE3AF754F83}"/>
    <cellStyle name="40% - Accent6 32" xfId="17053" xr:uid="{33962D5B-DB58-483F-AB00-1F0CE545104F}"/>
    <cellStyle name="40% - Accent6 33" xfId="17054" xr:uid="{4071A084-1E9D-4E97-9033-3EEF5E54529C}"/>
    <cellStyle name="40% - Accent6 34" xfId="17055" xr:uid="{C248834E-2FED-407F-A85A-F91D3B89878C}"/>
    <cellStyle name="40% - Accent6 35" xfId="17056" xr:uid="{7444D94C-6CF8-46A4-AD0A-2247547DE36A}"/>
    <cellStyle name="40% - Accent6 36" xfId="17057" xr:uid="{09FAA793-57C9-4841-AC54-DB5F455F4375}"/>
    <cellStyle name="40% - Accent6 37" xfId="17058" xr:uid="{C1021030-5C88-4890-870B-77ADB4CD55A9}"/>
    <cellStyle name="40% - Accent6 38" xfId="17059" xr:uid="{037C8F04-750B-430A-85F7-D3F5952CFB93}"/>
    <cellStyle name="40% - Accent6 39" xfId="17060" xr:uid="{53E8518B-2540-465C-AE13-A3EB8DDD3A94}"/>
    <cellStyle name="40% - Accent6 4" xfId="493" xr:uid="{D5CC99B7-BB06-4CFF-9EA8-F3B4299C6B43}"/>
    <cellStyle name="40% - Accent6 4 10" xfId="17062" xr:uid="{43EC2EA5-7E2D-4D46-8815-CB63A3A9BE35}"/>
    <cellStyle name="40% - Accent6 4 11" xfId="17063" xr:uid="{B1888282-4CB8-401C-ADE6-0026AE6AA65E}"/>
    <cellStyle name="40% - Accent6 4 12" xfId="17064" xr:uid="{FA729067-37A0-4A0F-95ED-EAF138E9127C}"/>
    <cellStyle name="40% - Accent6 4 13" xfId="17065" xr:uid="{0ED67E45-6BC9-41A7-BAD7-A09FEDC1A226}"/>
    <cellStyle name="40% - Accent6 4 14" xfId="17066" xr:uid="{D68BF42B-86BA-4B59-A81B-EE950476295F}"/>
    <cellStyle name="40% - Accent6 4 15" xfId="17067" xr:uid="{2B3EEAB2-20BC-4163-8DD7-76FB7660D88D}"/>
    <cellStyle name="40% - Accent6 4 16" xfId="17061" xr:uid="{41E40B38-C1BB-4E2D-B374-45DDCDD255FF}"/>
    <cellStyle name="40% - Accent6 4 2" xfId="494" xr:uid="{1C16A4A4-172E-45C7-9120-37010491729D}"/>
    <cellStyle name="40% - Accent6 4 2 10" xfId="17069" xr:uid="{476B567B-46AF-4436-9205-45E9356AC400}"/>
    <cellStyle name="40% - Accent6 4 2 11" xfId="17070" xr:uid="{8895FE19-FB47-4A32-A6C4-B45AE7A2914C}"/>
    <cellStyle name="40% - Accent6 4 2 12" xfId="17071" xr:uid="{26A159CE-2048-4A78-A735-9117220BD06C}"/>
    <cellStyle name="40% - Accent6 4 2 13" xfId="17072" xr:uid="{A32992D7-800D-4B87-8893-8DE56A7C3B97}"/>
    <cellStyle name="40% - Accent6 4 2 14" xfId="17068" xr:uid="{47E4DAC2-4E7B-4F0D-8CD2-5723A8BF1D58}"/>
    <cellStyle name="40% - Accent6 4 2 2" xfId="495" xr:uid="{1687F355-AD87-4553-B2AC-739A9EDE34E0}"/>
    <cellStyle name="40% - Accent6 4 2 2 10" xfId="17074" xr:uid="{D456C8FD-B0BF-4F27-8258-432DE963B397}"/>
    <cellStyle name="40% - Accent6 4 2 2 11" xfId="17073" xr:uid="{5BAB5B93-2D7C-4CDF-916D-1F1E5AE4D4E9}"/>
    <cellStyle name="40% - Accent6 4 2 2 2" xfId="17075" xr:uid="{7B4D0CAA-F400-4FE8-8F49-24F5FFC0353F}"/>
    <cellStyle name="40% - Accent6 4 2 2 2 2" xfId="17076" xr:uid="{F907A6C0-4594-4B21-A5FE-D3A94C004EDE}"/>
    <cellStyle name="40% - Accent6 4 2 2 2 2 2" xfId="17077" xr:uid="{B64443F3-A12C-4859-9E4F-4FA7C14782E2}"/>
    <cellStyle name="40% - Accent6 4 2 2 2 2 3" xfId="17078" xr:uid="{BB65212C-79F8-4128-AF66-00653A48F5E0}"/>
    <cellStyle name="40% - Accent6 4 2 2 2 2 4" xfId="17079" xr:uid="{2060595C-874B-48CB-AB5E-8265EBE8AD1E}"/>
    <cellStyle name="40% - Accent6 4 2 2 2 3" xfId="17080" xr:uid="{566F5E06-AB17-4996-A126-57CDA0F3FDA4}"/>
    <cellStyle name="40% - Accent6 4 2 2 2 4" xfId="17081" xr:uid="{62FEE23F-E629-4EE6-869B-CA1EE36CEA71}"/>
    <cellStyle name="40% - Accent6 4 2 2 2 5" xfId="17082" xr:uid="{853119D9-5A9F-4224-A11C-D2EF850CD158}"/>
    <cellStyle name="40% - Accent6 4 2 2 2 6" xfId="17083" xr:uid="{0A6CA7BF-4ED3-4F30-87C5-02CD39A027DA}"/>
    <cellStyle name="40% - Accent6 4 2 2 2 7" xfId="17084" xr:uid="{9D82F971-9D1F-4CD0-B042-569109F979D8}"/>
    <cellStyle name="40% - Accent6 4 2 2 3" xfId="17085" xr:uid="{39EC473D-D304-4F4D-A7B2-EAEB0288E992}"/>
    <cellStyle name="40% - Accent6 4 2 2 3 2" xfId="17086" xr:uid="{58804895-DBF1-451E-8209-ACF591F77338}"/>
    <cellStyle name="40% - Accent6 4 2 2 3 2 2" xfId="17087" xr:uid="{ABF8EC81-CF7F-49A0-9EBD-F29DC9A3FFE2}"/>
    <cellStyle name="40% - Accent6 4 2 2 3 2 3" xfId="17088" xr:uid="{861D6149-372F-4627-B7F7-7451C967191D}"/>
    <cellStyle name="40% - Accent6 4 2 2 3 3" xfId="17089" xr:uid="{00D0F930-4BB9-4A5A-87C0-A878C36FFC61}"/>
    <cellStyle name="40% - Accent6 4 2 2 3 4" xfId="17090" xr:uid="{9F210C24-D5B2-4441-A800-18D5633E3427}"/>
    <cellStyle name="40% - Accent6 4 2 2 3 5" xfId="17091" xr:uid="{2A8DEC94-6C94-40D6-B7C4-E32A19C6EA69}"/>
    <cellStyle name="40% - Accent6 4 2 2 3 6" xfId="17092" xr:uid="{3EBC3BBF-DFC9-46EF-9D88-F2A5134CB5F5}"/>
    <cellStyle name="40% - Accent6 4 2 2 4" xfId="17093" xr:uid="{5D727DC5-5956-498F-A5DF-5A6373D08CC9}"/>
    <cellStyle name="40% - Accent6 4 2 2 4 2" xfId="17094" xr:uid="{24D406DC-663F-4C26-86BA-FB8CC3E4B773}"/>
    <cellStyle name="40% - Accent6 4 2 2 4 3" xfId="17095" xr:uid="{883E8DB4-7CE4-41B4-A3DB-F0AF461B7CB6}"/>
    <cellStyle name="40% - Accent6 4 2 2 5" xfId="17096" xr:uid="{7894753D-03AF-4BCF-8603-6A6231A51CB5}"/>
    <cellStyle name="40% - Accent6 4 2 2 6" xfId="17097" xr:uid="{7579D516-86F2-46FD-860F-E0EBEB93DBF1}"/>
    <cellStyle name="40% - Accent6 4 2 2 7" xfId="17098" xr:uid="{B8694427-88C8-44D2-9E8B-350346A9B095}"/>
    <cellStyle name="40% - Accent6 4 2 2 8" xfId="17099" xr:uid="{C4134EED-27A0-49D3-A2E1-795544F5F285}"/>
    <cellStyle name="40% - Accent6 4 2 2 9" xfId="17100" xr:uid="{77CBBA65-CB50-40A1-AF62-2883643E9CA1}"/>
    <cellStyle name="40% - Accent6 4 2 3" xfId="17101" xr:uid="{964EFB56-84DF-404D-B823-9E7DB68308BA}"/>
    <cellStyle name="40% - Accent6 4 2 3 2" xfId="17102" xr:uid="{C539957A-9C6A-479E-ABA7-B5D4257BE80F}"/>
    <cellStyle name="40% - Accent6 4 2 3 2 2" xfId="17103" xr:uid="{64D75278-0EC0-40B2-B724-7F90E2FE0958}"/>
    <cellStyle name="40% - Accent6 4 2 3 2 2 2" xfId="17104" xr:uid="{855EB32B-B476-415D-B10C-27BF6DF358DC}"/>
    <cellStyle name="40% - Accent6 4 2 3 2 2 3" xfId="17105" xr:uid="{0CA454DE-6DDB-471C-A512-266FBFF253CC}"/>
    <cellStyle name="40% - Accent6 4 2 3 2 3" xfId="17106" xr:uid="{39470F1F-6553-4028-BF13-1061F9F53C94}"/>
    <cellStyle name="40% - Accent6 4 2 3 2 4" xfId="17107" xr:uid="{F2085921-9744-4069-A2D7-78ED7E9B8FD3}"/>
    <cellStyle name="40% - Accent6 4 2 3 2 5" xfId="17108" xr:uid="{416E3962-17B3-4A5E-98E6-D08C0C740C5F}"/>
    <cellStyle name="40% - Accent6 4 2 3 2 6" xfId="17109" xr:uid="{C37907DB-5C18-413A-B1DA-6BD877C2E14F}"/>
    <cellStyle name="40% - Accent6 4 2 3 3" xfId="17110" xr:uid="{302F4DD3-1E9F-4872-9665-0952C7D12801}"/>
    <cellStyle name="40% - Accent6 4 2 3 3 2" xfId="17111" xr:uid="{6AA19689-A0D8-4B00-AAA5-29EE6C1A8BD0}"/>
    <cellStyle name="40% - Accent6 4 2 3 3 2 2" xfId="17112" xr:uid="{FECE29BB-461A-4532-8990-4D7162A23D1D}"/>
    <cellStyle name="40% - Accent6 4 2 3 3 2 3" xfId="17113" xr:uid="{3B4EBA1A-D415-44C0-A79F-B4284DA5308F}"/>
    <cellStyle name="40% - Accent6 4 2 3 3 3" xfId="17114" xr:uid="{98EE4910-4A17-4EB5-AD45-C0B4B9174B82}"/>
    <cellStyle name="40% - Accent6 4 2 3 3 4" xfId="17115" xr:uid="{43448E7B-9521-497D-A756-FF4C498B9ED1}"/>
    <cellStyle name="40% - Accent6 4 2 3 3 5" xfId="17116" xr:uid="{0F4A0FDF-B817-43DA-ADA8-0D4147768469}"/>
    <cellStyle name="40% - Accent6 4 2 3 4" xfId="17117" xr:uid="{9A1CF28C-7815-4B5F-B7BF-63C3BD577F30}"/>
    <cellStyle name="40% - Accent6 4 2 3 4 2" xfId="17118" xr:uid="{DF45ECF9-DF03-4668-90EA-F70241A98B02}"/>
    <cellStyle name="40% - Accent6 4 2 3 4 3" xfId="17119" xr:uid="{DB7F89C8-F697-41FC-A0DE-16F60D7DC5B6}"/>
    <cellStyle name="40% - Accent6 4 2 3 5" xfId="17120" xr:uid="{4B888E89-90E7-41A9-9EC5-6496449E8684}"/>
    <cellStyle name="40% - Accent6 4 2 3 6" xfId="17121" xr:uid="{684DD309-4E0A-4A24-BE1F-5C8D1277E696}"/>
    <cellStyle name="40% - Accent6 4 2 3 7" xfId="17122" xr:uid="{F0E751B0-9C44-4F6C-868E-235E56BE78B3}"/>
    <cellStyle name="40% - Accent6 4 2 3 8" xfId="17123" xr:uid="{86D0D3F2-6502-4024-86F2-EE54EB4E8A16}"/>
    <cellStyle name="40% - Accent6 4 2 3 9" xfId="17124" xr:uid="{EE735B70-40E7-4B6B-999A-E41237D7EFB2}"/>
    <cellStyle name="40% - Accent6 4 2 4" xfId="17125" xr:uid="{47407FDB-8F8C-4EEE-9703-71676BF0A0B6}"/>
    <cellStyle name="40% - Accent6 4 2 4 2" xfId="17126" xr:uid="{5BD7494E-D66E-4323-928D-1C2D3581350B}"/>
    <cellStyle name="40% - Accent6 4 2 4 2 2" xfId="17127" xr:uid="{338B58F6-1BBD-412C-A04C-29DFCB0D8A2D}"/>
    <cellStyle name="40% - Accent6 4 2 4 2 3" xfId="17128" xr:uid="{9CBF53D5-60C9-4E08-A73A-AAE0EBDEEECA}"/>
    <cellStyle name="40% - Accent6 4 2 4 3" xfId="17129" xr:uid="{DBB60B28-0F77-47FB-82DF-144B04508227}"/>
    <cellStyle name="40% - Accent6 4 2 4 4" xfId="17130" xr:uid="{BAF0B084-42F1-4A9C-9311-FA7A13E2F196}"/>
    <cellStyle name="40% - Accent6 4 2 4 5" xfId="17131" xr:uid="{7A543DF9-75BF-47C5-8298-81003C4079EA}"/>
    <cellStyle name="40% - Accent6 4 2 4 6" xfId="17132" xr:uid="{7334D873-1A1F-4A55-83E2-529BAE042C57}"/>
    <cellStyle name="40% - Accent6 4 2 4 7" xfId="17133" xr:uid="{9CBEF715-175D-4765-BAE1-8B5493D63749}"/>
    <cellStyle name="40% - Accent6 4 2 5" xfId="17134" xr:uid="{AF66B4C2-AB03-46F2-9615-179A61D732C6}"/>
    <cellStyle name="40% - Accent6 4 2 5 2" xfId="17135" xr:uid="{ECBF4AE3-83A7-42EE-BB5E-A93A449D2C57}"/>
    <cellStyle name="40% - Accent6 4 2 5 2 2" xfId="17136" xr:uid="{611F063D-F9AA-4B57-AD36-A679C3BA59F3}"/>
    <cellStyle name="40% - Accent6 4 2 5 2 3" xfId="17137" xr:uid="{21C0BC27-429D-49AA-AF15-3EB9289C969F}"/>
    <cellStyle name="40% - Accent6 4 2 5 3" xfId="17138" xr:uid="{50FC77CA-BC70-4EA4-8E2A-3F51B6E52814}"/>
    <cellStyle name="40% - Accent6 4 2 5 4" xfId="17139" xr:uid="{7EFD448A-F163-4E8F-9436-FC266C7C2660}"/>
    <cellStyle name="40% - Accent6 4 2 5 5" xfId="17140" xr:uid="{0CDB1490-9B43-4332-B112-2BABCFECC33A}"/>
    <cellStyle name="40% - Accent6 4 2 6" xfId="17141" xr:uid="{5ACA52AF-82D2-49F0-86D8-005D41F93932}"/>
    <cellStyle name="40% - Accent6 4 2 6 2" xfId="17142" xr:uid="{EAE22F7B-AFD2-4565-B667-1BC6868677CA}"/>
    <cellStyle name="40% - Accent6 4 2 6 3" xfId="17143" xr:uid="{26473DE0-B92D-4CE5-949B-8F79D7361ECE}"/>
    <cellStyle name="40% - Accent6 4 2 7" xfId="17144" xr:uid="{2683654A-88B2-43B8-AD6C-D78CC93F26EE}"/>
    <cellStyle name="40% - Accent6 4 2 8" xfId="17145" xr:uid="{0ED527E8-4C46-4164-BE92-203C75731968}"/>
    <cellStyle name="40% - Accent6 4 2 9" xfId="17146" xr:uid="{CFFA0CDB-3814-44BB-A870-29D9AE8A5933}"/>
    <cellStyle name="40% - Accent6 4 3" xfId="496" xr:uid="{2F085BD0-F79D-46D2-B909-DA1E0EC01691}"/>
    <cellStyle name="40% - Accent6 4 3 10" xfId="17148" xr:uid="{6B8022F4-75B1-4B96-8179-E2193E5CD6C0}"/>
    <cellStyle name="40% - Accent6 4 3 11" xfId="17147" xr:uid="{C1E85FAC-A19C-4032-9D0D-64C30751427B}"/>
    <cellStyle name="40% - Accent6 4 3 2" xfId="17149" xr:uid="{7290C238-ACCD-48DF-B19B-3343260CDBC5}"/>
    <cellStyle name="40% - Accent6 4 3 2 2" xfId="17150" xr:uid="{E023504C-1AAF-4267-AB8B-D4173F65AA6D}"/>
    <cellStyle name="40% - Accent6 4 3 2 2 2" xfId="17151" xr:uid="{7B31C94C-F5A2-48E5-A1C1-C8C98E4EB44C}"/>
    <cellStyle name="40% - Accent6 4 3 2 2 3" xfId="17152" xr:uid="{4C6C2A17-9AAE-436D-9365-D47BB4567B14}"/>
    <cellStyle name="40% - Accent6 4 3 2 2 4" xfId="17153" xr:uid="{8A5417FE-EF6C-440B-80A7-89B87F5BC745}"/>
    <cellStyle name="40% - Accent6 4 3 2 2 5" xfId="17154" xr:uid="{46F10B7E-62A0-49BE-919C-345A52501FDE}"/>
    <cellStyle name="40% - Accent6 4 3 2 3" xfId="17155" xr:uid="{EB759389-F093-4FC0-AACE-30BE59A68643}"/>
    <cellStyle name="40% - Accent6 4 3 2 4" xfId="17156" xr:uid="{55C87737-937D-452B-987B-18A6119B7498}"/>
    <cellStyle name="40% - Accent6 4 3 2 5" xfId="17157" xr:uid="{9BC01A64-BE62-4693-BDC4-EC584CED2FEB}"/>
    <cellStyle name="40% - Accent6 4 3 2 6" xfId="17158" xr:uid="{F07440B5-C094-49AB-BF77-506E31E8A177}"/>
    <cellStyle name="40% - Accent6 4 3 2 7" xfId="17159" xr:uid="{F54994CB-A3E4-4781-B470-B6BABB8A323B}"/>
    <cellStyle name="40% - Accent6 4 3 2 8" xfId="17160" xr:uid="{F53C6E24-00FF-427B-B3B9-41575302DA9E}"/>
    <cellStyle name="40% - Accent6 4 3 3" xfId="17161" xr:uid="{0FB3245F-83C9-4E46-BC5A-00CB389A8B34}"/>
    <cellStyle name="40% - Accent6 4 3 3 2" xfId="17162" xr:uid="{74032559-7CCE-4A19-82F1-27A0FD919E6E}"/>
    <cellStyle name="40% - Accent6 4 3 3 2 2" xfId="17163" xr:uid="{71F4FBD2-567F-4B21-BB42-867D99CD69E8}"/>
    <cellStyle name="40% - Accent6 4 3 3 2 3" xfId="17164" xr:uid="{45D5E8D1-DCE9-4ABA-9433-7973D9803419}"/>
    <cellStyle name="40% - Accent6 4 3 3 3" xfId="17165" xr:uid="{087E6F55-1C0E-4BA9-B90E-A1084D4F9A84}"/>
    <cellStyle name="40% - Accent6 4 3 3 4" xfId="17166" xr:uid="{FABE855E-9CFA-47E8-98DB-9D7B39F7BBEF}"/>
    <cellStyle name="40% - Accent6 4 3 3 5" xfId="17167" xr:uid="{A9E9CA6D-CB4E-41AD-B87E-3A7F7FD0CC32}"/>
    <cellStyle name="40% - Accent6 4 3 3 6" xfId="17168" xr:uid="{2E3BE679-01A7-423C-BAF8-316EB37CB1A4}"/>
    <cellStyle name="40% - Accent6 4 3 3 7" xfId="17169" xr:uid="{872144B6-E95E-4BF2-915F-73F7C83862DF}"/>
    <cellStyle name="40% - Accent6 4 3 4" xfId="17170" xr:uid="{5F0F1C20-97EF-4C5E-8694-6D0E6FD47E29}"/>
    <cellStyle name="40% - Accent6 4 3 4 2" xfId="17171" xr:uid="{CBDF218E-07DB-436D-824A-6C91D39F5091}"/>
    <cellStyle name="40% - Accent6 4 3 4 3" xfId="17172" xr:uid="{6C334161-8B0B-4413-B1AA-1D403A75FBD7}"/>
    <cellStyle name="40% - Accent6 4 3 4 4" xfId="17173" xr:uid="{45EDEB3C-B4CA-4875-8407-742AF95E2F3E}"/>
    <cellStyle name="40% - Accent6 4 3 5" xfId="17174" xr:uid="{91950D7F-23FD-427B-9CE8-594CE4887470}"/>
    <cellStyle name="40% - Accent6 4 3 6" xfId="17175" xr:uid="{053169AA-4C21-4416-AE7A-DE0DF5E89A1F}"/>
    <cellStyle name="40% - Accent6 4 3 7" xfId="17176" xr:uid="{A742F396-78E5-4138-A4B0-9BB04389EB86}"/>
    <cellStyle name="40% - Accent6 4 3 8" xfId="17177" xr:uid="{D17AE2AB-E555-46BA-8D9E-9BEA67AF41C7}"/>
    <cellStyle name="40% - Accent6 4 3 9" xfId="17178" xr:uid="{87FAA57C-8094-4C03-BC10-5BBA7E689B8E}"/>
    <cellStyle name="40% - Accent6 4 4" xfId="17179" xr:uid="{93FDBE4F-059C-4EAE-BD09-2B0622E24BFE}"/>
    <cellStyle name="40% - Accent6 4 4 10" xfId="17180" xr:uid="{80ECE3CA-C052-4AF2-955C-AFD950EC0338}"/>
    <cellStyle name="40% - Accent6 4 4 2" xfId="17181" xr:uid="{0F576943-5177-480C-B1CC-C3B149732C52}"/>
    <cellStyle name="40% - Accent6 4 4 2 2" xfId="17182" xr:uid="{EAFCDDE2-4F1D-4BD7-A452-5F26B66D97D5}"/>
    <cellStyle name="40% - Accent6 4 4 2 2 2" xfId="17183" xr:uid="{AD000777-07BB-4F4A-92A5-78F5BBDA6759}"/>
    <cellStyle name="40% - Accent6 4 4 2 2 3" xfId="17184" xr:uid="{6C874A91-B97F-4F60-9305-0137A90DF215}"/>
    <cellStyle name="40% - Accent6 4 4 2 2 4" xfId="17185" xr:uid="{768A02E4-9E5D-47D6-B27D-C77892040943}"/>
    <cellStyle name="40% - Accent6 4 4 2 3" xfId="17186" xr:uid="{02741054-E8A5-4945-9E14-8D29CD1D882B}"/>
    <cellStyle name="40% - Accent6 4 4 2 4" xfId="17187" xr:uid="{9AA07EDC-2592-47BA-87ED-C92AB6896517}"/>
    <cellStyle name="40% - Accent6 4 4 2 5" xfId="17188" xr:uid="{6EFE975B-E200-4BF8-A3C2-0DD1710242BD}"/>
    <cellStyle name="40% - Accent6 4 4 2 6" xfId="17189" xr:uid="{D8732B77-842C-4ADB-BE32-48E62BA29725}"/>
    <cellStyle name="40% - Accent6 4 4 2 7" xfId="17190" xr:uid="{547E0AC9-3DC5-46D2-9233-5B16BE8C1C77}"/>
    <cellStyle name="40% - Accent6 4 4 3" xfId="17191" xr:uid="{6ED3304E-CE74-434F-BA84-FF0A0E91A26B}"/>
    <cellStyle name="40% - Accent6 4 4 3 2" xfId="17192" xr:uid="{997798CF-C7AF-4E39-99FE-A471BC5DD1C0}"/>
    <cellStyle name="40% - Accent6 4 4 3 2 2" xfId="17193" xr:uid="{FCD66A7E-2C44-4F67-B786-3948DAE9BDE9}"/>
    <cellStyle name="40% - Accent6 4 4 3 2 3" xfId="17194" xr:uid="{0367F8CE-5892-46FA-BF1B-F2DF1EEA7485}"/>
    <cellStyle name="40% - Accent6 4 4 3 3" xfId="17195" xr:uid="{295F11D7-E825-4F02-B722-9736E584B2C7}"/>
    <cellStyle name="40% - Accent6 4 4 3 4" xfId="17196" xr:uid="{47E6F761-305B-4A7D-A329-729B533FFA8C}"/>
    <cellStyle name="40% - Accent6 4 4 3 5" xfId="17197" xr:uid="{0192FDC2-814F-4D64-8C3F-8441A291C73B}"/>
    <cellStyle name="40% - Accent6 4 4 3 6" xfId="17198" xr:uid="{F41559B0-BB07-47FD-A20F-BCC10EEB72A9}"/>
    <cellStyle name="40% - Accent6 4 4 4" xfId="17199" xr:uid="{6770FBA5-94F6-4527-AF27-2CAABECF57DA}"/>
    <cellStyle name="40% - Accent6 4 4 4 2" xfId="17200" xr:uid="{9E78506F-5E2C-4F02-AA4F-1139A4AF51EE}"/>
    <cellStyle name="40% - Accent6 4 4 4 3" xfId="17201" xr:uid="{D6AB1F1A-4EB7-4E59-BAAB-46D2417CBC29}"/>
    <cellStyle name="40% - Accent6 4 4 4 4" xfId="17202" xr:uid="{A4DAFF44-4865-44F5-A0D1-BC049F1F0500}"/>
    <cellStyle name="40% - Accent6 4 4 5" xfId="17203" xr:uid="{6960C79F-E264-4580-9B2A-475B630063A7}"/>
    <cellStyle name="40% - Accent6 4 4 6" xfId="17204" xr:uid="{FF96368C-BD52-43E3-BA13-0BF8961A9854}"/>
    <cellStyle name="40% - Accent6 4 4 7" xfId="17205" xr:uid="{E9DEF35A-6DCE-42DE-BC14-9EBB41D616B0}"/>
    <cellStyle name="40% - Accent6 4 4 8" xfId="17206" xr:uid="{8D22363E-84AD-4AAA-B7BF-AECC266F64D2}"/>
    <cellStyle name="40% - Accent6 4 4 9" xfId="17207" xr:uid="{79FCA619-9C1B-4561-BCC7-DB3A09E04649}"/>
    <cellStyle name="40% - Accent6 4 5" xfId="17208" xr:uid="{1CDBD888-91BF-4229-9143-68AFC8BBA89C}"/>
    <cellStyle name="40% - Accent6 4 5 2" xfId="17209" xr:uid="{18CCAA93-5458-4AED-9D2F-D3CCB10FF410}"/>
    <cellStyle name="40% - Accent6 4 5 2 2" xfId="17210" xr:uid="{EEBC3AAD-F6B5-4B55-A1D2-A2CB9A91F4BD}"/>
    <cellStyle name="40% - Accent6 4 5 2 2 2" xfId="17211" xr:uid="{13F1216A-5292-4A4C-83E7-1B55525C89DA}"/>
    <cellStyle name="40% - Accent6 4 5 2 2 3" xfId="17212" xr:uid="{85ACC98D-9154-463F-8376-7CF91B203112}"/>
    <cellStyle name="40% - Accent6 4 5 2 2 4" xfId="17213" xr:uid="{D0DFE785-F1DC-4C3C-915F-4C61A2D3F1C0}"/>
    <cellStyle name="40% - Accent6 4 5 2 3" xfId="17214" xr:uid="{0AD77DE6-1B40-4FF0-961C-C6DD53544612}"/>
    <cellStyle name="40% - Accent6 4 5 2 4" xfId="17215" xr:uid="{DAFA36E5-2414-4987-9B49-1BD15167F95A}"/>
    <cellStyle name="40% - Accent6 4 5 2 5" xfId="17216" xr:uid="{AB0B07B4-FA1C-446A-834D-FFEB838D6E76}"/>
    <cellStyle name="40% - Accent6 4 5 2 6" xfId="17217" xr:uid="{8E956F1B-F834-4667-A437-0039F5CA7EB6}"/>
    <cellStyle name="40% - Accent6 4 5 3" xfId="17218" xr:uid="{2663178B-C585-480B-B156-38F90F8CA46F}"/>
    <cellStyle name="40% - Accent6 4 5 3 2" xfId="17219" xr:uid="{76FBEBE2-D72C-44BB-A643-B0CF3FD18B87}"/>
    <cellStyle name="40% - Accent6 4 5 3 2 2" xfId="17220" xr:uid="{66B0F952-D8F0-44EC-B1FF-BCD350D5BFDE}"/>
    <cellStyle name="40% - Accent6 4 5 3 2 3" xfId="17221" xr:uid="{7010B0D8-F526-4DE5-9DD2-1E50F75EBB60}"/>
    <cellStyle name="40% - Accent6 4 5 3 3" xfId="17222" xr:uid="{9BC2E091-11E5-4DC2-B0FD-6B5F059AF2E3}"/>
    <cellStyle name="40% - Accent6 4 5 3 4" xfId="17223" xr:uid="{B1356FAB-3FB6-4A14-9DA0-9BEC1F3A25D6}"/>
    <cellStyle name="40% - Accent6 4 5 3 5" xfId="17224" xr:uid="{2DC5F5CB-5A6C-4526-BE1A-B14C7D0671F2}"/>
    <cellStyle name="40% - Accent6 4 5 3 6" xfId="17225" xr:uid="{B5B0AA14-D56C-4C1B-9537-89B1AA1270F3}"/>
    <cellStyle name="40% - Accent6 4 5 4" xfId="17226" xr:uid="{5D8B65EC-32A6-40A9-9749-621B9B21F887}"/>
    <cellStyle name="40% - Accent6 4 5 4 2" xfId="17227" xr:uid="{9AC5D302-2050-405E-AFE2-1B10B78413B8}"/>
    <cellStyle name="40% - Accent6 4 5 4 3" xfId="17228" xr:uid="{FBF5190B-BACE-4C4A-8459-BF34346A8858}"/>
    <cellStyle name="40% - Accent6 4 5 4 4" xfId="17229" xr:uid="{4EE89B82-0340-41E2-B753-BAD06683B5E8}"/>
    <cellStyle name="40% - Accent6 4 5 5" xfId="17230" xr:uid="{37B0A34E-511E-4865-B7ED-4A05E82212C2}"/>
    <cellStyle name="40% - Accent6 4 5 6" xfId="17231" xr:uid="{9050E39C-1085-4CC1-AB6B-D6D2758E7395}"/>
    <cellStyle name="40% - Accent6 4 5 7" xfId="17232" xr:uid="{844D9150-B2A4-4002-95B5-AE169A5438AB}"/>
    <cellStyle name="40% - Accent6 4 5 8" xfId="17233" xr:uid="{5E743667-1EE5-4C83-965A-8CD7BB51E149}"/>
    <cellStyle name="40% - Accent6 4 5 9" xfId="17234" xr:uid="{2069128B-CA33-4297-908A-82E90895636F}"/>
    <cellStyle name="40% - Accent6 4 6" xfId="17235" xr:uid="{4E4ABF73-1425-46AD-96CC-C929D3AE1A04}"/>
    <cellStyle name="40% - Accent6 4 6 2" xfId="17236" xr:uid="{8409DF0B-6ED0-4615-BCDA-A31ADB85D423}"/>
    <cellStyle name="40% - Accent6 4 6 2 2" xfId="17237" xr:uid="{FB2238B4-6922-4428-9807-0D5D8869CDE1}"/>
    <cellStyle name="40% - Accent6 4 6 2 3" xfId="17238" xr:uid="{79876A59-C46B-4DF2-8932-8B49AE064E6B}"/>
    <cellStyle name="40% - Accent6 4 6 2 4" xfId="17239" xr:uid="{071E302C-79B7-4899-A140-BB3B63206B1C}"/>
    <cellStyle name="40% - Accent6 4 6 3" xfId="17240" xr:uid="{B6A2D492-EF49-4ABE-ABC8-FC2C50980BE0}"/>
    <cellStyle name="40% - Accent6 4 6 4" xfId="17241" xr:uid="{D06E6185-727E-47A1-9F2B-93270DB1C8B7}"/>
    <cellStyle name="40% - Accent6 4 6 5" xfId="17242" xr:uid="{24EE02CD-3A2F-4E8B-BD6E-13BE4C24C1C7}"/>
    <cellStyle name="40% - Accent6 4 6 6" xfId="17243" xr:uid="{97F7482F-4676-4759-952D-0BBD7A8A0E56}"/>
    <cellStyle name="40% - Accent6 4 7" xfId="17244" xr:uid="{ABAD334A-8102-4302-999D-75DC6C08BDE6}"/>
    <cellStyle name="40% - Accent6 4 7 2" xfId="17245" xr:uid="{58095B58-88A5-4D68-B3DD-8DF870430D65}"/>
    <cellStyle name="40% - Accent6 4 7 2 2" xfId="17246" xr:uid="{224C5B64-8435-4CC8-8223-26DF1AF9CA09}"/>
    <cellStyle name="40% - Accent6 4 7 2 3" xfId="17247" xr:uid="{B3FC93E4-74CC-4AAC-9348-5D5CF3511B17}"/>
    <cellStyle name="40% - Accent6 4 7 3" xfId="17248" xr:uid="{5D08855D-1AB7-4A73-977B-D60FC8C352EB}"/>
    <cellStyle name="40% - Accent6 4 7 4" xfId="17249" xr:uid="{88B2EF74-D7DB-454C-B5B5-0148DDE53EEC}"/>
    <cellStyle name="40% - Accent6 4 7 5" xfId="17250" xr:uid="{3CD31BE4-50B4-407B-8B68-34C856155369}"/>
    <cellStyle name="40% - Accent6 4 7 6" xfId="17251" xr:uid="{02CC2811-CE34-411B-B17E-0B55AD875355}"/>
    <cellStyle name="40% - Accent6 4 8" xfId="17252" xr:uid="{559A1C1E-A333-4535-9B50-456D1B65711D}"/>
    <cellStyle name="40% - Accent6 4 8 2" xfId="17253" xr:uid="{90CEC45C-C428-4E65-8881-41A5DB8EE2B6}"/>
    <cellStyle name="40% - Accent6 4 8 3" xfId="17254" xr:uid="{29BFA1EC-1529-43C6-A011-FCDC786D36C8}"/>
    <cellStyle name="40% - Accent6 4 8 4" xfId="17255" xr:uid="{EB45B55C-5CB0-4280-8BCA-1674638395A8}"/>
    <cellStyle name="40% - Accent6 4 9" xfId="17256" xr:uid="{C92CCBB1-AFB7-4A5F-92D8-E72477C167E3}"/>
    <cellStyle name="40% - Accent6 40" xfId="17257" xr:uid="{00AA4FE6-4BBD-477D-AAAD-CD6F47D42C66}"/>
    <cellStyle name="40% - Accent6 41" xfId="17258" xr:uid="{3CCDEC87-1F96-40EA-B877-2936076F2AE1}"/>
    <cellStyle name="40% - Accent6 42" xfId="16319" xr:uid="{703DA4AB-B3EA-4B5A-9FFF-C657751F5325}"/>
    <cellStyle name="40% - Accent6 5" xfId="497" xr:uid="{F38CF394-DED2-4D95-AF15-AE9671DD57BA}"/>
    <cellStyle name="40% - Accent6 5 10" xfId="17260" xr:uid="{8769BD68-D79B-4409-8AF2-F11AAE9798C5}"/>
    <cellStyle name="40% - Accent6 5 11" xfId="17261" xr:uid="{0345FAC3-C493-4F07-BA9E-DDC9CE353588}"/>
    <cellStyle name="40% - Accent6 5 12" xfId="17262" xr:uid="{0A282100-405D-4649-8F88-06837159184E}"/>
    <cellStyle name="40% - Accent6 5 13" xfId="17263" xr:uid="{071431FC-429C-4F18-8804-5ECCE842911A}"/>
    <cellStyle name="40% - Accent6 5 14" xfId="17264" xr:uid="{C61969BE-6707-4219-9C91-779E1F0387CF}"/>
    <cellStyle name="40% - Accent6 5 15" xfId="17265" xr:uid="{A20515A6-852C-4BBE-965E-966EF684AFAE}"/>
    <cellStyle name="40% - Accent6 5 16" xfId="17259" xr:uid="{A4CE0630-14AA-4C3C-83D7-19238F56C9A0}"/>
    <cellStyle name="40% - Accent6 5 2" xfId="498" xr:uid="{9DC3AD22-4EA6-4CF0-825E-5DD195B593C9}"/>
    <cellStyle name="40% - Accent6 5 2 10" xfId="17267" xr:uid="{A27CD43D-236F-438F-90A3-F0B9107D27D7}"/>
    <cellStyle name="40% - Accent6 5 2 11" xfId="17268" xr:uid="{38C42E09-55B7-4249-8033-9004D74EAD57}"/>
    <cellStyle name="40% - Accent6 5 2 12" xfId="17269" xr:uid="{70809081-579D-4890-AD1A-BEADDAC62653}"/>
    <cellStyle name="40% - Accent6 5 2 13" xfId="17270" xr:uid="{0E5BCF3F-7774-4AD4-A83F-3A6AA64DA87E}"/>
    <cellStyle name="40% - Accent6 5 2 14" xfId="17266" xr:uid="{D1405190-8A96-4152-96D7-1AC885AEF1E2}"/>
    <cellStyle name="40% - Accent6 5 2 2" xfId="499" xr:uid="{7527F670-3017-497A-98AB-DAD1E8D0E160}"/>
    <cellStyle name="40% - Accent6 5 2 2 10" xfId="17272" xr:uid="{C09847E1-ED35-4DB7-9DF5-57E607889B3E}"/>
    <cellStyle name="40% - Accent6 5 2 2 11" xfId="17271" xr:uid="{D59A2FC0-279D-494A-B8E5-26E87E0CA44F}"/>
    <cellStyle name="40% - Accent6 5 2 2 2" xfId="17273" xr:uid="{864C103F-CCEB-4EC3-AF19-57F5DC0765D7}"/>
    <cellStyle name="40% - Accent6 5 2 2 2 2" xfId="17274" xr:uid="{9E05F397-904B-4CEC-A3B5-ED7E56C03DDD}"/>
    <cellStyle name="40% - Accent6 5 2 2 2 2 2" xfId="17275" xr:uid="{E3CC734A-5514-45C5-9A98-406366BD8995}"/>
    <cellStyle name="40% - Accent6 5 2 2 2 2 3" xfId="17276" xr:uid="{1EB37AE4-F42B-4336-AA96-92F03CF81314}"/>
    <cellStyle name="40% - Accent6 5 2 2 2 2 4" xfId="17277" xr:uid="{E02B7FFB-51C6-433E-8E89-87A305C03E2A}"/>
    <cellStyle name="40% - Accent6 5 2 2 2 3" xfId="17278" xr:uid="{34084052-A403-41E0-A1C0-A91D1F533126}"/>
    <cellStyle name="40% - Accent6 5 2 2 2 4" xfId="17279" xr:uid="{4F2A5EA6-796D-4577-B4B5-96219D8DD3A6}"/>
    <cellStyle name="40% - Accent6 5 2 2 2 5" xfId="17280" xr:uid="{A31BDB86-CD1B-4774-9471-447320B73077}"/>
    <cellStyle name="40% - Accent6 5 2 2 2 6" xfId="17281" xr:uid="{12156069-EA76-4F37-95AD-7355EFDE0070}"/>
    <cellStyle name="40% - Accent6 5 2 2 2 7" xfId="17282" xr:uid="{DD4AF6B3-D6CB-42B5-883A-2BA827BB7C85}"/>
    <cellStyle name="40% - Accent6 5 2 2 3" xfId="17283" xr:uid="{C2947346-25D8-42BD-BC68-0AF39DE4C88F}"/>
    <cellStyle name="40% - Accent6 5 2 2 3 2" xfId="17284" xr:uid="{540DA8CC-2148-419D-B8CE-03BEE92390DF}"/>
    <cellStyle name="40% - Accent6 5 2 2 3 2 2" xfId="17285" xr:uid="{554DC6B3-3AFF-4A4F-B785-9F4B7F320953}"/>
    <cellStyle name="40% - Accent6 5 2 2 3 2 3" xfId="17286" xr:uid="{632377DC-CCEF-4094-97DC-2F6215FE07BC}"/>
    <cellStyle name="40% - Accent6 5 2 2 3 3" xfId="17287" xr:uid="{5431A18B-3DDF-4485-9206-C7C2EEA7881B}"/>
    <cellStyle name="40% - Accent6 5 2 2 3 4" xfId="17288" xr:uid="{542CD7FC-33B7-4F70-9DDA-FABCD3FA4210}"/>
    <cellStyle name="40% - Accent6 5 2 2 3 5" xfId="17289" xr:uid="{93ADB43F-8E5A-4CC7-B4F2-6C212F038268}"/>
    <cellStyle name="40% - Accent6 5 2 2 3 6" xfId="17290" xr:uid="{EB9B1FF9-BA0D-45DD-955B-D72DDCB7CF62}"/>
    <cellStyle name="40% - Accent6 5 2 2 4" xfId="17291" xr:uid="{D5440C1D-CB1C-4C20-A00E-27679E59614A}"/>
    <cellStyle name="40% - Accent6 5 2 2 4 2" xfId="17292" xr:uid="{60B132CD-9F0F-43BD-A5D0-791E988DE8A1}"/>
    <cellStyle name="40% - Accent6 5 2 2 4 3" xfId="17293" xr:uid="{5940C145-1DF6-4CED-B999-01828483E8A3}"/>
    <cellStyle name="40% - Accent6 5 2 2 5" xfId="17294" xr:uid="{B45DC80A-6A43-409D-B4EC-941DC3523A94}"/>
    <cellStyle name="40% - Accent6 5 2 2 6" xfId="17295" xr:uid="{AE6E31DD-9CE8-4443-ACC4-304A23DBF1B1}"/>
    <cellStyle name="40% - Accent6 5 2 2 7" xfId="17296" xr:uid="{CA7C4652-6C4D-46D7-84A1-E6D15967D05F}"/>
    <cellStyle name="40% - Accent6 5 2 2 8" xfId="17297" xr:uid="{837C47B2-2375-4EF0-ADB4-6CFA9F380E69}"/>
    <cellStyle name="40% - Accent6 5 2 2 9" xfId="17298" xr:uid="{6070101E-125C-44B8-A71C-2E06D2583D5E}"/>
    <cellStyle name="40% - Accent6 5 2 3" xfId="17299" xr:uid="{C8D66061-AC5B-44D1-BB3D-18108DCD5FD8}"/>
    <cellStyle name="40% - Accent6 5 2 3 2" xfId="17300" xr:uid="{A8AFAECF-FA5F-4060-A25F-27DBC8141CA9}"/>
    <cellStyle name="40% - Accent6 5 2 3 2 2" xfId="17301" xr:uid="{E25E5120-F700-4554-B05D-0B69E2439A0A}"/>
    <cellStyle name="40% - Accent6 5 2 3 2 2 2" xfId="17302" xr:uid="{E7632680-A790-40F2-8D76-C264D200259E}"/>
    <cellStyle name="40% - Accent6 5 2 3 2 2 3" xfId="17303" xr:uid="{61EE13F8-03CB-431E-8205-FBE562CF1C8D}"/>
    <cellStyle name="40% - Accent6 5 2 3 2 3" xfId="17304" xr:uid="{FCCE6519-6137-4E34-B4C0-D3C31D01E72E}"/>
    <cellStyle name="40% - Accent6 5 2 3 2 4" xfId="17305" xr:uid="{67703A6B-D6A5-4F55-86AB-6EF9800BDFCA}"/>
    <cellStyle name="40% - Accent6 5 2 3 2 5" xfId="17306" xr:uid="{8B31A071-3935-490E-A882-770185B81D29}"/>
    <cellStyle name="40% - Accent6 5 2 3 2 6" xfId="17307" xr:uid="{C4630E3E-4479-41B6-BED0-23826DC80273}"/>
    <cellStyle name="40% - Accent6 5 2 3 3" xfId="17308" xr:uid="{E0282D10-8BD0-4085-8A82-94045D0CFA69}"/>
    <cellStyle name="40% - Accent6 5 2 3 3 2" xfId="17309" xr:uid="{A0DF5375-65B8-46D6-8A03-D81DFF642EC1}"/>
    <cellStyle name="40% - Accent6 5 2 3 3 2 2" xfId="17310" xr:uid="{1F1A1295-674B-4866-BFEE-19AE618CBD14}"/>
    <cellStyle name="40% - Accent6 5 2 3 3 2 3" xfId="17311" xr:uid="{465BE1D5-1450-4E1E-8B63-D708B2428A06}"/>
    <cellStyle name="40% - Accent6 5 2 3 3 3" xfId="17312" xr:uid="{019FC1CB-9599-4641-8ACF-77943B51C511}"/>
    <cellStyle name="40% - Accent6 5 2 3 3 4" xfId="17313" xr:uid="{2C13E5B6-48EA-4412-BB47-C4746B99EB4E}"/>
    <cellStyle name="40% - Accent6 5 2 3 3 5" xfId="17314" xr:uid="{6D996C03-31C5-4200-892D-01E10900B01C}"/>
    <cellStyle name="40% - Accent6 5 2 3 4" xfId="17315" xr:uid="{C4E91A15-8E56-4335-B486-12B07A66A97B}"/>
    <cellStyle name="40% - Accent6 5 2 3 4 2" xfId="17316" xr:uid="{7574F45B-F467-49A4-9A8D-CE21E6EA75E4}"/>
    <cellStyle name="40% - Accent6 5 2 3 4 3" xfId="17317" xr:uid="{D8372A5D-DB07-4E40-B7F2-F5F8A12FC456}"/>
    <cellStyle name="40% - Accent6 5 2 3 5" xfId="17318" xr:uid="{F451E5D9-7148-439B-A387-1B563383A17D}"/>
    <cellStyle name="40% - Accent6 5 2 3 6" xfId="17319" xr:uid="{9C05A585-F3CA-4469-B055-9940F1D6B1F3}"/>
    <cellStyle name="40% - Accent6 5 2 3 7" xfId="17320" xr:uid="{75385748-33FA-480C-B790-D0B94E9A0492}"/>
    <cellStyle name="40% - Accent6 5 2 3 8" xfId="17321" xr:uid="{31E6E52B-A94A-4195-8AA7-656D688C2259}"/>
    <cellStyle name="40% - Accent6 5 2 3 9" xfId="17322" xr:uid="{98ADC4B7-A0A4-4B59-AF2A-8E0690FA4580}"/>
    <cellStyle name="40% - Accent6 5 2 4" xfId="17323" xr:uid="{FAE86BCA-60C5-4D68-A308-4A0687A521D4}"/>
    <cellStyle name="40% - Accent6 5 2 4 2" xfId="17324" xr:uid="{74D6597F-12A5-449F-918D-D76F45418CBA}"/>
    <cellStyle name="40% - Accent6 5 2 4 2 2" xfId="17325" xr:uid="{91225958-FC96-4923-9231-FF643B76DD52}"/>
    <cellStyle name="40% - Accent6 5 2 4 2 3" xfId="17326" xr:uid="{1D03ACD1-BDD4-451A-A82B-464A71F4E252}"/>
    <cellStyle name="40% - Accent6 5 2 4 3" xfId="17327" xr:uid="{D7A8DBF4-B989-4C9E-9A92-8B21B74E8E1C}"/>
    <cellStyle name="40% - Accent6 5 2 4 4" xfId="17328" xr:uid="{3FFED936-17EB-4B40-A59B-89A52EC184A9}"/>
    <cellStyle name="40% - Accent6 5 2 4 5" xfId="17329" xr:uid="{C2FA35DA-F252-40B7-B3F0-7C578DD1B49A}"/>
    <cellStyle name="40% - Accent6 5 2 4 6" xfId="17330" xr:uid="{7D64BE5A-E978-493E-96BA-A449B6C5E9E8}"/>
    <cellStyle name="40% - Accent6 5 2 4 7" xfId="17331" xr:uid="{DFF46C28-ECEE-4837-972C-BE404734426E}"/>
    <cellStyle name="40% - Accent6 5 2 5" xfId="17332" xr:uid="{942D70E1-4879-4580-B790-84CC51A03140}"/>
    <cellStyle name="40% - Accent6 5 2 5 2" xfId="17333" xr:uid="{D8B71826-6E81-4C5A-90DC-1D3B4E6F4E72}"/>
    <cellStyle name="40% - Accent6 5 2 5 2 2" xfId="17334" xr:uid="{04BC5E08-D16F-4AAF-8718-7E5D898BF2A2}"/>
    <cellStyle name="40% - Accent6 5 2 5 2 3" xfId="17335" xr:uid="{E5C25D71-C3FA-4EFE-A213-E8FF228933FA}"/>
    <cellStyle name="40% - Accent6 5 2 5 3" xfId="17336" xr:uid="{CFD686BB-F74E-4750-965F-CD98075DF924}"/>
    <cellStyle name="40% - Accent6 5 2 5 4" xfId="17337" xr:uid="{DC5E862E-5FFA-4839-819D-DF90B5E6C846}"/>
    <cellStyle name="40% - Accent6 5 2 5 5" xfId="17338" xr:uid="{5C026BDF-D498-49F8-B581-7B14F2AA453A}"/>
    <cellStyle name="40% - Accent6 5 2 6" xfId="17339" xr:uid="{2E56A247-A9A4-4300-A0DF-3771AE6A89DE}"/>
    <cellStyle name="40% - Accent6 5 2 6 2" xfId="17340" xr:uid="{DB60616A-2005-4E93-8CEE-AF975BBB5AD0}"/>
    <cellStyle name="40% - Accent6 5 2 6 3" xfId="17341" xr:uid="{768FA063-676D-4532-A209-024C7E6A2DC9}"/>
    <cellStyle name="40% - Accent6 5 2 7" xfId="17342" xr:uid="{C279E5DA-7C4E-48A8-A685-46757B4E20CC}"/>
    <cellStyle name="40% - Accent6 5 2 8" xfId="17343" xr:uid="{87A9C39A-3932-44B9-8BDE-90F439854951}"/>
    <cellStyle name="40% - Accent6 5 2 9" xfId="17344" xr:uid="{26C64942-E777-40CF-8284-5247950A16B6}"/>
    <cellStyle name="40% - Accent6 5 3" xfId="500" xr:uid="{AE46395A-37F8-4AFD-8FC6-09AC0F6222C9}"/>
    <cellStyle name="40% - Accent6 5 3 10" xfId="17346" xr:uid="{810BA6AA-8462-46B4-B617-F9DCD0E0C087}"/>
    <cellStyle name="40% - Accent6 5 3 11" xfId="17345" xr:uid="{1D00ACCE-D3B7-4A5F-B9B0-AC904D619B24}"/>
    <cellStyle name="40% - Accent6 5 3 2" xfId="17347" xr:uid="{6A33BFA0-5FC4-4C22-9A0F-DC71CC0F6B75}"/>
    <cellStyle name="40% - Accent6 5 3 2 2" xfId="17348" xr:uid="{ABF6D49A-75E0-4A5F-864A-E0A5EA36F53D}"/>
    <cellStyle name="40% - Accent6 5 3 2 2 2" xfId="17349" xr:uid="{FF51EC24-13F6-4477-829F-2E441CED8353}"/>
    <cellStyle name="40% - Accent6 5 3 2 2 3" xfId="17350" xr:uid="{D95A74FE-51BF-4A20-9721-4761E1E27800}"/>
    <cellStyle name="40% - Accent6 5 3 2 2 4" xfId="17351" xr:uid="{9EF708C1-BCD0-42CC-9241-E83244810F56}"/>
    <cellStyle name="40% - Accent6 5 3 2 2 5" xfId="17352" xr:uid="{A4C6C67E-9ADF-4A7A-A93B-F09781381A1A}"/>
    <cellStyle name="40% - Accent6 5 3 2 3" xfId="17353" xr:uid="{453B8A1E-0E54-4287-AE82-6F1E7B186ECB}"/>
    <cellStyle name="40% - Accent6 5 3 2 4" xfId="17354" xr:uid="{EBA70083-2BEF-4D2C-9649-3C849FD1705E}"/>
    <cellStyle name="40% - Accent6 5 3 2 5" xfId="17355" xr:uid="{416ECAD2-4251-475F-AE66-9FDC799726FC}"/>
    <cellStyle name="40% - Accent6 5 3 2 6" xfId="17356" xr:uid="{5FBE1C34-2EA3-4D24-9FCA-378DB1FE823F}"/>
    <cellStyle name="40% - Accent6 5 3 2 7" xfId="17357" xr:uid="{5EE0CA86-7D62-4C2A-A62F-A0462F5F1199}"/>
    <cellStyle name="40% - Accent6 5 3 2 8" xfId="17358" xr:uid="{C4A85886-3767-46E1-A461-D9544EB98664}"/>
    <cellStyle name="40% - Accent6 5 3 3" xfId="17359" xr:uid="{F75EDB42-35D8-4A4D-BD70-B81AFF78C822}"/>
    <cellStyle name="40% - Accent6 5 3 3 2" xfId="17360" xr:uid="{9AD6110A-B298-497E-818A-E963A0ECCE9C}"/>
    <cellStyle name="40% - Accent6 5 3 3 2 2" xfId="17361" xr:uid="{25A60F00-733D-4105-840D-1CD850D937EB}"/>
    <cellStyle name="40% - Accent6 5 3 3 2 3" xfId="17362" xr:uid="{9FB1E554-77CB-4D29-96E6-78BB0BED69FA}"/>
    <cellStyle name="40% - Accent6 5 3 3 3" xfId="17363" xr:uid="{CE21A7CF-FA4C-4759-95C9-FDBD3D84ACA2}"/>
    <cellStyle name="40% - Accent6 5 3 3 4" xfId="17364" xr:uid="{0BC7806B-65D2-4A89-97CE-9A5876922E96}"/>
    <cellStyle name="40% - Accent6 5 3 3 5" xfId="17365" xr:uid="{C68677D5-AAE7-484C-958C-6BCEB75413A0}"/>
    <cellStyle name="40% - Accent6 5 3 3 6" xfId="17366" xr:uid="{E6F3247B-6288-44F9-A2E5-1B119E6B5AE3}"/>
    <cellStyle name="40% - Accent6 5 3 3 7" xfId="17367" xr:uid="{C40FE9E2-61BD-405E-A0CD-80011427EB01}"/>
    <cellStyle name="40% - Accent6 5 3 4" xfId="17368" xr:uid="{AD864E99-69FF-4656-8BC9-CF9E419AEB89}"/>
    <cellStyle name="40% - Accent6 5 3 4 2" xfId="17369" xr:uid="{74626101-C9ED-467A-97C4-2115640D06A1}"/>
    <cellStyle name="40% - Accent6 5 3 4 3" xfId="17370" xr:uid="{2F7BFCB3-489B-4EF2-ADA1-0FF8A6E5B2D6}"/>
    <cellStyle name="40% - Accent6 5 3 4 4" xfId="17371" xr:uid="{3BC0DE76-9AF1-427F-8C1E-CE865B0D5F38}"/>
    <cellStyle name="40% - Accent6 5 3 5" xfId="17372" xr:uid="{CB834DB6-C8D4-4973-98B8-90140906B2CC}"/>
    <cellStyle name="40% - Accent6 5 3 6" xfId="17373" xr:uid="{A7B386E0-3AD9-4F48-9C12-830D56ACE99F}"/>
    <cellStyle name="40% - Accent6 5 3 7" xfId="17374" xr:uid="{F2D64F8C-2F75-4AF4-B27D-EEBC4BA48215}"/>
    <cellStyle name="40% - Accent6 5 3 8" xfId="17375" xr:uid="{DB73218B-C7DE-4384-827A-32E1ECE8A459}"/>
    <cellStyle name="40% - Accent6 5 3 9" xfId="17376" xr:uid="{AE02CED0-0856-40CE-9F95-05408C1CCEF0}"/>
    <cellStyle name="40% - Accent6 5 4" xfId="17377" xr:uid="{0C098D58-21BA-4DEB-A7AC-8402B35C6BC8}"/>
    <cellStyle name="40% - Accent6 5 4 10" xfId="17378" xr:uid="{05056E29-EFCF-4B56-BA7B-BEC0EA596605}"/>
    <cellStyle name="40% - Accent6 5 4 2" xfId="17379" xr:uid="{136A5CC3-7ABB-4D3C-9920-DBD3DDC992FA}"/>
    <cellStyle name="40% - Accent6 5 4 2 2" xfId="17380" xr:uid="{4A0A6B08-A397-46C2-BFF8-A3F7D5FFCB96}"/>
    <cellStyle name="40% - Accent6 5 4 2 2 2" xfId="17381" xr:uid="{34744A6E-1C86-4668-B215-0AFD4C133581}"/>
    <cellStyle name="40% - Accent6 5 4 2 2 3" xfId="17382" xr:uid="{D0CE989A-CCEB-4078-A674-73DD0C0F20B0}"/>
    <cellStyle name="40% - Accent6 5 4 2 2 4" xfId="17383" xr:uid="{96AB7B45-F077-4E86-BC15-D60C06359138}"/>
    <cellStyle name="40% - Accent6 5 4 2 3" xfId="17384" xr:uid="{F8CD3B93-2B78-4547-AE5B-380FCE42B003}"/>
    <cellStyle name="40% - Accent6 5 4 2 4" xfId="17385" xr:uid="{BCB192FA-8490-45FD-814B-FEAB76D1EEB5}"/>
    <cellStyle name="40% - Accent6 5 4 2 5" xfId="17386" xr:uid="{06CB0DAD-257A-449C-8D7F-B43D765ABD54}"/>
    <cellStyle name="40% - Accent6 5 4 2 6" xfId="17387" xr:uid="{75BB55B2-A401-4444-9AD9-0B5905F27317}"/>
    <cellStyle name="40% - Accent6 5 4 2 7" xfId="17388" xr:uid="{FBF963DB-9002-474B-931A-26C7CBE8B3A2}"/>
    <cellStyle name="40% - Accent6 5 4 3" xfId="17389" xr:uid="{90DEABAC-C027-40E5-B6C3-8EEED6DB3C90}"/>
    <cellStyle name="40% - Accent6 5 4 3 2" xfId="17390" xr:uid="{444E002C-505D-4482-A3E7-5361114DF7BC}"/>
    <cellStyle name="40% - Accent6 5 4 3 2 2" xfId="17391" xr:uid="{DCBABB5F-F29A-4DB3-9A98-4EF1421FFDBB}"/>
    <cellStyle name="40% - Accent6 5 4 3 2 3" xfId="17392" xr:uid="{28C2C4A7-33AD-4139-94DA-DDDFB51366EE}"/>
    <cellStyle name="40% - Accent6 5 4 3 3" xfId="17393" xr:uid="{25D4367A-6EE2-42C2-B951-9F0AE5071226}"/>
    <cellStyle name="40% - Accent6 5 4 3 4" xfId="17394" xr:uid="{7CE593C7-80EA-48D4-95B0-F883FC094DF4}"/>
    <cellStyle name="40% - Accent6 5 4 3 5" xfId="17395" xr:uid="{114B4308-EEA0-467C-9547-9083C76A1B76}"/>
    <cellStyle name="40% - Accent6 5 4 3 6" xfId="17396" xr:uid="{B4B03229-52F4-42B2-82E3-BF02BAD449DB}"/>
    <cellStyle name="40% - Accent6 5 4 4" xfId="17397" xr:uid="{2FA6AC3F-988B-4159-A24B-2D2DCC3F547E}"/>
    <cellStyle name="40% - Accent6 5 4 4 2" xfId="17398" xr:uid="{4E8B3692-17BF-4442-9E6F-216FC3071D28}"/>
    <cellStyle name="40% - Accent6 5 4 4 3" xfId="17399" xr:uid="{38FF1DC8-9D5B-47E6-9AC6-889C67C3C4FE}"/>
    <cellStyle name="40% - Accent6 5 4 4 4" xfId="17400" xr:uid="{FC7DB666-09D4-4948-8183-FE2DE0598CFE}"/>
    <cellStyle name="40% - Accent6 5 4 5" xfId="17401" xr:uid="{3EEFA1CB-D2A0-4993-AFDE-3A2DF1FC1AB6}"/>
    <cellStyle name="40% - Accent6 5 4 6" xfId="17402" xr:uid="{D0028C58-C01C-4C4D-AAE7-9607F765DA7E}"/>
    <cellStyle name="40% - Accent6 5 4 7" xfId="17403" xr:uid="{50887E84-1D67-4E05-9F8D-73708072B353}"/>
    <cellStyle name="40% - Accent6 5 4 8" xfId="17404" xr:uid="{D5AC9BA3-8B7D-4830-81BA-06EB56DCC155}"/>
    <cellStyle name="40% - Accent6 5 4 9" xfId="17405" xr:uid="{2C7A78BC-00AE-4FDC-B53C-6A4A0C35618B}"/>
    <cellStyle name="40% - Accent6 5 5" xfId="17406" xr:uid="{8B30BCFA-B775-48AE-833E-BCB981A598EF}"/>
    <cellStyle name="40% - Accent6 5 5 2" xfId="17407" xr:uid="{515FB18B-16B9-48F7-9C54-5254A9C35E0D}"/>
    <cellStyle name="40% - Accent6 5 5 2 2" xfId="17408" xr:uid="{F4C64059-3775-46EC-B867-68C6821EB20F}"/>
    <cellStyle name="40% - Accent6 5 5 2 2 2" xfId="17409" xr:uid="{47B0E685-A549-422B-AD1D-1FFEE382C93B}"/>
    <cellStyle name="40% - Accent6 5 5 2 2 3" xfId="17410" xr:uid="{D6EC1043-CC46-40A8-9331-7D8083E66331}"/>
    <cellStyle name="40% - Accent6 5 5 2 2 4" xfId="17411" xr:uid="{0DECC5DC-DFDB-4798-8E2D-F6FE75B94A95}"/>
    <cellStyle name="40% - Accent6 5 5 2 3" xfId="17412" xr:uid="{85CAD5CF-A3FF-40A4-8229-50FEC4157A86}"/>
    <cellStyle name="40% - Accent6 5 5 2 4" xfId="17413" xr:uid="{A68353D1-BFA3-499D-B7CE-71560DF3974D}"/>
    <cellStyle name="40% - Accent6 5 5 2 5" xfId="17414" xr:uid="{B33E25A3-545B-417A-A183-33843F3CE4B4}"/>
    <cellStyle name="40% - Accent6 5 5 2 6" xfId="17415" xr:uid="{233D9333-1BDF-49C8-BA88-82253D95DBC9}"/>
    <cellStyle name="40% - Accent6 5 5 3" xfId="17416" xr:uid="{C13DCFCF-3157-43A9-8175-4AB5F422D40B}"/>
    <cellStyle name="40% - Accent6 5 5 3 2" xfId="17417" xr:uid="{DFCCA405-2FEC-4F3A-9441-38E1F52990F1}"/>
    <cellStyle name="40% - Accent6 5 5 3 2 2" xfId="17418" xr:uid="{31F1858F-C132-4F6F-A1BC-B2D048058D94}"/>
    <cellStyle name="40% - Accent6 5 5 3 2 3" xfId="17419" xr:uid="{A4720713-47AC-4E20-954D-28A9743BA24C}"/>
    <cellStyle name="40% - Accent6 5 5 3 3" xfId="17420" xr:uid="{3F5AB233-CAA9-4F30-BC32-87FAA0029BFA}"/>
    <cellStyle name="40% - Accent6 5 5 3 4" xfId="17421" xr:uid="{29ED35EB-BF06-4102-92F2-5428E5958912}"/>
    <cellStyle name="40% - Accent6 5 5 3 5" xfId="17422" xr:uid="{C8AB5CF1-7AF5-4793-BFA7-BAAB6E2DA83C}"/>
    <cellStyle name="40% - Accent6 5 5 3 6" xfId="17423" xr:uid="{C6816230-0C6A-4FE3-8D04-7FA129F1B31B}"/>
    <cellStyle name="40% - Accent6 5 5 4" xfId="17424" xr:uid="{D293317F-8F65-42F3-A955-67FB61B229AD}"/>
    <cellStyle name="40% - Accent6 5 5 4 2" xfId="17425" xr:uid="{23508D3B-2C5C-4EF3-A0ED-D9F2D33FD063}"/>
    <cellStyle name="40% - Accent6 5 5 4 3" xfId="17426" xr:uid="{88AB4DEE-8288-411D-8776-F5CC65CE9FDE}"/>
    <cellStyle name="40% - Accent6 5 5 4 4" xfId="17427" xr:uid="{E9D2A747-0C30-4B64-9D11-452B6242BACE}"/>
    <cellStyle name="40% - Accent6 5 5 5" xfId="17428" xr:uid="{38F87E14-9B83-4546-A5B4-CAF7CCB6DEE1}"/>
    <cellStyle name="40% - Accent6 5 5 6" xfId="17429" xr:uid="{4D40182C-91F9-4F00-9109-A65B0F9352E8}"/>
    <cellStyle name="40% - Accent6 5 5 7" xfId="17430" xr:uid="{F161D41B-622A-4FF9-A0EB-44CEF37362B3}"/>
    <cellStyle name="40% - Accent6 5 5 8" xfId="17431" xr:uid="{A874EA15-5B56-4AC2-BF6D-12C8A94E50FE}"/>
    <cellStyle name="40% - Accent6 5 5 9" xfId="17432" xr:uid="{75246ACC-3F09-48C8-9F6E-667998E1926C}"/>
    <cellStyle name="40% - Accent6 5 6" xfId="17433" xr:uid="{718CCB49-B53F-4965-BFB3-0743998AAA78}"/>
    <cellStyle name="40% - Accent6 5 6 2" xfId="17434" xr:uid="{ED26116C-AD7F-4B06-B23A-63EBC4AA7F9F}"/>
    <cellStyle name="40% - Accent6 5 6 2 2" xfId="17435" xr:uid="{03FAF1CA-8477-431C-BDEC-C9167DF0705C}"/>
    <cellStyle name="40% - Accent6 5 6 2 3" xfId="17436" xr:uid="{9E03616F-4A5A-4559-84F2-F76FC9166ABA}"/>
    <cellStyle name="40% - Accent6 5 6 2 4" xfId="17437" xr:uid="{2B8B9E46-4590-4E5E-A79D-72C1FA8D21B4}"/>
    <cellStyle name="40% - Accent6 5 6 3" xfId="17438" xr:uid="{ABAC5009-C809-4969-ADF6-73BFD88FD8ED}"/>
    <cellStyle name="40% - Accent6 5 6 4" xfId="17439" xr:uid="{ECB923C3-2D0C-4492-8941-4AD3047BFDDC}"/>
    <cellStyle name="40% - Accent6 5 6 5" xfId="17440" xr:uid="{354332A4-5290-43D6-9E1F-357BA446489D}"/>
    <cellStyle name="40% - Accent6 5 6 6" xfId="17441" xr:uid="{96817FD6-EAAC-474A-9A16-2A8061BEDCBF}"/>
    <cellStyle name="40% - Accent6 5 7" xfId="17442" xr:uid="{5BA05355-D7E1-4261-8AA3-0E12975DAEB6}"/>
    <cellStyle name="40% - Accent6 5 7 2" xfId="17443" xr:uid="{E6C3E582-FD35-49FC-9116-E26175FCBCD5}"/>
    <cellStyle name="40% - Accent6 5 7 2 2" xfId="17444" xr:uid="{7F6F9E66-927A-4F46-B421-1D84AD60BD96}"/>
    <cellStyle name="40% - Accent6 5 7 2 3" xfId="17445" xr:uid="{885D7D0C-E309-4EDD-BF9B-1AE63C6747CB}"/>
    <cellStyle name="40% - Accent6 5 7 3" xfId="17446" xr:uid="{C48253F7-E754-460C-A8D7-3F7895FF142C}"/>
    <cellStyle name="40% - Accent6 5 7 4" xfId="17447" xr:uid="{BEA8FDFD-62E8-416B-B62B-3CC6F1E3C82C}"/>
    <cellStyle name="40% - Accent6 5 7 5" xfId="17448" xr:uid="{68F054D3-F7C0-4909-B1A2-72E971DC6CE9}"/>
    <cellStyle name="40% - Accent6 5 7 6" xfId="17449" xr:uid="{A3C1F826-5A72-42D8-BE17-01ABBC8312A0}"/>
    <cellStyle name="40% - Accent6 5 8" xfId="17450" xr:uid="{8807F670-5C8B-449A-9468-D8E965AA51C5}"/>
    <cellStyle name="40% - Accent6 5 8 2" xfId="17451" xr:uid="{07774AC6-8F75-4D3C-9747-DA2A3D861F66}"/>
    <cellStyle name="40% - Accent6 5 8 3" xfId="17452" xr:uid="{185BFF28-713C-4BB2-8B23-CE31A4E497CA}"/>
    <cellStyle name="40% - Accent6 5 8 4" xfId="17453" xr:uid="{5AB965C1-BB82-45BB-A8BA-AB976367F471}"/>
    <cellStyle name="40% - Accent6 5 9" xfId="17454" xr:uid="{F464222E-195B-4ED6-A3A4-C301A3594E58}"/>
    <cellStyle name="40% - Accent6 6" xfId="501" xr:uid="{C90CCF8B-5FD9-4F20-B633-8587608F8A5E}"/>
    <cellStyle name="40% - Accent6 6 10" xfId="17456" xr:uid="{2F776391-AC0D-402F-8ED8-4D88E80A5DB2}"/>
    <cellStyle name="40% - Accent6 6 11" xfId="17457" xr:uid="{50C6C2A9-A175-4146-9621-C39EA9C6FC54}"/>
    <cellStyle name="40% - Accent6 6 12" xfId="17458" xr:uid="{4F19BC06-02B5-4479-8122-B8DBF150E668}"/>
    <cellStyle name="40% - Accent6 6 13" xfId="17459" xr:uid="{9FE749EB-795D-46C6-82EE-2D8B168F4DD5}"/>
    <cellStyle name="40% - Accent6 6 14" xfId="17460" xr:uid="{84295BC2-6EE9-43F2-B241-FDC504E3C7CA}"/>
    <cellStyle name="40% - Accent6 6 15" xfId="17455" xr:uid="{F716377E-C530-4499-B3B8-8C77F10A171C}"/>
    <cellStyle name="40% - Accent6 6 2" xfId="502" xr:uid="{DDA721E9-4EC1-470D-89DB-E06F08E110D4}"/>
    <cellStyle name="40% - Accent6 6 2 10" xfId="17462" xr:uid="{4EB0659E-ACEF-402A-AB2B-875418B4AB2C}"/>
    <cellStyle name="40% - Accent6 6 2 11" xfId="17463" xr:uid="{1EAC57D1-75BC-4C17-AFDD-08511EACBC6E}"/>
    <cellStyle name="40% - Accent6 6 2 12" xfId="17461" xr:uid="{B616C3D7-82A5-4C26-BFBC-D3D5443FE63C}"/>
    <cellStyle name="40% - Accent6 6 2 2" xfId="17464" xr:uid="{182B2F32-1185-4F82-8CC9-A783148B5D31}"/>
    <cellStyle name="40% - Accent6 6 2 2 2" xfId="17465" xr:uid="{5759BD4D-229C-4241-A2A8-C7D220F31772}"/>
    <cellStyle name="40% - Accent6 6 2 2 2 2" xfId="17466" xr:uid="{2AF7320F-40A5-43FE-9038-98547E2253D5}"/>
    <cellStyle name="40% - Accent6 6 2 2 2 3" xfId="17467" xr:uid="{0AB155D2-276A-4FEE-8BA1-7849D1E360B0}"/>
    <cellStyle name="40% - Accent6 6 2 2 2 4" xfId="17468" xr:uid="{C5E0DC10-3634-4358-B0D4-FC5E688F0347}"/>
    <cellStyle name="40% - Accent6 6 2 2 3" xfId="17469" xr:uid="{DFB46070-0610-44C1-A124-530FF3834CC5}"/>
    <cellStyle name="40% - Accent6 6 2 2 4" xfId="17470" xr:uid="{9FC3E92D-80D9-4F7D-9C79-026A930662B5}"/>
    <cellStyle name="40% - Accent6 6 2 2 5" xfId="17471" xr:uid="{757EFA29-324A-4822-B348-1D96D4DF22B7}"/>
    <cellStyle name="40% - Accent6 6 2 2 6" xfId="17472" xr:uid="{79E7E8BE-A401-4611-A6E2-3D0FBD526AE8}"/>
    <cellStyle name="40% - Accent6 6 2 2 7" xfId="17473" xr:uid="{D85E4DCC-1F43-47AD-9831-F61901E5ADE6}"/>
    <cellStyle name="40% - Accent6 6 2 2 8" xfId="17474" xr:uid="{CF47B2CC-8233-4ED2-9C51-952D80A2350C}"/>
    <cellStyle name="40% - Accent6 6 2 3" xfId="17475" xr:uid="{CC0CE397-19DB-475C-B722-92B34E92EB32}"/>
    <cellStyle name="40% - Accent6 6 2 3 2" xfId="17476" xr:uid="{875C0358-7EA1-4026-ADA2-4DC28C6089AE}"/>
    <cellStyle name="40% - Accent6 6 2 3 2 2" xfId="17477" xr:uid="{8005360F-89D0-464C-BE60-982E32768A7C}"/>
    <cellStyle name="40% - Accent6 6 2 3 2 3" xfId="17478" xr:uid="{C4119215-FD11-466F-A64E-0D68551899EF}"/>
    <cellStyle name="40% - Accent6 6 2 3 3" xfId="17479" xr:uid="{C8DDC420-EEDE-434F-BE9A-C994AF30ABAA}"/>
    <cellStyle name="40% - Accent6 6 2 3 4" xfId="17480" xr:uid="{753458E5-DEDA-4E76-887A-3AE01E60FC64}"/>
    <cellStyle name="40% - Accent6 6 2 3 5" xfId="17481" xr:uid="{77893161-3DEE-4FF2-B8A3-35E506604BFB}"/>
    <cellStyle name="40% - Accent6 6 2 3 6" xfId="17482" xr:uid="{70ED5D22-8162-4EEB-9879-74D07D940E93}"/>
    <cellStyle name="40% - Accent6 6 2 4" xfId="17483" xr:uid="{95DBE551-B213-432C-B314-872AA86DA78A}"/>
    <cellStyle name="40% - Accent6 6 2 4 2" xfId="17484" xr:uid="{6ADC762F-464A-4B7D-94D9-9ABF91FFCE63}"/>
    <cellStyle name="40% - Accent6 6 2 4 3" xfId="17485" xr:uid="{21F00653-FD8F-49B6-880A-A0D14F427985}"/>
    <cellStyle name="40% - Accent6 6 2 5" xfId="17486" xr:uid="{B91C45B4-F704-449E-98F2-BD485222C277}"/>
    <cellStyle name="40% - Accent6 6 2 6" xfId="17487" xr:uid="{A70C1667-EA61-47E5-8FA2-0EC5070197BC}"/>
    <cellStyle name="40% - Accent6 6 2 7" xfId="17488" xr:uid="{FE07B141-B338-408D-A52D-5EC0EE052F2A}"/>
    <cellStyle name="40% - Accent6 6 2 8" xfId="17489" xr:uid="{9F4F3970-D184-4E5D-BE77-D40ADCA38D32}"/>
    <cellStyle name="40% - Accent6 6 2 9" xfId="17490" xr:uid="{7F8C4F71-550D-4371-8507-79433031D903}"/>
    <cellStyle name="40% - Accent6 6 3" xfId="17491" xr:uid="{85E6695D-EA9E-4B06-99C0-DBBD2F06549F}"/>
    <cellStyle name="40% - Accent6 6 3 10" xfId="17492" xr:uid="{BD45E745-E97B-452D-9644-51E53A4A3171}"/>
    <cellStyle name="40% - Accent6 6 3 2" xfId="17493" xr:uid="{39A87561-6711-4D77-AFE5-1457EE3F9141}"/>
    <cellStyle name="40% - Accent6 6 3 2 2" xfId="17494" xr:uid="{ABBA685B-4F74-4262-8467-C68A8DE6D35D}"/>
    <cellStyle name="40% - Accent6 6 3 2 2 2" xfId="17495" xr:uid="{5EDE2B4D-FBA5-4A71-BD61-B55EDD912A88}"/>
    <cellStyle name="40% - Accent6 6 3 2 2 3" xfId="17496" xr:uid="{A53C60F6-509D-4ECC-B821-BC40E45AEBE4}"/>
    <cellStyle name="40% - Accent6 6 3 2 3" xfId="17497" xr:uid="{43291F6A-FCF1-447F-9368-FFAD68CCD585}"/>
    <cellStyle name="40% - Accent6 6 3 2 4" xfId="17498" xr:uid="{C2932427-A964-4781-B617-CF3BAD6622C2}"/>
    <cellStyle name="40% - Accent6 6 3 2 5" xfId="17499" xr:uid="{A9DB5479-1157-4A62-BA55-5CE751A3D926}"/>
    <cellStyle name="40% - Accent6 6 3 2 6" xfId="17500" xr:uid="{DF276A62-2956-48E5-8F22-9047B668465D}"/>
    <cellStyle name="40% - Accent6 6 3 2 7" xfId="17501" xr:uid="{003AFC36-7838-4B42-9EB4-BFD58A50208E}"/>
    <cellStyle name="40% - Accent6 6 3 3" xfId="17502" xr:uid="{809676B5-0067-4E74-95EE-F2CE3240EB14}"/>
    <cellStyle name="40% - Accent6 6 3 3 2" xfId="17503" xr:uid="{30FC3DFA-4AB2-4609-B634-6138DB7BA2DE}"/>
    <cellStyle name="40% - Accent6 6 3 3 2 2" xfId="17504" xr:uid="{50993E91-2676-4536-9C61-86A9F229BF42}"/>
    <cellStyle name="40% - Accent6 6 3 3 2 3" xfId="17505" xr:uid="{848D4547-7D6C-4560-93FE-50FB553844E5}"/>
    <cellStyle name="40% - Accent6 6 3 3 3" xfId="17506" xr:uid="{398F5773-4B8D-48B4-9869-F509F47FEB8A}"/>
    <cellStyle name="40% - Accent6 6 3 3 4" xfId="17507" xr:uid="{9188DF18-4F17-4177-A449-6A8441FC3CE9}"/>
    <cellStyle name="40% - Accent6 6 3 3 5" xfId="17508" xr:uid="{2C947745-EB64-4392-99F4-C84BC15E7317}"/>
    <cellStyle name="40% - Accent6 6 3 4" xfId="17509" xr:uid="{C5F2D890-91CB-4B14-A716-F469BB5030FB}"/>
    <cellStyle name="40% - Accent6 6 3 4 2" xfId="17510" xr:uid="{EDDB8D9E-9682-48B7-9B0D-DB758E33692D}"/>
    <cellStyle name="40% - Accent6 6 3 4 3" xfId="17511" xr:uid="{4F83B2EB-BF21-4D62-86D8-98C7AF2BE51D}"/>
    <cellStyle name="40% - Accent6 6 3 5" xfId="17512" xr:uid="{AAA725A4-4314-403E-9BAC-42F56EAAF3F8}"/>
    <cellStyle name="40% - Accent6 6 3 6" xfId="17513" xr:uid="{5DA3B7CD-DD18-47FA-BD65-9BA5319217DC}"/>
    <cellStyle name="40% - Accent6 6 3 7" xfId="17514" xr:uid="{962C7F59-50E2-4D0C-8CD7-3C43EC599F46}"/>
    <cellStyle name="40% - Accent6 6 3 8" xfId="17515" xr:uid="{7F173389-61D7-4EC0-B1AA-CB7961373A43}"/>
    <cellStyle name="40% - Accent6 6 3 9" xfId="17516" xr:uid="{38F584C8-27EE-4342-8F2A-4A61824DE1E2}"/>
    <cellStyle name="40% - Accent6 6 4" xfId="17517" xr:uid="{E7263C0F-7488-4343-87D9-EEE49CA955EF}"/>
    <cellStyle name="40% - Accent6 6 4 10" xfId="17518" xr:uid="{C405FDEF-E7E7-43D5-8F05-BD58A064444E}"/>
    <cellStyle name="40% - Accent6 6 4 2" xfId="17519" xr:uid="{219725E6-D3A9-4F1B-B4D3-2A7461BBFC8E}"/>
    <cellStyle name="40% - Accent6 6 4 2 2" xfId="17520" xr:uid="{8DAC2DC4-E485-4950-A27A-D0D6E1715E0D}"/>
    <cellStyle name="40% - Accent6 6 4 2 2 2" xfId="17521" xr:uid="{2126F24E-80AB-431A-AD2D-E98557A7F751}"/>
    <cellStyle name="40% - Accent6 6 4 2 2 3" xfId="17522" xr:uid="{05A08EE8-712D-45C9-9058-416642BCBB8E}"/>
    <cellStyle name="40% - Accent6 6 4 2 3" xfId="17523" xr:uid="{34C3153E-7678-46AC-9FBF-CE5FFCF98672}"/>
    <cellStyle name="40% - Accent6 6 4 2 4" xfId="17524" xr:uid="{96C1D8AE-59AD-4362-B687-1DB95A8A7894}"/>
    <cellStyle name="40% - Accent6 6 4 2 5" xfId="17525" xr:uid="{AE151BF0-644B-4E6F-99C6-FF72661B72FE}"/>
    <cellStyle name="40% - Accent6 6 4 3" xfId="17526" xr:uid="{AAFADE8F-21A1-4754-A046-DF5009736A59}"/>
    <cellStyle name="40% - Accent6 6 4 3 2" xfId="17527" xr:uid="{DA1E131E-75E7-45C6-980C-F3D45C1AE8EE}"/>
    <cellStyle name="40% - Accent6 6 4 3 2 2" xfId="17528" xr:uid="{75BE6ABD-A546-4874-8620-DD04AB7B32FC}"/>
    <cellStyle name="40% - Accent6 6 4 3 2 3" xfId="17529" xr:uid="{8B27D042-972B-4B8E-8CC7-1EB357995F12}"/>
    <cellStyle name="40% - Accent6 6 4 3 3" xfId="17530" xr:uid="{5C7B4B79-7FF1-4C08-9DED-FF5CAC9AE7EA}"/>
    <cellStyle name="40% - Accent6 6 4 3 4" xfId="17531" xr:uid="{1CDF7128-E1FB-45D0-92E2-4399655D2593}"/>
    <cellStyle name="40% - Accent6 6 4 3 5" xfId="17532" xr:uid="{A8308B83-2568-4E4C-A4FA-A696C412BE2E}"/>
    <cellStyle name="40% - Accent6 6 4 4" xfId="17533" xr:uid="{8FC817EF-37C4-4545-A795-7360C61EA6EB}"/>
    <cellStyle name="40% - Accent6 6 4 4 2" xfId="17534" xr:uid="{D20D5A82-8175-4A14-81D0-27FA2EC0910A}"/>
    <cellStyle name="40% - Accent6 6 4 4 3" xfId="17535" xr:uid="{9BE41AA0-6C32-4413-8C1E-D222BF1672AB}"/>
    <cellStyle name="40% - Accent6 6 4 5" xfId="17536" xr:uid="{FF9ED516-DFAB-4924-A1C4-24ADDA80A61B}"/>
    <cellStyle name="40% - Accent6 6 4 6" xfId="17537" xr:uid="{C370DC66-29F1-4D03-9734-EC542CABE527}"/>
    <cellStyle name="40% - Accent6 6 4 7" xfId="17538" xr:uid="{B601E234-66CF-4D87-A527-F43750F03941}"/>
    <cellStyle name="40% - Accent6 6 4 8" xfId="17539" xr:uid="{6DDBA6AC-F176-423B-9F46-E41412ABEBF9}"/>
    <cellStyle name="40% - Accent6 6 4 9" xfId="17540" xr:uid="{67A01BA5-1190-4CDF-9F0B-95C61AC2340C}"/>
    <cellStyle name="40% - Accent6 6 5" xfId="17541" xr:uid="{FD5AE116-F8E2-441D-896C-73CEED6D92E6}"/>
    <cellStyle name="40% - Accent6 6 5 2" xfId="17542" xr:uid="{6FCDE611-39AC-46E6-A9FF-0513EBD92BD1}"/>
    <cellStyle name="40% - Accent6 6 5 2 2" xfId="17543" xr:uid="{B304D24E-C759-4BA4-9A3D-0E88A5452D44}"/>
    <cellStyle name="40% - Accent6 6 5 2 3" xfId="17544" xr:uid="{95053BFA-283D-451F-849F-D2289BA6C857}"/>
    <cellStyle name="40% - Accent6 6 5 3" xfId="17545" xr:uid="{A266C30B-368B-4E7C-95FF-914374092628}"/>
    <cellStyle name="40% - Accent6 6 5 4" xfId="17546" xr:uid="{CD1DDD48-78FF-46C3-B6A5-DCAACA3A341B}"/>
    <cellStyle name="40% - Accent6 6 5 5" xfId="17547" xr:uid="{4837629F-7315-4DA6-8988-36EC5A8DB216}"/>
    <cellStyle name="40% - Accent6 6 6" xfId="17548" xr:uid="{9B9CB007-28F3-41E4-A47C-BCEFC6DBE0F6}"/>
    <cellStyle name="40% - Accent6 6 6 2" xfId="17549" xr:uid="{30EA3DE3-5E9C-4653-8ED7-2B6615E4D40E}"/>
    <cellStyle name="40% - Accent6 6 6 2 2" xfId="17550" xr:uid="{64D2914E-7560-4E3D-B82B-930B54E3C4AF}"/>
    <cellStyle name="40% - Accent6 6 6 2 3" xfId="17551" xr:uid="{8004EFCD-394C-4BAA-9DD4-BD19DB6BF446}"/>
    <cellStyle name="40% - Accent6 6 6 3" xfId="17552" xr:uid="{CC63FA5E-7FD0-45FC-8056-7C7754092ED5}"/>
    <cellStyle name="40% - Accent6 6 6 4" xfId="17553" xr:uid="{F06B399F-D7EB-4A5B-876F-4EDA0E417BD2}"/>
    <cellStyle name="40% - Accent6 6 6 5" xfId="17554" xr:uid="{002DDE61-1988-47C2-9CA4-7AC6F2D8164B}"/>
    <cellStyle name="40% - Accent6 6 7" xfId="17555" xr:uid="{53E39F66-477B-417A-ABBD-327C08F7A257}"/>
    <cellStyle name="40% - Accent6 6 7 2" xfId="17556" xr:uid="{434F6FBC-448E-44CD-9CD1-6E45B5C014BB}"/>
    <cellStyle name="40% - Accent6 6 7 3" xfId="17557" xr:uid="{F75E1E77-BA67-4893-9EDD-58EB0463557C}"/>
    <cellStyle name="40% - Accent6 6 8" xfId="17558" xr:uid="{603784D8-D205-4100-AD83-DF7421214672}"/>
    <cellStyle name="40% - Accent6 6 9" xfId="17559" xr:uid="{E91FCB7A-FC45-40C1-B1D1-13CD3FD6AC17}"/>
    <cellStyle name="40% - Accent6 7" xfId="503" xr:uid="{B133C1CB-491F-49B9-BBF3-19A641EAD6FD}"/>
    <cellStyle name="40% - Accent6 7 10" xfId="17561" xr:uid="{91911A49-E238-4128-A596-9CC3F74B6B74}"/>
    <cellStyle name="40% - Accent6 7 11" xfId="17562" xr:uid="{50556998-EC7B-4D7A-A378-861DE664C367}"/>
    <cellStyle name="40% - Accent6 7 12" xfId="17563" xr:uid="{040A6137-4530-4C68-B799-402B5C12F43B}"/>
    <cellStyle name="40% - Accent6 7 13" xfId="17564" xr:uid="{0D28F64B-D46E-4EA5-B29B-A82F67011D64}"/>
    <cellStyle name="40% - Accent6 7 14" xfId="17560" xr:uid="{0FF43FE3-32D6-45D5-AFAD-0028906E69E7}"/>
    <cellStyle name="40% - Accent6 7 2" xfId="504" xr:uid="{EA8D3A5B-9961-46E7-A983-ED09A429FB48}"/>
    <cellStyle name="40% - Accent6 7 2 10" xfId="17566" xr:uid="{AF1066E8-3C7D-4388-A38C-6922229DBA18}"/>
    <cellStyle name="40% - Accent6 7 2 11" xfId="17565" xr:uid="{1514D778-2BC4-4703-A293-77A2043176C6}"/>
    <cellStyle name="40% - Accent6 7 2 2" xfId="17567" xr:uid="{FB7F2CCC-FD12-4492-BC0A-5BBC683B16C1}"/>
    <cellStyle name="40% - Accent6 7 2 2 2" xfId="17568" xr:uid="{E310442F-B487-43CC-AF52-DA7D0316CBE7}"/>
    <cellStyle name="40% - Accent6 7 2 2 2 2" xfId="17569" xr:uid="{9C573634-7167-449C-A0DD-AD3A003C6877}"/>
    <cellStyle name="40% - Accent6 7 2 2 2 3" xfId="17570" xr:uid="{F08D517A-EADB-4691-AD27-DE657F26AD39}"/>
    <cellStyle name="40% - Accent6 7 2 2 3" xfId="17571" xr:uid="{308D97C8-D277-4FCF-AFD1-B924AF52C9DC}"/>
    <cellStyle name="40% - Accent6 7 2 2 4" xfId="17572" xr:uid="{1FDAFB19-8AB4-4D6C-BD53-383C6235315D}"/>
    <cellStyle name="40% - Accent6 7 2 2 5" xfId="17573" xr:uid="{C8EDA0E8-CE97-4447-9E45-6FB92B6014E6}"/>
    <cellStyle name="40% - Accent6 7 2 2 6" xfId="17574" xr:uid="{2A64B461-477F-4008-ACD0-B9DC4433FE6A}"/>
    <cellStyle name="40% - Accent6 7 2 2 7" xfId="17575" xr:uid="{EA97E4AB-5A89-474C-B426-C6EC0FAAA089}"/>
    <cellStyle name="40% - Accent6 7 2 2 8" xfId="17576" xr:uid="{4BE033F2-91A1-4241-B0B4-9412BFEDF105}"/>
    <cellStyle name="40% - Accent6 7 2 3" xfId="17577" xr:uid="{BF3ABAB5-5803-457A-AB4C-FCB5C3FFF3E2}"/>
    <cellStyle name="40% - Accent6 7 2 3 2" xfId="17578" xr:uid="{8251BE31-F5C0-409E-9BF4-215E745B5106}"/>
    <cellStyle name="40% - Accent6 7 2 3 2 2" xfId="17579" xr:uid="{98BBF100-59ED-40A2-8DC5-EDC209C4D49C}"/>
    <cellStyle name="40% - Accent6 7 2 3 2 3" xfId="17580" xr:uid="{E2C6A98C-8965-45B6-B80D-DC0E322C23AF}"/>
    <cellStyle name="40% - Accent6 7 2 3 3" xfId="17581" xr:uid="{55CC1353-5865-4DBE-B109-6A87D7435B48}"/>
    <cellStyle name="40% - Accent6 7 2 3 4" xfId="17582" xr:uid="{8D0959AA-85A1-4448-8B47-8CA8FA176A0A}"/>
    <cellStyle name="40% - Accent6 7 2 3 5" xfId="17583" xr:uid="{C86DBC81-2252-4AB0-8D02-6256163672FB}"/>
    <cellStyle name="40% - Accent6 7 2 4" xfId="17584" xr:uid="{329B9265-240A-4374-B622-693624E7900A}"/>
    <cellStyle name="40% - Accent6 7 2 4 2" xfId="17585" xr:uid="{FE5F39A5-FF00-4D1C-9306-2B91D862CD2D}"/>
    <cellStyle name="40% - Accent6 7 2 4 3" xfId="17586" xr:uid="{EB52F49B-F8BF-4C9D-8EB9-AC1D59740ECA}"/>
    <cellStyle name="40% - Accent6 7 2 5" xfId="17587" xr:uid="{9A7DD272-DB3C-4712-A6A0-492150CF12A3}"/>
    <cellStyle name="40% - Accent6 7 2 6" xfId="17588" xr:uid="{5F117877-EE99-4E22-AC8E-68A5ABF853FA}"/>
    <cellStyle name="40% - Accent6 7 2 7" xfId="17589" xr:uid="{3368B6FA-180C-4634-8BB6-AC1A13CFCB8B}"/>
    <cellStyle name="40% - Accent6 7 2 8" xfId="17590" xr:uid="{85359B6D-7496-458E-A470-206742531198}"/>
    <cellStyle name="40% - Accent6 7 2 9" xfId="17591" xr:uid="{81A7C8CD-F5A9-47E4-812F-AAE698C02BE8}"/>
    <cellStyle name="40% - Accent6 7 3" xfId="17592" xr:uid="{51FE30C7-9A24-4B47-AC49-1477C7393296}"/>
    <cellStyle name="40% - Accent6 7 3 10" xfId="17593" xr:uid="{C15D239C-2DD7-4DC0-A36F-CDE2858496D8}"/>
    <cellStyle name="40% - Accent6 7 3 2" xfId="17594" xr:uid="{5C263C95-948B-4446-A76F-ACDE6CE6474A}"/>
    <cellStyle name="40% - Accent6 7 3 2 2" xfId="17595" xr:uid="{CA0ACBA9-A043-47E0-85DC-59070BAECD50}"/>
    <cellStyle name="40% - Accent6 7 3 2 2 2" xfId="17596" xr:uid="{825BC075-1093-432C-BFD6-C90642DE7161}"/>
    <cellStyle name="40% - Accent6 7 3 2 2 3" xfId="17597" xr:uid="{7884508C-0BD9-4808-969B-14A3035402E4}"/>
    <cellStyle name="40% - Accent6 7 3 2 3" xfId="17598" xr:uid="{1F8143ED-4C26-493C-8AEE-E94CA3B27472}"/>
    <cellStyle name="40% - Accent6 7 3 2 4" xfId="17599" xr:uid="{8BE454F3-46F4-4BCE-8D8A-430616B47BE4}"/>
    <cellStyle name="40% - Accent6 7 3 2 5" xfId="17600" xr:uid="{8B20A630-F811-4062-A7A7-B1DD0304B011}"/>
    <cellStyle name="40% - Accent6 7 3 2 6" xfId="17601" xr:uid="{C5131471-2BF8-44CD-9DE7-8416C67BDFF5}"/>
    <cellStyle name="40% - Accent6 7 3 2 7" xfId="17602" xr:uid="{899C83AF-6E7A-4620-8E81-37D8AD9FBC08}"/>
    <cellStyle name="40% - Accent6 7 3 3" xfId="17603" xr:uid="{896F56A6-05F3-4815-8508-443924EC9971}"/>
    <cellStyle name="40% - Accent6 7 3 3 2" xfId="17604" xr:uid="{45B34A52-27A0-4BBC-BB1F-0F901737A3D4}"/>
    <cellStyle name="40% - Accent6 7 3 3 2 2" xfId="17605" xr:uid="{E594833D-8108-4F2F-9379-38C969CE5FD1}"/>
    <cellStyle name="40% - Accent6 7 3 3 2 3" xfId="17606" xr:uid="{101DEC23-7F42-4D0B-BA51-0B1510995954}"/>
    <cellStyle name="40% - Accent6 7 3 3 3" xfId="17607" xr:uid="{A6BCB8D0-EEAF-45B1-82F3-541E1FECBA86}"/>
    <cellStyle name="40% - Accent6 7 3 3 4" xfId="17608" xr:uid="{BF94627E-BD59-4C1A-9113-89B7F776B80F}"/>
    <cellStyle name="40% - Accent6 7 3 3 5" xfId="17609" xr:uid="{1BB93C2B-17A9-4114-8159-5E9908ACC035}"/>
    <cellStyle name="40% - Accent6 7 3 4" xfId="17610" xr:uid="{712EE671-A5D1-40F0-99D9-F962150BFB6F}"/>
    <cellStyle name="40% - Accent6 7 3 4 2" xfId="17611" xr:uid="{3C500FA3-1259-45F8-B573-297765E65D7D}"/>
    <cellStyle name="40% - Accent6 7 3 4 3" xfId="17612" xr:uid="{20C8E106-F7F8-4410-9743-474BC3A354DF}"/>
    <cellStyle name="40% - Accent6 7 3 5" xfId="17613" xr:uid="{DB821FB8-1B07-499C-B383-EBF843F8D42E}"/>
    <cellStyle name="40% - Accent6 7 3 6" xfId="17614" xr:uid="{D1147568-2BFB-4290-98C8-38DFAEDDF283}"/>
    <cellStyle name="40% - Accent6 7 3 7" xfId="17615" xr:uid="{25BC9E74-0649-40D3-8467-225D2F0E8325}"/>
    <cellStyle name="40% - Accent6 7 3 8" xfId="17616" xr:uid="{E9601476-8FB9-45BD-BB42-A3DC0B6210C5}"/>
    <cellStyle name="40% - Accent6 7 3 9" xfId="17617" xr:uid="{0A700019-B8C5-41B7-AE1A-38D68F87F349}"/>
    <cellStyle name="40% - Accent6 7 4" xfId="17618" xr:uid="{917B6679-0E50-47A3-B24B-AE7C4B5D7646}"/>
    <cellStyle name="40% - Accent6 7 4 2" xfId="17619" xr:uid="{7D66E3BF-0779-4271-AB0A-AA1CB274C1EA}"/>
    <cellStyle name="40% - Accent6 7 4 2 2" xfId="17620" xr:uid="{7024F50D-F7AF-474D-8F2E-0F325A3FB968}"/>
    <cellStyle name="40% - Accent6 7 4 2 3" xfId="17621" xr:uid="{CF4798C3-99E9-48F2-8C24-C7BC5D9067BD}"/>
    <cellStyle name="40% - Accent6 7 4 3" xfId="17622" xr:uid="{38460875-DD3C-4BBC-B642-0ACCCFC78A63}"/>
    <cellStyle name="40% - Accent6 7 4 4" xfId="17623" xr:uid="{8CBCDDDA-1378-4959-BEF4-E9A616747D3D}"/>
    <cellStyle name="40% - Accent6 7 4 5" xfId="17624" xr:uid="{4789FE40-77D6-471C-AD19-C64AF1FE3A28}"/>
    <cellStyle name="40% - Accent6 7 4 6" xfId="17625" xr:uid="{8FD10095-D923-4A04-9C09-75188DA72F65}"/>
    <cellStyle name="40% - Accent6 7 4 7" xfId="17626" xr:uid="{BCA6537A-369F-4734-9C28-D32FCAE6EBA0}"/>
    <cellStyle name="40% - Accent6 7 4 8" xfId="17627" xr:uid="{0CE6F687-952B-4EA4-AA6E-0A17CA959395}"/>
    <cellStyle name="40% - Accent6 7 5" xfId="17628" xr:uid="{6E71B197-5783-446A-A14E-B4B63AB46FF2}"/>
    <cellStyle name="40% - Accent6 7 5 2" xfId="17629" xr:uid="{E27A513B-0C73-43D6-807C-68B58E5F4C73}"/>
    <cellStyle name="40% - Accent6 7 5 2 2" xfId="17630" xr:uid="{C1ADC489-637B-4A7F-BA77-F2433C711E01}"/>
    <cellStyle name="40% - Accent6 7 5 2 3" xfId="17631" xr:uid="{CFA9D6A9-C92C-4E8B-B2DA-E620F23DF39D}"/>
    <cellStyle name="40% - Accent6 7 5 3" xfId="17632" xr:uid="{A6A4A4E7-4A75-4FD3-A683-AB1C896D104A}"/>
    <cellStyle name="40% - Accent6 7 5 4" xfId="17633" xr:uid="{8B69FB76-8902-4D3B-98C4-D8A56B6FF7F8}"/>
    <cellStyle name="40% - Accent6 7 5 5" xfId="17634" xr:uid="{DA4CDB27-D25D-4BD6-97C7-54CAD48EACB0}"/>
    <cellStyle name="40% - Accent6 7 6" xfId="17635" xr:uid="{68B57690-246F-4735-A33E-00631DF92A49}"/>
    <cellStyle name="40% - Accent6 7 6 2" xfId="17636" xr:uid="{A206DD78-F405-4C06-8109-DC315D1090A4}"/>
    <cellStyle name="40% - Accent6 7 6 3" xfId="17637" xr:uid="{112B7FA0-BC65-4C29-820A-B432B8E247DA}"/>
    <cellStyle name="40% - Accent6 7 7" xfId="17638" xr:uid="{F1437DD3-2BF9-420D-93F4-6A7C6E20C826}"/>
    <cellStyle name="40% - Accent6 7 8" xfId="17639" xr:uid="{ED4E21BE-9D4A-4CEC-83E4-AA57A94D55CD}"/>
    <cellStyle name="40% - Accent6 7 9" xfId="17640" xr:uid="{0D4D46A5-90A5-4B69-AC84-FCC1C6202F49}"/>
    <cellStyle name="40% - Accent6 8" xfId="17641" xr:uid="{85DE7F39-92C5-467A-82CA-02742C71E1F5}"/>
    <cellStyle name="40% - Accent6 8 10" xfId="17642" xr:uid="{2DD75D36-F82F-4429-BFE1-3A21CB59F981}"/>
    <cellStyle name="40% - Accent6 8 11" xfId="17643" xr:uid="{A76BD3E1-35DA-4996-9CA9-B61AE559C567}"/>
    <cellStyle name="40% - Accent6 8 2" xfId="17644" xr:uid="{C9AAC719-F62C-458A-9B77-3850FCAE56FE}"/>
    <cellStyle name="40% - Accent6 8 2 2" xfId="17645" xr:uid="{2D40289B-298F-40A3-8B71-3D7DDBB63B5C}"/>
    <cellStyle name="40% - Accent6 8 2 2 2" xfId="17646" xr:uid="{81B4C433-911E-4A42-A8B2-8C7930B17AE2}"/>
    <cellStyle name="40% - Accent6 8 2 2 3" xfId="17647" xr:uid="{F60BB6D6-BB38-46C5-A129-1C4982C7380F}"/>
    <cellStyle name="40% - Accent6 8 2 2 4" xfId="17648" xr:uid="{30AE6073-3629-428B-93D0-D07105B89032}"/>
    <cellStyle name="40% - Accent6 8 2 2 5" xfId="17649" xr:uid="{89B5D1EC-4D3A-431E-BD37-C4145D70FB75}"/>
    <cellStyle name="40% - Accent6 8 2 2 6" xfId="17650" xr:uid="{2F874D57-F2EE-4576-BCEB-4347FD08E38A}"/>
    <cellStyle name="40% - Accent6 8 2 3" xfId="17651" xr:uid="{BF01A6C0-9CDD-4418-B833-456CDE0F5376}"/>
    <cellStyle name="40% - Accent6 8 2 4" xfId="17652" xr:uid="{60B6CA6E-CBA1-4799-9731-D03D69CFFAC4}"/>
    <cellStyle name="40% - Accent6 8 2 5" xfId="17653" xr:uid="{F97FC475-2289-466E-AAA2-BC4F352F8D67}"/>
    <cellStyle name="40% - Accent6 8 2 6" xfId="17654" xr:uid="{954BFC6A-5B2D-4E0C-A3CA-3B1AE639894F}"/>
    <cellStyle name="40% - Accent6 8 2 7" xfId="17655" xr:uid="{73802CAF-D2A2-444A-B579-00B272EB2078}"/>
    <cellStyle name="40% - Accent6 8 2 8" xfId="17656" xr:uid="{10F73B51-86DA-40F6-8B58-233453665667}"/>
    <cellStyle name="40% - Accent6 8 3" xfId="17657" xr:uid="{6925E518-93BE-462C-B4CD-C7BADF13755A}"/>
    <cellStyle name="40% - Accent6 8 3 2" xfId="17658" xr:uid="{4CAF0C75-28D6-494E-809C-0717821998A4}"/>
    <cellStyle name="40% - Accent6 8 3 2 2" xfId="17659" xr:uid="{37B6AABF-50A7-4BA0-BE28-23EECC8B507C}"/>
    <cellStyle name="40% - Accent6 8 3 2 3" xfId="17660" xr:uid="{CE6B4CEA-5FB9-4372-A856-311EBE58790B}"/>
    <cellStyle name="40% - Accent6 8 3 2 4" xfId="17661" xr:uid="{0D712C71-3E51-4C2F-9CEF-0338AED08A83}"/>
    <cellStyle name="40% - Accent6 8 3 2 5" xfId="17662" xr:uid="{EC2DDE8C-DE4E-440C-94FD-D9184180CA34}"/>
    <cellStyle name="40% - Accent6 8 3 3" xfId="17663" xr:uid="{6DFB99AF-74A9-454B-A556-3FD2255D50C6}"/>
    <cellStyle name="40% - Accent6 8 3 4" xfId="17664" xr:uid="{075557AD-0DB2-4CEE-A2E4-80CE1D428B32}"/>
    <cellStyle name="40% - Accent6 8 3 5" xfId="17665" xr:uid="{3D373B5C-EE26-4723-80BE-E7C5AA7BB4CB}"/>
    <cellStyle name="40% - Accent6 8 3 6" xfId="17666" xr:uid="{B7D15E61-DE83-47E7-99C9-A9FA62771FD1}"/>
    <cellStyle name="40% - Accent6 8 3 7" xfId="17667" xr:uid="{FCA60E0E-5E24-47DB-9396-1067D91F9F4A}"/>
    <cellStyle name="40% - Accent6 8 3 8" xfId="17668" xr:uid="{49854710-70F8-4D8E-BCA6-456187E23DB2}"/>
    <cellStyle name="40% - Accent6 8 4" xfId="17669" xr:uid="{1139B1BD-DA3F-4D55-B174-5FFA715079BA}"/>
    <cellStyle name="40% - Accent6 8 4 2" xfId="17670" xr:uid="{116D88A4-97DE-42EC-93D6-9318EE387A1F}"/>
    <cellStyle name="40% - Accent6 8 4 3" xfId="17671" xr:uid="{F1A93012-7854-414E-B9CE-0DB9B2264D5B}"/>
    <cellStyle name="40% - Accent6 8 4 4" xfId="17672" xr:uid="{99728FF0-4219-4F16-96DF-56C63406762C}"/>
    <cellStyle name="40% - Accent6 8 4 5" xfId="17673" xr:uid="{1E9B61C8-F2AD-479F-9685-DE2979673BD5}"/>
    <cellStyle name="40% - Accent6 8 4 6" xfId="17674" xr:uid="{45B514A2-D833-4DFC-8523-ECD6F85AE456}"/>
    <cellStyle name="40% - Accent6 8 5" xfId="17675" xr:uid="{CCB19ADA-8602-4A5B-87CE-D66E44B64C08}"/>
    <cellStyle name="40% - Accent6 8 6" xfId="17676" xr:uid="{48159730-04AD-4094-9B8A-97A18388F179}"/>
    <cellStyle name="40% - Accent6 8 7" xfId="17677" xr:uid="{ECC0F8C8-3B3C-4722-8D1E-C0AEAEF4780F}"/>
    <cellStyle name="40% - Accent6 8 8" xfId="17678" xr:uid="{D89E4550-E3E7-43E9-B3D7-8BADC169DCC8}"/>
    <cellStyle name="40% - Accent6 8 9" xfId="17679" xr:uid="{40741AFB-8662-4596-835B-0DFA309F7C81}"/>
    <cellStyle name="40% - Accent6 9" xfId="17680" xr:uid="{45C09F7E-D246-4700-985C-82D13F4B8822}"/>
    <cellStyle name="40% - Accent6 9 10" xfId="17681" xr:uid="{7EA80322-2E06-4740-8CD3-D8EAECF1DDA4}"/>
    <cellStyle name="40% - Accent6 9 11" xfId="17682" xr:uid="{B31D7996-689C-46B0-8549-15261CED0125}"/>
    <cellStyle name="40% - Accent6 9 2" xfId="17683" xr:uid="{CF46C642-9C97-403F-94D1-18328779ED7E}"/>
    <cellStyle name="40% - Accent6 9 2 2" xfId="17684" xr:uid="{EB2523FD-E664-401A-8DA6-62A37C5A61B4}"/>
    <cellStyle name="40% - Accent6 9 2 2 2" xfId="17685" xr:uid="{8A2BB8A4-8C1E-4364-9AB3-0185A6A1477D}"/>
    <cellStyle name="40% - Accent6 9 2 2 3" xfId="17686" xr:uid="{805589EC-C3EB-4725-A900-B34C3607E4E3}"/>
    <cellStyle name="40% - Accent6 9 2 2 4" xfId="17687" xr:uid="{AB67C020-8028-48A6-8999-96D1678389FB}"/>
    <cellStyle name="40% - Accent6 9 2 2 5" xfId="17688" xr:uid="{DF902201-6B18-41D4-9E0D-24CF3406138E}"/>
    <cellStyle name="40% - Accent6 9 2 2 6" xfId="17689" xr:uid="{60F5E153-E487-4CFA-BF81-9DAFE8539B54}"/>
    <cellStyle name="40% - Accent6 9 2 3" xfId="17690" xr:uid="{DC29972A-6396-41A9-86F3-3082610BC4D3}"/>
    <cellStyle name="40% - Accent6 9 2 4" xfId="17691" xr:uid="{0DAB17F2-809D-4587-AFEC-C1F82855CE1C}"/>
    <cellStyle name="40% - Accent6 9 2 5" xfId="17692" xr:uid="{A812CD91-27E3-4E1D-AC78-5CD09C5BD9A9}"/>
    <cellStyle name="40% - Accent6 9 2 6" xfId="17693" xr:uid="{F7E2343D-B785-4D37-9E3D-F94CBB714FFE}"/>
    <cellStyle name="40% - Accent6 9 2 7" xfId="17694" xr:uid="{F42F3317-38D0-44A2-858B-12967E728AAD}"/>
    <cellStyle name="40% - Accent6 9 2 8" xfId="17695" xr:uid="{050F85BC-F194-4727-839A-FFC1FC0A93D3}"/>
    <cellStyle name="40% - Accent6 9 3" xfId="17696" xr:uid="{8CB55743-75D5-42FB-AE34-7E9AC61201C1}"/>
    <cellStyle name="40% - Accent6 9 3 2" xfId="17697" xr:uid="{93F3C69E-73F0-4071-A821-050344033950}"/>
    <cellStyle name="40% - Accent6 9 3 2 2" xfId="17698" xr:uid="{7BD1CDD0-4A05-42EE-B9D7-6025054B2CA7}"/>
    <cellStyle name="40% - Accent6 9 3 2 3" xfId="17699" xr:uid="{8C30C694-10B5-48B3-A716-32160E413ED9}"/>
    <cellStyle name="40% - Accent6 9 3 2 4" xfId="17700" xr:uid="{F62E6FCD-B72B-47D0-9B4F-370B388C5DF4}"/>
    <cellStyle name="40% - Accent6 9 3 2 5" xfId="17701" xr:uid="{1DADBC12-3FC9-440F-9228-CD4FAA0B5AF8}"/>
    <cellStyle name="40% - Accent6 9 3 3" xfId="17702" xr:uid="{FFD15F72-D0A0-44B5-B879-F74FB3ED0CD2}"/>
    <cellStyle name="40% - Accent6 9 3 4" xfId="17703" xr:uid="{558CD379-5067-49B0-A8A1-7185629AB4D0}"/>
    <cellStyle name="40% - Accent6 9 3 5" xfId="17704" xr:uid="{2C00C370-6FA0-4C71-A315-D30320B53864}"/>
    <cellStyle name="40% - Accent6 9 3 6" xfId="17705" xr:uid="{C80791A9-7ED0-4D12-BFF4-F8C03A2559BA}"/>
    <cellStyle name="40% - Accent6 9 3 7" xfId="17706" xr:uid="{9D06A319-CE83-4636-86A8-ADA45DCE8EDE}"/>
    <cellStyle name="40% - Accent6 9 3 8" xfId="17707" xr:uid="{E1D50FDF-3E63-4C9D-9D5A-1396695B9CAE}"/>
    <cellStyle name="40% - Accent6 9 4" xfId="17708" xr:uid="{FEB5B3F5-E8A9-47A6-9632-CC42B0767A3B}"/>
    <cellStyle name="40% - Accent6 9 4 2" xfId="17709" xr:uid="{236D6AC1-4271-4045-B561-D60D26E782DA}"/>
    <cellStyle name="40% - Accent6 9 4 3" xfId="17710" xr:uid="{E352CAC7-2E06-413E-B194-54B2347F6352}"/>
    <cellStyle name="40% - Accent6 9 4 4" xfId="17711" xr:uid="{2F22A4C5-DEAA-4745-B31D-82D1EF4991A0}"/>
    <cellStyle name="40% - Accent6 9 4 5" xfId="17712" xr:uid="{A32540D2-AEE2-439D-90B3-675B968BF5BD}"/>
    <cellStyle name="40% - Accent6 9 4 6" xfId="17713" xr:uid="{DEFB6E42-D226-4BF6-B227-972AF08C7521}"/>
    <cellStyle name="40% - Accent6 9 5" xfId="17714" xr:uid="{77A066F2-2221-4C48-B920-E8903567EE90}"/>
    <cellStyle name="40% - Accent6 9 6" xfId="17715" xr:uid="{A3DE4B09-C48D-4A75-82D0-4048E9B1CA73}"/>
    <cellStyle name="40% - Accent6 9 7" xfId="17716" xr:uid="{DEB947AC-B5F8-4526-837E-E228F2ACC8D3}"/>
    <cellStyle name="40% - Accent6 9 8" xfId="17717" xr:uid="{CD83F1EC-375D-425C-AE7B-7EEE71D2F71A}"/>
    <cellStyle name="40% - Accent6 9 9" xfId="17718" xr:uid="{8657ED03-3827-4266-A121-C0C55F1A0FFA}"/>
    <cellStyle name="60% - Accent1 10" xfId="17719" xr:uid="{E7FE6615-85CE-42A3-8AA0-5DC68F875DA9}"/>
    <cellStyle name="60% - Accent1 2" xfId="505" xr:uid="{D3D25FFC-0ABF-4EE1-8E89-56C33D30282D}"/>
    <cellStyle name="60% - Accent1 2 2" xfId="506" xr:uid="{3902B747-37A1-4078-B7FB-F8165F9AFC71}"/>
    <cellStyle name="60% - Accent1 2 2 2" xfId="507" xr:uid="{2891FF44-96F4-4F44-A864-39F19619DB5F}"/>
    <cellStyle name="60% - Accent1 2 2 2 2" xfId="17723" xr:uid="{0061FD30-4493-4442-8D86-C034CBDEA3A4}"/>
    <cellStyle name="60% - Accent1 2 2 2 3" xfId="17724" xr:uid="{F0421589-32E2-450D-B4E7-0C9838FFF28C}"/>
    <cellStyle name="60% - Accent1 2 2 2 4" xfId="17722" xr:uid="{4166494C-D30A-4371-98B6-288807E48A40}"/>
    <cellStyle name="60% - Accent1 2 2 3" xfId="17725" xr:uid="{F15F1EE4-390E-48DC-AF61-465E6C31652A}"/>
    <cellStyle name="60% - Accent1 2 2 3 2" xfId="17726" xr:uid="{6D91526D-48BA-44BC-AE53-2B1743A297F0}"/>
    <cellStyle name="60% - Accent1 2 2 4" xfId="17727" xr:uid="{2A248F59-FEB6-420F-9B19-BDCCAAAAACAD}"/>
    <cellStyle name="60% - Accent1 2 2 4 2" xfId="17728" xr:uid="{A111B942-7605-45B5-A364-3FB44DECE74C}"/>
    <cellStyle name="60% - Accent1 2 2 5" xfId="17729" xr:uid="{69CAA595-DBEB-4599-B3F1-261A0BC4A83F}"/>
    <cellStyle name="60% - Accent1 2 2 6" xfId="17721" xr:uid="{3714DEB9-6EB2-4AB4-959E-1773D54AB660}"/>
    <cellStyle name="60% - Accent1 2 3" xfId="508" xr:uid="{0465A5DF-7375-4D0B-B614-36A191C63898}"/>
    <cellStyle name="60% - Accent1 2 3 2" xfId="17731" xr:uid="{5CAD2CED-D850-44EF-BF5D-2B7B08E507CF}"/>
    <cellStyle name="60% - Accent1 2 3 2 2" xfId="17732" xr:uid="{755A5B4A-00ED-45DA-8E22-DB7BE0E761EB}"/>
    <cellStyle name="60% - Accent1 2 3 2 3" xfId="17733" xr:uid="{984A32A7-B89D-4BB6-8810-E909E8894FA5}"/>
    <cellStyle name="60% - Accent1 2 3 3" xfId="17734" xr:uid="{3439A6E6-C9DF-4319-9872-BA98BDC8BD6B}"/>
    <cellStyle name="60% - Accent1 2 3 4" xfId="17735" xr:uid="{0F292F09-89BE-4A51-8C09-12CDC25DBE08}"/>
    <cellStyle name="60% - Accent1 2 3 5" xfId="17736" xr:uid="{974A0BB0-2E2A-4916-99D8-D7A1ABBEE985}"/>
    <cellStyle name="60% - Accent1 2 3 6" xfId="17730" xr:uid="{33EC7F3F-5572-4451-9EE6-09034C8919F0}"/>
    <cellStyle name="60% - Accent1 2 4" xfId="17737" xr:uid="{15F18C1F-88BF-4667-BF34-B7ED54704540}"/>
    <cellStyle name="60% - Accent1 2 4 2" xfId="17738" xr:uid="{0DB097E9-69DA-46EE-9C9D-988F0CA753A7}"/>
    <cellStyle name="60% - Accent1 2 4 2 2" xfId="17739" xr:uid="{67CF800A-0F36-4B92-8D5F-833D34827EB1}"/>
    <cellStyle name="60% - Accent1 2 5" xfId="17740" xr:uid="{C53515FC-D965-4ADF-98AF-981F302AF075}"/>
    <cellStyle name="60% - Accent1 2 5 2" xfId="17741" xr:uid="{F9E2CD6A-6AD7-4FF6-9188-748E2CC5D38C}"/>
    <cellStyle name="60% - Accent1 2 6" xfId="17742" xr:uid="{DD321C97-0158-4316-8803-EB18E67E80B7}"/>
    <cellStyle name="60% - Accent1 2 7" xfId="17743" xr:uid="{6FB6C6AA-B5BB-4CC2-8A68-FEEFA4457EBA}"/>
    <cellStyle name="60% - Accent1 2 8" xfId="17720" xr:uid="{0866CF87-AB2C-4D02-9A57-42F9824C3699}"/>
    <cellStyle name="60% - Accent1 3" xfId="509" xr:uid="{13272442-8E20-479A-B6A1-272B74D122AD}"/>
    <cellStyle name="60% - Accent1 3 2" xfId="17745" xr:uid="{85D8DEC2-FB15-4527-B6FC-2A5BCDE0523C}"/>
    <cellStyle name="60% - Accent1 3 2 2" xfId="17746" xr:uid="{03534317-5F15-48F1-8E51-1B22A042D176}"/>
    <cellStyle name="60% - Accent1 3 2 3" xfId="17747" xr:uid="{2DA9E3E0-589C-4F64-B1BD-624AC4ED8AEB}"/>
    <cellStyle name="60% - Accent1 3 3" xfId="17748" xr:uid="{71B3B4D6-0081-45B5-A233-3F9F312FBC3D}"/>
    <cellStyle name="60% - Accent1 3 4" xfId="17749" xr:uid="{07C309D3-50CA-4EE5-8403-68E329810108}"/>
    <cellStyle name="60% - Accent1 3 5" xfId="17744" xr:uid="{AF90B295-29CA-4FA0-B4CC-07629B5FF5FB}"/>
    <cellStyle name="60% - Accent1 4" xfId="510" xr:uid="{90D483CB-AF4C-4AA2-9945-7D84D936DACC}"/>
    <cellStyle name="60% - Accent1 4 2" xfId="511" xr:uid="{F7DB2A35-F439-4224-A0AA-C1DF58F4E744}"/>
    <cellStyle name="60% - Accent1 4 2 2" xfId="17752" xr:uid="{9D197D3E-0041-4279-AEBF-35E3A3848EEC}"/>
    <cellStyle name="60% - Accent1 4 2 3" xfId="17751" xr:uid="{7AA178E1-515C-4493-B42E-94D260941B3F}"/>
    <cellStyle name="60% - Accent1 4 3" xfId="17753" xr:uid="{26405680-C597-4458-9715-052F17CB455F}"/>
    <cellStyle name="60% - Accent1 4 4" xfId="17754" xr:uid="{79266972-1157-406E-BC7F-7837EBC399E8}"/>
    <cellStyle name="60% - Accent1 4 5" xfId="17750" xr:uid="{23E4BFCE-4CCD-40F9-85E9-2E0BB38F3A58}"/>
    <cellStyle name="60% - Accent1 5" xfId="17755" xr:uid="{1AA5AEF7-862E-40E3-B5FB-3218CA01F41D}"/>
    <cellStyle name="60% - Accent1 5 2" xfId="17756" xr:uid="{D49EA9B1-8AE8-4C4F-9D3A-82E4372F156A}"/>
    <cellStyle name="60% - Accent1 5 3" xfId="17757" xr:uid="{B1A9786C-9DA2-400F-9E98-4F72C77469A6}"/>
    <cellStyle name="60% - Accent1 5 4" xfId="17758" xr:uid="{965A6E58-5437-4015-A951-00B1DCDF4F60}"/>
    <cellStyle name="60% - Accent1 5 5" xfId="17759" xr:uid="{D5DD0BD4-1CA2-41A8-A665-05725C91C785}"/>
    <cellStyle name="60% - Accent1 6" xfId="17760" xr:uid="{B3D7A5D0-D8F7-451E-A9B3-7CE90B233179}"/>
    <cellStyle name="60% - Accent1 6 2" xfId="17761" xr:uid="{0DBD55AA-8A6D-417E-B5AB-6810B0F61761}"/>
    <cellStyle name="60% - Accent1 7" xfId="17762" xr:uid="{40F80A10-AD74-4ACE-B9D1-EB99C6B7F24D}"/>
    <cellStyle name="60% - Accent1 8" xfId="17763" xr:uid="{CC319D9D-2289-448B-89F6-4704365FFB28}"/>
    <cellStyle name="60% - Accent1 9" xfId="17764" xr:uid="{CB1CE333-2C62-4C6C-967F-891F0B8C682B}"/>
    <cellStyle name="60% - Accent2 10" xfId="17765" xr:uid="{1ED7BBF6-DE41-488E-BA3A-0BFB90D33C1D}"/>
    <cellStyle name="60% - Accent2 2" xfId="512" xr:uid="{A7410DC7-F7F9-47E5-82C4-EBFBF2539F38}"/>
    <cellStyle name="60% - Accent2 2 2" xfId="513" xr:uid="{A4C747B0-D88C-4AE2-A6A5-73311EB24B3C}"/>
    <cellStyle name="60% - Accent2 2 2 2" xfId="514" xr:uid="{DB90ED0C-BC73-4A95-A863-AF88BE109833}"/>
    <cellStyle name="60% - Accent2 2 2 2 2" xfId="17769" xr:uid="{0A8ACA73-6BFC-4F05-8557-065B35C4C0E6}"/>
    <cellStyle name="60% - Accent2 2 2 2 3" xfId="17770" xr:uid="{3AADDB23-ACCC-4B2B-BEF9-66BF699473F3}"/>
    <cellStyle name="60% - Accent2 2 2 2 4" xfId="17768" xr:uid="{A55F84B8-A53A-486B-8682-C7FDEBF03546}"/>
    <cellStyle name="60% - Accent2 2 2 3" xfId="17771" xr:uid="{D975BC83-37CE-4168-8E9A-09AFCA8F501D}"/>
    <cellStyle name="60% - Accent2 2 2 4" xfId="17772" xr:uid="{4EC1E03D-473B-4A43-BF0F-2FC192AFC19F}"/>
    <cellStyle name="60% - Accent2 2 2 5" xfId="17773" xr:uid="{9284AB64-FF33-4602-A32D-6447618A8F69}"/>
    <cellStyle name="60% - Accent2 2 2 6" xfId="17767" xr:uid="{436DD92F-8E7B-4E1B-9F1F-1B8B06C3CF34}"/>
    <cellStyle name="60% - Accent2 2 3" xfId="515" xr:uid="{78DD4310-28F5-4ED9-A37E-5AD624F51618}"/>
    <cellStyle name="60% - Accent2 2 3 2" xfId="17775" xr:uid="{07885D76-27FB-4B8B-A1BC-D4C6F94B8A9B}"/>
    <cellStyle name="60% - Accent2 2 3 2 2" xfId="17776" xr:uid="{80819FAE-68B4-4874-BDBE-D020547FB82D}"/>
    <cellStyle name="60% - Accent2 2 3 2 3" xfId="17777" xr:uid="{9EB064FC-1A28-425E-8741-64A40C188897}"/>
    <cellStyle name="60% - Accent2 2 3 3" xfId="17778" xr:uid="{D0C73426-2473-420E-83F7-C70A80A06144}"/>
    <cellStyle name="60% - Accent2 2 3 4" xfId="17779" xr:uid="{90B3AA1E-3B59-47DF-8C33-9D8386CA90D5}"/>
    <cellStyle name="60% - Accent2 2 3 5" xfId="17780" xr:uid="{352A4824-E121-4B3A-B44A-817B8CACC6F3}"/>
    <cellStyle name="60% - Accent2 2 3 6" xfId="17774" xr:uid="{CB747E4A-2B8B-4ADD-A307-0D6B2BE8EC9C}"/>
    <cellStyle name="60% - Accent2 2 4" xfId="17781" xr:uid="{A53E1D30-C25D-420F-A045-147C3804532B}"/>
    <cellStyle name="60% - Accent2 2 4 2" xfId="17782" xr:uid="{3E2BF043-F4F2-4DBB-BF5D-6775BE043DBE}"/>
    <cellStyle name="60% - Accent2 2 4 2 2" xfId="17783" xr:uid="{C9EA1A7D-D6D9-41E1-A31D-338B05B4DDD4}"/>
    <cellStyle name="60% - Accent2 2 5" xfId="17784" xr:uid="{8D49481A-E705-4CAC-AD89-A380C3DEA544}"/>
    <cellStyle name="60% - Accent2 2 5 2" xfId="17785" xr:uid="{C1E4DF94-2553-4515-8433-FBE578701C32}"/>
    <cellStyle name="60% - Accent2 2 6" xfId="17786" xr:uid="{E8F543C3-4A61-4E0A-8753-373496E2EF94}"/>
    <cellStyle name="60% - Accent2 2 7" xfId="17787" xr:uid="{9CD8EA54-485F-4376-8F48-3A89BC49C188}"/>
    <cellStyle name="60% - Accent2 2 8" xfId="17766" xr:uid="{0984518E-B3A2-4400-AF4E-E65EC2208979}"/>
    <cellStyle name="60% - Accent2 3" xfId="516" xr:uid="{7AEFAA1E-B0F5-4308-A2D4-8AE474FEDD4D}"/>
    <cellStyle name="60% - Accent2 3 2" xfId="17789" xr:uid="{A622AE8D-E789-4C46-BE93-36B85D82B0D2}"/>
    <cellStyle name="60% - Accent2 3 2 2" xfId="17790" xr:uid="{B71D256B-BC8F-4AD1-8A6B-C39E2E0693D6}"/>
    <cellStyle name="60% - Accent2 3 2 3" xfId="17791" xr:uid="{89452254-A4EF-4759-A87A-51F97D443443}"/>
    <cellStyle name="60% - Accent2 3 3" xfId="17792" xr:uid="{BBAF76B5-D4A8-4D02-874A-112428A5C431}"/>
    <cellStyle name="60% - Accent2 3 4" xfId="17793" xr:uid="{DAFB7623-10BF-4FBE-B69E-DEFF8BEFBA6F}"/>
    <cellStyle name="60% - Accent2 3 5" xfId="17788" xr:uid="{5B095D6B-6FC0-4725-90EF-428CE6A35BF3}"/>
    <cellStyle name="60% - Accent2 4" xfId="517" xr:uid="{75A2B15F-B935-41CC-9060-C8FFC77C39AC}"/>
    <cellStyle name="60% - Accent2 4 2" xfId="518" xr:uid="{D14CBCBC-76C5-4ACC-A1AC-1187209CB586}"/>
    <cellStyle name="60% - Accent2 4 2 2" xfId="17796" xr:uid="{22399D6C-7D16-49E2-BA9E-F3DF15161855}"/>
    <cellStyle name="60% - Accent2 4 2 3" xfId="17795" xr:uid="{6472C28F-18BE-4910-949B-10D5325330F5}"/>
    <cellStyle name="60% - Accent2 4 3" xfId="17797" xr:uid="{91BC7D73-ECD8-4797-A1DB-A3C653347BE4}"/>
    <cellStyle name="60% - Accent2 4 4" xfId="17798" xr:uid="{087ECB4F-0EA2-40A5-8DAC-53040F5ECDAC}"/>
    <cellStyle name="60% - Accent2 4 5" xfId="17794" xr:uid="{0BB61356-AACC-47FE-82E6-4E16B0A583B7}"/>
    <cellStyle name="60% - Accent2 5" xfId="17799" xr:uid="{0922FE5B-4951-46CC-B5B2-AC8C9BAA49CE}"/>
    <cellStyle name="60% - Accent2 5 2" xfId="17800" xr:uid="{C5694B5A-7DC9-48EE-9D40-2D5027F178A9}"/>
    <cellStyle name="60% - Accent2 5 3" xfId="17801" xr:uid="{F2343187-338D-46EC-8A6C-1CCEA056A6D0}"/>
    <cellStyle name="60% - Accent2 5 4" xfId="17802" xr:uid="{3C675D1C-B51D-4F4A-BB02-4082FD4D0890}"/>
    <cellStyle name="60% - Accent2 5 5" xfId="17803" xr:uid="{742C7EC9-14B7-4AB5-B956-5D1913562546}"/>
    <cellStyle name="60% - Accent2 6" xfId="17804" xr:uid="{886D3A6A-3346-41A8-8053-7918FD3AA705}"/>
    <cellStyle name="60% - Accent2 6 2" xfId="17805" xr:uid="{FE5294BA-9D90-43E8-9F9D-3A772109FA19}"/>
    <cellStyle name="60% - Accent2 7" xfId="17806" xr:uid="{C96B4A0A-57DC-4899-A909-556AD373CF4E}"/>
    <cellStyle name="60% - Accent2 8" xfId="17807" xr:uid="{6A79EF80-7A04-4E80-AE77-539542AEE8BF}"/>
    <cellStyle name="60% - Accent2 9" xfId="17808" xr:uid="{27AF6632-A354-456E-A480-7DE72D438B9C}"/>
    <cellStyle name="60% - Accent3 10" xfId="17809" xr:uid="{1734C169-FF99-4DFA-B0B9-D8FD293FBA1D}"/>
    <cellStyle name="60% - Accent3 2" xfId="519" xr:uid="{01E61A45-8481-407F-BA6C-0DF973CEDA55}"/>
    <cellStyle name="60% - Accent3 2 2" xfId="520" xr:uid="{281E2905-8FF8-42A7-A3EC-3635AFA347E2}"/>
    <cellStyle name="60% - Accent3 2 2 2" xfId="521" xr:uid="{ADB3666B-F96C-4D27-A944-FD6DB0631445}"/>
    <cellStyle name="60% - Accent3 2 2 2 2" xfId="17813" xr:uid="{EEB8242C-B850-4C6E-83D9-1FF7AD1847B8}"/>
    <cellStyle name="60% - Accent3 2 2 2 3" xfId="17814" xr:uid="{BE1D4E18-B60F-491A-99CB-B682D787632E}"/>
    <cellStyle name="60% - Accent3 2 2 2 4" xfId="17812" xr:uid="{998F737F-3485-4909-8C55-C2829B5F288E}"/>
    <cellStyle name="60% - Accent3 2 2 3" xfId="17815" xr:uid="{FBEEDEC3-AA59-4D6B-ACBA-1124EFA843E1}"/>
    <cellStyle name="60% - Accent3 2 2 4" xfId="17816" xr:uid="{21082972-6D84-4CE8-814D-BE50639D59EA}"/>
    <cellStyle name="60% - Accent3 2 2 5" xfId="17817" xr:uid="{01C8AD25-CFF9-4FAD-8D92-C93741E661AA}"/>
    <cellStyle name="60% - Accent3 2 2 6" xfId="17811" xr:uid="{033E33A8-9659-46FD-BEC6-9F38FEBF3B9B}"/>
    <cellStyle name="60% - Accent3 2 3" xfId="522" xr:uid="{49714B12-BE6A-4F03-A4A7-BA6E54774F60}"/>
    <cellStyle name="60% - Accent3 2 3 2" xfId="17819" xr:uid="{20836FEE-C4AD-4261-99FB-9C8C5C9A9421}"/>
    <cellStyle name="60% - Accent3 2 3 2 2" xfId="17820" xr:uid="{F6F44987-7AA7-49DD-A68E-21AA06B9BD12}"/>
    <cellStyle name="60% - Accent3 2 3 2 3" xfId="17821" xr:uid="{9F251357-B30A-49ED-94E8-C2DC313CE9D6}"/>
    <cellStyle name="60% - Accent3 2 3 3" xfId="17822" xr:uid="{DA55E4DC-96A2-46A7-9862-9F2AD1C2F937}"/>
    <cellStyle name="60% - Accent3 2 3 4" xfId="17823" xr:uid="{707465DD-06CC-40F0-A727-083291153D5F}"/>
    <cellStyle name="60% - Accent3 2 3 5" xfId="17824" xr:uid="{F19F489E-47E2-4E81-96A9-A653047361D5}"/>
    <cellStyle name="60% - Accent3 2 3 6" xfId="17818" xr:uid="{36DA4633-3309-4AA3-A2D9-551AC735B870}"/>
    <cellStyle name="60% - Accent3 2 4" xfId="17825" xr:uid="{8885A7D4-5E38-4971-B224-D861A46E092C}"/>
    <cellStyle name="60% - Accent3 2 4 2" xfId="17826" xr:uid="{05173EAD-00EB-476E-9FFF-F365CF8A4EEA}"/>
    <cellStyle name="60% - Accent3 2 4 2 2" xfId="17827" xr:uid="{F8D98A92-61CB-4485-80A0-41427CE4C382}"/>
    <cellStyle name="60% - Accent3 2 5" xfId="17828" xr:uid="{EF628829-ABAE-43DB-8CEC-CC41DD16C054}"/>
    <cellStyle name="60% - Accent3 2 5 2" xfId="17829" xr:uid="{6F930A34-77BF-4952-8CF1-3C4950BD3814}"/>
    <cellStyle name="60% - Accent3 2 6" xfId="17830" xr:uid="{056F33BC-4649-491C-BC1D-495029A8CF51}"/>
    <cellStyle name="60% - Accent3 2 7" xfId="17831" xr:uid="{B516BFA3-5B8F-43C4-96FF-9020AD5F9292}"/>
    <cellStyle name="60% - Accent3 2 8" xfId="17810" xr:uid="{6EA50750-0DD8-4F38-A95E-93D1987AA11D}"/>
    <cellStyle name="60% - Accent3 3" xfId="523" xr:uid="{E4C103D5-7C43-4C77-A5F5-4DA3667899E0}"/>
    <cellStyle name="60% - Accent3 3 2" xfId="17833" xr:uid="{0B44DDBF-2636-43C5-8A71-C1AAC456FB61}"/>
    <cellStyle name="60% - Accent3 3 2 2" xfId="17834" xr:uid="{B9F35A32-AEA0-4229-93BE-FD049B60859B}"/>
    <cellStyle name="60% - Accent3 3 2 3" xfId="17835" xr:uid="{DB5E55CE-E4B6-421E-AE03-F39161CAA403}"/>
    <cellStyle name="60% - Accent3 3 3" xfId="17836" xr:uid="{21FC7032-28B9-40FB-B94B-5BB1348D0DFB}"/>
    <cellStyle name="60% - Accent3 3 4" xfId="17837" xr:uid="{DF60ADE6-2CBA-4A79-A6E6-CB5A5F37C22D}"/>
    <cellStyle name="60% - Accent3 3 5" xfId="17832" xr:uid="{8E84C3E0-7976-48AA-9918-A4890D5A7067}"/>
    <cellStyle name="60% - Accent3 4" xfId="524" xr:uid="{D6A19130-9ECB-434A-BFEF-ACD80334AD0C}"/>
    <cellStyle name="60% - Accent3 4 2" xfId="525" xr:uid="{962C931F-8B69-4A96-8F44-09E11F8A0132}"/>
    <cellStyle name="60% - Accent3 4 2 2" xfId="17840" xr:uid="{EE183938-23B5-44D8-8B13-727AA6810CC7}"/>
    <cellStyle name="60% - Accent3 4 2 3" xfId="17839" xr:uid="{953AD2EC-5C1D-4BE4-AFB1-57033A20787A}"/>
    <cellStyle name="60% - Accent3 4 3" xfId="17841" xr:uid="{7FDE8E77-86D2-43B8-BD2F-CE9E61659562}"/>
    <cellStyle name="60% - Accent3 4 4" xfId="17842" xr:uid="{4855D08B-6176-416E-BBDD-A702AEF70D1E}"/>
    <cellStyle name="60% - Accent3 4 5" xfId="17838" xr:uid="{C7A282D2-DBD8-4FAF-B422-3B79BD393157}"/>
    <cellStyle name="60% - Accent3 5" xfId="17843" xr:uid="{CD70C48D-2EBE-480C-8C59-4FA014E04E53}"/>
    <cellStyle name="60% - Accent3 5 2" xfId="17844" xr:uid="{42F61CCD-4A44-4D6D-97F1-AA95892246D7}"/>
    <cellStyle name="60% - Accent3 5 3" xfId="17845" xr:uid="{72C9DDC5-1DB8-43C0-B58E-BE06317C2E40}"/>
    <cellStyle name="60% - Accent3 5 4" xfId="17846" xr:uid="{AC10C2B7-DEBF-4814-B533-62B6CFF9038E}"/>
    <cellStyle name="60% - Accent3 5 5" xfId="17847" xr:uid="{8100E776-3A51-4BE7-B436-4EB1B646AA23}"/>
    <cellStyle name="60% - Accent3 6" xfId="17848" xr:uid="{809B360A-C573-461D-BFBE-1E1A20A53ECF}"/>
    <cellStyle name="60% - Accent3 6 2" xfId="17849" xr:uid="{0DA88A89-9C7C-40AF-A6D6-F9E2A49F47A1}"/>
    <cellStyle name="60% - Accent3 7" xfId="17850" xr:uid="{5C071BAF-07E7-4ADC-A77F-BD7A5D9CBF09}"/>
    <cellStyle name="60% - Accent3 8" xfId="17851" xr:uid="{7374AB55-A8D7-45BF-A334-975C69BA2513}"/>
    <cellStyle name="60% - Accent3 9" xfId="17852" xr:uid="{28B6EBE6-FCEA-4F77-ADAE-CF281283C408}"/>
    <cellStyle name="60% - Accent4 10" xfId="17853" xr:uid="{B68D5677-D224-404A-AF7F-D641835541E4}"/>
    <cellStyle name="60% - Accent4 2" xfId="526" xr:uid="{19AC77D3-719D-49D4-A943-AD4AA9EF31F9}"/>
    <cellStyle name="60% - Accent4 2 2" xfId="527" xr:uid="{17991CC7-7D67-4014-9BB1-4F6DBE22E9AD}"/>
    <cellStyle name="60% - Accent4 2 2 2" xfId="528" xr:uid="{AAFFC085-01AA-4CDD-A5B5-E0BCE571F760}"/>
    <cellStyle name="60% - Accent4 2 2 2 2" xfId="17857" xr:uid="{55377A53-6E74-4B5F-963A-9C7559E6DC9B}"/>
    <cellStyle name="60% - Accent4 2 2 2 3" xfId="17858" xr:uid="{A7D67892-BE15-46B3-B3F8-C13A5737146E}"/>
    <cellStyle name="60% - Accent4 2 2 2 4" xfId="17856" xr:uid="{4F84F827-62A7-4544-A0FD-A02EB3DE99C8}"/>
    <cellStyle name="60% - Accent4 2 2 3" xfId="17859" xr:uid="{23078639-DEC7-40AF-9254-A69A0BBFE60D}"/>
    <cellStyle name="60% - Accent4 2 2 4" xfId="17860" xr:uid="{8D06C57D-3D17-4031-B51D-B1EC7A0BDB32}"/>
    <cellStyle name="60% - Accent4 2 2 5" xfId="17861" xr:uid="{C250C0D2-01A7-4C06-B8C4-0A91613BA2AE}"/>
    <cellStyle name="60% - Accent4 2 2 6" xfId="17855" xr:uid="{00B6D32B-6955-458F-B5FB-22AECB336252}"/>
    <cellStyle name="60% - Accent4 2 3" xfId="529" xr:uid="{64FEE3F4-6332-4014-ABD0-2EA707DEF35A}"/>
    <cellStyle name="60% - Accent4 2 3 2" xfId="17863" xr:uid="{BFDFEAC1-BE32-4305-A6B8-5F78A61C92FA}"/>
    <cellStyle name="60% - Accent4 2 3 2 2" xfId="17864" xr:uid="{173F6F95-C7F8-4C18-8F28-3ED96C06B2D8}"/>
    <cellStyle name="60% - Accent4 2 3 2 3" xfId="17865" xr:uid="{E9418138-9D72-4DA6-8618-3535A930FFB1}"/>
    <cellStyle name="60% - Accent4 2 3 3" xfId="17866" xr:uid="{59571274-2ED4-4A50-93B9-4BFD7F1356A2}"/>
    <cellStyle name="60% - Accent4 2 3 4" xfId="17867" xr:uid="{94E15F2D-5D94-44B3-8254-5EBC0C593F99}"/>
    <cellStyle name="60% - Accent4 2 3 5" xfId="17868" xr:uid="{14BDDAE3-600E-40F1-AE91-CAF9D2F0C595}"/>
    <cellStyle name="60% - Accent4 2 3 6" xfId="17862" xr:uid="{BC654B43-F069-4889-8B90-5A70F698ACA6}"/>
    <cellStyle name="60% - Accent4 2 4" xfId="17869" xr:uid="{CFCCF7C2-17F6-48A4-8A68-37921AABDBBE}"/>
    <cellStyle name="60% - Accent4 2 4 2" xfId="17870" xr:uid="{E8DFF58D-A420-437F-BDB6-2115022C3107}"/>
    <cellStyle name="60% - Accent4 2 4 2 2" xfId="17871" xr:uid="{47EDBBB3-B5CF-4CF9-87C8-AAEABA22E79B}"/>
    <cellStyle name="60% - Accent4 2 5" xfId="17872" xr:uid="{9C36446D-1340-4B7E-867C-79E5611E30AF}"/>
    <cellStyle name="60% - Accent4 2 5 2" xfId="17873" xr:uid="{ADE1B79A-99B3-4CCF-ADDF-FAB9207E05E8}"/>
    <cellStyle name="60% - Accent4 2 6" xfId="17874" xr:uid="{F44F6484-D3C4-4AFD-A5E9-0003B72FB475}"/>
    <cellStyle name="60% - Accent4 2 7" xfId="17875" xr:uid="{399B1B89-8FE4-4482-8046-17F9853DC8D9}"/>
    <cellStyle name="60% - Accent4 2 8" xfId="17854" xr:uid="{4B8F58E6-2517-4574-BA89-0A1FE3279849}"/>
    <cellStyle name="60% - Accent4 3" xfId="530" xr:uid="{0765500A-69BD-4FC9-8767-6593BFA11E8F}"/>
    <cellStyle name="60% - Accent4 3 2" xfId="17877" xr:uid="{AFA143FB-DA1F-4983-8066-E91411A72806}"/>
    <cellStyle name="60% - Accent4 3 2 2" xfId="17878" xr:uid="{C62E8EDB-F80B-49EE-B9C7-D45B6A5A0656}"/>
    <cellStyle name="60% - Accent4 3 2 3" xfId="17879" xr:uid="{D3344BC8-756C-4B22-AE14-C8AAD55CC796}"/>
    <cellStyle name="60% - Accent4 3 3" xfId="17880" xr:uid="{554893DD-CEA9-4D1A-BBE4-E8A08C27C45B}"/>
    <cellStyle name="60% - Accent4 3 4" xfId="17881" xr:uid="{3E2BD1CA-81AE-431A-9D7B-D36603B36F8E}"/>
    <cellStyle name="60% - Accent4 3 5" xfId="17876" xr:uid="{D03B34CF-980F-44DA-B555-954B07DFC36F}"/>
    <cellStyle name="60% - Accent4 4" xfId="531" xr:uid="{2885899B-FB2A-4755-AB53-2A9CACB88B14}"/>
    <cellStyle name="60% - Accent4 4 2" xfId="532" xr:uid="{87C0CB51-0242-4D87-ADDB-569E0F712090}"/>
    <cellStyle name="60% - Accent4 4 2 2" xfId="17884" xr:uid="{576D9CB6-E076-4065-9165-BB9A330EBF79}"/>
    <cellStyle name="60% - Accent4 4 2 3" xfId="17883" xr:uid="{9CB08AE0-92A6-4774-9687-D3EFD804A656}"/>
    <cellStyle name="60% - Accent4 4 3" xfId="17885" xr:uid="{901067FC-5B09-4C75-A3F1-61C168E2691A}"/>
    <cellStyle name="60% - Accent4 4 4" xfId="17886" xr:uid="{66FD3ED1-2107-4B59-A2F3-20ED9F209805}"/>
    <cellStyle name="60% - Accent4 4 5" xfId="17882" xr:uid="{171188CE-6A35-483C-999F-FCB139B55881}"/>
    <cellStyle name="60% - Accent4 5" xfId="17887" xr:uid="{BEAF9AA0-A17D-44A7-A1FC-BCBBF3BCA959}"/>
    <cellStyle name="60% - Accent4 5 2" xfId="17888" xr:uid="{DD7B115F-FED7-4DBA-B908-F1288349F667}"/>
    <cellStyle name="60% - Accent4 5 3" xfId="17889" xr:uid="{A1909EF3-E7EF-4A6E-B18A-0AF6112B3061}"/>
    <cellStyle name="60% - Accent4 5 4" xfId="17890" xr:uid="{9E237C37-8ED9-4CE0-B731-B3881E1BD484}"/>
    <cellStyle name="60% - Accent4 5 5" xfId="17891" xr:uid="{16B3DEDF-8AD6-4BDF-9C84-4F194DA42F03}"/>
    <cellStyle name="60% - Accent4 6" xfId="17892" xr:uid="{C30F01D0-B561-40A6-B075-734D95DAB001}"/>
    <cellStyle name="60% - Accent4 6 2" xfId="17893" xr:uid="{BDE9FC8C-A1DC-48D6-8A1E-F769699E37F5}"/>
    <cellStyle name="60% - Accent4 7" xfId="17894" xr:uid="{3C581EE8-96E0-4055-A797-84D488777842}"/>
    <cellStyle name="60% - Accent4 8" xfId="17895" xr:uid="{12B693A1-347A-4710-9505-1EDD5386D62F}"/>
    <cellStyle name="60% - Accent4 9" xfId="17896" xr:uid="{8BEF9168-996E-46F7-9E74-B48C7502E89B}"/>
    <cellStyle name="60% - Accent5 10" xfId="17897" xr:uid="{DE60F083-0862-4EEC-8ACD-35B8D9DFD928}"/>
    <cellStyle name="60% - Accent5 2" xfId="533" xr:uid="{66F5431B-13E0-41DC-804D-DEE557FF59A5}"/>
    <cellStyle name="60% - Accent5 2 2" xfId="534" xr:uid="{1232A7EF-B68C-4088-9AD9-6DBCF585676C}"/>
    <cellStyle name="60% - Accent5 2 2 2" xfId="535" xr:uid="{B0CCB7C8-EB20-4B57-A7C8-5B1809B7EEAA}"/>
    <cellStyle name="60% - Accent5 2 2 2 2" xfId="17901" xr:uid="{0CD3C21D-0E3B-41FE-9B90-3C3D899A27BD}"/>
    <cellStyle name="60% - Accent5 2 2 2 3" xfId="17902" xr:uid="{4F9FFB94-841B-4975-908E-05EB9561F004}"/>
    <cellStyle name="60% - Accent5 2 2 2 4" xfId="17900" xr:uid="{8CF7ADBF-EB1A-480D-86C2-43E8AE26AFD8}"/>
    <cellStyle name="60% - Accent5 2 2 3" xfId="17903" xr:uid="{C6B5E47B-AD76-4810-A2F6-BD8DC6AAE0BA}"/>
    <cellStyle name="60% - Accent5 2 2 4" xfId="17904" xr:uid="{FB2C621C-D892-4176-AE64-597A0B778ECC}"/>
    <cellStyle name="60% - Accent5 2 2 5" xfId="17905" xr:uid="{F79E13B4-C1AA-4340-95D3-9029EDE6ACC0}"/>
    <cellStyle name="60% - Accent5 2 2 6" xfId="17899" xr:uid="{66585369-6B20-4D2B-A157-B53CE0C14F23}"/>
    <cellStyle name="60% - Accent5 2 3" xfId="536" xr:uid="{ABCF7A70-8AD9-4CEE-9DC1-35340C374930}"/>
    <cellStyle name="60% - Accent5 2 3 2" xfId="17907" xr:uid="{DE414C37-7548-4B8C-9A9C-3C70EA4AC980}"/>
    <cellStyle name="60% - Accent5 2 3 2 2" xfId="17908" xr:uid="{1FDA6357-44AD-4696-AC36-4730F6B9766A}"/>
    <cellStyle name="60% - Accent5 2 3 2 3" xfId="17909" xr:uid="{720B8792-568A-41E9-953B-10A2A3E2940A}"/>
    <cellStyle name="60% - Accent5 2 3 3" xfId="17910" xr:uid="{FAAAAF05-750F-4854-905C-84ED1A662F5C}"/>
    <cellStyle name="60% - Accent5 2 3 4" xfId="17911" xr:uid="{EC034628-F191-472A-B826-65EADECBEB2F}"/>
    <cellStyle name="60% - Accent5 2 3 5" xfId="17912" xr:uid="{F15BBB90-D15A-4077-9EB0-6ADA7F7081AD}"/>
    <cellStyle name="60% - Accent5 2 3 6" xfId="17906" xr:uid="{326FCA23-5D5A-4D30-B574-4B35BF28E1ED}"/>
    <cellStyle name="60% - Accent5 2 4" xfId="17913" xr:uid="{BD931177-9261-49D8-BB64-7BE6CD29ED4A}"/>
    <cellStyle name="60% - Accent5 2 4 2" xfId="17914" xr:uid="{8F693B67-FBAC-4DA9-A0C2-8EC787A0A71B}"/>
    <cellStyle name="60% - Accent5 2 4 2 2" xfId="17915" xr:uid="{A31DA762-712B-4CDD-99DF-3BBA351D9F8E}"/>
    <cellStyle name="60% - Accent5 2 5" xfId="17916" xr:uid="{39B172BB-1599-430F-A0B1-D936BEC42265}"/>
    <cellStyle name="60% - Accent5 2 5 2" xfId="17917" xr:uid="{F48C27E0-CF47-4669-83C8-1810AB5EA132}"/>
    <cellStyle name="60% - Accent5 2 6" xfId="17918" xr:uid="{4CDC2038-A943-4BE1-81A7-711602F4103B}"/>
    <cellStyle name="60% - Accent5 2 7" xfId="17919" xr:uid="{D400C24A-1260-47D1-98AF-74749C96749F}"/>
    <cellStyle name="60% - Accent5 2 8" xfId="17898" xr:uid="{4D98E6C9-6048-40CD-8829-FF720CC6AC01}"/>
    <cellStyle name="60% - Accent5 3" xfId="537" xr:uid="{7DBFA383-F152-4373-BB99-65247FF53B1D}"/>
    <cellStyle name="60% - Accent5 3 2" xfId="17921" xr:uid="{C98FE7D2-753C-48E2-A12F-C099C4BE5C36}"/>
    <cellStyle name="60% - Accent5 3 2 2" xfId="17922" xr:uid="{09033DBD-F161-42F1-BBD5-175C6C129130}"/>
    <cellStyle name="60% - Accent5 3 2 3" xfId="17923" xr:uid="{DC6699B9-8099-476B-914A-458301F5F91E}"/>
    <cellStyle name="60% - Accent5 3 3" xfId="17924" xr:uid="{009B41CB-6C91-4E6A-888C-331E1688A04E}"/>
    <cellStyle name="60% - Accent5 3 4" xfId="17925" xr:uid="{55E253D5-EC40-4B63-B60F-F606A4B4C50F}"/>
    <cellStyle name="60% - Accent5 3 5" xfId="17920" xr:uid="{86746967-11CE-471F-82E2-33DDB0A75761}"/>
    <cellStyle name="60% - Accent5 4" xfId="538" xr:uid="{77DFCB9B-BB52-4BA1-89CB-1C43AB2D5040}"/>
    <cellStyle name="60% - Accent5 4 2" xfId="539" xr:uid="{2EA3186F-934C-4A29-9259-8F32605C6E13}"/>
    <cellStyle name="60% - Accent5 4 2 2" xfId="17928" xr:uid="{C5F45265-5DA1-4AF5-8003-5539E0D738FF}"/>
    <cellStyle name="60% - Accent5 4 2 3" xfId="17927" xr:uid="{369259B8-2743-4668-90E6-1A2E0C4971A3}"/>
    <cellStyle name="60% - Accent5 4 3" xfId="17929" xr:uid="{A824B445-D787-41CE-91B9-954BE7C2E255}"/>
    <cellStyle name="60% - Accent5 4 4" xfId="17930" xr:uid="{E7672637-702B-4C94-8094-1E248F767B58}"/>
    <cellStyle name="60% - Accent5 4 5" xfId="17926" xr:uid="{2FB16B22-FA4F-4BC0-BC15-F06A53A234AE}"/>
    <cellStyle name="60% - Accent5 5" xfId="17931" xr:uid="{A701D093-8B43-42AB-AD01-391F0FE02D56}"/>
    <cellStyle name="60% - Accent5 5 2" xfId="17932" xr:uid="{DA785B60-5009-4129-A1D1-C28B6E029BF3}"/>
    <cellStyle name="60% - Accent5 5 3" xfId="17933" xr:uid="{2E61E913-D244-4CC8-8FC3-96234543F14E}"/>
    <cellStyle name="60% - Accent5 5 4" xfId="17934" xr:uid="{A4F0A0E4-C6FD-4107-9768-0BA88EB7A267}"/>
    <cellStyle name="60% - Accent5 5 5" xfId="17935" xr:uid="{525C611B-DBEC-4934-893E-A176BE9FE98E}"/>
    <cellStyle name="60% - Accent5 6" xfId="17936" xr:uid="{6ACA2973-59AF-461C-9EF1-0969B0B1764E}"/>
    <cellStyle name="60% - Accent5 6 2" xfId="17937" xr:uid="{DCED2369-9E89-4C71-99EB-103AD4F9740A}"/>
    <cellStyle name="60% - Accent5 7" xfId="17938" xr:uid="{9E939440-4B0A-4516-A8A6-31B3BE1752F9}"/>
    <cellStyle name="60% - Accent5 8" xfId="17939" xr:uid="{EFD5D014-AA40-4F4F-AFA3-54250E742A7F}"/>
    <cellStyle name="60% - Accent5 9" xfId="17940" xr:uid="{BF07BABF-1D09-4F05-AA21-2ACCA76E83F8}"/>
    <cellStyle name="60% - Accent6 10" xfId="17941" xr:uid="{0A8D8493-123D-4D5B-8330-B71110B7904E}"/>
    <cellStyle name="60% - Accent6 2" xfId="540" xr:uid="{E531608C-824A-4902-872A-A00FF9F01696}"/>
    <cellStyle name="60% - Accent6 2 2" xfId="541" xr:uid="{152B72C8-8332-4F7B-9F49-BE90E0110EA9}"/>
    <cellStyle name="60% - Accent6 2 2 2" xfId="542" xr:uid="{00551EE9-85F6-4B77-8B7D-503E46938100}"/>
    <cellStyle name="60% - Accent6 2 2 2 2" xfId="17945" xr:uid="{D73B1ED2-2148-4070-A2DA-F6C570893BF3}"/>
    <cellStyle name="60% - Accent6 2 2 2 3" xfId="17946" xr:uid="{7CBB65CA-E381-4493-9D79-A41F18062310}"/>
    <cellStyle name="60% - Accent6 2 2 2 4" xfId="17944" xr:uid="{C615AB70-D378-47D5-B250-ABC554EB919D}"/>
    <cellStyle name="60% - Accent6 2 2 3" xfId="17947" xr:uid="{332E9E62-EC28-4557-A879-21B60A184465}"/>
    <cellStyle name="60% - Accent6 2 2 4" xfId="17948" xr:uid="{2A16EB04-D6E6-4C2F-8D9A-F5E8F5D6BF49}"/>
    <cellStyle name="60% - Accent6 2 2 5" xfId="17949" xr:uid="{74BB1EA0-0072-47F2-AC96-F90C456167CC}"/>
    <cellStyle name="60% - Accent6 2 2 6" xfId="17943" xr:uid="{DEAE6257-12F6-45D8-A8ED-8BF6BC974281}"/>
    <cellStyle name="60% - Accent6 2 3" xfId="543" xr:uid="{49C268AA-B8AC-4D42-94E1-EDEDBDBD3940}"/>
    <cellStyle name="60% - Accent6 2 3 2" xfId="17951" xr:uid="{238AF8D3-58CE-4C57-8201-F0D2E0361672}"/>
    <cellStyle name="60% - Accent6 2 3 2 2" xfId="17952" xr:uid="{B2682F91-7B18-4B80-89C7-C6DDA3DAECC2}"/>
    <cellStyle name="60% - Accent6 2 3 2 3" xfId="17953" xr:uid="{669C7583-4D8A-47DD-8DCF-7F13B0913254}"/>
    <cellStyle name="60% - Accent6 2 3 3" xfId="17954" xr:uid="{4871AD71-0C5E-4EE0-999B-B4E0A83F07BE}"/>
    <cellStyle name="60% - Accent6 2 3 4" xfId="17955" xr:uid="{7F4B49E0-4ACD-4B2F-B4EB-3A4B9BB8A0EE}"/>
    <cellStyle name="60% - Accent6 2 3 5" xfId="17956" xr:uid="{4D25F689-CFEB-4B8A-B5D2-0401E31AE6D8}"/>
    <cellStyle name="60% - Accent6 2 3 6" xfId="17950" xr:uid="{CFE6783C-771E-4E9C-8A7B-EBAB381F22CF}"/>
    <cellStyle name="60% - Accent6 2 4" xfId="17957" xr:uid="{9650AA58-91FF-48A4-8E86-C17178452F5A}"/>
    <cellStyle name="60% - Accent6 2 4 2" xfId="17958" xr:uid="{0DF81507-A31D-474A-A6CF-01C37C105906}"/>
    <cellStyle name="60% - Accent6 2 4 2 2" xfId="17959" xr:uid="{49FB9868-627D-461D-8264-6835A89454AF}"/>
    <cellStyle name="60% - Accent6 2 5" xfId="17960" xr:uid="{A2A2C91D-246B-401F-80CE-21325C5B3E20}"/>
    <cellStyle name="60% - Accent6 2 5 2" xfId="17961" xr:uid="{6E5F9021-20EA-4DFF-9C1D-95A4CCD8C26B}"/>
    <cellStyle name="60% - Accent6 2 6" xfId="17962" xr:uid="{DD1AE1AC-DE00-4723-ABED-072CEC6A7161}"/>
    <cellStyle name="60% - Accent6 2 7" xfId="17963" xr:uid="{E8C730F2-B908-4117-8D81-1AE425BF51F5}"/>
    <cellStyle name="60% - Accent6 2 8" xfId="17942" xr:uid="{0935968C-5590-4114-AA8F-827EC7FA0620}"/>
    <cellStyle name="60% - Accent6 3" xfId="544" xr:uid="{F23DAF90-1C35-41C1-ADE0-D981FF474D29}"/>
    <cellStyle name="60% - Accent6 3 2" xfId="17965" xr:uid="{CBCD0EC7-958A-410A-9CE6-E271F03525C7}"/>
    <cellStyle name="60% - Accent6 3 2 2" xfId="17966" xr:uid="{09806DD0-B50A-4517-99D3-8D4EFC6D41B9}"/>
    <cellStyle name="60% - Accent6 3 2 3" xfId="17967" xr:uid="{05E44FBB-71BF-4DED-93D4-BD58940F86AD}"/>
    <cellStyle name="60% - Accent6 3 3" xfId="17968" xr:uid="{8C91EA25-D603-4A72-94EC-46A635DC9A6C}"/>
    <cellStyle name="60% - Accent6 3 4" xfId="17969" xr:uid="{3C03A536-F023-460B-B23A-3EE82D5CFBC4}"/>
    <cellStyle name="60% - Accent6 3 5" xfId="17964" xr:uid="{3B80933F-6FA9-46EB-A830-31462E1878A0}"/>
    <cellStyle name="60% - Accent6 4" xfId="545" xr:uid="{5028A68E-9C9D-448A-9148-A189FE4F09B1}"/>
    <cellStyle name="60% - Accent6 4 2" xfId="546" xr:uid="{A9325329-C80C-4BBC-9F50-67CE89AE3AAD}"/>
    <cellStyle name="60% - Accent6 4 2 2" xfId="17972" xr:uid="{8A9D5CBD-466D-4414-8DBA-5983F1A61688}"/>
    <cellStyle name="60% - Accent6 4 2 3" xfId="17971" xr:uid="{ACB80669-D9EF-4333-B57E-107118A6C99F}"/>
    <cellStyle name="60% - Accent6 4 3" xfId="17973" xr:uid="{062452DB-E843-48D8-AA42-F05358493059}"/>
    <cellStyle name="60% - Accent6 4 4" xfId="17974" xr:uid="{5DE7547D-6053-4286-AC3C-E443B3554B1C}"/>
    <cellStyle name="60% - Accent6 4 5" xfId="17970" xr:uid="{62DEDBC1-F8D5-40F2-83AE-B670ECA4FBCC}"/>
    <cellStyle name="60% - Accent6 5" xfId="17975" xr:uid="{09EE06B7-183D-4818-A3F0-B257D1165D9A}"/>
    <cellStyle name="60% - Accent6 5 2" xfId="17976" xr:uid="{80AC8571-79A2-4AA7-9B5D-30DEA6611650}"/>
    <cellStyle name="60% - Accent6 5 3" xfId="17977" xr:uid="{50BDF355-3F32-49AA-88D9-42F38299CDC1}"/>
    <cellStyle name="60% - Accent6 5 4" xfId="17978" xr:uid="{4026D91A-2E20-4229-B1B1-CD7C1D121BA4}"/>
    <cellStyle name="60% - Accent6 5 5" xfId="17979" xr:uid="{B57D1A03-C83D-4172-88B1-DC234A574EA5}"/>
    <cellStyle name="60% - Accent6 6" xfId="17980" xr:uid="{02DCD007-8760-4935-9ECA-EDD1BB4E677C}"/>
    <cellStyle name="60% - Accent6 6 2" xfId="17981" xr:uid="{F10C85A2-D1B2-40D8-865E-5970B6203DA2}"/>
    <cellStyle name="60% - Accent6 7" xfId="17982" xr:uid="{30A58B6A-586F-4C36-8F92-7C9E38227129}"/>
    <cellStyle name="60% - Accent6 8" xfId="17983" xr:uid="{6A4DF803-CCB0-4984-8697-DC526A74F86B}"/>
    <cellStyle name="60% - Accent6 9" xfId="17984" xr:uid="{1D6E2F8F-82DA-4BE4-A40B-9051A7A9747A}"/>
    <cellStyle name="Accent1 2" xfId="17986" xr:uid="{29643CF7-D393-489B-BC57-A52F598CAFB8}"/>
    <cellStyle name="Accent1 2 2" xfId="17987" xr:uid="{19CC2275-39C3-4505-A75E-A64E9D5FF298}"/>
    <cellStyle name="Accent1 2 2 2" xfId="17988" xr:uid="{5EA36DF3-619D-4ADE-AD13-0CDFFE59D7C7}"/>
    <cellStyle name="Accent1 2 2 2 2" xfId="17989" xr:uid="{909666C9-4273-4EBB-83E9-23A9223FD26C}"/>
    <cellStyle name="Accent1 2 2 3" xfId="17990" xr:uid="{EDF4A22A-B230-458A-B4AF-791354581EA5}"/>
    <cellStyle name="Accent1 2 2 4" xfId="17991" xr:uid="{880D050F-CAF7-4F4B-9F3A-25CE0E686678}"/>
    <cellStyle name="Accent1 2 3" xfId="17992" xr:uid="{C7BF7896-2BBE-4CBB-987E-C6A96AED51B4}"/>
    <cellStyle name="Accent1 2 3 2" xfId="17993" xr:uid="{3F84B5FD-C98A-4BB0-98EC-B8DCC83AB753}"/>
    <cellStyle name="Accent1 2 3 2 2" xfId="17994" xr:uid="{D2959834-2E20-495C-92D6-AF15A4D73B85}"/>
    <cellStyle name="Accent1 2 3 3" xfId="17995" xr:uid="{58BA7087-6068-4F9B-B0C2-0AD187C429AD}"/>
    <cellStyle name="Accent1 2 3 4" xfId="17996" xr:uid="{D8617471-860B-4C3C-A723-5C5AA34C43EC}"/>
    <cellStyle name="Accent1 2 4" xfId="17997" xr:uid="{C61772D8-C7E0-4A92-8A8D-1DE2E5354883}"/>
    <cellStyle name="Accent1 2 4 2" xfId="17998" xr:uid="{9DD1939A-E472-42B3-8969-10FB03847AA2}"/>
    <cellStyle name="Accent1 2 5" xfId="17999" xr:uid="{00EBA6F2-FF4B-4935-B1A2-472CD1018269}"/>
    <cellStyle name="Accent1 2 6" xfId="18000" xr:uid="{F0E61539-0036-4877-B28D-389AF62742A7}"/>
    <cellStyle name="Accent1 3" xfId="18001" xr:uid="{D1BAEC3C-54A3-428F-8E32-C20FFC2FDFFA}"/>
    <cellStyle name="Accent1 3 2" xfId="18002" xr:uid="{F821AC46-5585-4F28-AB4C-90CFAB7CDF72}"/>
    <cellStyle name="Accent1 3 2 2" xfId="18003" xr:uid="{FF39EC94-511E-4B65-89F4-F0F828CA44EE}"/>
    <cellStyle name="Accent1 4" xfId="18004" xr:uid="{95386BB1-8A4F-48BE-B9A5-80EF14C39DE0}"/>
    <cellStyle name="Accent1 5" xfId="18005" xr:uid="{5AAE93AC-C2E7-4CCD-A39F-02AF68F43319}"/>
    <cellStyle name="Accent1 6" xfId="18006" xr:uid="{8BD11EDC-E78B-454A-9FEA-D5EED6C904E0}"/>
    <cellStyle name="Accent1 7" xfId="18007" xr:uid="{0BADDE8F-26F9-4BA0-A6BF-30F2C7CE599E}"/>
    <cellStyle name="Accent1 8" xfId="17985" xr:uid="{6CCE318D-A5E0-4DB8-BC3E-2ADACBC9B69E}"/>
    <cellStyle name="Accent2 2" xfId="18009" xr:uid="{45BCE292-6852-413B-9248-A162099F9A11}"/>
    <cellStyle name="Accent2 2 2" xfId="18010" xr:uid="{101EFB20-79B8-4C93-ADB9-26805787E650}"/>
    <cellStyle name="Accent2 2 2 2" xfId="18011" xr:uid="{C331979A-BE78-4490-AA3C-5B681BE675E3}"/>
    <cellStyle name="Accent2 2 2 2 2" xfId="18012" xr:uid="{F29F96D5-DE09-4EA5-9683-6D0276F03CA4}"/>
    <cellStyle name="Accent2 2 2 3" xfId="18013" xr:uid="{BE6D31F3-FC63-424B-B1A7-4E542F64DE7A}"/>
    <cellStyle name="Accent2 2 2 4" xfId="18014" xr:uid="{D7C40F21-E27B-47D8-BE6C-04314092F873}"/>
    <cellStyle name="Accent2 2 3" xfId="18015" xr:uid="{A1CC721F-3390-4701-B1A7-795ECE8F66A9}"/>
    <cellStyle name="Accent2 2 3 2" xfId="18016" xr:uid="{7C9CC259-E29E-4D9B-94B2-276686D51829}"/>
    <cellStyle name="Accent2 2 3 2 2" xfId="18017" xr:uid="{AEE351B3-9572-4758-A74E-39E34AC4F388}"/>
    <cellStyle name="Accent2 2 3 3" xfId="18018" xr:uid="{594BDCB1-0091-4846-863F-B4C135745AE2}"/>
    <cellStyle name="Accent2 2 3 4" xfId="18019" xr:uid="{5F44AA76-40C7-4AA3-B961-7D33CE989A0B}"/>
    <cellStyle name="Accent2 2 4" xfId="18020" xr:uid="{58065FC2-93D1-40C0-9788-9FF361D946B0}"/>
    <cellStyle name="Accent2 2 5" xfId="18021" xr:uid="{159B7E94-25BA-4990-8778-CB66DEE3122F}"/>
    <cellStyle name="Accent2 2 6" xfId="18022" xr:uid="{3C06C5AB-21F7-4110-8934-F177A854A00D}"/>
    <cellStyle name="Accent2 3" xfId="18023" xr:uid="{E7C7CEA5-7E11-4166-A9C1-68C8B2C1E011}"/>
    <cellStyle name="Accent2 3 2" xfId="18024" xr:uid="{8205E00C-6563-44E6-AF22-22BF80A7BCAA}"/>
    <cellStyle name="Accent2 3 2 2" xfId="18025" xr:uid="{64D7CDA4-BDD0-478D-AC80-6C31CB7DB500}"/>
    <cellStyle name="Accent2 4" xfId="18026" xr:uid="{A13CA709-BE55-4062-AE4D-52D475128D2E}"/>
    <cellStyle name="Accent2 5" xfId="18027" xr:uid="{3FD2FC73-2EA5-4952-B453-3B716BF04896}"/>
    <cellStyle name="Accent2 6" xfId="18028" xr:uid="{997ADD63-7D7A-40CE-99A4-1455D1219425}"/>
    <cellStyle name="Accent2 7" xfId="18029" xr:uid="{04EB8E74-A7C9-4BC9-B080-FD24F8B070AA}"/>
    <cellStyle name="Accent2 8" xfId="18008" xr:uid="{24790387-0F9B-4392-AFF1-83967F08E0F7}"/>
    <cellStyle name="Accent3 2" xfId="18031" xr:uid="{2444B6EC-8AC0-4608-A0B5-BA274BE99D67}"/>
    <cellStyle name="Accent3 2 2" xfId="18032" xr:uid="{2F0FEE12-25B5-4D91-A873-33D196E2D3A0}"/>
    <cellStyle name="Accent3 2 2 2" xfId="18033" xr:uid="{6E26A6F6-2D3A-4693-ACE1-4B92F48B89E5}"/>
    <cellStyle name="Accent3 2 2 2 2" xfId="18034" xr:uid="{01A0B15C-03E1-4581-AF1E-62ABDA426D51}"/>
    <cellStyle name="Accent3 2 2 3" xfId="18035" xr:uid="{3E486C81-6297-460F-BD99-45BB4BBA53AE}"/>
    <cellStyle name="Accent3 2 2 4" xfId="18036" xr:uid="{88F629F7-1AB0-4E37-A53D-7EEAB50032C6}"/>
    <cellStyle name="Accent3 2 3" xfId="18037" xr:uid="{0874870B-7227-45F9-A721-4A0099781FE6}"/>
    <cellStyle name="Accent3 2 3 2" xfId="18038" xr:uid="{493DE666-3540-4D1F-8E7D-A040FAADA8AF}"/>
    <cellStyle name="Accent3 2 3 2 2" xfId="18039" xr:uid="{D0C04B65-0F8E-4DC2-BF04-9234F1F33284}"/>
    <cellStyle name="Accent3 2 3 3" xfId="18040" xr:uid="{C3B89815-70D9-4077-B857-4B9E0F9B68E5}"/>
    <cellStyle name="Accent3 2 3 4" xfId="18041" xr:uid="{DB20AA56-52A7-487F-809C-BB84C83A2DFB}"/>
    <cellStyle name="Accent3 2 4" xfId="18042" xr:uid="{3F048B26-6BDA-4C95-A321-AEF2BAEC2028}"/>
    <cellStyle name="Accent3 2 5" xfId="18043" xr:uid="{65CC88D2-40BD-49AB-AFC7-7498D25093B2}"/>
    <cellStyle name="Accent3 2 6" xfId="18044" xr:uid="{0AD7A0F0-D6D8-4324-B60C-46CB946976B3}"/>
    <cellStyle name="Accent3 3" xfId="18045" xr:uid="{B68561C1-55B0-44CB-AD82-7A997562D9F3}"/>
    <cellStyle name="Accent3 3 2" xfId="18046" xr:uid="{57A59187-0481-426D-BDF9-04D97D39415C}"/>
    <cellStyle name="Accent3 3 2 2" xfId="18047" xr:uid="{BB67A38E-E17F-49E4-92CE-FA71F4D14DA6}"/>
    <cellStyle name="Accent3 4" xfId="18048" xr:uid="{5F5F8BA8-C4A3-496A-BB9A-848B6DB8ECC6}"/>
    <cellStyle name="Accent3 5" xfId="18049" xr:uid="{0E7BB288-DC57-4BA6-9AC2-427CBF2BF3E3}"/>
    <cellStyle name="Accent3 6" xfId="18050" xr:uid="{CA76E43D-ADDE-462A-98A9-E25194635641}"/>
    <cellStyle name="Accent3 7" xfId="18051" xr:uid="{4E52EC14-203F-4557-8F8C-B3AF3DBAAE7F}"/>
    <cellStyle name="Accent3 8" xfId="18030" xr:uid="{F5AEE397-F104-4D9D-A546-564C24821961}"/>
    <cellStyle name="Accent4 2" xfId="18053" xr:uid="{22D79F2E-D34D-43C8-8A22-E10DF3B56CBF}"/>
    <cellStyle name="Accent4 2 2" xfId="18054" xr:uid="{1ACF249C-FD6A-4A8F-9B3E-30265BB20428}"/>
    <cellStyle name="Accent4 2 2 2" xfId="18055" xr:uid="{BF853596-CAAC-4B6F-970C-DC1375F448D8}"/>
    <cellStyle name="Accent4 2 2 2 2" xfId="18056" xr:uid="{452AED29-ACF7-411F-A38E-797DA039A3FC}"/>
    <cellStyle name="Accent4 2 2 3" xfId="18057" xr:uid="{9B944020-8E9E-47BF-94C3-996427810551}"/>
    <cellStyle name="Accent4 2 2 4" xfId="18058" xr:uid="{EAB31DA9-2385-4E56-8C76-4F81E0402DB5}"/>
    <cellStyle name="Accent4 2 3" xfId="18059" xr:uid="{0EAEB467-8219-4DAA-9AE2-30ED37AEADE5}"/>
    <cellStyle name="Accent4 2 3 2" xfId="18060" xr:uid="{7F9DB8F7-3695-4B24-93E2-23EFC57C381C}"/>
    <cellStyle name="Accent4 2 3 2 2" xfId="18061" xr:uid="{1FB517FB-3F45-4B65-8D51-B2BF9D5DA847}"/>
    <cellStyle name="Accent4 2 3 3" xfId="18062" xr:uid="{193EB685-C03D-4592-93B1-9106728D43D4}"/>
    <cellStyle name="Accent4 2 3 4" xfId="18063" xr:uid="{77FBE659-EAAA-4AD5-A63C-9E62A075A2AA}"/>
    <cellStyle name="Accent4 2 4" xfId="18064" xr:uid="{C0DEBE0F-E703-44A1-9136-BB5C398AB5D8}"/>
    <cellStyle name="Accent4 2 4 2" xfId="18065" xr:uid="{4DE24E2E-8C11-4645-A6FA-2867EBB8DC04}"/>
    <cellStyle name="Accent4 2 5" xfId="18066" xr:uid="{93251D47-8AD1-4949-B5A0-C610EFF4B1AD}"/>
    <cellStyle name="Accent4 2 6" xfId="18067" xr:uid="{362486DC-A09B-4559-BD85-B70B1404E2D7}"/>
    <cellStyle name="Accent4 3" xfId="18068" xr:uid="{C4D0B3B2-373C-4128-AC91-372536EB783A}"/>
    <cellStyle name="Accent4 3 2" xfId="18069" xr:uid="{7A808C3C-BC62-4202-80FC-7B71CB6DF6FA}"/>
    <cellStyle name="Accent4 3 2 2" xfId="18070" xr:uid="{6F049E17-4BFE-4269-888B-6F89B7BA5BDA}"/>
    <cellStyle name="Accent4 4" xfId="18071" xr:uid="{55DC66A8-5A07-4A1A-B373-7B202A46FFE9}"/>
    <cellStyle name="Accent4 5" xfId="18072" xr:uid="{3C26C962-DD43-4BDF-8C31-03F36EB5F775}"/>
    <cellStyle name="Accent4 6" xfId="18073" xr:uid="{1C39250F-89BE-4CC4-ABA3-C1A9B12ECDEA}"/>
    <cellStyle name="Accent4 7" xfId="18074" xr:uid="{AC2B3154-4BBA-4208-BC70-826028AF16DB}"/>
    <cellStyle name="Accent4 8" xfId="18052" xr:uid="{029F13AE-89A4-4225-8A27-A6792F527897}"/>
    <cellStyle name="Accent5 2" xfId="18076" xr:uid="{6241EA2D-9A74-43B6-A704-E30E1DD638E3}"/>
    <cellStyle name="Accent5 2 2" xfId="18077" xr:uid="{B71B2EF6-EC42-4DA3-B77C-C4464D0D2B91}"/>
    <cellStyle name="Accent5 2 2 2" xfId="18078" xr:uid="{2B32223F-F289-4994-8A51-D21D127C4621}"/>
    <cellStyle name="Accent5 2 2 3" xfId="18079" xr:uid="{7127B44E-C54F-4A5D-904B-2BA98A24C9A3}"/>
    <cellStyle name="Accent5 2 2 4" xfId="18080" xr:uid="{F283288F-D302-4959-8268-7EF199ECB169}"/>
    <cellStyle name="Accent5 2 3" xfId="18081" xr:uid="{D172B1E7-49B1-4433-A5C3-88857BB80E5A}"/>
    <cellStyle name="Accent5 2 3 2" xfId="18082" xr:uid="{3D459A78-BE4B-465B-9DF2-7531684DC525}"/>
    <cellStyle name="Accent5 2 3 2 2" xfId="18083" xr:uid="{64AC58CA-ED23-47DF-815F-E2455D738FB0}"/>
    <cellStyle name="Accent5 2 3 3" xfId="18084" xr:uid="{9625D38B-4975-4B44-A4CF-CF98CBC21C86}"/>
    <cellStyle name="Accent5 2 4" xfId="18085" xr:uid="{9B7F0A53-2F66-42AE-ABC4-144C0ED294FD}"/>
    <cellStyle name="Accent5 2 5" xfId="18086" xr:uid="{7C51E8E7-F094-475A-94B9-A1FF1F8F5847}"/>
    <cellStyle name="Accent5 2 6" xfId="18087" xr:uid="{061E3600-63C2-4DEA-ADE8-DDC92F8B2733}"/>
    <cellStyle name="Accent5 3" xfId="18088" xr:uid="{15FE5E32-52B2-4CA6-80F1-32B76A67E0C7}"/>
    <cellStyle name="Accent5 3 2" xfId="18089" xr:uid="{6CAE3281-33AF-40FB-90BD-FA577359AA03}"/>
    <cellStyle name="Accent5 3 2 2" xfId="18090" xr:uid="{54121112-ADC6-479D-8F4D-3044E710A375}"/>
    <cellStyle name="Accent5 4" xfId="18091" xr:uid="{323F05AF-00E7-45FD-9EAE-2DB72E3D1226}"/>
    <cellStyle name="Accent5 5" xfId="18092" xr:uid="{F6D03A58-10DE-4EA4-8711-B6FB6A1A8DE0}"/>
    <cellStyle name="Accent5 6" xfId="18093" xr:uid="{7149B669-B615-4EE1-9283-BFCA6D8F2CB2}"/>
    <cellStyle name="Accent5 7" xfId="18094" xr:uid="{BDC7FD35-4D1B-4A2C-A938-9BF49B79D38E}"/>
    <cellStyle name="Accent5 8" xfId="18075" xr:uid="{05BF6F84-BEBC-4EDF-ABED-49875A0EACD9}"/>
    <cellStyle name="Accent6 2" xfId="18096" xr:uid="{DE501B84-5B1D-471D-AD05-DCC0283BA1F1}"/>
    <cellStyle name="Accent6 2 2" xfId="18097" xr:uid="{9FC010C1-908B-4BB8-BE7C-9EF155FA0478}"/>
    <cellStyle name="Accent6 2 2 2" xfId="18098" xr:uid="{3EB6CE5A-FB08-4BC4-8348-F8A59417631B}"/>
    <cellStyle name="Accent6 2 2 2 2" xfId="18099" xr:uid="{F577CEFD-A8AC-4477-B6F1-C5E257059C82}"/>
    <cellStyle name="Accent6 2 2 3" xfId="18100" xr:uid="{E05D77C6-C34E-47D2-BF81-30D33ACC0931}"/>
    <cellStyle name="Accent6 2 2 4" xfId="18101" xr:uid="{B9E7A994-901B-4D78-88DA-11BED9B12338}"/>
    <cellStyle name="Accent6 2 3" xfId="18102" xr:uid="{31C909B3-BA0A-4CAA-A454-68366ECF1E70}"/>
    <cellStyle name="Accent6 2 3 2" xfId="18103" xr:uid="{DC335CFB-F737-42E2-8B3A-F7F963F80718}"/>
    <cellStyle name="Accent6 2 3 2 2" xfId="18104" xr:uid="{F03E978F-AC98-4D0D-A87F-4BBA944A725D}"/>
    <cellStyle name="Accent6 2 3 3" xfId="18105" xr:uid="{AE374445-5E0E-465E-9CAF-9C509C053BF9}"/>
    <cellStyle name="Accent6 2 3 4" xfId="18106" xr:uid="{3D537FFB-1E79-4347-AFBC-0B0418305AAD}"/>
    <cellStyle name="Accent6 2 4" xfId="18107" xr:uid="{3BDC4086-A5AD-4D6F-B50B-EE58A8A67DFA}"/>
    <cellStyle name="Accent6 2 5" xfId="18108" xr:uid="{C85E06C6-954E-4CFF-B90B-E8C1B7E59960}"/>
    <cellStyle name="Accent6 2 6" xfId="18109" xr:uid="{2A11FF11-FEE7-4182-A43F-5B168D3DF975}"/>
    <cellStyle name="Accent6 3" xfId="18110" xr:uid="{199BBBCE-34CA-496F-80E2-E5AFA4C928C7}"/>
    <cellStyle name="Accent6 3 2" xfId="18111" xr:uid="{CC4A7DB7-AF5B-481F-B682-BCA25A2CC6DE}"/>
    <cellStyle name="Accent6 3 2 2" xfId="18112" xr:uid="{598F90BD-F45F-40BF-9C18-E91D24BF57DE}"/>
    <cellStyle name="Accent6 4" xfId="18113" xr:uid="{0395C8BA-F31C-440C-A583-7D91B3530DE7}"/>
    <cellStyle name="Accent6 5" xfId="18114" xr:uid="{9FA0B2FE-6DF4-4AB1-9744-D420CA709A66}"/>
    <cellStyle name="Accent6 6" xfId="18115" xr:uid="{5E1D6379-F19D-46EB-86BA-3E38679AB231}"/>
    <cellStyle name="Accent6 7" xfId="18116" xr:uid="{F899E0A6-C4FB-4798-B3F3-3976B85417D2}"/>
    <cellStyle name="Accent6 8" xfId="18095" xr:uid="{30A7CA6E-2A8F-4B47-8EC6-F42515517BF7}"/>
    <cellStyle name="Bad 2" xfId="18118" xr:uid="{FCA235F2-78A1-4CE3-8B03-E1371C2093E5}"/>
    <cellStyle name="Bad 2 2" xfId="18119" xr:uid="{A6160146-F1F5-4E60-B73F-AE1F2D0BA58D}"/>
    <cellStyle name="Bad 2 2 2" xfId="18120" xr:uid="{D0A68B66-8255-42B4-86AA-95E60456C311}"/>
    <cellStyle name="Bad 2 2 2 2" xfId="18121" xr:uid="{DBD0295F-CD02-4A1B-A550-1BD3C169AEFD}"/>
    <cellStyle name="Bad 2 2 3" xfId="18122" xr:uid="{1C1708F2-166B-40A1-B13C-8C939B79FC84}"/>
    <cellStyle name="Bad 2 2 4" xfId="18123" xr:uid="{E80269DF-4908-4603-8454-0BEB050F1823}"/>
    <cellStyle name="Bad 2 3" xfId="18124" xr:uid="{2A775A45-9825-4965-87EF-BA2A6C9AC54A}"/>
    <cellStyle name="Bad 2 3 2" xfId="18125" xr:uid="{414D89AE-6BF8-4C67-BB60-526A58495D02}"/>
    <cellStyle name="Bad 2 3 2 2" xfId="18126" xr:uid="{E157CC8F-6B16-44B0-8B98-80B1DB6FEBCB}"/>
    <cellStyle name="Bad 2 3 3" xfId="18127" xr:uid="{8B95EAA7-6FA6-4A47-9895-89150679ED8F}"/>
    <cellStyle name="Bad 2 3 4" xfId="18128" xr:uid="{4C0B8A9A-0206-4632-A28A-5375F55500D7}"/>
    <cellStyle name="Bad 2 4" xfId="18129" xr:uid="{6FC23CF8-B9FC-4C55-BD1B-AD7EB6C6EB97}"/>
    <cellStyle name="Bad 2 5" xfId="18130" xr:uid="{3F485CBC-4651-4EC0-801E-8F2937E98A1F}"/>
    <cellStyle name="Bad 2 6" xfId="18131" xr:uid="{F0F0D021-2C84-4A11-9EE6-FC3D674C2147}"/>
    <cellStyle name="Bad 3" xfId="18132" xr:uid="{70F1B02D-39AC-4DAE-BA78-E11C8ED0C6E8}"/>
    <cellStyle name="Bad 3 2" xfId="18133" xr:uid="{C7251EC6-B99B-43CF-A6A7-04C8385B7CEA}"/>
    <cellStyle name="Bad 3 2 2" xfId="18134" xr:uid="{449AE763-2225-4D16-9513-65CE9EC6BF01}"/>
    <cellStyle name="Bad 4" xfId="18135" xr:uid="{1A222839-C38C-4E54-B3AC-CC8FCB9E5D36}"/>
    <cellStyle name="Bad 5" xfId="18136" xr:uid="{60888469-9B38-4D95-B397-89BC049F9168}"/>
    <cellStyle name="Bad 6" xfId="18137" xr:uid="{287A5540-C05A-41E7-BDC3-9509C3CB1FA5}"/>
    <cellStyle name="Bad 7" xfId="18138" xr:uid="{1935C663-D7A5-44AA-8882-2E672A660E0B}"/>
    <cellStyle name="Bad 8" xfId="18117" xr:uid="{FF839919-436B-42B0-952A-4919FD067945}"/>
    <cellStyle name="Blank" xfId="18139" xr:uid="{387167C2-74ED-4A8F-A676-0325356E7494}"/>
    <cellStyle name="Calculation 2" xfId="18141" xr:uid="{D543159D-5AF9-4405-93E6-1C5E59F78CE4}"/>
    <cellStyle name="Calculation 2 2" xfId="18142" xr:uid="{182421AD-BCAC-4551-9BBB-CD1D9530E713}"/>
    <cellStyle name="Calculation 2 2 2" xfId="18143" xr:uid="{6E917FC9-4161-422D-835D-360B01CBC659}"/>
    <cellStyle name="Calculation 2 2 2 2" xfId="18144" xr:uid="{07728288-2951-415E-AC89-EB1703B1B198}"/>
    <cellStyle name="Calculation 2 2 3" xfId="18145" xr:uid="{BB032D48-9B33-4CD8-ABB6-0CE6E0529F81}"/>
    <cellStyle name="Calculation 2 2 4" xfId="18146" xr:uid="{9A0FE72E-E7FD-4C36-8ACC-1DCDAD7DA7F1}"/>
    <cellStyle name="Calculation 2 3" xfId="18147" xr:uid="{EA853BE3-1DF5-4DC2-968D-028ACAEBE24E}"/>
    <cellStyle name="Calculation 2 3 2" xfId="18148" xr:uid="{35E065B0-FFE6-40DD-87EF-F00A907A6C50}"/>
    <cellStyle name="Calculation 2 3 2 2" xfId="18149" xr:uid="{B892E19F-6261-492D-8EF9-1ECB914F816F}"/>
    <cellStyle name="Calculation 2 3 3" xfId="18150" xr:uid="{D1067211-FB31-483C-8AC7-859A9D32EE52}"/>
    <cellStyle name="Calculation 2 3 4" xfId="18151" xr:uid="{426E70F3-BA1D-4787-B3B3-04BB835B91BE}"/>
    <cellStyle name="Calculation 2 4" xfId="18152" xr:uid="{8DC76026-3065-4E5A-9B9F-DDEFF36DAC74}"/>
    <cellStyle name="Calculation 2 4 2" xfId="18153" xr:uid="{2B7CEAF1-D3DC-466F-A469-713359D914E6}"/>
    <cellStyle name="Calculation 2 5" xfId="18154" xr:uid="{FB157911-E20D-41B4-9D0C-C6328280C23A}"/>
    <cellStyle name="Calculation 2 6" xfId="18155" xr:uid="{43194654-17E2-405F-BBB1-2A4EF23E6596}"/>
    <cellStyle name="Calculation 3" xfId="18156" xr:uid="{E2DBBBBC-16CB-4E45-B92C-7B1CA5CD5E12}"/>
    <cellStyle name="Calculation 3 2" xfId="18157" xr:uid="{8EB2BAE8-1677-44BA-B3B7-AE2E1D06D3ED}"/>
    <cellStyle name="Calculation 3 2 2" xfId="18158" xr:uid="{24A62FF0-E0B7-44E7-8150-CCFBF2188C54}"/>
    <cellStyle name="Calculation 4" xfId="18159" xr:uid="{DC966154-24F3-45CB-9A05-A3B00DFD4EFC}"/>
    <cellStyle name="Calculation 5" xfId="18160" xr:uid="{D66B2F4F-59E0-4D78-99B7-05BF15839289}"/>
    <cellStyle name="Calculation 6" xfId="18161" xr:uid="{95747EDF-9192-4EBA-AB70-92FE5B75581A}"/>
    <cellStyle name="Calculation 7" xfId="18162" xr:uid="{0A3218B0-86E3-4CB2-A88A-E78C84C0A6E9}"/>
    <cellStyle name="Calculation 8" xfId="18140" xr:uid="{CC1869E3-E4C8-4CE7-9734-C7E17D37F1C1}"/>
    <cellStyle name="Centered Heading" xfId="18163" xr:uid="{BCFEBD2B-33A8-4A3F-9E3F-C859226B60FD}"/>
    <cellStyle name="Centered Heading 2" xfId="18164" xr:uid="{4CB63352-5791-41B3-BAE4-AD98DC540A7E}"/>
    <cellStyle name="Centered Heading 2 2" xfId="18165" xr:uid="{D4EA6320-4EDF-46C2-BAC2-9F3A3C5AB604}"/>
    <cellStyle name="Centered Heading 2 3" xfId="18166" xr:uid="{1CC0F69B-354F-443D-8877-1863CABB0013}"/>
    <cellStyle name="Centered Heading 3" xfId="18167" xr:uid="{C0FE148D-4FCB-42BA-871B-E8D380BB97DF}"/>
    <cellStyle name="Centered Heading 4" xfId="18168" xr:uid="{F2E2C6C6-36A6-4A9B-86D2-13E1E35F2CBB}"/>
    <cellStyle name="Check Cell 2" xfId="18170" xr:uid="{F5144EEF-E900-4BC0-9ED8-4AC5D35AA432}"/>
    <cellStyle name="Check Cell 2 2" xfId="18171" xr:uid="{7F720E2D-4AEE-4475-94C9-9D9AE37CA1FB}"/>
    <cellStyle name="Check Cell 2 2 2" xfId="18172" xr:uid="{6027763A-226B-46E4-A0D1-527D4D8C1E71}"/>
    <cellStyle name="Check Cell 2 2 3" xfId="18173" xr:uid="{9C492DBD-612D-47D9-832E-843EB32FDE42}"/>
    <cellStyle name="Check Cell 2 2 4" xfId="18174" xr:uid="{57706614-52F5-4ACF-BFA7-994E92B1E468}"/>
    <cellStyle name="Check Cell 2 3" xfId="18175" xr:uid="{D519F3DB-9D3D-4154-8D1D-A1051C40518B}"/>
    <cellStyle name="Check Cell 2 3 2" xfId="18176" xr:uid="{EFE13F22-6923-46FD-9E54-12D21FB155F3}"/>
    <cellStyle name="Check Cell 2 3 2 2" xfId="18177" xr:uid="{ABDCB71D-147E-429F-BBD5-BBCBE603AF96}"/>
    <cellStyle name="Check Cell 2 3 3" xfId="18178" xr:uid="{D798481E-3EDD-4BF1-BFFC-5B0CFFBF76EF}"/>
    <cellStyle name="Check Cell 2 4" xfId="18179" xr:uid="{5AEE55B6-AA77-466A-B808-52A5FCBB4A02}"/>
    <cellStyle name="Check Cell 2 5" xfId="18180" xr:uid="{0910A98E-60D6-4992-AE3B-8C655B2D6289}"/>
    <cellStyle name="Check Cell 2 6" xfId="18181" xr:uid="{95183484-43E0-4EBC-81B1-5CC4B6F1781F}"/>
    <cellStyle name="Check Cell 3" xfId="18182" xr:uid="{515BEE7E-F667-408B-9C5E-CC0F133A4BBD}"/>
    <cellStyle name="Check Cell 3 2" xfId="18183" xr:uid="{327BC2B6-1D5C-4FEB-9B04-A2C5B21D9262}"/>
    <cellStyle name="Check Cell 3 2 2" xfId="18184" xr:uid="{8D4476B8-25CF-4441-8E89-10879E0B3F09}"/>
    <cellStyle name="Check Cell 4" xfId="18185" xr:uid="{85D04021-E12E-4018-97AD-9F1170C8EC33}"/>
    <cellStyle name="Check Cell 5" xfId="18186" xr:uid="{3F125541-FF81-4270-A43A-97695E82A9CC}"/>
    <cellStyle name="Check Cell 6" xfId="18187" xr:uid="{6A22753F-48FC-415D-8E17-869218AB5627}"/>
    <cellStyle name="Check Cell 7" xfId="18188" xr:uid="{C31F1560-FBF0-4A89-A7A1-F68B727F69AC}"/>
    <cellStyle name="Check Cell 8" xfId="18169" xr:uid="{4BDDE957-2D06-4872-B654-1C915A6A2591}"/>
    <cellStyle name="Column Headings - size 10" xfId="18189" xr:uid="{351E8E6C-8288-4C16-8A9E-A9B0EC82FA77}"/>
    <cellStyle name="Column Headings - size 10 2" xfId="18190" xr:uid="{A19282FC-8677-4FBB-B096-7CD81E3A1A94}"/>
    <cellStyle name="Column Headings - size 10 3" xfId="18191" xr:uid="{58372227-6E21-4546-AA21-78C1F484CEA0}"/>
    <cellStyle name="Column Headings - size 11" xfId="18192" xr:uid="{A7B64C1C-0047-4807-B16C-F099152904FB}"/>
    <cellStyle name="Column Headings - size 11 2" xfId="18193" xr:uid="{33602D0F-2002-4C8A-84B1-F9C2FA381405}"/>
    <cellStyle name="Column Headings - size 11 3" xfId="18194" xr:uid="{400C6E1F-FBA3-4585-9643-D79B1A2CAABC}"/>
    <cellStyle name="Column Headings - size 8" xfId="18195" xr:uid="{13E95181-44A1-44E7-BFD8-7296EF7C592A}"/>
    <cellStyle name="Column Headings - size 8 2" xfId="18196" xr:uid="{2F88963F-65B4-4CA2-8E67-D7378AB9CAF1}"/>
    <cellStyle name="Column Headings - size 8 3" xfId="18197" xr:uid="{EA71482F-1993-4C4D-9027-50343AF3C12C}"/>
    <cellStyle name="Column Headings - size 9" xfId="18198" xr:uid="{31C08914-D5D6-4475-950B-6D8E86DD5D05}"/>
    <cellStyle name="Column Headings - size 9 2" xfId="18199" xr:uid="{79884541-64D2-4E32-B3A7-55E698466B62}"/>
    <cellStyle name="Column Headings - size 9 3" xfId="18200" xr:uid="{5B1516C3-503A-45EA-AC54-D67AE4EF6A38}"/>
    <cellStyle name="Comma" xfId="547" builtinId="3"/>
    <cellStyle name="Comma [0] 2" xfId="548" xr:uid="{32FA1C11-9067-44F1-9633-99F12BACD6C5}"/>
    <cellStyle name="Comma [0] 2 2" xfId="33104" xr:uid="{9FD38F44-0904-418C-B57E-22FBF4FC6AF9}"/>
    <cellStyle name="Comma [0] 3" xfId="549" xr:uid="{6011A93F-E0CF-4824-B0C5-A7A128BE1E7D}"/>
    <cellStyle name="Comma [0] 3 2" xfId="33098" xr:uid="{3C68B425-C995-4678-9801-3CC48D0FDDAB}"/>
    <cellStyle name="Comma 10" xfId="550" xr:uid="{C07BDC7F-C61F-4D9C-92E9-4A8BB73A6073}"/>
    <cellStyle name="Comma 10 2" xfId="551" xr:uid="{2BDCDC0D-1483-448C-AAB1-FC0FDCBACD6B}"/>
    <cellStyle name="Comma 10 2 2" xfId="18203" xr:uid="{1AC2CF0F-6A06-43C9-9DC1-FE041C399D9E}"/>
    <cellStyle name="Comma 10 2 2 2" xfId="18204" xr:uid="{39449F59-1666-418A-B3A1-E7E91BDEFCDA}"/>
    <cellStyle name="Comma 10 2 2 2 2" xfId="18205" xr:uid="{D746B27F-8AD0-4646-8D7E-0E2BF447DAC1}"/>
    <cellStyle name="Comma 10 2 2 2 3" xfId="18206" xr:uid="{13700B51-93A0-4D64-B5B9-3D378EB8434D}"/>
    <cellStyle name="Comma 10 2 2 2 4" xfId="18207" xr:uid="{6AF469A3-45E5-4155-A45B-4CF00406D24D}"/>
    <cellStyle name="Comma 10 2 2 3" xfId="18208" xr:uid="{62CED634-09E2-4EF7-BC18-12E6C4EA4D0B}"/>
    <cellStyle name="Comma 10 2 2 4" xfId="18209" xr:uid="{6D07E663-3C78-4BBF-BB91-14BC1C061BBA}"/>
    <cellStyle name="Comma 10 2 2 5" xfId="18210" xr:uid="{ECCC130B-0513-4C53-894C-4CC0764F9B51}"/>
    <cellStyle name="Comma 10 2 2 6" xfId="18211" xr:uid="{B5895C32-C196-4DB1-BB72-343237F4CCEB}"/>
    <cellStyle name="Comma 10 2 3" xfId="18212" xr:uid="{D19F2A59-036C-48A9-AAB0-D88B87D876A8}"/>
    <cellStyle name="Comma 10 2 3 2" xfId="18213" xr:uid="{B1648D59-6C0F-4211-B814-823110B53FF4}"/>
    <cellStyle name="Comma 10 2 3 3" xfId="18214" xr:uid="{404922FC-4A03-444C-8949-24F7AB9DA7BC}"/>
    <cellStyle name="Comma 10 2 4" xfId="18215" xr:uid="{106D37AE-56DE-4A15-A681-0BB6AB16F97E}"/>
    <cellStyle name="Comma 10 2 4 2" xfId="18216" xr:uid="{8EB7EA6E-EACE-4EF5-937F-987FC2606D8C}"/>
    <cellStyle name="Comma 10 2 5" xfId="18217" xr:uid="{F5F0B1D8-AD31-4E83-94B8-13023AA8A299}"/>
    <cellStyle name="Comma 10 2 6" xfId="18218" xr:uid="{86F314BA-BC2D-48B1-AB9D-D00990FC09AB}"/>
    <cellStyle name="Comma 10 2 7" xfId="18202" xr:uid="{37FF58F0-7727-4E0A-8324-17BE9FA0E1BE}"/>
    <cellStyle name="Comma 10 3" xfId="552" xr:uid="{387331F8-3DAB-4D2C-9958-81E64462BC2C}"/>
    <cellStyle name="Comma 10 3 2" xfId="18220" xr:uid="{F2D48781-70B9-4D83-B33C-2586EC55C799}"/>
    <cellStyle name="Comma 10 3 2 2" xfId="18221" xr:uid="{6DBC9025-08FD-474E-AF87-026155C5AE90}"/>
    <cellStyle name="Comma 10 3 2 3" xfId="18222" xr:uid="{46A3CDFA-0B29-4E88-9F1A-FCF3FD12C083}"/>
    <cellStyle name="Comma 10 3 3" xfId="18223" xr:uid="{981A8DEA-0816-4774-BB87-C02595973A2C}"/>
    <cellStyle name="Comma 10 3 4" xfId="18224" xr:uid="{745F6E0C-C1B2-4876-BD1C-C4DEBEF7797D}"/>
    <cellStyle name="Comma 10 3 5" xfId="18219" xr:uid="{AAAF0C31-EB8B-43F2-8165-F9144334C359}"/>
    <cellStyle name="Comma 10 4" xfId="18225" xr:uid="{111CB61B-1357-486C-B888-07019C53B547}"/>
    <cellStyle name="Comma 10 4 2" xfId="18226" xr:uid="{A6B4335B-060F-4D64-9D43-284514CC1E26}"/>
    <cellStyle name="Comma 10 4 2 2" xfId="18227" xr:uid="{71D8449A-B895-40D0-BD6A-BA8EC3B1C795}"/>
    <cellStyle name="Comma 10 4 3" xfId="18228" xr:uid="{61F9F83A-5753-4B24-9514-01114C924F88}"/>
    <cellStyle name="Comma 10 4 4" xfId="18229" xr:uid="{30AA8556-768D-4DE1-A226-6ED27BBC26D5}"/>
    <cellStyle name="Comma 10 5" xfId="18230" xr:uid="{CA4D7D98-7D74-461E-8279-ACE3B790B593}"/>
    <cellStyle name="Comma 10 5 2" xfId="18231" xr:uid="{6F043BFD-B494-4D51-A01E-9E1C4F53CC27}"/>
    <cellStyle name="Comma 10 5 3" xfId="18232" xr:uid="{F4646744-B404-4B86-90F3-4514255EF082}"/>
    <cellStyle name="Comma 10 5 4" xfId="18233" xr:uid="{E3A15D9A-2ED0-4867-B87D-4E7BEDD98618}"/>
    <cellStyle name="Comma 10 6" xfId="18234" xr:uid="{073C1399-B224-48F2-B792-BC8B78D946F6}"/>
    <cellStyle name="Comma 10 6 2" xfId="18235" xr:uid="{01350F49-E88B-4728-9BF2-1E8E1A44D959}"/>
    <cellStyle name="Comma 10 6 3" xfId="18236" xr:uid="{241A870E-C90D-4BA4-A87B-CFBC7882366F}"/>
    <cellStyle name="Comma 10 7" xfId="18237" xr:uid="{F1E4193B-0C6B-47C9-A7B7-B4B265D815D6}"/>
    <cellStyle name="Comma 10 8" xfId="18238" xr:uid="{4D6F64DF-068D-4DE9-A684-98746E5CCDBB}"/>
    <cellStyle name="Comma 10 9" xfId="18201" xr:uid="{DE414D97-9F1E-423A-9FC4-5E882D6D4FF8}"/>
    <cellStyle name="Comma 100" xfId="18239" xr:uid="{A20170E3-42DF-42AE-B299-1885F453CB04}"/>
    <cellStyle name="Comma 101" xfId="18240" xr:uid="{65544DA3-BA88-4B17-BB06-724CF03BBC3F}"/>
    <cellStyle name="Comma 102" xfId="18241" xr:uid="{F52BB4AA-E11F-4862-A74D-2748A6D69C52}"/>
    <cellStyle name="Comma 103" xfId="18242" xr:uid="{0D8E282B-C9BF-4FBE-BD3C-E18693232D81}"/>
    <cellStyle name="Comma 104" xfId="18243" xr:uid="{A54716DB-7824-438F-B6CA-69FFC63D9B09}"/>
    <cellStyle name="Comma 105" xfId="18244" xr:uid="{CB99A625-ECE5-4F6E-8723-CBC6D93A1698}"/>
    <cellStyle name="Comma 106" xfId="18245" xr:uid="{F79BBCB9-76A2-4BFB-8229-66AAB223028C}"/>
    <cellStyle name="Comma 107" xfId="18246" xr:uid="{3F5B1C70-3DD5-4A98-BBC8-FE3906FFB809}"/>
    <cellStyle name="Comma 108" xfId="18247" xr:uid="{1FDEB51C-F606-4A17-80FB-CEBBFC1037ED}"/>
    <cellStyle name="Comma 109" xfId="18248" xr:uid="{1D9199CC-0D06-4D79-BF09-46C4A4DDAAF1}"/>
    <cellStyle name="Comma 11" xfId="553" xr:uid="{BD2A3ED0-FD77-4BDE-B708-5A26A08E2A94}"/>
    <cellStyle name="Comma 11 2" xfId="18250" xr:uid="{A7D11906-8C9B-4061-AF3D-680C316F43DE}"/>
    <cellStyle name="Comma 11 2 2" xfId="18251" xr:uid="{1796E0BF-B2FD-46BC-A1D8-5C1EA217C584}"/>
    <cellStyle name="Comma 11 2 2 2" xfId="18252" xr:uid="{070C9DBD-23C7-4F65-96C7-C1644CC90E8A}"/>
    <cellStyle name="Comma 11 2 3" xfId="18253" xr:uid="{BEF8D16B-0903-4356-8183-9D84C76F35F2}"/>
    <cellStyle name="Comma 11 2 4" xfId="18254" xr:uid="{433B7AFB-807C-4843-BF02-D2BEED8A3905}"/>
    <cellStyle name="Comma 11 3" xfId="18255" xr:uid="{43DE0FB2-EE6A-4B23-8CDE-CC03B32B44A0}"/>
    <cellStyle name="Comma 11 3 2" xfId="18256" xr:uid="{D4E42CEE-594E-4ECE-868E-C05A7A6474FC}"/>
    <cellStyle name="Comma 11 3 2 2" xfId="18257" xr:uid="{046FC89F-05B4-4164-9E80-E852E09F57C0}"/>
    <cellStyle name="Comma 11 3 2 3" xfId="18258" xr:uid="{506E1BB0-8089-440F-82F5-5F33DDBDA2D1}"/>
    <cellStyle name="Comma 11 3 3" xfId="18259" xr:uid="{E3259A32-A642-46EE-AE0D-08914E8BAC38}"/>
    <cellStyle name="Comma 11 3 4" xfId="18260" xr:uid="{97F2F239-AC87-47C1-9FBC-8FC19AE8CD6F}"/>
    <cellStyle name="Comma 11 4" xfId="18261" xr:uid="{7DD4CB14-2E50-4D14-9CAD-73F5AA5FCA0F}"/>
    <cellStyle name="Comma 11 4 2" xfId="18262" xr:uid="{B5E056B7-F2F4-4E73-A3DC-50B3A15277F3}"/>
    <cellStyle name="Comma 11 4 2 2" xfId="18263" xr:uid="{3C033FFD-701C-4559-A9D1-F82F4BDB9B6C}"/>
    <cellStyle name="Comma 11 4 3" xfId="18264" xr:uid="{EBACF174-6610-4E63-8201-34BE028C534A}"/>
    <cellStyle name="Comma 11 5" xfId="18265" xr:uid="{F537631C-8EC1-415D-9EA7-014B0F4C6DD3}"/>
    <cellStyle name="Comma 11 5 2" xfId="18266" xr:uid="{4AF540C1-99FC-476E-8046-887ADA12630C}"/>
    <cellStyle name="Comma 11 5 3" xfId="18267" xr:uid="{10A3E586-5CD1-425B-9213-7D627A91FBB4}"/>
    <cellStyle name="Comma 11 6" xfId="18268" xr:uid="{18675C70-4C12-477B-8F95-DA29EF040291}"/>
    <cellStyle name="Comma 11 7" xfId="18269" xr:uid="{95B4027F-AC67-4662-A5A7-9118A84EA9AE}"/>
    <cellStyle name="Comma 11 8" xfId="18249" xr:uid="{10AB45F0-B4D9-407C-A019-983312B710C4}"/>
    <cellStyle name="Comma 110" xfId="18270" xr:uid="{82FEE13E-DF7C-49E8-928B-CC6919A76D02}"/>
    <cellStyle name="Comma 111" xfId="18271" xr:uid="{9E30AE6C-4F35-4EF3-970F-C0E92409A984}"/>
    <cellStyle name="Comma 112" xfId="18272" xr:uid="{34960B01-1859-4B90-B8EA-0D571171D81F}"/>
    <cellStyle name="Comma 113" xfId="18273" xr:uid="{73D443EF-E660-49E0-96FB-B1FD1D358862}"/>
    <cellStyle name="Comma 114" xfId="18274" xr:uid="{4675B04A-CD95-4615-BF87-4DB548554219}"/>
    <cellStyle name="Comma 115" xfId="18275" xr:uid="{96E9C066-CCCA-4944-8C55-D1D45677DEEF}"/>
    <cellStyle name="Comma 116" xfId="18276" xr:uid="{74EE99DD-5D6F-42AF-9103-F52013068191}"/>
    <cellStyle name="Comma 117" xfId="18277" xr:uid="{B4E1A74D-4B45-4548-8291-3D57BA8D43F3}"/>
    <cellStyle name="Comma 118" xfId="18278" xr:uid="{70EE14AE-D0BD-46A7-AAA5-47E1F789548B}"/>
    <cellStyle name="Comma 119" xfId="18279" xr:uid="{DCE071EC-8B63-44FB-A42D-F557F660F89E}"/>
    <cellStyle name="Comma 12" xfId="554" xr:uid="{8B5398EA-F353-4A35-AD47-C6424B9C02C6}"/>
    <cellStyle name="Comma 12 10" xfId="18280" xr:uid="{AFD06256-9146-4129-8052-C5E52EBB0505}"/>
    <cellStyle name="Comma 12 2" xfId="18281" xr:uid="{B167AF2C-9B96-406A-A364-1134EB444D1C}"/>
    <cellStyle name="Comma 12 2 2" xfId="18282" xr:uid="{C716502C-CF03-4792-9D9A-F125F88FD0B9}"/>
    <cellStyle name="Comma 12 2 2 2" xfId="18283" xr:uid="{62C12039-4CAC-4886-AEC1-BDADC92E8D99}"/>
    <cellStyle name="Comma 12 2 2 3" xfId="18284" xr:uid="{74BC3D1C-F514-43FE-B77D-66D6D4982FC3}"/>
    <cellStyle name="Comma 12 2 3" xfId="18285" xr:uid="{F61606FD-443E-46F2-A3B1-9B6CA52C07FC}"/>
    <cellStyle name="Comma 12 2 4" xfId="18286" xr:uid="{5D9EC701-9768-4616-820D-F372CCD5B597}"/>
    <cellStyle name="Comma 12 3" xfId="18287" xr:uid="{2B68057A-BB63-45F5-ABBA-522FA81BAF73}"/>
    <cellStyle name="Comma 12 3 2" xfId="18288" xr:uid="{2272B5B3-45C2-4669-9990-2BE4C4A19803}"/>
    <cellStyle name="Comma 12 3 2 2" xfId="18289" xr:uid="{E9EB3ABE-73AE-4EDF-88EF-7BB5F874E866}"/>
    <cellStyle name="Comma 12 3 3" xfId="18290" xr:uid="{E92225A0-118D-47B6-A88D-AD80B13C0F18}"/>
    <cellStyle name="Comma 12 3 4" xfId="18291" xr:uid="{A4DAC12F-99E9-4AA0-99E8-97742B42AB5E}"/>
    <cellStyle name="Comma 12 4" xfId="18292" xr:uid="{EBD3DF00-F316-46E1-8D1C-3C14A7B1C042}"/>
    <cellStyle name="Comma 12 4 2" xfId="18293" xr:uid="{8CA1EA5B-3F40-4715-8002-D4C93D67D899}"/>
    <cellStyle name="Comma 12 4 3" xfId="18294" xr:uid="{68A9272A-624C-4D89-A57F-DD1FA1E43261}"/>
    <cellStyle name="Comma 12 5" xfId="18295" xr:uid="{1926ADF6-97B6-4847-B90A-DF0110687811}"/>
    <cellStyle name="Comma 12 5 2" xfId="18296" xr:uid="{8B88B907-EE71-4E27-BA35-D8221648E205}"/>
    <cellStyle name="Comma 12 5 3" xfId="18297" xr:uid="{BC2C65FC-A91E-481B-9255-B9A171ACE515}"/>
    <cellStyle name="Comma 12 6" xfId="18298" xr:uid="{736160D8-EB70-4D35-ACA5-CE2CCC5533D6}"/>
    <cellStyle name="Comma 12 6 2" xfId="18299" xr:uid="{93785A91-1BB1-4882-9C73-6F055EABFE3A}"/>
    <cellStyle name="Comma 12 7" xfId="18300" xr:uid="{B74D4403-7C28-4830-A5CE-AFDB4B63FD2D}"/>
    <cellStyle name="Comma 12 8" xfId="18301" xr:uid="{335D2F1F-B72D-429E-B30A-44810018A7B6}"/>
    <cellStyle name="Comma 12 9" xfId="18302" xr:uid="{7BBED200-B388-4673-8047-DA496C3AF1A9}"/>
    <cellStyle name="Comma 120" xfId="18303" xr:uid="{916D5DD9-89FB-4888-A217-638931091CBB}"/>
    <cellStyle name="Comma 121" xfId="18304" xr:uid="{2EA90C32-1B53-4808-9D4E-A3BE2D08972D}"/>
    <cellStyle name="Comma 122" xfId="18305" xr:uid="{AE796F97-0EAB-49DE-AE16-650CC8B2B35B}"/>
    <cellStyle name="Comma 123" xfId="18306" xr:uid="{6869CB75-A5ED-4F18-8180-1A23B1F3B607}"/>
    <cellStyle name="Comma 124" xfId="18307" xr:uid="{EC8F815D-CD5F-4C59-9B03-F6C7E43D2BE8}"/>
    <cellStyle name="Comma 125" xfId="18308" xr:uid="{089DC1AC-2B7F-4D54-A4D0-B4D93EE8A04F}"/>
    <cellStyle name="Comma 126" xfId="18309" xr:uid="{21ADD0D3-3C70-48DB-9781-96225D0BDD65}"/>
    <cellStyle name="Comma 127" xfId="18310" xr:uid="{8EB2B948-90B8-41AD-A198-8F5CA8A83193}"/>
    <cellStyle name="Comma 128" xfId="18311" xr:uid="{ABFC2DAD-7DC1-4192-975C-D372835D5EDA}"/>
    <cellStyle name="Comma 129" xfId="18312" xr:uid="{2D71DA0A-62B6-47F3-8067-6628DADF4DA9}"/>
    <cellStyle name="Comma 13" xfId="555" xr:uid="{D22BA3F0-AB67-4B57-876B-C6F851B0D6CD}"/>
    <cellStyle name="Comma 13 2" xfId="18314" xr:uid="{511925A1-AEC6-4531-9B98-0997B6B43CD3}"/>
    <cellStyle name="Comma 13 2 2" xfId="18315" xr:uid="{D2C88B9A-712B-4FE8-B442-A5FAE0297E79}"/>
    <cellStyle name="Comma 13 2 2 2" xfId="18316" xr:uid="{D5474744-5C00-46F8-B5BB-9A09327799A2}"/>
    <cellStyle name="Comma 13 2 3" xfId="18317" xr:uid="{6C60CAD7-F592-43CA-9E13-504F5CBA3033}"/>
    <cellStyle name="Comma 13 2 4" xfId="18318" xr:uid="{5E8E27F1-11DB-4D61-8E5B-29D737F6D5B1}"/>
    <cellStyle name="Comma 13 3" xfId="18319" xr:uid="{AF3D3D38-7B44-4DAC-B375-868F4D474C0B}"/>
    <cellStyle name="Comma 13 3 2" xfId="18320" xr:uid="{7F244D89-EF03-4DC2-B315-352D9F8A5FFE}"/>
    <cellStyle name="Comma 13 3 2 2" xfId="18321" xr:uid="{4EAFFBCB-FC9D-4FE8-8426-A5BF33B3464F}"/>
    <cellStyle name="Comma 13 3 3" xfId="18322" xr:uid="{2AC113D6-9C1B-4193-88D3-C18DFA67088B}"/>
    <cellStyle name="Comma 13 3 4" xfId="18323" xr:uid="{E8BD9BB4-ABD4-4A34-97B4-10C86B617935}"/>
    <cellStyle name="Comma 13 4" xfId="18324" xr:uid="{DE162863-4C51-4C52-9114-F333BA182F8A}"/>
    <cellStyle name="Comma 13 4 2" xfId="18325" xr:uid="{C81D51E6-889A-4487-9F1E-48E40FB91D46}"/>
    <cellStyle name="Comma 13 5" xfId="18326" xr:uid="{E56CA100-8F4A-43C8-B082-D63351032D07}"/>
    <cellStyle name="Comma 13 5 2" xfId="18327" xr:uid="{849F0132-03F2-4C03-ABEB-8A50009303D9}"/>
    <cellStyle name="Comma 13 6" xfId="18328" xr:uid="{3C61EE6C-A5B2-4D1B-8F34-6E2B2FDE8225}"/>
    <cellStyle name="Comma 13 7" xfId="18329" xr:uid="{553AA10A-8761-4124-9288-BC46D25B9D3D}"/>
    <cellStyle name="Comma 13 8" xfId="18330" xr:uid="{6AE1E22C-D743-406F-A5F4-39194413A16D}"/>
    <cellStyle name="Comma 13 9" xfId="18313" xr:uid="{E7FD41EC-744B-49EB-80E9-13741C155D74}"/>
    <cellStyle name="Comma 130" xfId="18331" xr:uid="{DA0EBABF-315A-4B0A-A280-C5121CBBB858}"/>
    <cellStyle name="Comma 131" xfId="18332" xr:uid="{CE798498-2527-46AF-80A6-FF7D5E122579}"/>
    <cellStyle name="Comma 132" xfId="18333" xr:uid="{002B477E-869A-4661-9C5F-F6D8C55AD7CC}"/>
    <cellStyle name="Comma 133" xfId="18334" xr:uid="{24E36E0B-6B0A-4CE3-A6D7-929626EC42DE}"/>
    <cellStyle name="Comma 134" xfId="18335" xr:uid="{C0570177-4124-4761-AD19-0DBD2B721AFC}"/>
    <cellStyle name="Comma 135" xfId="18336" xr:uid="{71A3E831-D1C4-4E9D-A0CD-D369023260A8}"/>
    <cellStyle name="Comma 136" xfId="18337" xr:uid="{F04BFF0C-FB69-4C39-BC64-2DBB96A3FCB7}"/>
    <cellStyle name="Comma 137" xfId="18338" xr:uid="{6ED7EBFF-20A5-47C5-88E0-41BA794AE041}"/>
    <cellStyle name="Comma 138" xfId="18339" xr:uid="{6CA48CE0-F4E1-4C01-B311-8E295B53AE5C}"/>
    <cellStyle name="Comma 139" xfId="18340" xr:uid="{ED21DC04-07BC-43EF-84CA-A5EBDA46AD39}"/>
    <cellStyle name="Comma 14" xfId="556" xr:uid="{FAAF3FEA-8EA9-42A4-9643-4C2D43D8EAB1}"/>
    <cellStyle name="Comma 14 2" xfId="18342" xr:uid="{7A94FFF2-0839-47A0-BF6D-184850A930D6}"/>
    <cellStyle name="Comma 14 2 2" xfId="18343" xr:uid="{B211EF14-1F86-421B-9F86-580F97350C10}"/>
    <cellStyle name="Comma 14 2 3" xfId="18344" xr:uid="{40C1ECE1-BF54-446E-B2CF-71847D7B628B}"/>
    <cellStyle name="Comma 14 3" xfId="18345" xr:uid="{8184D4EF-0833-41B6-8506-CF27E05AC21F}"/>
    <cellStyle name="Comma 14 4" xfId="18346" xr:uid="{A9907B09-8371-4FCF-BD07-E3D91437C522}"/>
    <cellStyle name="Comma 14 5" xfId="18347" xr:uid="{1A7F1065-3204-477A-A55D-04B1F3D1110D}"/>
    <cellStyle name="Comma 14 6" xfId="18348" xr:uid="{4688C014-C55F-4D8D-B86C-6C16AD1B74CA}"/>
    <cellStyle name="Comma 14 7" xfId="18341" xr:uid="{5A7B9CA6-216C-49E4-B9ED-9CFCFAAA8F7B}"/>
    <cellStyle name="Comma 140" xfId="18349" xr:uid="{EF6E1A97-2923-440A-8304-5EFFF72DA40D}"/>
    <cellStyle name="Comma 141" xfId="18350" xr:uid="{C2B90494-9A4C-4CA9-9072-EDFA20EE5811}"/>
    <cellStyle name="Comma 142" xfId="33089" xr:uid="{666CB71D-CEC2-4280-AAFD-1442B787E09E}"/>
    <cellStyle name="Comma 143" xfId="33091" xr:uid="{B9545A9F-E40A-47C0-B10D-5350112DEE82}"/>
    <cellStyle name="Comma 144" xfId="33109" xr:uid="{9503F76D-EF6C-4A7C-AEE0-8067A8FFFF3D}"/>
    <cellStyle name="Comma 145" xfId="33126" xr:uid="{2051BA1E-1ABE-4CB9-B2CB-990EE609E69B}"/>
    <cellStyle name="Comma 146" xfId="33127" xr:uid="{97AA221A-263F-4483-BA8E-0916D05EC680}"/>
    <cellStyle name="Comma 147" xfId="32976" xr:uid="{105B35EC-BF4F-4DCB-92CE-B72743D28CB4}"/>
    <cellStyle name="Comma 148" xfId="33130" xr:uid="{92FB66FA-8932-40D0-86FE-317E0F497DCA}"/>
    <cellStyle name="Comma 149" xfId="33132" xr:uid="{5A7A524B-8F71-4B2F-A5E7-D1A8F8FD9A3E}"/>
    <cellStyle name="Comma 15" xfId="557" xr:uid="{790A96FB-7A90-4BDB-B2D2-2927174ED7E0}"/>
    <cellStyle name="Comma 15 2" xfId="18352" xr:uid="{5B7AC32D-D9D7-41D7-9B05-05340ED08CB7}"/>
    <cellStyle name="Comma 15 2 2" xfId="18353" xr:uid="{EEFFF1D9-3484-407B-B6BD-02AAE725D6F1}"/>
    <cellStyle name="Comma 15 2 3" xfId="18354" xr:uid="{A5B36850-EB67-4E08-8410-BFCD7B4B8669}"/>
    <cellStyle name="Comma 15 2 4" xfId="18355" xr:uid="{2B5B94C1-F828-463C-80CF-1E33605C5A40}"/>
    <cellStyle name="Comma 15 3" xfId="18356" xr:uid="{E4B6CB94-3B02-4D2E-9C1B-62144402DB35}"/>
    <cellStyle name="Comma 15 4" xfId="18357" xr:uid="{CBE81F2E-32B6-48A9-9500-72497562EBC4}"/>
    <cellStyle name="Comma 15 5" xfId="18358" xr:uid="{52959424-FE39-4F0D-8C94-A3D9DE2D2493}"/>
    <cellStyle name="Comma 15 6" xfId="18359" xr:uid="{B1CC5C46-8FD7-4CF8-AE56-4EB30D9E57F6}"/>
    <cellStyle name="Comma 15 7" xfId="18351" xr:uid="{EBB88951-EF79-45A4-82CE-052E9578DC59}"/>
    <cellStyle name="Comma 16" xfId="18360" xr:uid="{A04D0256-B332-4A69-8F10-AA77AF1826D7}"/>
    <cellStyle name="Comma 16 2" xfId="18361" xr:uid="{7A5C93D1-D91F-441E-9B11-A3722121DF5E}"/>
    <cellStyle name="Comma 16 2 2" xfId="18362" xr:uid="{4F94DE71-E387-4DCC-A560-DAA650871C90}"/>
    <cellStyle name="Comma 16 2 3" xfId="18363" xr:uid="{39693C86-FFEC-4386-92A5-CEDF4193A143}"/>
    <cellStyle name="Comma 16 3" xfId="18364" xr:uid="{1E3AD6C9-9E4F-43A5-979B-6EC36CEC1536}"/>
    <cellStyle name="Comma 16 4" xfId="18365" xr:uid="{C332B062-47CD-43EA-A1C2-B1065BF4C337}"/>
    <cellStyle name="Comma 16 5" xfId="18366" xr:uid="{ADCEE281-C127-4C65-8F15-8443C08256DE}"/>
    <cellStyle name="Comma 17" xfId="18367" xr:uid="{44C086B2-7E2D-4793-9BDA-E75551FD9C75}"/>
    <cellStyle name="Comma 17 2" xfId="18368" xr:uid="{E11BB5D2-C3E6-4EA9-8FA2-C3BBB7052677}"/>
    <cellStyle name="Comma 17 2 2" xfId="18369" xr:uid="{B372B7D0-190A-4589-94E1-C61107D24557}"/>
    <cellStyle name="Comma 17 3" xfId="18370" xr:uid="{476834BF-A613-4227-B224-F872E6114652}"/>
    <cellStyle name="Comma 17 4" xfId="18371" xr:uid="{935F1D94-185A-41B6-8543-B304E5E42A89}"/>
    <cellStyle name="Comma 18" xfId="18372" xr:uid="{4CBB3E9E-0994-41A3-91DF-85210DCC5BFC}"/>
    <cellStyle name="Comma 18 2" xfId="18373" xr:uid="{D97BC8B6-D204-430E-92E1-7D4E36EACFEC}"/>
    <cellStyle name="Comma 18 2 2" xfId="18374" xr:uid="{728721EF-E952-42CE-9F64-1D03517BE208}"/>
    <cellStyle name="Comma 18 3" xfId="18375" xr:uid="{092A66EF-A2CF-41EC-A012-22E117502286}"/>
    <cellStyle name="Comma 18 4" xfId="18376" xr:uid="{66F2216E-0FD2-4105-99BC-EA1372607954}"/>
    <cellStyle name="Comma 19" xfId="18377" xr:uid="{6D6BBDDA-350B-41C5-B3AF-899434EA3449}"/>
    <cellStyle name="Comma 19 2" xfId="18378" xr:uid="{193355C1-9912-4EFA-B8D0-7DDD09DEC82B}"/>
    <cellStyle name="Comma 19 2 2" xfId="18379" xr:uid="{8E650CD8-2B1B-48AA-9E19-EB64889429E9}"/>
    <cellStyle name="Comma 19 3" xfId="18380" xr:uid="{74002D60-D735-4A44-84B0-C2009B9041BE}"/>
    <cellStyle name="Comma 19 4" xfId="18381" xr:uid="{C9601CDD-7B37-46AA-ACF4-C19065D5D1A6}"/>
    <cellStyle name="Comma 2" xfId="558" xr:uid="{12FE6A8C-F106-4159-8F19-8634A10A3344}"/>
    <cellStyle name="Comma 2 10" xfId="18383" xr:uid="{CFE7A1BB-16E7-4407-98B0-7B538F9393BD}"/>
    <cellStyle name="Comma 2 10 2" xfId="18384" xr:uid="{A8A5128F-06CE-4149-85CC-4246A8F6448C}"/>
    <cellStyle name="Comma 2 10 2 2" xfId="18385" xr:uid="{3BBD409E-C277-4B41-BED9-073E111D707F}"/>
    <cellStyle name="Comma 2 10 3" xfId="18386" xr:uid="{2CCF9631-D761-454C-B1BA-1FCEBC396EC6}"/>
    <cellStyle name="Comma 2 10 4" xfId="18387" xr:uid="{B06A9AA4-4234-469E-9229-11376624A2E5}"/>
    <cellStyle name="Comma 2 10 5" xfId="18388" xr:uid="{6C5D8B88-AC34-4EEC-A333-FA0264555EFA}"/>
    <cellStyle name="Comma 2 11" xfId="18389" xr:uid="{77FC0CE1-A90C-4042-AE85-AAA307B0619D}"/>
    <cellStyle name="Comma 2 11 2" xfId="18390" xr:uid="{E295C2FF-9C3C-4BFA-A0F9-4416A899CC19}"/>
    <cellStyle name="Comma 2 11 3" xfId="18391" xr:uid="{E5490677-02BE-45B1-9302-47226F3DBDF1}"/>
    <cellStyle name="Comma 2 12" xfId="18392" xr:uid="{5161500E-7593-46FF-95E0-85D95FC80BCA}"/>
    <cellStyle name="Comma 2 12 2" xfId="18393" xr:uid="{DECF6F11-DDEB-45CF-85BD-F199EE5B9B81}"/>
    <cellStyle name="Comma 2 13" xfId="18394" xr:uid="{1EC48228-DA2B-4032-A253-F2E3D6F82B72}"/>
    <cellStyle name="Comma 2 13 2" xfId="18395" xr:uid="{3656D2D9-C828-406D-9A75-49DE3D9AEE96}"/>
    <cellStyle name="Comma 2 14" xfId="18396" xr:uid="{1ED2AB6C-7211-4A2D-A11D-01A8ADCA095D}"/>
    <cellStyle name="Comma 2 15" xfId="18397" xr:uid="{08FEEC6F-4F00-4AC7-95D3-850A828F91E1}"/>
    <cellStyle name="Comma 2 16" xfId="18398" xr:uid="{4562F766-ED28-463B-8CB1-D5CC28780096}"/>
    <cellStyle name="Comma 2 17" xfId="18399" xr:uid="{FB5CFFCD-1322-4198-B770-94D87013EB54}"/>
    <cellStyle name="Comma 2 18" xfId="33092" xr:uid="{A5B6C443-2BEB-4E0D-87FB-7E9424E41A61}"/>
    <cellStyle name="Comma 2 19" xfId="18382" xr:uid="{7371B36D-372D-499E-85BE-088C4009E7DA}"/>
    <cellStyle name="Comma 2 2" xfId="559" xr:uid="{9D110EF8-CE48-4BD8-9F46-AB6B9A3CEFBB}"/>
    <cellStyle name="Comma 2 2 10" xfId="18401" xr:uid="{4F29B7F4-CEF6-405E-BD19-C33EEC78402D}"/>
    <cellStyle name="Comma 2 2 11" xfId="18402" xr:uid="{823D09AA-8267-4689-B8E3-ECEBE1D564B9}"/>
    <cellStyle name="Comma 2 2 12" xfId="18403" xr:uid="{B2A275B9-8526-4456-9145-0E6FB737D43B}"/>
    <cellStyle name="Comma 2 2 13" xfId="33106" xr:uid="{7310230F-3DC7-4F4C-BCFD-860DE60F8004}"/>
    <cellStyle name="Comma 2 2 14" xfId="18400" xr:uid="{5E47503E-CAD4-4808-9B5B-1B3C0BAA8AA9}"/>
    <cellStyle name="Comma 2 2 2" xfId="560" xr:uid="{A9BC6F97-8607-4F96-A578-2D93BDA87D86}"/>
    <cellStyle name="Comma 2 2 2 10" xfId="18404" xr:uid="{CF61FA74-735F-4D7F-8FB7-E52AC426385B}"/>
    <cellStyle name="Comma 2 2 2 11" xfId="18405" xr:uid="{731A11A3-24E5-4BF8-A2C5-FE1818C8DAD1}"/>
    <cellStyle name="Comma 2 2 2 2" xfId="561" xr:uid="{A13DBD8D-39D1-43C8-9265-AEBEDC7491FA}"/>
    <cellStyle name="Comma 2 2 2 2 10" xfId="18407" xr:uid="{5420D41E-2839-4BF8-A806-97EF08172C47}"/>
    <cellStyle name="Comma 2 2 2 2 11" xfId="18408" xr:uid="{0F0D5CC8-89AA-4024-958D-8F77F53D2561}"/>
    <cellStyle name="Comma 2 2 2 2 12" xfId="18406" xr:uid="{A347DFD3-B542-4818-8F5E-9A816ECB0493}"/>
    <cellStyle name="Comma 2 2 2 2 2" xfId="562" xr:uid="{E63EC9D2-E53B-44FB-98DD-88BD64C7F6C2}"/>
    <cellStyle name="Comma 2 2 2 2 2 2" xfId="18410" xr:uid="{EC9006F3-491F-42E6-82BD-062FE0476DFD}"/>
    <cellStyle name="Comma 2 2 2 2 2 2 2" xfId="18411" xr:uid="{67FCD866-97E1-4D22-96F0-4117BCA79C27}"/>
    <cellStyle name="Comma 2 2 2 2 2 3" xfId="18412" xr:uid="{7CC411A5-D063-4F12-BB9A-A9A968771B03}"/>
    <cellStyle name="Comma 2 2 2 2 2 4" xfId="18413" xr:uid="{5ED80E2A-5F3D-40D3-87ED-BEBB07351DB7}"/>
    <cellStyle name="Comma 2 2 2 2 2 5" xfId="18414" xr:uid="{E3C62EAC-C00D-498B-8078-9EA8A464E14B}"/>
    <cellStyle name="Comma 2 2 2 2 2 6" xfId="18409" xr:uid="{86CD499B-2AC1-4323-8CC6-2DE4631F5A59}"/>
    <cellStyle name="Comma 2 2 2 2 3" xfId="18415" xr:uid="{892C27FC-D48A-431C-B9DA-129843BF5D93}"/>
    <cellStyle name="Comma 2 2 2 2 3 2" xfId="18416" xr:uid="{DA6AA55A-33CE-4ED5-863F-D1F894216A30}"/>
    <cellStyle name="Comma 2 2 2 2 3 2 2" xfId="18417" xr:uid="{77B1FBBA-21A0-4E27-A4C3-8B69B04DBF21}"/>
    <cellStyle name="Comma 2 2 2 2 3 3" xfId="18418" xr:uid="{C29B319A-4AF6-4272-9451-8C2C9FB68C56}"/>
    <cellStyle name="Comma 2 2 2 2 3 4" xfId="18419" xr:uid="{B6AEAC00-9287-4426-9ADF-328AB846C424}"/>
    <cellStyle name="Comma 2 2 2 2 4" xfId="18420" xr:uid="{AD4CB078-1671-4126-BC34-147876A8472C}"/>
    <cellStyle name="Comma 2 2 2 2 4 2" xfId="18421" xr:uid="{3A95AD2E-BB72-4D49-B543-D0392D3EE0B1}"/>
    <cellStyle name="Comma 2 2 2 2 4 2 2" xfId="18422" xr:uid="{0745F1A6-B80C-4E17-8633-E79D4B7DB997}"/>
    <cellStyle name="Comma 2 2 2 2 4 3" xfId="18423" xr:uid="{49E156D2-9587-4E93-AC14-13CB890E62AC}"/>
    <cellStyle name="Comma 2 2 2 2 4 4" xfId="18424" xr:uid="{859B7F41-2A20-4E4F-AC64-DC7422AB66D6}"/>
    <cellStyle name="Comma 2 2 2 2 5" xfId="18425" xr:uid="{5CF846C7-5AA0-4DE0-B546-87B0F4BF3E0C}"/>
    <cellStyle name="Comma 2 2 2 2 5 2" xfId="18426" xr:uid="{F5D2C880-527A-4BA9-9B04-3787852CE144}"/>
    <cellStyle name="Comma 2 2 2 2 5 2 2" xfId="18427" xr:uid="{0AC13EE0-4B62-4FD8-868E-F2525D13C124}"/>
    <cellStyle name="Comma 2 2 2 2 5 3" xfId="18428" xr:uid="{815C9B3B-4ADC-4377-8E28-160C48D49AD9}"/>
    <cellStyle name="Comma 2 2 2 2 5 4" xfId="18429" xr:uid="{A3973404-DE34-4C81-9223-6545E09A43E5}"/>
    <cellStyle name="Comma 2 2 2 2 6" xfId="18430" xr:uid="{8C1D5748-77AF-4AC2-B320-EF1923104D1C}"/>
    <cellStyle name="Comma 2 2 2 2 6 2" xfId="18431" xr:uid="{F6B81449-54DC-4309-87AF-88977A16110C}"/>
    <cellStyle name="Comma 2 2 2 2 7" xfId="18432" xr:uid="{ACD4F68A-EA18-4EA4-9022-F96EE12E6609}"/>
    <cellStyle name="Comma 2 2 2 2 8" xfId="18433" xr:uid="{62E04227-C222-470C-A667-0388013971B3}"/>
    <cellStyle name="Comma 2 2 2 2 9" xfId="18434" xr:uid="{0AFBF36C-6726-45C3-A122-580CFD53F94D}"/>
    <cellStyle name="Comma 2 2 2 3" xfId="563" xr:uid="{00DCB2DA-16FB-4D95-A47C-721E714337B3}"/>
    <cellStyle name="Comma 2 2 2 3 2" xfId="564" xr:uid="{5F98B3C2-4D94-4AB1-BC05-659A639BE5BE}"/>
    <cellStyle name="Comma 2 2 2 3 2 2" xfId="18436" xr:uid="{F844BCBB-4DAD-456F-8966-8BDC827B8029}"/>
    <cellStyle name="Comma 2 2 2 3 3" xfId="18437" xr:uid="{DB80EBD8-6D1E-41B6-93A4-E78B95BF87F1}"/>
    <cellStyle name="Comma 2 2 2 3 4" xfId="18438" xr:uid="{2CD45640-D8E6-43B3-89BE-A57D58632F67}"/>
    <cellStyle name="Comma 2 2 2 3 5" xfId="18435" xr:uid="{A91B5505-6FCC-4C8F-8D6A-6E6B4E8C3C7F}"/>
    <cellStyle name="Comma 2 2 2 4" xfId="565" xr:uid="{49C8415D-CDA4-4B77-9ED0-3D1A1113B7CE}"/>
    <cellStyle name="Comma 2 2 2 4 2" xfId="18440" xr:uid="{EF52FF32-6DC7-4883-BC88-4EBF8E0283DB}"/>
    <cellStyle name="Comma 2 2 2 4 2 2" xfId="18441" xr:uid="{471928D3-E20A-4F9D-B4AD-42697C7C6E55}"/>
    <cellStyle name="Comma 2 2 2 4 3" xfId="18442" xr:uid="{C58D6E86-7789-4D81-8298-7FCACD35B2A0}"/>
    <cellStyle name="Comma 2 2 2 4 4" xfId="18443" xr:uid="{BAFB7853-395A-4C36-B333-F12007D4E15E}"/>
    <cellStyle name="Comma 2 2 2 4 5" xfId="18439" xr:uid="{F367F17C-6369-4477-85B3-E734410497D6}"/>
    <cellStyle name="Comma 2 2 2 5" xfId="566" xr:uid="{015C5C5D-6BF7-4701-B56A-39AA5D64A98F}"/>
    <cellStyle name="Comma 2 2 2 5 2" xfId="18445" xr:uid="{2BC6102F-6C52-42F0-82F0-F829CE8A48B0}"/>
    <cellStyle name="Comma 2 2 2 5 2 2" xfId="18446" xr:uid="{761E6CFE-1EE6-4778-9F32-D2496649E727}"/>
    <cellStyle name="Comma 2 2 2 5 3" xfId="18447" xr:uid="{2EC059AA-53B8-4898-804A-2FB7C4A44F80}"/>
    <cellStyle name="Comma 2 2 2 5 4" xfId="18448" xr:uid="{837CE393-5F80-4E59-9763-2CF3F13010BF}"/>
    <cellStyle name="Comma 2 2 2 5 5" xfId="18444" xr:uid="{54E641B8-FE06-443F-B953-63519E44D119}"/>
    <cellStyle name="Comma 2 2 2 6" xfId="18449" xr:uid="{CA3B4DE7-C015-47F4-942F-D6D8692D9016}"/>
    <cellStyle name="Comma 2 2 2 6 2" xfId="18450" xr:uid="{C195EB05-4D32-4702-A09A-5764CBC02F8C}"/>
    <cellStyle name="Comma 2 2 2 6 2 2" xfId="18451" xr:uid="{7CBFE98C-4BA3-4F63-BF72-5CD4F3B67040}"/>
    <cellStyle name="Comma 2 2 2 6 3" xfId="18452" xr:uid="{CBE1E0AC-81CE-4461-B5F1-278A18074753}"/>
    <cellStyle name="Comma 2 2 2 6 4" xfId="18453" xr:uid="{256147D7-F597-4CA4-8151-D5C415845939}"/>
    <cellStyle name="Comma 2 2 2 7" xfId="18454" xr:uid="{CC6229F7-7480-44F7-8721-896EBC7BDFC9}"/>
    <cellStyle name="Comma 2 2 2 7 2" xfId="18455" xr:uid="{37AD25AB-C6F1-4E07-A6C4-2584690E803C}"/>
    <cellStyle name="Comma 2 2 2 7 2 2" xfId="18456" xr:uid="{98D00D68-8A5A-442A-9C7C-344F0130C31D}"/>
    <cellStyle name="Comma 2 2 2 7 3" xfId="18457" xr:uid="{33430B0E-BF8C-4B0F-AFEC-713364C260B1}"/>
    <cellStyle name="Comma 2 2 2 7 4" xfId="18458" xr:uid="{D417F5A7-6E33-4D76-9BDA-B8DAEEB9B797}"/>
    <cellStyle name="Comma 2 2 2 8" xfId="18459" xr:uid="{4DF80FE7-41AD-4919-99EE-577D431EB759}"/>
    <cellStyle name="Comma 2 2 2 8 2" xfId="18460" xr:uid="{A551A0FD-F4AD-4BB6-BAF5-D38F3AAAB93A}"/>
    <cellStyle name="Comma 2 2 2 9" xfId="18461" xr:uid="{342AF5FC-DD6D-49DB-9835-C5F7F4726568}"/>
    <cellStyle name="Comma 2 2 3" xfId="18462" xr:uid="{AEF7A811-47D6-4E9A-95F6-59DFE3C199E7}"/>
    <cellStyle name="Comma 2 2 3 2" xfId="18463" xr:uid="{B9FA5DCC-B080-4D1D-8A3C-C035FCE8B950}"/>
    <cellStyle name="Comma 2 2 3 2 2" xfId="18464" xr:uid="{F4216BFF-580C-49C6-B07B-0820AB6FB99F}"/>
    <cellStyle name="Comma 2 2 3 3" xfId="18465" xr:uid="{D073D153-FC6F-4986-819A-789EC9C09470}"/>
    <cellStyle name="Comma 2 2 4" xfId="18466" xr:uid="{CA890703-763B-4992-8CBF-4135FAAFE664}"/>
    <cellStyle name="Comma 2 2 4 10" xfId="18467" xr:uid="{9ED9DA5E-5F0E-4AC0-8737-5A45D2648395}"/>
    <cellStyle name="Comma 2 2 4 11" xfId="18468" xr:uid="{90747203-F240-41B5-9702-CBC3410428C7}"/>
    <cellStyle name="Comma 2 2 4 2" xfId="18469" xr:uid="{BF8EEA33-90D4-45EA-A299-2361C65CCC32}"/>
    <cellStyle name="Comma 2 2 4 2 2" xfId="18470" xr:uid="{2D9A427A-FE1E-4E2A-9A92-A4A926EA3B60}"/>
    <cellStyle name="Comma 2 2 4 2 2 2" xfId="18471" xr:uid="{506D204C-EF7B-4055-8904-FEBD5732769E}"/>
    <cellStyle name="Comma 2 2 4 2 3" xfId="18472" xr:uid="{04EEED0D-E503-4720-9BCC-664599696441}"/>
    <cellStyle name="Comma 2 2 4 2 4" xfId="18473" xr:uid="{9BAC17EA-0361-411E-A5F5-AE2142A7B4AF}"/>
    <cellStyle name="Comma 2 2 4 2 5" xfId="18474" xr:uid="{CE69DE29-4BAF-4614-A3D9-4FCCAB924E51}"/>
    <cellStyle name="Comma 2 2 4 3" xfId="18475" xr:uid="{E5D81132-67A9-42A0-B4B4-E11BAD468951}"/>
    <cellStyle name="Comma 2 2 4 3 2" xfId="18476" xr:uid="{3930AF69-4BB9-4BAD-B07D-43354393521B}"/>
    <cellStyle name="Comma 2 2 4 3 2 2" xfId="18477" xr:uid="{4EAA753D-6564-4C1C-B48B-908E7FD35A87}"/>
    <cellStyle name="Comma 2 2 4 3 3" xfId="18478" xr:uid="{A5B83701-4310-4CCA-917C-568F570B4F5F}"/>
    <cellStyle name="Comma 2 2 4 3 4" xfId="18479" xr:uid="{773FDC6F-E160-43B5-BD43-A10F2D00AD26}"/>
    <cellStyle name="Comma 2 2 4 4" xfId="18480" xr:uid="{B9CBED23-6E52-4136-9AF7-0F16A63E2E5A}"/>
    <cellStyle name="Comma 2 2 4 4 2" xfId="18481" xr:uid="{2B8E53F7-69EC-4787-B832-A802FF0A3BB3}"/>
    <cellStyle name="Comma 2 2 4 4 2 2" xfId="18482" xr:uid="{2BFCEBDE-AB22-4FBE-BECC-393BF7BC9C1D}"/>
    <cellStyle name="Comma 2 2 4 4 3" xfId="18483" xr:uid="{0151B958-422F-4DF7-8DED-B3C516503729}"/>
    <cellStyle name="Comma 2 2 4 4 4" xfId="18484" xr:uid="{2EF8A169-1DEB-4177-AAA5-943E4F2D0B97}"/>
    <cellStyle name="Comma 2 2 4 5" xfId="18485" xr:uid="{E4CD2E07-1BCF-4ECE-9CE1-3F3F35C59D25}"/>
    <cellStyle name="Comma 2 2 4 5 2" xfId="18486" xr:uid="{A7265421-9B1C-4A67-85F3-0D8213173D46}"/>
    <cellStyle name="Comma 2 2 4 5 2 2" xfId="18487" xr:uid="{F298980D-2A9C-4133-AC61-E9AEDB97FA2F}"/>
    <cellStyle name="Comma 2 2 4 5 3" xfId="18488" xr:uid="{65D31476-1177-40F3-96ED-D0C2289F0069}"/>
    <cellStyle name="Comma 2 2 4 5 4" xfId="18489" xr:uid="{030273EF-99A3-4B92-90CB-EB097F995347}"/>
    <cellStyle name="Comma 2 2 4 6" xfId="18490" xr:uid="{263D118B-349D-4758-8592-6F39FBE58521}"/>
    <cellStyle name="Comma 2 2 4 6 2" xfId="18491" xr:uid="{C6FEEE86-96F6-4861-98FC-575B72CB610F}"/>
    <cellStyle name="Comma 2 2 4 7" xfId="18492" xr:uid="{C454013A-72F6-4F13-AB1D-B619B42A1718}"/>
    <cellStyle name="Comma 2 2 4 8" xfId="18493" xr:uid="{97C2B8E7-B205-4BCA-B966-E1D973178D2C}"/>
    <cellStyle name="Comma 2 2 4 9" xfId="18494" xr:uid="{E141C159-A13F-484F-A002-D9CA2D9BDFCD}"/>
    <cellStyle name="Comma 2 2 5" xfId="18495" xr:uid="{FF248A9F-FDF1-4AE9-913C-9EB79700896D}"/>
    <cellStyle name="Comma 2 2 5 2" xfId="18496" xr:uid="{94D9B81B-4C65-4DD3-A896-CBD3ED1BC748}"/>
    <cellStyle name="Comma 2 2 5 2 2" xfId="18497" xr:uid="{185783EA-21A4-4BB7-84DE-86867BA643BD}"/>
    <cellStyle name="Comma 2 2 5 3" xfId="18498" xr:uid="{4DD167B0-620D-4554-875A-E56B090FBDB5}"/>
    <cellStyle name="Comma 2 2 5 4" xfId="18499" xr:uid="{4ED4AB66-842C-481C-9034-720818329906}"/>
    <cellStyle name="Comma 2 2 5 5" xfId="18500" xr:uid="{9C1760B5-097E-4086-83BD-65432F07B9E8}"/>
    <cellStyle name="Comma 2 2 6" xfId="18501" xr:uid="{ED214E71-7320-4E72-BE38-CB86D1BC2A8A}"/>
    <cellStyle name="Comma 2 2 6 2" xfId="18502" xr:uid="{A56E87E6-76FB-4EB0-8939-028DA42CBF9C}"/>
    <cellStyle name="Comma 2 2 6 2 2" xfId="18503" xr:uid="{745CD864-9790-440A-B68D-697A645649ED}"/>
    <cellStyle name="Comma 2 2 6 2 3" xfId="18504" xr:uid="{EECB2124-B259-4600-88FF-D110170D7F66}"/>
    <cellStyle name="Comma 2 2 6 3" xfId="18505" xr:uid="{547E335A-01FC-44BA-8378-85BB523FC537}"/>
    <cellStyle name="Comma 2 2 6 4" xfId="18506" xr:uid="{D03E40A0-A4E0-42D1-84BB-8B199A12659E}"/>
    <cellStyle name="Comma 2 2 6 5" xfId="18507" xr:uid="{23A7A462-2584-478C-8983-1D595B4EA6DC}"/>
    <cellStyle name="Comma 2 2 6 6" xfId="18508" xr:uid="{E3192744-D75A-4879-9259-23B10841AD29}"/>
    <cellStyle name="Comma 2 2 7" xfId="18509" xr:uid="{A67605BB-45A1-4AEA-AF50-363F9B8A65FA}"/>
    <cellStyle name="Comma 2 2 7 2" xfId="18510" xr:uid="{11E4DE8A-3084-4C80-858C-6CE5AA592E8A}"/>
    <cellStyle name="Comma 2 2 7 2 2" xfId="18511" xr:uid="{87631A9A-A0DF-4F53-94E0-05BBEA2559FC}"/>
    <cellStyle name="Comma 2 2 7 3" xfId="18512" xr:uid="{0938C66D-2254-4030-A660-8A8AC771F008}"/>
    <cellStyle name="Comma 2 2 7 4" xfId="18513" xr:uid="{6A750DFE-256C-456A-A3C1-001C8D8941FB}"/>
    <cellStyle name="Comma 2 2 7 5" xfId="18514" xr:uid="{3A283E2D-10F2-461C-8452-449061E749F5}"/>
    <cellStyle name="Comma 2 2 7 6" xfId="18515" xr:uid="{E417C31F-0590-4ACA-8FE6-B08E1E5D8564}"/>
    <cellStyle name="Comma 2 2 8" xfId="18516" xr:uid="{C169F413-408E-4035-A05F-6F66B4885B90}"/>
    <cellStyle name="Comma 2 2 8 2" xfId="18517" xr:uid="{64599084-8201-4152-9D10-4221387CF125}"/>
    <cellStyle name="Comma 2 2 8 2 2" xfId="18518" xr:uid="{402C2E09-6746-4848-AC2B-3C0F10461743}"/>
    <cellStyle name="Comma 2 2 8 3" xfId="18519" xr:uid="{01290311-8CFD-421A-81D2-2E0FCCCC8AE1}"/>
    <cellStyle name="Comma 2 2 8 4" xfId="18520" xr:uid="{F58BA9B4-582A-47F0-A16C-66D8C4BD8040}"/>
    <cellStyle name="Comma 2 2 8 5" xfId="18521" xr:uid="{FFDF421D-DE44-4C88-9EB8-20BEE9EBF027}"/>
    <cellStyle name="Comma 2 2 8 6" xfId="18522" xr:uid="{86AC7001-F5B6-4984-B17D-3C900932EB6A}"/>
    <cellStyle name="Comma 2 2 9" xfId="18523" xr:uid="{87D5485D-4FB9-43E2-BF64-17842A22C2E9}"/>
    <cellStyle name="Comma 2 2 9 2" xfId="18524" xr:uid="{CC7D8A42-78E8-495B-9A5F-9B48694BD702}"/>
    <cellStyle name="Comma 2 3" xfId="567" xr:uid="{D5836296-92E4-42F5-B9D8-231DF1A13DD2}"/>
    <cellStyle name="Comma 2 3 2" xfId="568" xr:uid="{C9FF770C-C038-4162-8A37-893DF1027F6C}"/>
    <cellStyle name="Comma 2 3 2 10" xfId="18527" xr:uid="{4232D1A3-700C-4DB8-91B4-A93F7D6A1E6B}"/>
    <cellStyle name="Comma 2 3 2 11" xfId="18528" xr:uid="{6E155D78-D7BA-4C01-819E-73A5FB70B7CF}"/>
    <cellStyle name="Comma 2 3 2 12" xfId="18526" xr:uid="{C1BABB6C-01CC-4609-B28E-B0D52F785A3C}"/>
    <cellStyle name="Comma 2 3 2 2" xfId="569" xr:uid="{868AD0AE-0518-4545-83EF-1BF90B6DA905}"/>
    <cellStyle name="Comma 2 3 2 2 2" xfId="18530" xr:uid="{A09EB2BB-1D96-4362-9E2A-86F1B9EC3150}"/>
    <cellStyle name="Comma 2 3 2 2 2 2" xfId="18531" xr:uid="{10FB189B-828F-47A0-BD03-21C3CD77B6BD}"/>
    <cellStyle name="Comma 2 3 2 2 3" xfId="18532" xr:uid="{A138F16B-A52E-41DA-A6C6-69FE8016754E}"/>
    <cellStyle name="Comma 2 3 2 2 4" xfId="18533" xr:uid="{D15919F4-29A9-4734-AA32-02553D8E0D9A}"/>
    <cellStyle name="Comma 2 3 2 2 5" xfId="18534" xr:uid="{5CF120D6-D1EF-4E34-8945-1E81AC56C42F}"/>
    <cellStyle name="Comma 2 3 2 2 6" xfId="18535" xr:uid="{35DEA7F3-97CC-4405-ADAC-45D25749CA60}"/>
    <cellStyle name="Comma 2 3 2 2 7" xfId="18529" xr:uid="{792DE290-BC25-453A-A7FC-765ACF8219DA}"/>
    <cellStyle name="Comma 2 3 2 3" xfId="570" xr:uid="{7CCD1EA1-CEC7-4642-AACF-F8BD79A0E71E}"/>
    <cellStyle name="Comma 2 3 2 3 2" xfId="571" xr:uid="{E32751B4-20A7-41CE-937C-778E3B89C84F}"/>
    <cellStyle name="Comma 2 3 2 3 2 2" xfId="18538" xr:uid="{4A65060D-96C2-438D-A523-78119459D711}"/>
    <cellStyle name="Comma 2 3 2 3 2 3" xfId="18537" xr:uid="{F48E75DB-2598-4F65-804C-057D348670AF}"/>
    <cellStyle name="Comma 2 3 2 3 3" xfId="18539" xr:uid="{6D3A7F8E-FE1B-4DCD-B050-E0C9F18F0D43}"/>
    <cellStyle name="Comma 2 3 2 3 4" xfId="18540" xr:uid="{F450A6EB-892F-4F55-BE24-A65C5FA83C33}"/>
    <cellStyle name="Comma 2 3 2 3 5" xfId="18541" xr:uid="{BB308CEB-9308-410D-A1E4-0317F73FCC15}"/>
    <cellStyle name="Comma 2 3 2 3 6" xfId="18542" xr:uid="{D54E09FB-0A3F-4FE7-94DE-6394AF26ECAE}"/>
    <cellStyle name="Comma 2 3 2 3 7" xfId="18536" xr:uid="{F5F5A232-D7A8-437D-A9E8-D1ADC025A0ED}"/>
    <cellStyle name="Comma 2 3 2 4" xfId="18543" xr:uid="{E3D002C5-120D-44A6-BB5A-628E25AD2434}"/>
    <cellStyle name="Comma 2 3 2 4 2" xfId="18544" xr:uid="{C466C773-0862-4F5E-83BA-4266F580C967}"/>
    <cellStyle name="Comma 2 3 2 4 2 2" xfId="18545" xr:uid="{0E99DD4C-F06A-4E88-984D-522E7A4DFFA4}"/>
    <cellStyle name="Comma 2 3 2 4 3" xfId="18546" xr:uid="{ADCAB040-939C-48E6-92C2-A63F6F8F8D53}"/>
    <cellStyle name="Comma 2 3 2 4 4" xfId="18547" xr:uid="{5416F225-7972-44CE-B0C6-F5884AEB662E}"/>
    <cellStyle name="Comma 2 3 2 5" xfId="18548" xr:uid="{08626E12-73A6-42D9-9995-F8F1EEEEE892}"/>
    <cellStyle name="Comma 2 3 2 5 2" xfId="18549" xr:uid="{FE58199F-0D5D-4F36-B5BC-8A76DF59675F}"/>
    <cellStyle name="Comma 2 3 2 5 2 2" xfId="18550" xr:uid="{60EDF8CB-5B53-463B-BAE7-6027CC627C95}"/>
    <cellStyle name="Comma 2 3 2 5 3" xfId="18551" xr:uid="{9900FCFD-F3C8-4BDF-AD1D-9D89E83600BF}"/>
    <cellStyle name="Comma 2 3 2 5 4" xfId="18552" xr:uid="{1E13421C-1AFC-45E5-82CC-85D679826DE1}"/>
    <cellStyle name="Comma 2 3 2 6" xfId="18553" xr:uid="{88E2042D-99E1-469E-88C0-B1C5C911EC75}"/>
    <cellStyle name="Comma 2 3 2 6 2" xfId="18554" xr:uid="{6B7A6B9F-3692-4834-9F92-D01D85CF2020}"/>
    <cellStyle name="Comma 2 3 2 7" xfId="18555" xr:uid="{55465054-D2E0-4397-A75B-5ED9BC8ADC6E}"/>
    <cellStyle name="Comma 2 3 2 8" xfId="18556" xr:uid="{A41A6C6A-EF8F-4858-8880-AAB61F42FEEB}"/>
    <cellStyle name="Comma 2 3 2 9" xfId="18557" xr:uid="{CF081718-CB5E-43F4-9D8F-FCE8B1EC08A8}"/>
    <cellStyle name="Comma 2 3 3" xfId="18558" xr:uid="{A09326BC-9F69-4CC6-920C-084EF6B8F41F}"/>
    <cellStyle name="Comma 2 3 3 10" xfId="18559" xr:uid="{D2BF5CE3-1E6F-4CD1-B909-DFC773652E58}"/>
    <cellStyle name="Comma 2 3 3 11" xfId="18560" xr:uid="{2504C22F-5500-4919-853B-E11581A6A9B2}"/>
    <cellStyle name="Comma 2 3 3 2" xfId="18561" xr:uid="{03C39105-A1DD-40D8-A90E-FD232909ACD7}"/>
    <cellStyle name="Comma 2 3 3 2 2" xfId="18562" xr:uid="{613014DD-1DEA-4683-8E04-A86681CE02B6}"/>
    <cellStyle name="Comma 2 3 3 2 2 2" xfId="18563" xr:uid="{6A33926E-3DAC-4307-A8AB-4896B75924E6}"/>
    <cellStyle name="Comma 2 3 3 2 3" xfId="18564" xr:uid="{9048AACD-8BC0-44D8-B651-D17E0D00F607}"/>
    <cellStyle name="Comma 2 3 3 2 4" xfId="18565" xr:uid="{508018BE-D659-449B-B6CA-91A595956C5D}"/>
    <cellStyle name="Comma 2 3 3 2 5" xfId="18566" xr:uid="{2E311186-B6E3-44E9-8838-5BF049F8175C}"/>
    <cellStyle name="Comma 2 3 3 3" xfId="18567" xr:uid="{1417AAD1-4191-4DC3-8AB6-E323A4370F82}"/>
    <cellStyle name="Comma 2 3 3 3 2" xfId="18568" xr:uid="{6913D375-7439-4738-8CA3-BC3D3A3287D6}"/>
    <cellStyle name="Comma 2 3 3 3 2 2" xfId="18569" xr:uid="{ED582027-48E9-4433-A81C-F6CF852D6767}"/>
    <cellStyle name="Comma 2 3 3 3 3" xfId="18570" xr:uid="{3B5FCB5F-0F18-423F-AEF5-AEA615D5478B}"/>
    <cellStyle name="Comma 2 3 3 3 4" xfId="18571" xr:uid="{9B8E3659-9DC0-4830-9936-3EF0A3A5DA36}"/>
    <cellStyle name="Comma 2 3 3 3 5" xfId="18572" xr:uid="{DAF1156A-353B-43D6-A1E3-E26F02C32CEA}"/>
    <cellStyle name="Comma 2 3 3 4" xfId="18573" xr:uid="{7F9B7782-AC0C-4D5F-A359-7A9663DC10CB}"/>
    <cellStyle name="Comma 2 3 3 4 2" xfId="18574" xr:uid="{8C3D275C-DD30-4B41-A35A-FCB0E88D159B}"/>
    <cellStyle name="Comma 2 3 3 4 2 2" xfId="18575" xr:uid="{89C4614E-D3F5-46BE-8969-B9FE0D906857}"/>
    <cellStyle name="Comma 2 3 3 4 3" xfId="18576" xr:uid="{4CA1579B-0E42-4688-9D2A-3302C8244004}"/>
    <cellStyle name="Comma 2 3 3 4 4" xfId="18577" xr:uid="{7B4C0CE6-6D9F-4E94-8D5A-48B14A7BBE64}"/>
    <cellStyle name="Comma 2 3 3 5" xfId="18578" xr:uid="{866F205E-41BB-48C4-92AE-5F3F61E1ED11}"/>
    <cellStyle name="Comma 2 3 3 5 2" xfId="18579" xr:uid="{A43DFDF5-7A76-483E-B4F2-ADDE5ABB1FEC}"/>
    <cellStyle name="Comma 2 3 3 5 2 2" xfId="18580" xr:uid="{D26B648B-D7DB-446F-A8EF-0F55187FF1D4}"/>
    <cellStyle name="Comma 2 3 3 5 3" xfId="18581" xr:uid="{7FA13C61-E346-4EA6-98D5-D5CD1BC15033}"/>
    <cellStyle name="Comma 2 3 3 5 4" xfId="18582" xr:uid="{37A517AF-65D4-464C-829A-B59BE68984E7}"/>
    <cellStyle name="Comma 2 3 3 6" xfId="18583" xr:uid="{0C70B900-B719-492B-B24E-EE3B3C9C195C}"/>
    <cellStyle name="Comma 2 3 3 6 2" xfId="18584" xr:uid="{7A12BC5B-BB68-4E61-AE4D-7C821D1D535E}"/>
    <cellStyle name="Comma 2 3 3 7" xfId="18585" xr:uid="{39D6508F-FC71-498A-B92B-4F2875A9A3C0}"/>
    <cellStyle name="Comma 2 3 3 8" xfId="18586" xr:uid="{17B62311-323F-4A1E-BFCA-9C3810ACA1E4}"/>
    <cellStyle name="Comma 2 3 3 9" xfId="18587" xr:uid="{DA36AE18-DA17-489E-A06E-5BBAAC1EC07B}"/>
    <cellStyle name="Comma 2 3 4" xfId="18588" xr:uid="{CAF0292D-52F9-4207-807F-AAC93021E5C3}"/>
    <cellStyle name="Comma 2 3 4 10" xfId="18589" xr:uid="{3791C1B0-DA36-4BA8-BC99-DAF25C04EE30}"/>
    <cellStyle name="Comma 2 3 4 11" xfId="18590" xr:uid="{0C3D4578-9DC7-41AE-BE7B-AB6CEB59A12A}"/>
    <cellStyle name="Comma 2 3 4 2" xfId="18591" xr:uid="{FCDD7D6C-91EA-43AA-8B1E-E745E19CB93A}"/>
    <cellStyle name="Comma 2 3 4 2 2" xfId="18592" xr:uid="{EA891A7C-E93D-45A7-ACF4-ED2018C19F6E}"/>
    <cellStyle name="Comma 2 3 4 2 2 2" xfId="18593" xr:uid="{234933CF-FC45-47A2-AE6A-1A0237C37926}"/>
    <cellStyle name="Comma 2 3 4 2 3" xfId="18594" xr:uid="{DF62A0A4-FDD9-473D-A12C-F0E7D9F25797}"/>
    <cellStyle name="Comma 2 3 4 2 4" xfId="18595" xr:uid="{2BB36CA7-97E1-4484-819D-6AB41CE2A1B8}"/>
    <cellStyle name="Comma 2 3 4 3" xfId="18596" xr:uid="{B4BC79A1-14B0-4CF6-852E-E7E894D1CD82}"/>
    <cellStyle name="Comma 2 3 4 3 2" xfId="18597" xr:uid="{6E1FDD81-3ACB-4DC5-90CF-40BAC7714554}"/>
    <cellStyle name="Comma 2 3 4 3 2 2" xfId="18598" xr:uid="{665A4D14-BA24-4105-8FFF-31AC43210ADF}"/>
    <cellStyle name="Comma 2 3 4 3 3" xfId="18599" xr:uid="{4304A13A-BBC3-420C-9A8F-F22705FE2F79}"/>
    <cellStyle name="Comma 2 3 4 3 4" xfId="18600" xr:uid="{057A15C8-7CE9-4ACE-B175-0D977F517907}"/>
    <cellStyle name="Comma 2 3 4 4" xfId="18601" xr:uid="{7CC93638-18F5-483A-A990-9BA98883E609}"/>
    <cellStyle name="Comma 2 3 4 4 2" xfId="18602" xr:uid="{CC47C10B-EB5C-4C56-841B-A8E08A7FC8DE}"/>
    <cellStyle name="Comma 2 3 4 4 2 2" xfId="18603" xr:uid="{8B36CE26-C044-4B7C-AD52-0E75B2C6E401}"/>
    <cellStyle name="Comma 2 3 4 4 3" xfId="18604" xr:uid="{8158428C-48C3-437B-A4A9-21770F2D5482}"/>
    <cellStyle name="Comma 2 3 4 4 4" xfId="18605" xr:uid="{961E37E4-6669-4943-81E4-C747CEBEEB0E}"/>
    <cellStyle name="Comma 2 3 4 5" xfId="18606" xr:uid="{ACB2003D-EED0-4170-8E35-76156743C751}"/>
    <cellStyle name="Comma 2 3 4 5 2" xfId="18607" xr:uid="{7621090D-BA7D-42EF-9F1C-7138D76CA404}"/>
    <cellStyle name="Comma 2 3 4 5 2 2" xfId="18608" xr:uid="{7493A8B5-4C9A-4BA7-91ED-871B77DE34D5}"/>
    <cellStyle name="Comma 2 3 4 5 3" xfId="18609" xr:uid="{F121ECA7-5EFB-4588-8741-3E906E256943}"/>
    <cellStyle name="Comma 2 3 4 5 4" xfId="18610" xr:uid="{9E993303-094E-4B81-A593-E6281D56C7E4}"/>
    <cellStyle name="Comma 2 3 4 6" xfId="18611" xr:uid="{CF2827BB-4DC1-47DB-AC16-24431A1CFB17}"/>
    <cellStyle name="Comma 2 3 4 6 2" xfId="18612" xr:uid="{5256B3D0-C852-4C83-88F7-D78CEE0E7A57}"/>
    <cellStyle name="Comma 2 3 4 7" xfId="18613" xr:uid="{B17ABFF0-2FE6-45F1-AD5F-657252A4A9A0}"/>
    <cellStyle name="Comma 2 3 4 8" xfId="18614" xr:uid="{642A61B9-0299-41BF-8410-D938A768AC07}"/>
    <cellStyle name="Comma 2 3 4 9" xfId="18615" xr:uid="{12DAF0A7-6A1A-45C4-BB49-18FE48831653}"/>
    <cellStyle name="Comma 2 3 5" xfId="18616" xr:uid="{F4900EE3-60C9-48D7-AFCC-A918DB0D0B62}"/>
    <cellStyle name="Comma 2 3 5 10" xfId="18617" xr:uid="{D782F580-16EF-4B85-BC92-B831ABF08D9D}"/>
    <cellStyle name="Comma 2 3 5 2" xfId="18618" xr:uid="{981ED0D0-ECCA-402A-AD49-47CE2B1A74F9}"/>
    <cellStyle name="Comma 2 3 5 2 2" xfId="18619" xr:uid="{9343E4EB-D8F1-40D9-A2D0-6C0B279F65EC}"/>
    <cellStyle name="Comma 2 3 5 2 2 2" xfId="18620" xr:uid="{DA32A248-23B1-4FC6-872D-415D66C74A6B}"/>
    <cellStyle name="Comma 2 3 5 2 3" xfId="18621" xr:uid="{7FAFE45E-807F-4109-ACD1-EE99B0F8BC8B}"/>
    <cellStyle name="Comma 2 3 5 2 4" xfId="18622" xr:uid="{35716327-5A98-46A4-884C-5B5FDDC3782D}"/>
    <cellStyle name="Comma 2 3 5 3" xfId="18623" xr:uid="{EE4B1EE4-E579-4256-A1F1-81E7C130BE9E}"/>
    <cellStyle name="Comma 2 3 5 3 2" xfId="18624" xr:uid="{3404A32F-EA8C-4BDE-999B-BE060F4FFA80}"/>
    <cellStyle name="Comma 2 3 5 3 2 2" xfId="18625" xr:uid="{E1AE59EC-FCE1-4F1D-BEB9-D6AF6DD07B98}"/>
    <cellStyle name="Comma 2 3 5 3 3" xfId="18626" xr:uid="{CC39C5FB-1A43-46BE-BF19-DE504A57CC84}"/>
    <cellStyle name="Comma 2 3 5 3 4" xfId="18627" xr:uid="{49F3FD1C-DAC5-4328-8D9C-ECB5DBF73557}"/>
    <cellStyle name="Comma 2 3 5 4" xfId="18628" xr:uid="{FDC841BF-A87E-478A-A974-E59973B25D78}"/>
    <cellStyle name="Comma 2 3 5 4 2" xfId="18629" xr:uid="{1E21CA41-A368-4002-90B8-0E9D71B3CF4B}"/>
    <cellStyle name="Comma 2 3 5 4 2 2" xfId="18630" xr:uid="{F8456431-EB1E-4C40-B255-FEAABA2EAA73}"/>
    <cellStyle name="Comma 2 3 5 4 3" xfId="18631" xr:uid="{9EEF7EC0-7462-485C-BA11-4233796636BB}"/>
    <cellStyle name="Comma 2 3 5 4 4" xfId="18632" xr:uid="{75F7D59A-1FEF-4E20-9148-528FB8FA8267}"/>
    <cellStyle name="Comma 2 3 5 5" xfId="18633" xr:uid="{5B8C41CC-D784-4842-9708-83A891AB9E4C}"/>
    <cellStyle name="Comma 2 3 5 5 2" xfId="18634" xr:uid="{F5BA5B9F-8FE9-4218-A1F3-89777D943584}"/>
    <cellStyle name="Comma 2 3 5 5 2 2" xfId="18635" xr:uid="{0760B1FA-B8F5-4014-BCE7-34C59E2B2B04}"/>
    <cellStyle name="Comma 2 3 5 5 3" xfId="18636" xr:uid="{F558148B-74FF-4E52-AED9-D4C746DC8087}"/>
    <cellStyle name="Comma 2 3 5 5 4" xfId="18637" xr:uid="{A7CF1095-6F58-4A26-8875-F25A42EEA038}"/>
    <cellStyle name="Comma 2 3 5 6" xfId="18638" xr:uid="{546F9707-5F5B-4095-BA97-5C2603DE2798}"/>
    <cellStyle name="Comma 2 3 5 6 2" xfId="18639" xr:uid="{B3307A97-FAD2-41CD-81E9-CE5B4230A3E5}"/>
    <cellStyle name="Comma 2 3 5 7" xfId="18640" xr:uid="{47D8C0C7-E86A-45EF-9957-D4DF0DE2C523}"/>
    <cellStyle name="Comma 2 3 5 8" xfId="18641" xr:uid="{2DA9AB96-D313-46C4-AEDB-49103E7B8F08}"/>
    <cellStyle name="Comma 2 3 5 9" xfId="18642" xr:uid="{E0954DDA-3CB1-4D05-8B2C-1306E45E7FE9}"/>
    <cellStyle name="Comma 2 3 6" xfId="18643" xr:uid="{A2E418E7-4398-4D0E-BAF2-43BBA211BF3E}"/>
    <cellStyle name="Comma 2 3 6 2" xfId="18644" xr:uid="{844E9F88-E0F5-4CBF-84A9-55AF4A35C39A}"/>
    <cellStyle name="Comma 2 3 7" xfId="18645" xr:uid="{4B805891-234B-42F8-8CD4-78BFECDF0ACF}"/>
    <cellStyle name="Comma 2 3 8" xfId="18525" xr:uid="{2CA78958-FAA8-46A9-8BB3-3B47FC3857B4}"/>
    <cellStyle name="Comma 2 4" xfId="572" xr:uid="{32682376-CD17-42A5-AABC-5A8ED89D412D}"/>
    <cellStyle name="Comma 2 4 10" xfId="18647" xr:uid="{388F5284-9776-4A7A-ABE4-4DF50C4544AB}"/>
    <cellStyle name="Comma 2 4 11" xfId="18648" xr:uid="{071C29B7-9673-4318-8EB3-E9D50F4F7B60}"/>
    <cellStyle name="Comma 2 4 12" xfId="18649" xr:uid="{7E4F6ED2-245C-4E0E-B751-AC77BD7EF39C}"/>
    <cellStyle name="Comma 2 4 13" xfId="18650" xr:uid="{7DA75A26-06FC-4925-9369-7EEC70B713C9}"/>
    <cellStyle name="Comma 2 4 14" xfId="18646" xr:uid="{EC7063BF-1304-4C3F-8BD4-BF15328FD8BD}"/>
    <cellStyle name="Comma 2 4 2" xfId="573" xr:uid="{C905CED8-5DB1-47F9-B4CF-A746F8D65BDA}"/>
    <cellStyle name="Comma 2 4 2 10" xfId="18652" xr:uid="{83804C42-F07A-44ED-ABF0-703F3966A3B4}"/>
    <cellStyle name="Comma 2 4 2 11" xfId="18653" xr:uid="{E0C28897-893B-4327-B4FD-784A07C078F8}"/>
    <cellStyle name="Comma 2 4 2 12" xfId="18651" xr:uid="{10D224B9-367F-4BB5-A241-2096170B29E4}"/>
    <cellStyle name="Comma 2 4 2 2" xfId="574" xr:uid="{CE022F2C-A5CD-438E-9F33-6C9AFC0CF95A}"/>
    <cellStyle name="Comma 2 4 2 2 2" xfId="18655" xr:uid="{0F9755FD-86D3-4A4C-BB7F-00868C53F2CA}"/>
    <cellStyle name="Comma 2 4 2 2 2 2" xfId="18656" xr:uid="{62044AC4-EDF7-4CE0-9FCA-FA4226F749A6}"/>
    <cellStyle name="Comma 2 4 2 2 3" xfId="18657" xr:uid="{C9809AC4-52B9-44E9-9C86-67EC91DE1F09}"/>
    <cellStyle name="Comma 2 4 2 2 4" xfId="18658" xr:uid="{23AFD0BD-4CAF-461C-B793-FD50B75E8BC8}"/>
    <cellStyle name="Comma 2 4 2 2 5" xfId="18659" xr:uid="{83DE89C8-31B0-4E81-9D4D-C3D2CA61232A}"/>
    <cellStyle name="Comma 2 4 2 2 6" xfId="18660" xr:uid="{A16C93CF-B59B-4E7F-892B-1C7B6E8C9B05}"/>
    <cellStyle name="Comma 2 4 2 2 7" xfId="18654" xr:uid="{EC98BF09-8307-4296-8F01-722E87B14CE8}"/>
    <cellStyle name="Comma 2 4 2 3" xfId="18661" xr:uid="{6F56E915-FD6E-475B-A628-35EA3EEA912A}"/>
    <cellStyle name="Comma 2 4 2 3 2" xfId="18662" xr:uid="{B333EEB0-601B-4EEE-AF0E-D081DD24E055}"/>
    <cellStyle name="Comma 2 4 2 3 2 2" xfId="18663" xr:uid="{F507E568-3DFA-4721-B63F-EB63EA1E937A}"/>
    <cellStyle name="Comma 2 4 2 3 3" xfId="18664" xr:uid="{FFD64D5D-DA5A-4FDD-ABF0-6242A39A5F5F}"/>
    <cellStyle name="Comma 2 4 2 3 4" xfId="18665" xr:uid="{99B68215-4221-43EB-B74D-B6EA29866A6D}"/>
    <cellStyle name="Comma 2 4 2 4" xfId="18666" xr:uid="{BA0C7199-02F6-4254-A645-80AC6414CA5A}"/>
    <cellStyle name="Comma 2 4 2 4 2" xfId="18667" xr:uid="{D5395FB9-BE5B-4C20-8E3B-B2606EFC6226}"/>
    <cellStyle name="Comma 2 4 2 4 2 2" xfId="18668" xr:uid="{3FB16F3D-A973-4785-A9DC-B596B0507FEF}"/>
    <cellStyle name="Comma 2 4 2 4 3" xfId="18669" xr:uid="{50EB34AA-E04A-4FF8-936C-A7A370F6DD40}"/>
    <cellStyle name="Comma 2 4 2 4 4" xfId="18670" xr:uid="{CA8151C2-699A-4B47-ABEA-5A9D00D40ABB}"/>
    <cellStyle name="Comma 2 4 2 5" xfId="18671" xr:uid="{2040FFCF-DFB8-4235-8221-3A8335ADCB8A}"/>
    <cellStyle name="Comma 2 4 2 5 2" xfId="18672" xr:uid="{AFE41AD6-98C1-4186-ACDB-CAF5CDC465D1}"/>
    <cellStyle name="Comma 2 4 2 5 2 2" xfId="18673" xr:uid="{5949ADC3-8A27-4061-88E4-04A663F66799}"/>
    <cellStyle name="Comma 2 4 2 5 3" xfId="18674" xr:uid="{7A67071F-5D3B-466C-99AC-3B984A97108D}"/>
    <cellStyle name="Comma 2 4 2 5 4" xfId="18675" xr:uid="{F4B68478-E577-4271-A934-BE05E725F023}"/>
    <cellStyle name="Comma 2 4 2 6" xfId="18676" xr:uid="{B9E17C64-41DD-448A-830F-84BF7CECAD33}"/>
    <cellStyle name="Comma 2 4 2 6 2" xfId="18677" xr:uid="{865A399F-8F53-46B4-B35E-B28E9F832FD4}"/>
    <cellStyle name="Comma 2 4 2 7" xfId="18678" xr:uid="{364C1177-9E73-4D98-AD89-302A58522EA5}"/>
    <cellStyle name="Comma 2 4 2 8" xfId="18679" xr:uid="{97920FF7-AAA7-47F9-90C3-32E527C474EB}"/>
    <cellStyle name="Comma 2 4 2 9" xfId="18680" xr:uid="{E6D489B8-62CF-41AE-BD60-EA74AC85F82E}"/>
    <cellStyle name="Comma 2 4 3" xfId="575" xr:uid="{D98F50E7-2F34-4F17-B1EA-B721F8EA0B72}"/>
    <cellStyle name="Comma 2 4 3 2" xfId="576" xr:uid="{3796252C-1054-4AE4-8E58-9290DAF8842A}"/>
    <cellStyle name="Comma 2 4 3 2 2" xfId="18683" xr:uid="{16BA131F-7D28-4B58-8F04-BFBEC602ACDE}"/>
    <cellStyle name="Comma 2 4 3 2 3" xfId="18684" xr:uid="{4FB6EBD7-A91E-4667-B10E-9F394FC01FCD}"/>
    <cellStyle name="Comma 2 4 3 2 4" xfId="18682" xr:uid="{63E7CC75-429D-496A-8F2C-191F607B89F1}"/>
    <cellStyle name="Comma 2 4 3 3" xfId="18685" xr:uid="{9974D954-A4B2-40F9-BE29-8F13E650125F}"/>
    <cellStyle name="Comma 2 4 3 4" xfId="18686" xr:uid="{A5195F26-ACA8-4CAC-83B7-15C9805DAEC1}"/>
    <cellStyle name="Comma 2 4 3 5" xfId="18687" xr:uid="{56093B29-BFF6-4B82-96D4-411B2F855140}"/>
    <cellStyle name="Comma 2 4 3 6" xfId="18681" xr:uid="{3DBF30EF-AB32-4C5F-B3CD-DF76C55EE368}"/>
    <cellStyle name="Comma 2 4 4" xfId="577" xr:uid="{1CCF9010-917F-4467-AF40-31EC859BC004}"/>
    <cellStyle name="Comma 2 4 4 2" xfId="578" xr:uid="{1D6999D9-284E-48A1-8C07-46950C9EB86D}"/>
    <cellStyle name="Comma 2 4 4 2 2" xfId="18690" xr:uid="{757B0DCE-2896-44F4-B582-0A7B1D8CA053}"/>
    <cellStyle name="Comma 2 4 4 2 3" xfId="18691" xr:uid="{7176F63C-11C5-47BF-9C1F-C52EFF13FF32}"/>
    <cellStyle name="Comma 2 4 4 2 4" xfId="18689" xr:uid="{4CE027A5-89C2-4BBD-9E19-F779CBBCEFD8}"/>
    <cellStyle name="Comma 2 4 4 3" xfId="18692" xr:uid="{4D611746-F8A8-471D-BCCE-A3CA7CBB2FC8}"/>
    <cellStyle name="Comma 2 4 4 4" xfId="18693" xr:uid="{7DB919C2-A449-4FAB-945E-2B8B97B08766}"/>
    <cellStyle name="Comma 2 4 4 5" xfId="18694" xr:uid="{2C4407F1-96B0-495E-AE0E-23BF17FFA9C7}"/>
    <cellStyle name="Comma 2 4 4 6" xfId="18695" xr:uid="{8D3FEB0E-B8BC-495B-9C24-14679C0DB841}"/>
    <cellStyle name="Comma 2 4 4 7" xfId="18688" xr:uid="{C9DFC4E5-DD1D-406B-97AB-27B028B6407B}"/>
    <cellStyle name="Comma 2 4 5" xfId="579" xr:uid="{6C5F79FF-6622-4F1B-A976-B322D88252D9}"/>
    <cellStyle name="Comma 2 4 5 2" xfId="18697" xr:uid="{E365EBB3-3AA3-4550-9126-FE41F2189E65}"/>
    <cellStyle name="Comma 2 4 5 2 2" xfId="18698" xr:uid="{A8F2B309-3DC9-4654-B976-CE7EB9D1EA4B}"/>
    <cellStyle name="Comma 2 4 5 3" xfId="18699" xr:uid="{397465C5-9803-45DD-BDA0-78029E231EE8}"/>
    <cellStyle name="Comma 2 4 5 4" xfId="18700" xr:uid="{6B6CC303-E5DC-4739-84AD-E466404ACBD4}"/>
    <cellStyle name="Comma 2 4 5 5" xfId="18696" xr:uid="{DA51EDBB-52C3-41C9-8F45-87F2D8A0C674}"/>
    <cellStyle name="Comma 2 4 6" xfId="580" xr:uid="{878C6536-34C9-4999-9166-7341F3FAECA4}"/>
    <cellStyle name="Comma 2 4 6 2" xfId="18702" xr:uid="{B2900113-F6E5-49F4-9E5D-1D1EC850A675}"/>
    <cellStyle name="Comma 2 4 6 2 2" xfId="18703" xr:uid="{EE9F0ABD-D365-4C63-A8FF-CE0E7125F404}"/>
    <cellStyle name="Comma 2 4 6 3" xfId="18704" xr:uid="{2D01FB7B-91BB-4188-A748-BD9CB72D3733}"/>
    <cellStyle name="Comma 2 4 6 4" xfId="18705" xr:uid="{DE8F75A7-708D-437E-A07D-F15D0F279C31}"/>
    <cellStyle name="Comma 2 4 6 5" xfId="18701" xr:uid="{30E1B370-697E-490D-9A23-09E6124B906D}"/>
    <cellStyle name="Comma 2 4 7" xfId="18706" xr:uid="{D573E1B7-E869-47CD-9479-9A71E93504E7}"/>
    <cellStyle name="Comma 2 4 7 2" xfId="18707" xr:uid="{9118C9B4-CFAA-445F-A6F9-0E305DC4D8AF}"/>
    <cellStyle name="Comma 2 4 7 2 2" xfId="18708" xr:uid="{FF7697EB-771F-48A8-BB58-8D068073A574}"/>
    <cellStyle name="Comma 2 4 7 3" xfId="18709" xr:uid="{C47752D0-E81C-4CB4-82D8-303C8662EBEC}"/>
    <cellStyle name="Comma 2 4 7 4" xfId="18710" xr:uid="{54FA6637-5A35-45D1-981F-87B3F8CC23A3}"/>
    <cellStyle name="Comma 2 4 8" xfId="18711" xr:uid="{6FC3349B-FA4A-4913-A561-60E0A736F56D}"/>
    <cellStyle name="Comma 2 4 8 2" xfId="18712" xr:uid="{4925511E-2562-4262-949C-305CD2272F80}"/>
    <cellStyle name="Comma 2 4 9" xfId="18713" xr:uid="{24C8DB95-B10D-43F4-9325-4D80DF3DA4A0}"/>
    <cellStyle name="Comma 2 5" xfId="581" xr:uid="{CA6F51B9-C39B-4ECF-913E-3135D9255650}"/>
    <cellStyle name="Comma 2 5 2" xfId="18715" xr:uid="{1DC6B226-B382-4021-857D-3E98AF5AC8CF}"/>
    <cellStyle name="Comma 2 5 2 10" xfId="18716" xr:uid="{248E97F7-FD1D-47D4-AEB4-E6923D756488}"/>
    <cellStyle name="Comma 2 5 2 2" xfId="18717" xr:uid="{B7E59F89-4D9C-4E3D-B59F-22CC2E018C2F}"/>
    <cellStyle name="Comma 2 5 2 2 2" xfId="18718" xr:uid="{F3438CA5-766D-4A11-A14B-1DD248674B0B}"/>
    <cellStyle name="Comma 2 5 2 2 2 2" xfId="18719" xr:uid="{29A6EA08-84FB-4B99-943D-98EA439BB06B}"/>
    <cellStyle name="Comma 2 5 2 2 3" xfId="18720" xr:uid="{F18872B7-FBC0-45F5-A8C9-D8D9ABDC64F8}"/>
    <cellStyle name="Comma 2 5 2 2 4" xfId="18721" xr:uid="{1651C5D4-B96A-40B9-A8F2-2383E11E800D}"/>
    <cellStyle name="Comma 2 5 2 2 5" xfId="18722" xr:uid="{A44788F9-6E3E-4AFB-8AA6-C7E043F3AC9F}"/>
    <cellStyle name="Comma 2 5 2 3" xfId="18723" xr:uid="{4A298189-4075-4294-A9FD-92F7B3FED074}"/>
    <cellStyle name="Comma 2 5 2 3 2" xfId="18724" xr:uid="{1E700ED3-67A7-4987-AE7F-7555C2074AC4}"/>
    <cellStyle name="Comma 2 5 2 3 2 2" xfId="18725" xr:uid="{2192269C-3325-4B85-A49F-A9B4668A666A}"/>
    <cellStyle name="Comma 2 5 2 3 3" xfId="18726" xr:uid="{F41AB81E-D423-4518-B3E3-7CE87195A13F}"/>
    <cellStyle name="Comma 2 5 2 3 4" xfId="18727" xr:uid="{503067D4-1BA0-497D-8F5B-9EEF6BDB21F3}"/>
    <cellStyle name="Comma 2 5 2 4" xfId="18728" xr:uid="{DF90BF5A-7AD4-4C29-9836-B0EFDA49BCFB}"/>
    <cellStyle name="Comma 2 5 2 4 2" xfId="18729" xr:uid="{0F8CDB6A-9B5A-4E2A-891D-882BC209F39A}"/>
    <cellStyle name="Comma 2 5 2 4 2 2" xfId="18730" xr:uid="{8FC5C202-5CB2-4E27-AA9A-22BCFE8E2D09}"/>
    <cellStyle name="Comma 2 5 2 4 3" xfId="18731" xr:uid="{1EDDF4C5-FCF2-44FA-B574-75B9EA546852}"/>
    <cellStyle name="Comma 2 5 2 4 4" xfId="18732" xr:uid="{69BC281F-CBE8-4F8A-8FF8-6B84CF1E17E9}"/>
    <cellStyle name="Comma 2 5 2 5" xfId="18733" xr:uid="{7168EC83-BADF-4ED8-AEC7-8FFA22692F76}"/>
    <cellStyle name="Comma 2 5 2 5 2" xfId="18734" xr:uid="{CEACF167-2B63-49EA-AC03-CE5000F12CE9}"/>
    <cellStyle name="Comma 2 5 2 5 2 2" xfId="18735" xr:uid="{EB02409F-8686-4A6A-9CE0-F51B7B1C50DC}"/>
    <cellStyle name="Comma 2 5 2 5 3" xfId="18736" xr:uid="{00195CB9-BF21-4E86-98DB-068FCE374E60}"/>
    <cellStyle name="Comma 2 5 2 5 4" xfId="18737" xr:uid="{07D46530-4915-440B-87AE-BDB7C7607BB7}"/>
    <cellStyle name="Comma 2 5 2 6" xfId="18738" xr:uid="{1B3548C9-FDD0-4182-ABDE-B6F5D32BDA37}"/>
    <cellStyle name="Comma 2 5 2 6 2" xfId="18739" xr:uid="{634878FB-B753-4DA0-A2AA-BF2B568CB2E1}"/>
    <cellStyle name="Comma 2 5 2 7" xfId="18740" xr:uid="{3508EDCC-7E12-4982-89AF-06D3DA9FA1A7}"/>
    <cellStyle name="Comma 2 5 2 8" xfId="18741" xr:uid="{85B1B857-4EE0-49F0-8D56-476761DD2480}"/>
    <cellStyle name="Comma 2 5 2 9" xfId="18742" xr:uid="{96BDC14C-707C-44A8-A2CF-6AAF2530F216}"/>
    <cellStyle name="Comma 2 5 3" xfId="18743" xr:uid="{47D69176-3AD0-41F2-B836-74D05F091D11}"/>
    <cellStyle name="Comma 2 5 3 10" xfId="18744" xr:uid="{409E01D9-814A-47BB-96A1-FE92A7D08AC9}"/>
    <cellStyle name="Comma 2 5 3 2" xfId="18745" xr:uid="{DBE0B1DA-7E7E-4EF3-BFFA-07B07D4CF70B}"/>
    <cellStyle name="Comma 2 5 3 2 2" xfId="18746" xr:uid="{1D194638-4E60-46F5-A04B-C0CED351780B}"/>
    <cellStyle name="Comma 2 5 3 2 2 2" xfId="18747" xr:uid="{EE3D81BA-9223-48A4-906F-0F0C1CB541D3}"/>
    <cellStyle name="Comma 2 5 3 2 3" xfId="18748" xr:uid="{D1E9CC01-CBC7-4D66-A703-C05509298D5C}"/>
    <cellStyle name="Comma 2 5 3 2 4" xfId="18749" xr:uid="{F793CAE8-8FD2-456D-962E-E96F43E7D6A1}"/>
    <cellStyle name="Comma 2 5 3 3" xfId="18750" xr:uid="{792AFB03-3049-42EF-8414-400C8EB34CD0}"/>
    <cellStyle name="Comma 2 5 3 3 2" xfId="18751" xr:uid="{E02552A5-2EF7-42AD-B83A-F0322CCCAFB5}"/>
    <cellStyle name="Comma 2 5 3 3 2 2" xfId="18752" xr:uid="{C139E864-3905-4FAD-8C01-D04D20F2F13A}"/>
    <cellStyle name="Comma 2 5 3 3 3" xfId="18753" xr:uid="{E0604D41-1F99-414C-8019-92FA22681FED}"/>
    <cellStyle name="Comma 2 5 3 3 4" xfId="18754" xr:uid="{B67C1D9C-12BE-49D3-ACDB-2C4950016DE9}"/>
    <cellStyle name="Comma 2 5 3 4" xfId="18755" xr:uid="{96C349FA-CAD6-4A4C-95C5-4DF4FB82D623}"/>
    <cellStyle name="Comma 2 5 3 4 2" xfId="18756" xr:uid="{4B289DD2-6DCE-491C-9619-B862768E108B}"/>
    <cellStyle name="Comma 2 5 3 4 2 2" xfId="18757" xr:uid="{AE9235B8-2ED3-431B-9A1A-000F7FE21FF9}"/>
    <cellStyle name="Comma 2 5 3 4 3" xfId="18758" xr:uid="{AACC0E47-DB8E-4760-9735-40B452F5BEFC}"/>
    <cellStyle name="Comma 2 5 3 4 4" xfId="18759" xr:uid="{B71E49A2-EF33-4C6F-805A-9E0A12CB975C}"/>
    <cellStyle name="Comma 2 5 3 5" xfId="18760" xr:uid="{25A745FB-1FAA-42B4-B43A-8697014D43BD}"/>
    <cellStyle name="Comma 2 5 3 5 2" xfId="18761" xr:uid="{34DA6C1B-A018-4EB1-A2D6-EC8CB9D7DF6E}"/>
    <cellStyle name="Comma 2 5 3 5 2 2" xfId="18762" xr:uid="{79C9B096-0CB9-44B3-96F2-C16E40BE1623}"/>
    <cellStyle name="Comma 2 5 3 5 3" xfId="18763" xr:uid="{7ABCA44E-F3A0-45D3-92A7-5860D9D9ACCE}"/>
    <cellStyle name="Comma 2 5 3 5 4" xfId="18764" xr:uid="{F2502DEC-D671-4435-BA20-8855495BC8AF}"/>
    <cellStyle name="Comma 2 5 3 6" xfId="18765" xr:uid="{BEE10329-796F-4F82-B28F-8365CE238C29}"/>
    <cellStyle name="Comma 2 5 3 6 2" xfId="18766" xr:uid="{4FCCD1E4-A3E3-4596-BF4B-823DF7BB9EE3}"/>
    <cellStyle name="Comma 2 5 3 7" xfId="18767" xr:uid="{D7454E54-457D-40FE-9038-38FE5C1820EE}"/>
    <cellStyle name="Comma 2 5 3 8" xfId="18768" xr:uid="{6014875D-D2E4-4AE0-93A8-19AEF122D478}"/>
    <cellStyle name="Comma 2 5 3 9" xfId="18769" xr:uid="{C28D0221-8B2A-413B-B8E2-AFBB3B796B73}"/>
    <cellStyle name="Comma 2 5 4" xfId="18770" xr:uid="{53D09515-5A2E-4373-AC64-519CE9DD9E69}"/>
    <cellStyle name="Comma 2 5 4 2" xfId="18771" xr:uid="{2C5B91FD-AC35-405A-9E9E-C41D172204A2}"/>
    <cellStyle name="Comma 2 5 4 2 2" xfId="18772" xr:uid="{B63630AC-42DD-44F4-AFE5-5205DCE974D5}"/>
    <cellStyle name="Comma 2 5 4 2 2 2" xfId="18773" xr:uid="{228D239D-826E-4822-BC91-73E80F607739}"/>
    <cellStyle name="Comma 2 5 4 2 3" xfId="18774" xr:uid="{95D6FB13-C030-418F-B358-27595356B139}"/>
    <cellStyle name="Comma 2 5 4 2 4" xfId="18775" xr:uid="{6712AD87-133F-4E84-AD24-15BF20EDAD4C}"/>
    <cellStyle name="Comma 2 5 4 3" xfId="18776" xr:uid="{B51C84AA-4547-483E-9423-DF27216C7EAC}"/>
    <cellStyle name="Comma 2 5 4 3 2" xfId="18777" xr:uid="{C76FECC3-2FB7-499B-B42C-27656ABB5E58}"/>
    <cellStyle name="Comma 2 5 4 3 2 2" xfId="18778" xr:uid="{66C9E577-42C8-4C8D-BB7A-643D37F2F111}"/>
    <cellStyle name="Comma 2 5 4 3 3" xfId="18779" xr:uid="{8A89DFF1-3E2A-4FA6-B6E8-1C8CDEFCA701}"/>
    <cellStyle name="Comma 2 5 4 3 4" xfId="18780" xr:uid="{1BEA82B0-7753-4AB6-8BBA-8563093AC8C0}"/>
    <cellStyle name="Comma 2 5 4 4" xfId="18781" xr:uid="{BBF58A3D-65E7-400E-9A0A-F08395669C0A}"/>
    <cellStyle name="Comma 2 5 4 4 2" xfId="18782" xr:uid="{A456C932-F6D7-4E32-81DB-E0CDEDB69C01}"/>
    <cellStyle name="Comma 2 5 4 4 2 2" xfId="18783" xr:uid="{12774256-FEB7-4014-B509-40420AAFAA5D}"/>
    <cellStyle name="Comma 2 5 4 4 3" xfId="18784" xr:uid="{38613F71-1906-434F-AE6D-2B08219313C1}"/>
    <cellStyle name="Comma 2 5 4 4 4" xfId="18785" xr:uid="{4AF568E8-D86E-4451-BFE4-657953EC93C1}"/>
    <cellStyle name="Comma 2 5 4 5" xfId="18786" xr:uid="{83167A80-C833-4EF2-AEF3-6E856C5E4996}"/>
    <cellStyle name="Comma 2 5 4 5 2" xfId="18787" xr:uid="{1A2A8D20-1BD0-4752-A7F0-6653800DEACB}"/>
    <cellStyle name="Comma 2 5 4 5 2 2" xfId="18788" xr:uid="{13F21F14-C069-4728-82A0-74AFDD8D507D}"/>
    <cellStyle name="Comma 2 5 4 5 3" xfId="18789" xr:uid="{02918D52-1A30-4230-BA16-47C157B70BFE}"/>
    <cellStyle name="Comma 2 5 4 5 4" xfId="18790" xr:uid="{C08581B4-96A2-4FE4-ADA8-669E48098A41}"/>
    <cellStyle name="Comma 2 5 4 6" xfId="18791" xr:uid="{A589AE72-FB63-465D-A7C4-D517245F722C}"/>
    <cellStyle name="Comma 2 5 4 6 2" xfId="18792" xr:uid="{8DC299DE-4EFD-4EAF-A51E-6C24B4582169}"/>
    <cellStyle name="Comma 2 5 4 7" xfId="18793" xr:uid="{0BE856C5-4438-4A21-8E7D-DFF5CE62FB66}"/>
    <cellStyle name="Comma 2 5 4 8" xfId="18794" xr:uid="{4639706A-CDF0-4B71-BFBB-C817DA7CA549}"/>
    <cellStyle name="Comma 2 5 5" xfId="18795" xr:uid="{00ED03C7-23FE-4B46-9173-EA46CCDD10C4}"/>
    <cellStyle name="Comma 2 5 5 2" xfId="18796" xr:uid="{76AD3C53-34FE-4002-84DB-9A88DEAA90BF}"/>
    <cellStyle name="Comma 2 5 5 2 2" xfId="18797" xr:uid="{24487DFF-3EC5-452A-BE14-AE0CD475C42E}"/>
    <cellStyle name="Comma 2 5 5 2 2 2" xfId="18798" xr:uid="{574DD9F8-B2F1-4C8B-AC9E-993FD39D2D98}"/>
    <cellStyle name="Comma 2 5 5 2 3" xfId="18799" xr:uid="{DA75E0C9-238A-4466-8808-99FBFDB50C9E}"/>
    <cellStyle name="Comma 2 5 5 2 4" xfId="18800" xr:uid="{31C2CB93-F408-4A2B-A212-9E1ACCB45ABB}"/>
    <cellStyle name="Comma 2 5 5 3" xfId="18801" xr:uid="{5BC85F7C-E94C-4628-88FD-7155EF50C3A4}"/>
    <cellStyle name="Comma 2 5 5 3 2" xfId="18802" xr:uid="{F2981EFA-43BF-41C5-B4DD-04CC241D06FE}"/>
    <cellStyle name="Comma 2 5 5 3 2 2" xfId="18803" xr:uid="{D7E5964A-47E4-4A2A-9E67-9C2827303F74}"/>
    <cellStyle name="Comma 2 5 5 3 3" xfId="18804" xr:uid="{84983CF0-0D9F-480D-B282-6B514DE77000}"/>
    <cellStyle name="Comma 2 5 5 3 4" xfId="18805" xr:uid="{571C693D-DA48-4329-BCB5-DAA55C04FD1A}"/>
    <cellStyle name="Comma 2 5 5 4" xfId="18806" xr:uid="{A496FD61-DFEF-4624-938F-65C0930DE106}"/>
    <cellStyle name="Comma 2 5 5 4 2" xfId="18807" xr:uid="{9B4F4E5F-C449-46BF-AC7C-335A0CFB24A3}"/>
    <cellStyle name="Comma 2 5 5 4 2 2" xfId="18808" xr:uid="{042DE7CB-8273-4BB2-963D-13E87A6089E0}"/>
    <cellStyle name="Comma 2 5 5 4 3" xfId="18809" xr:uid="{20EB26A7-977C-4644-94CA-0A0DA90F860F}"/>
    <cellStyle name="Comma 2 5 5 4 4" xfId="18810" xr:uid="{EA525649-C5F7-4CB2-9B39-EB04CF8CFA07}"/>
    <cellStyle name="Comma 2 5 5 5" xfId="18811" xr:uid="{B4764052-A4FC-45CC-AFB7-32A97560AE2D}"/>
    <cellStyle name="Comma 2 5 5 5 2" xfId="18812" xr:uid="{7F4D8BD7-1F05-4A01-B230-5A4C272C325B}"/>
    <cellStyle name="Comma 2 5 5 5 2 2" xfId="18813" xr:uid="{63E9D21E-4ED3-4D53-BA7F-85C52544FF12}"/>
    <cellStyle name="Comma 2 5 5 5 3" xfId="18814" xr:uid="{45AFCC92-723F-4731-8D91-C364DEA57C68}"/>
    <cellStyle name="Comma 2 5 5 5 4" xfId="18815" xr:uid="{72EB4307-87E7-4D7C-9541-1D0ECB0B48C9}"/>
    <cellStyle name="Comma 2 5 5 6" xfId="18816" xr:uid="{5B4897CC-5439-4CE0-97B4-26726B24617A}"/>
    <cellStyle name="Comma 2 5 5 6 2" xfId="18817" xr:uid="{51E32EA4-A653-46F8-B3E8-9BA0F52FCA49}"/>
    <cellStyle name="Comma 2 5 5 7" xfId="18818" xr:uid="{BE8E1DB1-FE44-48CB-BDE3-A31F36555322}"/>
    <cellStyle name="Comma 2 5 5 8" xfId="18819" xr:uid="{B7B8EA23-E6EA-451D-8998-3ACA4D7C26E1}"/>
    <cellStyle name="Comma 2 5 6" xfId="18820" xr:uid="{6DFC8B42-23DE-414B-BA71-C3E0F00098A2}"/>
    <cellStyle name="Comma 2 5 7" xfId="18821" xr:uid="{7B5CD3DB-88E9-471C-A643-96F6685AC104}"/>
    <cellStyle name="Comma 2 5 7 2" xfId="18822" xr:uid="{37E82C5A-6033-4C9F-9B1F-B4EB243BC977}"/>
    <cellStyle name="Comma 2 5 8" xfId="18823" xr:uid="{4307AA77-207A-4947-9A0D-7F4F36407790}"/>
    <cellStyle name="Comma 2 5 9" xfId="18714" xr:uid="{CB43E33E-3FB7-4991-B506-C3685D957879}"/>
    <cellStyle name="Comma 2 6" xfId="18824" xr:uid="{956D47F3-40F2-453D-9F50-9D3DBE190383}"/>
    <cellStyle name="Comma 2 6 10" xfId="18825" xr:uid="{3A90C233-4E97-4A0F-A351-57A0F2EAE9A2}"/>
    <cellStyle name="Comma 2 6 11" xfId="18826" xr:uid="{AF0F221B-C4DF-4729-B18E-87CA35D41294}"/>
    <cellStyle name="Comma 2 6 2" xfId="18827" xr:uid="{1AFD1107-3702-4D11-91DA-D4A5667299EB}"/>
    <cellStyle name="Comma 2 6 2 2" xfId="18828" xr:uid="{5945CE22-E0AA-410F-BE49-BC8CC3A872A1}"/>
    <cellStyle name="Comma 2 6 2 2 2" xfId="18829" xr:uid="{FE8C7355-0EDD-4769-9EA9-DFC49C35C386}"/>
    <cellStyle name="Comma 2 6 2 3" xfId="18830" xr:uid="{053953C8-F913-494C-96FA-CEABD4F5E116}"/>
    <cellStyle name="Comma 2 6 2 4" xfId="18831" xr:uid="{F8407C87-27D1-471B-B2B3-0DE329064947}"/>
    <cellStyle name="Comma 2 6 2 5" xfId="18832" xr:uid="{1E965018-5742-4C9B-AE08-D041009D85F8}"/>
    <cellStyle name="Comma 2 6 2 6" xfId="18833" xr:uid="{A49C2126-C113-4403-A72B-0CC8003FEEEB}"/>
    <cellStyle name="Comma 2 6 3" xfId="18834" xr:uid="{91BAAB09-2B4B-485A-AFC1-ADC6178DB37D}"/>
    <cellStyle name="Comma 2 6 3 2" xfId="18835" xr:uid="{21E1A387-32E4-4452-8846-02EE16228421}"/>
    <cellStyle name="Comma 2 6 3 2 2" xfId="18836" xr:uid="{3D2A416E-E9DD-4C44-A045-C35C625EF2D3}"/>
    <cellStyle name="Comma 2 6 3 3" xfId="18837" xr:uid="{38C27EF5-ED17-4F65-95B7-1BDC6E52B4D0}"/>
    <cellStyle name="Comma 2 6 3 4" xfId="18838" xr:uid="{9082AD50-088E-43CC-9A70-4EC448593199}"/>
    <cellStyle name="Comma 2 6 3 5" xfId="18839" xr:uid="{6193DBA1-6092-4EB2-BBD1-34B816171E1D}"/>
    <cellStyle name="Comma 2 6 4" xfId="18840" xr:uid="{A767D579-3A46-403D-A5F3-089F11F9CC15}"/>
    <cellStyle name="Comma 2 6 4 2" xfId="18841" xr:uid="{F66D1104-DAB4-4D8E-A7D2-C4C9F8A43B18}"/>
    <cellStyle name="Comma 2 6 4 2 2" xfId="18842" xr:uid="{9AE82519-A4AE-496B-A467-219F9873EC55}"/>
    <cellStyle name="Comma 2 6 4 3" xfId="18843" xr:uid="{23A75251-263E-447B-A4C8-EEBFD94D6EBC}"/>
    <cellStyle name="Comma 2 6 4 4" xfId="18844" xr:uid="{85AC134E-D31A-4D49-876F-5422FDF1E764}"/>
    <cellStyle name="Comma 2 6 5" xfId="18845" xr:uid="{DB9C84BB-4740-46CC-85AE-03040285D596}"/>
    <cellStyle name="Comma 2 6 5 2" xfId="18846" xr:uid="{8BF02C7A-D8C7-41C8-AC89-B696644D73E8}"/>
    <cellStyle name="Comma 2 6 5 2 2" xfId="18847" xr:uid="{3AA83E5F-6FB0-449D-BA1D-1061D1F835B3}"/>
    <cellStyle name="Comma 2 6 5 3" xfId="18848" xr:uid="{90E0A077-0DD0-4F76-9630-D5CC96207E1A}"/>
    <cellStyle name="Comma 2 6 5 4" xfId="18849" xr:uid="{5D13B9A9-0065-438B-9814-8DEB3DF9BE0D}"/>
    <cellStyle name="Comma 2 6 6" xfId="18850" xr:uid="{45CFA17C-49FD-43F4-ABFD-4F53C2FB6C59}"/>
    <cellStyle name="Comma 2 6 6 2" xfId="18851" xr:uid="{CB371A54-790D-43A3-A6AA-49AF8BA54E26}"/>
    <cellStyle name="Comma 2 6 7" xfId="18852" xr:uid="{F092512D-65E6-4362-BAFA-B6E0089E2A86}"/>
    <cellStyle name="Comma 2 6 8" xfId="18853" xr:uid="{A33CD53D-4D28-44FE-87C7-F44166C5D356}"/>
    <cellStyle name="Comma 2 6 9" xfId="18854" xr:uid="{BE2562C7-0697-45F1-A459-6330D0BD8049}"/>
    <cellStyle name="Comma 2 7" xfId="18855" xr:uid="{969E6E5C-BF5B-4A9E-8F40-33E1300FEA17}"/>
    <cellStyle name="Comma 2 7 2" xfId="18856" xr:uid="{FFD5CAF2-445F-49C3-B916-B5E28CF81075}"/>
    <cellStyle name="Comma 2 7 2 2" xfId="18857" xr:uid="{061A843A-8CB5-4E09-8FAA-90800C047CE4}"/>
    <cellStyle name="Comma 2 7 2 2 2" xfId="18858" xr:uid="{E613C523-3C4C-4AA4-913C-F698E5CB844A}"/>
    <cellStyle name="Comma 2 7 2 2 2 2" xfId="18859" xr:uid="{0FCA5BC3-12B5-4160-B499-F2A0D58ED490}"/>
    <cellStyle name="Comma 2 7 2 3" xfId="18860" xr:uid="{567AE9C0-1EF3-425E-B321-524FDEDB554F}"/>
    <cellStyle name="Comma 2 7 2 3 2" xfId="18861" xr:uid="{E83DAB8F-BD0C-42C6-A43E-F12F42A38EFD}"/>
    <cellStyle name="Comma 2 7 2 4" xfId="18862" xr:uid="{C6BA735F-7621-4211-97BE-AA2FC8687A25}"/>
    <cellStyle name="Comma 2 7 3" xfId="18863" xr:uid="{FE191DFD-C7C9-4B9E-B0BA-9EE400255B5B}"/>
    <cellStyle name="Comma 2 7 3 2" xfId="18864" xr:uid="{4EC31518-C951-44BA-B726-481903E94024}"/>
    <cellStyle name="Comma 2 7 4" xfId="18865" xr:uid="{C16549CD-A53C-4808-9B29-6C13D0B707A9}"/>
    <cellStyle name="Comma 2 7 4 2" xfId="18866" xr:uid="{AE41FDD6-ED0E-4FE7-83B3-7D37B7C1EFE4}"/>
    <cellStyle name="Comma 2 7 4 2 2" xfId="18867" xr:uid="{5B8DE0B4-3021-4C2C-A68F-8DE5BAA95AA5}"/>
    <cellStyle name="Comma 2 7 4 3" xfId="18868" xr:uid="{B08CC78A-2405-43D6-83DF-1CF7693D1EE3}"/>
    <cellStyle name="Comma 2 7 5" xfId="18869" xr:uid="{F0123FB1-B9B3-40B3-B1E5-4438124B5204}"/>
    <cellStyle name="Comma 2 7 6" xfId="18870" xr:uid="{B07352F0-D312-4940-A3B2-64374CC3512D}"/>
    <cellStyle name="Comma 2 8" xfId="18871" xr:uid="{A7F8DF19-36D1-45D2-8BE7-831C0D6B3FC5}"/>
    <cellStyle name="Comma 2 8 2" xfId="18872" xr:uid="{B44E2575-C26E-4229-A8D9-50D554D9B630}"/>
    <cellStyle name="Comma 2 8 2 2" xfId="18873" xr:uid="{8A0F0EC0-8F02-4232-B491-88AB8409BCE6}"/>
    <cellStyle name="Comma 2 8 3" xfId="18874" xr:uid="{F5958ABE-E1DF-4805-AF47-9318050093DA}"/>
    <cellStyle name="Comma 2 8 4" xfId="18875" xr:uid="{8A79A8C4-0A0A-457E-99C9-02EE292153F8}"/>
    <cellStyle name="Comma 2 8 5" xfId="18876" xr:uid="{04F324B7-290D-4731-85CA-B169889BEF34}"/>
    <cellStyle name="Comma 2 8 6" xfId="18877" xr:uid="{D3E641EE-CEFB-49D6-BD59-9F3E30A3632C}"/>
    <cellStyle name="Comma 2 8 7" xfId="18878" xr:uid="{A000660D-20EF-4F9A-9664-21583F5EACF9}"/>
    <cellStyle name="Comma 2 9" xfId="18879" xr:uid="{A52790C7-6FEA-4920-B73E-5C0606F3F7E3}"/>
    <cellStyle name="Comma 2 9 2" xfId="18880" xr:uid="{A6E35D5F-74CD-48DA-905A-4D477A0A9251}"/>
    <cellStyle name="Comma 2 9 2 2" xfId="18881" xr:uid="{26D2DE37-80AA-4C84-A91B-EA187DC28BB9}"/>
    <cellStyle name="Comma 2 9 3" xfId="18882" xr:uid="{63372378-A879-4C45-8334-CA4C2EAB2097}"/>
    <cellStyle name="Comma 2 9 4" xfId="18883" xr:uid="{047AA088-177C-4C67-8394-B163914EBC44}"/>
    <cellStyle name="Comma 2 9 5" xfId="18884" xr:uid="{11395C08-2ABB-4137-BBC8-38B63AD66985}"/>
    <cellStyle name="Comma 20" xfId="18885" xr:uid="{599F7790-D6E6-4E40-ADD5-19B4DC960B6F}"/>
    <cellStyle name="Comma 20 2" xfId="18886" xr:uid="{8C77B972-9619-4124-B021-3D2D4CB21296}"/>
    <cellStyle name="Comma 20 2 2" xfId="18887" xr:uid="{4DCD7713-651A-43D2-807B-A6745DEB0A71}"/>
    <cellStyle name="Comma 20 3" xfId="18888" xr:uid="{54A56C0C-8009-4F13-82B9-FEEE1C0F21D3}"/>
    <cellStyle name="Comma 20 4" xfId="18889" xr:uid="{3B9541DA-60C2-4223-BE53-51AD83215069}"/>
    <cellStyle name="Comma 21" xfId="18890" xr:uid="{39462551-BAB5-401A-8BB3-68F3C7524070}"/>
    <cellStyle name="Comma 21 2" xfId="18891" xr:uid="{CF75E3A3-72F7-4527-B1EA-99BCDB01B724}"/>
    <cellStyle name="Comma 21 2 2" xfId="18892" xr:uid="{EC2130B2-9F16-4A56-AADC-791B001652F6}"/>
    <cellStyle name="Comma 21 3" xfId="18893" xr:uid="{695B530C-100C-47D3-82C4-CE98AEC60C17}"/>
    <cellStyle name="Comma 21 4" xfId="18894" xr:uid="{C8F688A3-8C5F-4513-8A24-17DBCA4092F7}"/>
    <cellStyle name="Comma 22" xfId="18895" xr:uid="{EB371EAC-9BB5-4110-9692-2762E6778F09}"/>
    <cellStyle name="Comma 22 2" xfId="18896" xr:uid="{7683D3F3-1EB6-4E05-B0DA-3DA1D21D96F1}"/>
    <cellStyle name="Comma 22 3" xfId="18897" xr:uid="{8877ACF8-1ADA-407D-BEDF-7A17DB351428}"/>
    <cellStyle name="Comma 23" xfId="18898" xr:uid="{A41F1CBF-AA1A-4B91-BB9F-68DC8C1DD63E}"/>
    <cellStyle name="Comma 23 2" xfId="18899" xr:uid="{920E2F99-5114-4FD2-8D16-8AB18614D870}"/>
    <cellStyle name="Comma 23 3" xfId="18900" xr:uid="{1FC75E01-315D-4134-AC69-22DCB1942845}"/>
    <cellStyle name="Comma 24" xfId="18901" xr:uid="{FB727064-9910-4FC8-9EFE-8478FE2DD33F}"/>
    <cellStyle name="Comma 24 2" xfId="18902" xr:uid="{6AFFAAD8-0979-4DE2-B459-7C98D3963F49}"/>
    <cellStyle name="Comma 24 3" xfId="18903" xr:uid="{3B293673-B155-431A-8FFC-CCC989FCDBE3}"/>
    <cellStyle name="Comma 25" xfId="18904" xr:uid="{30268B91-F706-48CF-AB6B-E13F0D0835E1}"/>
    <cellStyle name="Comma 25 2" xfId="18905" xr:uid="{5AC41E7F-5405-4754-9A7B-ACA7EC081423}"/>
    <cellStyle name="Comma 25 3" xfId="18906" xr:uid="{4CAFCDE9-99A1-4EF7-95A1-65ACC627F9D9}"/>
    <cellStyle name="Comma 26" xfId="18907" xr:uid="{27E40869-92CD-47FC-9DAE-50FC1B4B7FB2}"/>
    <cellStyle name="Comma 26 2" xfId="18908" xr:uid="{655A1F3F-4C4E-49FC-8781-7CAFD3DA9929}"/>
    <cellStyle name="Comma 27" xfId="18909" xr:uid="{AB293B4B-03B0-4B3A-B735-142628132EB3}"/>
    <cellStyle name="Comma 27 2" xfId="18910" xr:uid="{240A1B2B-CB54-4D08-8696-0AC245D52A75}"/>
    <cellStyle name="Comma 28" xfId="18911" xr:uid="{E2CAB800-CC82-45D3-94B3-0FD95F159127}"/>
    <cellStyle name="Comma 28 2" xfId="18912" xr:uid="{90FF589E-D1A7-470E-8959-08EF35C4FE00}"/>
    <cellStyle name="Comma 29" xfId="18913" xr:uid="{845E3B66-2F9C-453B-952E-AB4F6276E892}"/>
    <cellStyle name="Comma 3" xfId="582" xr:uid="{5C729F4B-5BA6-4B09-9B8A-C15C4775637D}"/>
    <cellStyle name="Comma 3 10" xfId="18915" xr:uid="{4A0BCFD9-D552-4889-906E-FC709632E99B}"/>
    <cellStyle name="Comma 3 11" xfId="18916" xr:uid="{D90B2913-1C95-4C88-9DA1-BE2CA89646EC}"/>
    <cellStyle name="Comma 3 11 2" xfId="18917" xr:uid="{740DEAFF-A24E-471C-9364-A8B128120BF4}"/>
    <cellStyle name="Comma 3 11 3" xfId="18918" xr:uid="{A6FB7AFE-2570-4F7D-B917-75E7A69D196D}"/>
    <cellStyle name="Comma 3 12" xfId="18919" xr:uid="{B1A7EC4B-FA5A-4C41-A10B-57F904CD09EE}"/>
    <cellStyle name="Comma 3 13" xfId="18920" xr:uid="{8362B0DA-93BA-4563-AE7B-C85535FF278D}"/>
    <cellStyle name="Comma 3 14" xfId="18921" xr:uid="{365DA18B-DDCE-4FB2-B518-607F37F2DADE}"/>
    <cellStyle name="Comma 3 15" xfId="18922" xr:uid="{FF36309D-7994-4A67-A3B5-DF75DC0315A7}"/>
    <cellStyle name="Comma 3 15 2" xfId="18923" xr:uid="{D39812BC-44E8-4D05-AE60-4D1B0A7B8E0C}"/>
    <cellStyle name="Comma 3 16" xfId="18924" xr:uid="{FCCBF9A6-09E3-4A96-8F1E-CF669B4DCE01}"/>
    <cellStyle name="Comma 3 17" xfId="33103" xr:uid="{7BB7D331-7427-4CF8-BA29-C9D42631DD5A}"/>
    <cellStyle name="Comma 3 18" xfId="18914" xr:uid="{D6AC5A86-422F-48FE-AAF8-C391BF0408F2}"/>
    <cellStyle name="Comma 3 2" xfId="583" xr:uid="{13B6BCED-E43C-40A2-849C-C720156220C2}"/>
    <cellStyle name="Comma 3 2 10" xfId="18925" xr:uid="{D4374A90-8861-4C38-8DBA-64E9993ECBE9}"/>
    <cellStyle name="Comma 3 2 2" xfId="584" xr:uid="{1F603A25-CC4F-4BF5-8612-B8B0FE5636F5}"/>
    <cellStyle name="Comma 3 2 2 10" xfId="18927" xr:uid="{4524F092-58EB-4D67-ACB9-CFFBF9567615}"/>
    <cellStyle name="Comma 3 2 2 11" xfId="18928" xr:uid="{BA5DA95A-3824-4782-812F-09103302B226}"/>
    <cellStyle name="Comma 3 2 2 12" xfId="18926" xr:uid="{3EF37D00-5912-4884-9254-F2FFE170EBC6}"/>
    <cellStyle name="Comma 3 2 2 2" xfId="18929" xr:uid="{521F1E60-4C52-4A47-A992-0C75BAEE248B}"/>
    <cellStyle name="Comma 3 2 2 2 2" xfId="18930" xr:uid="{AC9E261A-29C2-4270-BE8F-25B63EF7F913}"/>
    <cellStyle name="Comma 3 2 2 2 2 2" xfId="18931" xr:uid="{22CC5D5D-6091-4D8E-8CF4-73DA4DA552A4}"/>
    <cellStyle name="Comma 3 2 2 2 2 2 2" xfId="18932" xr:uid="{EB6E01E4-0358-4054-A106-6F1DC5032C23}"/>
    <cellStyle name="Comma 3 2 2 2 2 3" xfId="18933" xr:uid="{444D91C3-BA0C-4121-9431-CDD796059763}"/>
    <cellStyle name="Comma 3 2 2 2 3" xfId="18934" xr:uid="{E28BE636-7174-444B-9391-E5ED1BAD0D95}"/>
    <cellStyle name="Comma 3 2 2 2 3 2" xfId="18935" xr:uid="{856D9179-8558-47A5-A353-A8BD9866C71A}"/>
    <cellStyle name="Comma 3 2 2 2 4" xfId="18936" xr:uid="{8E02A8A8-736E-42C7-BD37-7A49DBD7C0D4}"/>
    <cellStyle name="Comma 3 2 2 2 5" xfId="18937" xr:uid="{0B73C9CE-2A75-4622-BA02-BCBD4A2E4E77}"/>
    <cellStyle name="Comma 3 2 2 2 6" xfId="18938" xr:uid="{C012AADE-9A13-49F7-BF76-34FB600E79C9}"/>
    <cellStyle name="Comma 3 2 2 3" xfId="18939" xr:uid="{01AA5F46-BAB3-4D05-9522-4DDBCF046B76}"/>
    <cellStyle name="Comma 3 2 2 3 2" xfId="18940" xr:uid="{951A2C5A-1763-4715-8F6C-FDFBED24DDAC}"/>
    <cellStyle name="Comma 3 2 2 3 2 2" xfId="18941" xr:uid="{67672D05-241C-4005-9793-2B901ED00F16}"/>
    <cellStyle name="Comma 3 2 2 3 2 2 2" xfId="18942" xr:uid="{75F6699F-BF75-40EB-82DC-6596B26E22FE}"/>
    <cellStyle name="Comma 3 2 2 3 2 3" xfId="18943" xr:uid="{7F6ABDC1-C5BF-45F4-9EFC-8636EB1C6666}"/>
    <cellStyle name="Comma 3 2 2 3 3" xfId="18944" xr:uid="{5BDFD64B-4F21-401E-88BB-59B1B1916D39}"/>
    <cellStyle name="Comma 3 2 2 3 3 2" xfId="18945" xr:uid="{F0D0DB64-F24C-4B73-9B73-ACD9B7E67EC5}"/>
    <cellStyle name="Comma 3 2 2 3 4" xfId="18946" xr:uid="{837DE346-CB88-4E1A-A129-0ED11C2A1E54}"/>
    <cellStyle name="Comma 3 2 2 3 5" xfId="18947" xr:uid="{8E32DA25-5F2D-4ED5-8189-EDDEAE9FE981}"/>
    <cellStyle name="Comma 3 2 2 4" xfId="18948" xr:uid="{38EFF24B-7BBC-44DE-AC00-3C56F7D56049}"/>
    <cellStyle name="Comma 3 2 2 4 2" xfId="18949" xr:uid="{F68899CB-BAFD-4894-9D74-BF67E8977046}"/>
    <cellStyle name="Comma 3 2 2 4 2 2" xfId="18950" xr:uid="{FE21935E-E0CB-4915-89C5-8FC05B69BFBB}"/>
    <cellStyle name="Comma 3 2 2 4 2 3" xfId="18951" xr:uid="{CBCE2DFC-F8BB-46E5-A390-4740C6744205}"/>
    <cellStyle name="Comma 3 2 2 4 3" xfId="18952" xr:uid="{26C4CD3C-8089-4EB7-9AA3-F06731F6B4F5}"/>
    <cellStyle name="Comma 3 2 2 4 4" xfId="18953" xr:uid="{98BAF5E8-3D9A-4FE2-B114-830FFBBA0F3F}"/>
    <cellStyle name="Comma 3 2 2 4 5" xfId="18954" xr:uid="{E979D361-B3CE-4E41-9015-EF3A85A238DA}"/>
    <cellStyle name="Comma 3 2 2 5" xfId="18955" xr:uid="{9FDD7F58-AA85-47FE-BFCF-D473DFB941E9}"/>
    <cellStyle name="Comma 3 2 2 5 2" xfId="18956" xr:uid="{A87CBD9B-4E80-4C0A-85C4-AF178C097A69}"/>
    <cellStyle name="Comma 3 2 2 5 2 2" xfId="18957" xr:uid="{00677FA9-1836-47C4-A4A0-1B47DCA7D42C}"/>
    <cellStyle name="Comma 3 2 2 5 2 3" xfId="18958" xr:uid="{4A08FB8E-95C7-4257-A377-3E170000DB55}"/>
    <cellStyle name="Comma 3 2 2 5 3" xfId="18959" xr:uid="{ACB572B6-76F2-40EE-B558-8AF8664B1284}"/>
    <cellStyle name="Comma 3 2 2 5 4" xfId="18960" xr:uid="{63595905-329C-471D-9E60-610792904228}"/>
    <cellStyle name="Comma 3 2 2 5 5" xfId="18961" xr:uid="{751F05B9-BF90-4880-A29F-25580F54575E}"/>
    <cellStyle name="Comma 3 2 2 6" xfId="18962" xr:uid="{111EF524-0153-4935-8EE7-610733FA7152}"/>
    <cellStyle name="Comma 3 2 2 6 2" xfId="18963" xr:uid="{81613E9B-E711-44BB-AC0D-842D0174853B}"/>
    <cellStyle name="Comma 3 2 2 6 3" xfId="18964" xr:uid="{DA2D4887-595A-4291-BF02-A7C5AB477B20}"/>
    <cellStyle name="Comma 3 2 2 7" xfId="18965" xr:uid="{70A9293F-5F45-4689-93BE-E1D5A3D75148}"/>
    <cellStyle name="Comma 3 2 2 7 2" xfId="18966" xr:uid="{72BC8303-7B49-4D07-AB7A-42264D58605C}"/>
    <cellStyle name="Comma 3 2 2 8" xfId="18967" xr:uid="{24579C68-5AEB-4B21-A652-307B0D0453D3}"/>
    <cellStyle name="Comma 3 2 2 8 2" xfId="18968" xr:uid="{97AD51B6-8A8F-4DEF-AE39-DEC0BBF9E001}"/>
    <cellStyle name="Comma 3 2 2 9" xfId="18969" xr:uid="{98947C2C-A004-43E0-B72F-99B0B85CF753}"/>
    <cellStyle name="Comma 3 2 3" xfId="585" xr:uid="{CB3A5476-1FD0-42CB-939E-5D4F78EBBD93}"/>
    <cellStyle name="Comma 3 2 3 10" xfId="18971" xr:uid="{31450B96-5408-421D-8C85-12546CD73175}"/>
    <cellStyle name="Comma 3 2 3 11" xfId="18972" xr:uid="{AF1D4F93-926B-4F58-A9AD-7C53239C1A09}"/>
    <cellStyle name="Comma 3 2 3 12" xfId="18973" xr:uid="{B23E1676-F434-4B73-9231-E198CACEFA73}"/>
    <cellStyle name="Comma 3 2 3 13" xfId="18970" xr:uid="{B5B5432E-DF54-4E40-8890-419BF6E9735C}"/>
    <cellStyle name="Comma 3 2 3 2" xfId="18974" xr:uid="{67C85CC5-4A50-4B45-954E-05FB997EAA43}"/>
    <cellStyle name="Comma 3 2 3 2 2" xfId="18975" xr:uid="{DF8DE817-991F-4E62-A037-4E190856C097}"/>
    <cellStyle name="Comma 3 2 3 2 2 2" xfId="18976" xr:uid="{75922359-040A-45F7-8640-DA2046A21F7C}"/>
    <cellStyle name="Comma 3 2 3 2 3" xfId="18977" xr:uid="{3238CF0E-1756-450B-AC7C-8ABD8C18EE7A}"/>
    <cellStyle name="Comma 3 2 3 2 4" xfId="18978" xr:uid="{865195BD-C8C2-41A2-B096-B2384A8DC035}"/>
    <cellStyle name="Comma 3 2 3 2 5" xfId="18979" xr:uid="{4B97180E-C169-4B1E-ACE4-6B72C614899D}"/>
    <cellStyle name="Comma 3 2 3 3" xfId="18980" xr:uid="{92468ABF-A7EB-40D9-8D63-F4086BFB0672}"/>
    <cellStyle name="Comma 3 2 3 3 2" xfId="18981" xr:uid="{78829A40-9420-4C5D-BF1B-200BBFCCEA7E}"/>
    <cellStyle name="Comma 3 2 3 3 2 2" xfId="18982" xr:uid="{9BB4DC06-1C0A-462F-A2F4-D8E55D692641}"/>
    <cellStyle name="Comma 3 2 3 3 3" xfId="18983" xr:uid="{86D37C6B-EBA4-43B0-BA8C-E1E3B0A82644}"/>
    <cellStyle name="Comma 3 2 3 3 4" xfId="18984" xr:uid="{697879FF-7FAB-490C-A86B-4BC745136F5A}"/>
    <cellStyle name="Comma 3 2 3 3 5" xfId="18985" xr:uid="{9234762D-6850-4C0A-BEB9-A7465E3F2814}"/>
    <cellStyle name="Comma 3 2 3 4" xfId="18986" xr:uid="{990AF752-A8E9-4B38-8534-F8E3C957B4D7}"/>
    <cellStyle name="Comma 3 2 3 4 2" xfId="18987" xr:uid="{35D6E7DF-90AB-46FB-A62B-B5103B75C565}"/>
    <cellStyle name="Comma 3 2 3 4 2 2" xfId="18988" xr:uid="{B93D2FA0-C783-4C83-9E2B-5FBF5F84B567}"/>
    <cellStyle name="Comma 3 2 3 4 3" xfId="18989" xr:uid="{C5A6CEC0-2B00-4B48-8122-B9219CD8BDB5}"/>
    <cellStyle name="Comma 3 2 3 4 4" xfId="18990" xr:uid="{2EE2F876-4B1F-4395-9BD6-959BA3A19B24}"/>
    <cellStyle name="Comma 3 2 3 5" xfId="18991" xr:uid="{F0DF2EE7-AE57-4BAE-98EA-A7BF3424BF3B}"/>
    <cellStyle name="Comma 3 2 3 5 2" xfId="18992" xr:uid="{F39AEBA5-6CB9-44BD-A076-BB1370FC1B3A}"/>
    <cellStyle name="Comma 3 2 3 5 2 2" xfId="18993" xr:uid="{8A6D5962-F45D-4EB7-B573-0049BDEDDF58}"/>
    <cellStyle name="Comma 3 2 3 5 3" xfId="18994" xr:uid="{6B85FFCF-15DA-4CB6-A08F-2BA2F20DA64C}"/>
    <cellStyle name="Comma 3 2 3 5 4" xfId="18995" xr:uid="{0229432F-5284-48A4-9AE1-B63C67879526}"/>
    <cellStyle name="Comma 3 2 3 6" xfId="18996" xr:uid="{82D64B3D-CE45-43C8-A640-25CD576A5E76}"/>
    <cellStyle name="Comma 3 2 3 6 2" xfId="18997" xr:uid="{B9DB4AEE-CC1B-47E7-A268-98E9262306C3}"/>
    <cellStyle name="Comma 3 2 3 7" xfId="18998" xr:uid="{085D9F72-DA5B-415B-8436-CE8E888FF0A5}"/>
    <cellStyle name="Comma 3 2 3 8" xfId="18999" xr:uid="{C9239FE6-9771-42EE-9768-46E72D6B5112}"/>
    <cellStyle name="Comma 3 2 3 9" xfId="19000" xr:uid="{37EFFCF3-C79B-4003-9C7A-622DC8329A73}"/>
    <cellStyle name="Comma 3 2 4" xfId="19001" xr:uid="{1DA721BD-99B8-49AC-9F70-ADF73292B395}"/>
    <cellStyle name="Comma 3 2 4 10" xfId="19002" xr:uid="{CFB23F01-DBE7-4817-9496-AE0ABD313D8D}"/>
    <cellStyle name="Comma 3 2 4 2" xfId="19003" xr:uid="{F4F6EACE-6626-43C7-B6E9-66F6C8D4A067}"/>
    <cellStyle name="Comma 3 2 4 2 2" xfId="19004" xr:uid="{378F612C-3D2F-4C85-9C1B-737C06B420B2}"/>
    <cellStyle name="Comma 3 2 4 2 2 2" xfId="19005" xr:uid="{E795989C-B392-40A4-B8F7-FE789D5BD866}"/>
    <cellStyle name="Comma 3 2 4 2 3" xfId="19006" xr:uid="{7B7FF090-710E-4FC8-A602-B5F8D5CDE452}"/>
    <cellStyle name="Comma 3 2 4 2 4" xfId="19007" xr:uid="{2904A11E-06FB-41B1-A12B-0B87815600D9}"/>
    <cellStyle name="Comma 3 2 4 2 5" xfId="19008" xr:uid="{182CDA65-11F3-446E-9922-1F63A173A2C5}"/>
    <cellStyle name="Comma 3 2 4 2 6" xfId="19009" xr:uid="{37266195-7626-4F01-A815-5BF72B8C4428}"/>
    <cellStyle name="Comma 3 2 4 3" xfId="19010" xr:uid="{2D5F971B-FAE7-449E-A8A8-565E2671A5BA}"/>
    <cellStyle name="Comma 3 2 4 3 2" xfId="19011" xr:uid="{89B1A148-E2FD-4C7E-8083-EE555F067CDB}"/>
    <cellStyle name="Comma 3 2 4 3 2 2" xfId="19012" xr:uid="{0B387055-04A7-4C24-9F93-BC031001276D}"/>
    <cellStyle name="Comma 3 2 4 3 3" xfId="19013" xr:uid="{E9940AF4-C77E-4277-A34D-F3F4DC280EB0}"/>
    <cellStyle name="Comma 3 2 4 3 4" xfId="19014" xr:uid="{272F8EF6-C040-45BD-8CE7-8829CF4F3F64}"/>
    <cellStyle name="Comma 3 2 4 4" xfId="19015" xr:uid="{B57A1EB3-D69C-4459-AAA1-3E75FEBF7FD8}"/>
    <cellStyle name="Comma 3 2 4 4 2" xfId="19016" xr:uid="{CB2871C3-CF53-4181-A148-9A637E9E3E98}"/>
    <cellStyle name="Comma 3 2 4 4 2 2" xfId="19017" xr:uid="{DD64C950-9741-46BB-8DA2-A9E262A5D17F}"/>
    <cellStyle name="Comma 3 2 4 4 3" xfId="19018" xr:uid="{715062EA-F881-456E-ABAB-5E7388CEB257}"/>
    <cellStyle name="Comma 3 2 4 4 4" xfId="19019" xr:uid="{EF8D9F73-423F-4416-808A-987BDBDA6C9D}"/>
    <cellStyle name="Comma 3 2 4 5" xfId="19020" xr:uid="{2CE56CFF-2E39-4B2B-B36B-320892252D2E}"/>
    <cellStyle name="Comma 3 2 4 5 2" xfId="19021" xr:uid="{BC3AED03-6A0D-4875-B8EE-38ABB8CD0838}"/>
    <cellStyle name="Comma 3 2 4 5 2 2" xfId="19022" xr:uid="{8511BBE6-B58F-48F3-9B02-A1ED2A34A42C}"/>
    <cellStyle name="Comma 3 2 4 5 3" xfId="19023" xr:uid="{663A4044-01AF-44CF-8017-B3F369A151A0}"/>
    <cellStyle name="Comma 3 2 4 5 4" xfId="19024" xr:uid="{960B25C0-DBA8-4BEA-820E-DBD6F0EE0AD2}"/>
    <cellStyle name="Comma 3 2 4 6" xfId="19025" xr:uid="{2CC2696E-15F7-4E68-8EEA-5A642F716352}"/>
    <cellStyle name="Comma 3 2 4 6 2" xfId="19026" xr:uid="{8B0E9A45-9D71-4A12-9D11-7789CD016DD1}"/>
    <cellStyle name="Comma 3 2 4 7" xfId="19027" xr:uid="{DECEBF8F-A82A-46AC-AE8A-412A4FC905FD}"/>
    <cellStyle name="Comma 3 2 4 8" xfId="19028" xr:uid="{AC5C0458-5AFB-434A-83DA-4C3066296212}"/>
    <cellStyle name="Comma 3 2 4 9" xfId="19029" xr:uid="{C656F6EB-B54B-47B2-8CCD-259E5B27066A}"/>
    <cellStyle name="Comma 3 2 5" xfId="19030" xr:uid="{7E687A2E-0F59-432F-A7DB-591EB653B2FC}"/>
    <cellStyle name="Comma 3 2 5 10" xfId="19031" xr:uid="{002B16FF-FC9E-40F3-8707-8B7D26EEAA2D}"/>
    <cellStyle name="Comma 3 2 5 2" xfId="19032" xr:uid="{F1669031-B485-4717-8B63-128DCCA1C502}"/>
    <cellStyle name="Comma 3 2 5 2 2" xfId="19033" xr:uid="{CF8208B8-0DB5-4E3F-943D-7CAE3FD3CDA6}"/>
    <cellStyle name="Comma 3 2 5 2 2 2" xfId="19034" xr:uid="{4906739C-78AF-4EE1-976D-85E5FB9DC92C}"/>
    <cellStyle name="Comma 3 2 5 2 3" xfId="19035" xr:uid="{762F1A34-33CA-496F-9A7F-DD4F4E2AF485}"/>
    <cellStyle name="Comma 3 2 5 2 4" xfId="19036" xr:uid="{0AB192EE-DEA2-408F-B597-65EC386A0173}"/>
    <cellStyle name="Comma 3 2 5 3" xfId="19037" xr:uid="{61F208F4-B46C-4A47-B7F6-9400CA1F399F}"/>
    <cellStyle name="Comma 3 2 5 3 2" xfId="19038" xr:uid="{0819FD44-F84E-4500-A1F4-DD55F9E8CF7C}"/>
    <cellStyle name="Comma 3 2 5 3 2 2" xfId="19039" xr:uid="{3E7F02D8-881B-4F63-92F8-A0098B81CEF2}"/>
    <cellStyle name="Comma 3 2 5 3 3" xfId="19040" xr:uid="{6D1BF4D6-BFAA-4FE6-945E-1CE31A85C3E0}"/>
    <cellStyle name="Comma 3 2 5 3 4" xfId="19041" xr:uid="{AAE8187E-968E-4D8D-B839-BD089E61EFFF}"/>
    <cellStyle name="Comma 3 2 5 4" xfId="19042" xr:uid="{40CC4CEE-B9AA-4CA4-8E20-CB35E929DA2A}"/>
    <cellStyle name="Comma 3 2 5 4 2" xfId="19043" xr:uid="{CDC71E54-1651-4F3F-B17E-098556792A6E}"/>
    <cellStyle name="Comma 3 2 5 4 2 2" xfId="19044" xr:uid="{83939A98-0DE2-412A-8BCD-6C09D3B87669}"/>
    <cellStyle name="Comma 3 2 5 4 3" xfId="19045" xr:uid="{19B5E7D5-4A78-4FEB-9649-68D8C3495B0F}"/>
    <cellStyle name="Comma 3 2 5 4 4" xfId="19046" xr:uid="{CA01B12D-1734-41AD-83B4-558CE67DB43D}"/>
    <cellStyle name="Comma 3 2 5 5" xfId="19047" xr:uid="{F2BD9F3B-1ED0-41BB-992F-C69118F3CEB5}"/>
    <cellStyle name="Comma 3 2 5 5 2" xfId="19048" xr:uid="{548B8F6E-77FE-4065-B8DD-B7ABED66CEC0}"/>
    <cellStyle name="Comma 3 2 5 5 2 2" xfId="19049" xr:uid="{E90772CD-B16C-4069-9508-0E66630B8103}"/>
    <cellStyle name="Comma 3 2 5 5 3" xfId="19050" xr:uid="{E0691C44-5A5F-441C-9162-984350DBBBEA}"/>
    <cellStyle name="Comma 3 2 5 5 4" xfId="19051" xr:uid="{C0F8BFE7-A3EB-47AA-9B71-E8FFD75E1F30}"/>
    <cellStyle name="Comma 3 2 5 6" xfId="19052" xr:uid="{8EEB0689-C477-4722-9E05-5F90EFB10916}"/>
    <cellStyle name="Comma 3 2 5 6 2" xfId="19053" xr:uid="{0041704F-EF22-4A78-A7F1-005DCF10F917}"/>
    <cellStyle name="Comma 3 2 5 7" xfId="19054" xr:uid="{2B65DC52-5D4A-4B3B-A0CA-3D0120B21655}"/>
    <cellStyle name="Comma 3 2 5 8" xfId="19055" xr:uid="{B5868432-7800-4669-B785-AB8717A5CC18}"/>
    <cellStyle name="Comma 3 2 5 9" xfId="19056" xr:uid="{6E8563B6-5EE5-457D-AF03-D1E10165C961}"/>
    <cellStyle name="Comma 3 2 6" xfId="19057" xr:uid="{72B4D948-1410-4E0B-A747-CDDE92CEC54F}"/>
    <cellStyle name="Comma 3 2 6 2" xfId="19058" xr:uid="{6FD50840-2C39-47C4-A9C8-E2AF0268FA06}"/>
    <cellStyle name="Comma 3 2 6 2 2" xfId="19059" xr:uid="{D7E5D123-74C8-416A-BC0F-C9CA7C776E9B}"/>
    <cellStyle name="Comma 3 2 6 2 2 2" xfId="19060" xr:uid="{784BC995-EE97-488E-96D8-113363E019E4}"/>
    <cellStyle name="Comma 3 2 6 2 3" xfId="19061" xr:uid="{7990EBFC-79E5-4276-9CFF-810D45259CB8}"/>
    <cellStyle name="Comma 3 2 6 2 4" xfId="19062" xr:uid="{61D18B49-AF18-47F5-8584-F66B53E0A73D}"/>
    <cellStyle name="Comma 3 2 6 3" xfId="19063" xr:uid="{2C33DCEF-1A10-430D-973C-F07E156A6648}"/>
    <cellStyle name="Comma 3 2 6 3 2" xfId="19064" xr:uid="{497273AE-40B0-421E-99E6-5D49FE94D904}"/>
    <cellStyle name="Comma 3 2 6 3 2 2" xfId="19065" xr:uid="{02BB9BA3-2BB2-4873-99AB-C7485E757928}"/>
    <cellStyle name="Comma 3 2 6 3 3" xfId="19066" xr:uid="{C5911FDA-6FAC-473C-A888-803D4CD8CFA5}"/>
    <cellStyle name="Comma 3 2 6 3 4" xfId="19067" xr:uid="{03161A7F-DFD8-490F-A015-F2EF8003E339}"/>
    <cellStyle name="Comma 3 2 6 4" xfId="19068" xr:uid="{B48B497B-05C9-4FF5-BD33-18E071D8C8DB}"/>
    <cellStyle name="Comma 3 2 6 4 2" xfId="19069" xr:uid="{0B847480-A927-4473-9249-6A70E49DC7A2}"/>
    <cellStyle name="Comma 3 2 6 4 2 2" xfId="19070" xr:uid="{D79F0BC7-F4EE-4C3C-A7A7-B40128045BBF}"/>
    <cellStyle name="Comma 3 2 6 4 3" xfId="19071" xr:uid="{7DF75823-859A-42DB-B055-A554EDB8728E}"/>
    <cellStyle name="Comma 3 2 6 4 4" xfId="19072" xr:uid="{D9648AF2-2899-48EF-9DFB-4EDC04AE1ADA}"/>
    <cellStyle name="Comma 3 2 6 5" xfId="19073" xr:uid="{1DDD0525-3C4F-41FC-B80B-C4EAC4D92174}"/>
    <cellStyle name="Comma 3 2 6 5 2" xfId="19074" xr:uid="{903A589E-DC9C-41E1-AC2C-9DFD920673F0}"/>
    <cellStyle name="Comma 3 2 6 5 2 2" xfId="19075" xr:uid="{B2B0D0DA-DA2B-4F1F-9692-CD846CD031AF}"/>
    <cellStyle name="Comma 3 2 6 5 3" xfId="19076" xr:uid="{1F9B86A8-25D3-4F93-9CD4-1F3C0996F323}"/>
    <cellStyle name="Comma 3 2 6 5 4" xfId="19077" xr:uid="{D557EE11-9B68-4557-BD97-5E17CDCAD553}"/>
    <cellStyle name="Comma 3 2 6 6" xfId="19078" xr:uid="{0CDDC253-18AA-4F20-AE3C-A49611513EC9}"/>
    <cellStyle name="Comma 3 2 6 6 2" xfId="19079" xr:uid="{C10CC003-4333-4E78-92ED-B8168D558172}"/>
    <cellStyle name="Comma 3 2 6 7" xfId="19080" xr:uid="{F6F8CFCB-6261-422B-9F19-71639103A2A1}"/>
    <cellStyle name="Comma 3 2 6 8" xfId="19081" xr:uid="{9E1B4130-C6C6-48DC-8DFC-04E8D5141862}"/>
    <cellStyle name="Comma 3 2 6 9" xfId="19082" xr:uid="{FF4C6A5E-CBC8-49C7-B775-5B7F57F8E2C9}"/>
    <cellStyle name="Comma 3 2 7" xfId="19083" xr:uid="{ED92372F-9374-4D9F-A619-86833540BF1A}"/>
    <cellStyle name="Comma 3 2 7 2" xfId="19084" xr:uid="{882CC804-47C4-4C95-BBCC-B24569641A05}"/>
    <cellStyle name="Comma 3 2 7 2 2" xfId="19085" xr:uid="{C7CDD202-B396-421C-AB8E-3F6DCADF44CB}"/>
    <cellStyle name="Comma 3 2 7 2 2 2" xfId="19086" xr:uid="{241B13DB-88BC-4B7E-B2DE-62D1074BFBCF}"/>
    <cellStyle name="Comma 3 2 7 2 3" xfId="19087" xr:uid="{8E41A80A-335D-4745-B46E-D154A21E482F}"/>
    <cellStyle name="Comma 3 2 7 2 4" xfId="19088" xr:uid="{94B1C661-8616-4702-AF93-89A7B6DBA762}"/>
    <cellStyle name="Comma 3 2 7 3" xfId="19089" xr:uid="{D1C177BE-0993-42B9-8B1A-9F3F7CB8CC70}"/>
    <cellStyle name="Comma 3 2 7 3 2" xfId="19090" xr:uid="{058E0F29-FA9D-42FB-91A9-5CD9D8837F0F}"/>
    <cellStyle name="Comma 3 2 7 3 2 2" xfId="19091" xr:uid="{18131363-8EEC-4646-81B6-2F775B917B1E}"/>
    <cellStyle name="Comma 3 2 7 3 3" xfId="19092" xr:uid="{65543B6B-807D-499C-BE0E-89EAB707AA17}"/>
    <cellStyle name="Comma 3 2 7 3 4" xfId="19093" xr:uid="{8421C882-258A-4C6E-952B-5E3A36A21139}"/>
    <cellStyle name="Comma 3 2 7 4" xfId="19094" xr:uid="{95EE07DB-204A-4554-B644-C00EFA99134E}"/>
    <cellStyle name="Comma 3 2 7 4 2" xfId="19095" xr:uid="{69BC0B78-942A-4F68-825A-11BA1EAC0884}"/>
    <cellStyle name="Comma 3 2 7 4 2 2" xfId="19096" xr:uid="{1CD29413-072C-49AA-9651-477D36E0D21D}"/>
    <cellStyle name="Comma 3 2 7 4 3" xfId="19097" xr:uid="{3DA1D49B-79CD-4065-B21B-20C2F8DA5A96}"/>
    <cellStyle name="Comma 3 2 7 4 4" xfId="19098" xr:uid="{B5DA5951-F77A-4207-BBEE-DFAC8395534E}"/>
    <cellStyle name="Comma 3 2 7 5" xfId="19099" xr:uid="{DE760653-FF2C-4591-9D2D-E31C1D2A6AB3}"/>
    <cellStyle name="Comma 3 2 7 5 2" xfId="19100" xr:uid="{852DED8F-54BC-4C0D-9384-C0EDD40E35A6}"/>
    <cellStyle name="Comma 3 2 7 5 2 2" xfId="19101" xr:uid="{EE361136-75C0-41B9-88A7-CCCA2006DCAC}"/>
    <cellStyle name="Comma 3 2 7 5 3" xfId="19102" xr:uid="{8673E2D0-6F8E-43BA-8DA0-6B365DBDB756}"/>
    <cellStyle name="Comma 3 2 7 5 4" xfId="19103" xr:uid="{9D1DEA38-D1A6-48FE-BB7E-7D2181AA00D5}"/>
    <cellStyle name="Comma 3 2 7 6" xfId="19104" xr:uid="{7E83CA5A-38B6-4B8A-A925-2F143A0E9F22}"/>
    <cellStyle name="Comma 3 2 7 6 2" xfId="19105" xr:uid="{CBC636F6-79EE-49C7-93EC-848FAC5EBFF9}"/>
    <cellStyle name="Comma 3 2 7 7" xfId="19106" xr:uid="{6E6DD75C-871F-4756-B912-FCD2752D9253}"/>
    <cellStyle name="Comma 3 2 7 8" xfId="19107" xr:uid="{F07C461E-FF34-40CA-B451-44CFD76DABEF}"/>
    <cellStyle name="Comma 3 2 7 9" xfId="19108" xr:uid="{BCDC7C42-AC13-4FC9-B71C-1397006FF208}"/>
    <cellStyle name="Comma 3 2 8" xfId="19109" xr:uid="{E8192772-7E07-4816-A772-F408F0310738}"/>
    <cellStyle name="Comma 3 2 8 2" xfId="19110" xr:uid="{4ACA365F-0F40-452B-9D88-E0858509D382}"/>
    <cellStyle name="Comma 3 2 9" xfId="19111" xr:uid="{70453C3D-1CC8-4E9B-9F8E-2D38E4691C63}"/>
    <cellStyle name="Comma 3 2 9 2" xfId="19112" xr:uid="{26013A1E-5E59-4F25-BFB6-B87EA47F5BC6}"/>
    <cellStyle name="Comma 3 3" xfId="586" xr:uid="{0CE4A1E9-F3F3-438E-A772-B196508CF7AF}"/>
    <cellStyle name="Comma 3 3 10" xfId="19114" xr:uid="{D47B38F9-AB24-43B0-8005-BBCF91836D21}"/>
    <cellStyle name="Comma 3 3 11" xfId="19113" xr:uid="{D8A27296-58C4-4828-B792-1271F89A91A8}"/>
    <cellStyle name="Comma 3 3 2" xfId="19115" xr:uid="{1D44895E-F37C-416C-B3E8-9A4C73EA12E3}"/>
    <cellStyle name="Comma 3 3 2 2" xfId="19116" xr:uid="{B00C5F5C-32CE-430F-BC0F-F762D01940E8}"/>
    <cellStyle name="Comma 3 3 2 2 2" xfId="19117" xr:uid="{8E8B05C2-6FDB-425E-BFFE-395D94A4D2F6}"/>
    <cellStyle name="Comma 3 3 2 2 3" xfId="19118" xr:uid="{556B3B1A-0BA2-4D23-B756-E70AA5EF2471}"/>
    <cellStyle name="Comma 3 3 2 3" xfId="19119" xr:uid="{BC94F964-C441-44FC-8C93-FC879A2C0E83}"/>
    <cellStyle name="Comma 3 3 2 3 2" xfId="19120" xr:uid="{00847D1C-5FC8-4AA0-884C-24289F7AD876}"/>
    <cellStyle name="Comma 3 3 2 4" xfId="19121" xr:uid="{E2A2E285-F977-45C3-BC94-EB6E86271D96}"/>
    <cellStyle name="Comma 3 3 2 5" xfId="19122" xr:uid="{C5DFFA0B-1320-4952-B325-F23B92F2B075}"/>
    <cellStyle name="Comma 3 3 2 6" xfId="19123" xr:uid="{D10C383F-9D66-4DDE-806F-AB7BDC15F93B}"/>
    <cellStyle name="Comma 3 3 3" xfId="19124" xr:uid="{C80E74F7-1099-4CD3-8148-4842ACE9C0CC}"/>
    <cellStyle name="Comma 3 3 3 2" xfId="19125" xr:uid="{7D5581AE-869C-4CF0-85F2-A661D332EC9D}"/>
    <cellStyle name="Comma 3 3 3 2 2" xfId="19126" xr:uid="{926CCB21-3A04-49C4-99F0-A5A20F9A6F2B}"/>
    <cellStyle name="Comma 3 3 3 2 2 2" xfId="19127" xr:uid="{9E5AB1EB-C5A9-4DD5-9D3B-AF4EBF1EC796}"/>
    <cellStyle name="Comma 3 3 3 2 3" xfId="19128" xr:uid="{1CF4BE2C-0B92-4F68-9870-5E2B262E055E}"/>
    <cellStyle name="Comma 3 3 3 3" xfId="19129" xr:uid="{1E3266AE-A64B-4A11-851C-B5CAF209A959}"/>
    <cellStyle name="Comma 3 3 3 3 2" xfId="19130" xr:uid="{92785759-99C6-4CA6-BB20-619CBEC54B73}"/>
    <cellStyle name="Comma 3 3 3 4" xfId="19131" xr:uid="{26E52DA8-BA46-4EC8-B0B6-162631F97BDD}"/>
    <cellStyle name="Comma 3 3 3 5" xfId="19132" xr:uid="{2B380477-987F-4B5A-926C-DB0CEA51DA5A}"/>
    <cellStyle name="Comma 3 3 3 6" xfId="19133" xr:uid="{C402640A-9707-4059-AB63-276CA198DEC9}"/>
    <cellStyle name="Comma 3 3 4" xfId="19134" xr:uid="{C21B3319-7876-4A52-8E49-701052780B6E}"/>
    <cellStyle name="Comma 3 3 4 2" xfId="19135" xr:uid="{1AF3F765-4BEF-49F6-9486-EFC708EFB3C3}"/>
    <cellStyle name="Comma 3 3 4 2 2" xfId="19136" xr:uid="{FD565507-BA78-4968-B4C1-366ECD2A2FE0}"/>
    <cellStyle name="Comma 3 3 4 2 3" xfId="19137" xr:uid="{97B2F00E-217A-4E3B-A804-721494776C17}"/>
    <cellStyle name="Comma 3 3 4 3" xfId="19138" xr:uid="{282395B3-1377-4023-9223-E347F54163F8}"/>
    <cellStyle name="Comma 3 3 4 4" xfId="19139" xr:uid="{2BABA36D-0C33-4D71-B83D-6C5B93440C49}"/>
    <cellStyle name="Comma 3 3 4 5" xfId="19140" xr:uid="{37F5EADB-5DC5-474D-8904-63F843E935B2}"/>
    <cellStyle name="Comma 3 3 4 6" xfId="19141" xr:uid="{51E1CA45-1655-4D0D-8343-4D870C34AAA7}"/>
    <cellStyle name="Comma 3 3 5" xfId="19142" xr:uid="{868ACE9D-3119-48E0-90D2-E559CD091482}"/>
    <cellStyle name="Comma 3 3 5 2" xfId="19143" xr:uid="{F38B40CA-6E6F-45E3-9E8B-2D9C4EE63294}"/>
    <cellStyle name="Comma 3 3 5 2 2" xfId="19144" xr:uid="{ECEDC843-79C0-46C6-8130-AF35E6B3C97E}"/>
    <cellStyle name="Comma 3 3 5 2 3" xfId="19145" xr:uid="{1BB81C50-7FAE-4F12-A14A-11B613167A39}"/>
    <cellStyle name="Comma 3 3 5 3" xfId="19146" xr:uid="{4222D39A-BAA5-47CC-9B9E-58771D2CC5AB}"/>
    <cellStyle name="Comma 3 3 5 4" xfId="19147" xr:uid="{4B7D35DF-D5CC-45AA-8806-EC37B729CD2F}"/>
    <cellStyle name="Comma 3 3 5 5" xfId="19148" xr:uid="{FE1FF2E9-4AD1-471A-9DBD-D1FA0B91790F}"/>
    <cellStyle name="Comma 3 3 6" xfId="19149" xr:uid="{97322057-7D5E-47B2-B1DC-4D4A72C6789B}"/>
    <cellStyle name="Comma 3 3 6 2" xfId="19150" xr:uid="{864C42BA-E049-457E-9988-EA05649422A5}"/>
    <cellStyle name="Comma 3 3 6 2 2" xfId="19151" xr:uid="{3378292F-FF9D-4188-A400-5A246CB0869E}"/>
    <cellStyle name="Comma 3 3 6 3" xfId="19152" xr:uid="{3FBCE2C2-BC60-43F0-8919-E1B9B0EB107C}"/>
    <cellStyle name="Comma 3 3 6 4" xfId="19153" xr:uid="{2A2ACDED-B31E-4648-8DA6-241078B3BC46}"/>
    <cellStyle name="Comma 3 3 6 5" xfId="19154" xr:uid="{5AC74F41-A8A4-478E-A695-2D03DDA10A72}"/>
    <cellStyle name="Comma 3 3 7" xfId="19155" xr:uid="{0BCBEE78-0CC5-4AC4-9387-226B2DD1DA21}"/>
    <cellStyle name="Comma 3 3 7 2" xfId="19156" xr:uid="{68654F49-5BBB-4E01-96F7-88DC58BD48DE}"/>
    <cellStyle name="Comma 3 3 7 3" xfId="19157" xr:uid="{DF7F63F9-B3D5-42D8-8C67-CCE70359E741}"/>
    <cellStyle name="Comma 3 3 8" xfId="19158" xr:uid="{58888B13-BFAF-4E1A-9334-56F17E6BA320}"/>
    <cellStyle name="Comma 3 3 9" xfId="19159" xr:uid="{CAF3D4A0-929D-4D8B-80B3-034D13122C35}"/>
    <cellStyle name="Comma 3 4" xfId="587" xr:uid="{17A4AC75-242A-49AE-937B-5870927A98FA}"/>
    <cellStyle name="Comma 3 4 10" xfId="19161" xr:uid="{7BE7B836-EEDC-4010-A455-4BF6DE463669}"/>
    <cellStyle name="Comma 3 4 10 2" xfId="19162" xr:uid="{220632AE-1090-4D77-A82E-E7E3E05A9B80}"/>
    <cellStyle name="Comma 3 4 11" xfId="19163" xr:uid="{10AB8683-A85A-42CB-940F-FCC4F4E5A4BB}"/>
    <cellStyle name="Comma 3 4 11 2" xfId="19164" xr:uid="{07E09587-00F7-4162-B6B8-C1BF064FE017}"/>
    <cellStyle name="Comma 3 4 12" xfId="19165" xr:uid="{B9A23BDA-468C-4BB2-88E3-72BB56A51056}"/>
    <cellStyle name="Comma 3 4 13" xfId="19166" xr:uid="{7C0B5C18-253C-49B0-A2EB-2BF15D226395}"/>
    <cellStyle name="Comma 3 4 14" xfId="19167" xr:uid="{6A7D59B2-1E33-44DA-A9AB-84EBFEA28A36}"/>
    <cellStyle name="Comma 3 4 15" xfId="19160" xr:uid="{A2F772C2-738A-428A-BFA7-A8EB3B951B6B}"/>
    <cellStyle name="Comma 3 4 2" xfId="19168" xr:uid="{BB1CED54-4A1E-4A8B-B7ED-38E5C2F303EF}"/>
    <cellStyle name="Comma 3 4 2 10" xfId="19169" xr:uid="{DB24BAA9-FE09-4DA6-994A-27B07413E277}"/>
    <cellStyle name="Comma 3 4 2 11" xfId="19170" xr:uid="{97D344A9-C025-48B3-B71E-DA46DE39400C}"/>
    <cellStyle name="Comma 3 4 2 2" xfId="19171" xr:uid="{C3F70A76-FF1D-4BE8-A2DF-6501796BF479}"/>
    <cellStyle name="Comma 3 4 2 2 2" xfId="19172" xr:uid="{C80B75F9-C9BC-4035-967D-A912FAFEB960}"/>
    <cellStyle name="Comma 3 4 2 2 2 2" xfId="19173" xr:uid="{919AA1D8-9FB9-44E0-B59C-3D83E9CA74F3}"/>
    <cellStyle name="Comma 3 4 2 2 2 3" xfId="19174" xr:uid="{F27FC0C4-7D48-41C1-A4C1-0E08C42FB47A}"/>
    <cellStyle name="Comma 3 4 2 2 3" xfId="19175" xr:uid="{DA8E733B-DBB9-4D6B-B828-4A2B6B030566}"/>
    <cellStyle name="Comma 3 4 2 2 4" xfId="19176" xr:uid="{02BA868C-C278-4232-B378-3CB78E13F145}"/>
    <cellStyle name="Comma 3 4 2 2 5" xfId="19177" xr:uid="{2E497D12-A23B-4CFC-918B-7F75F4C32A3B}"/>
    <cellStyle name="Comma 3 4 2 3" xfId="19178" xr:uid="{0ADD8482-324D-4AF4-A89B-46B96884FB99}"/>
    <cellStyle name="Comma 3 4 2 3 2" xfId="19179" xr:uid="{61E2C76E-1BEA-4615-A938-74AC19825E8D}"/>
    <cellStyle name="Comma 3 4 2 3 2 2" xfId="19180" xr:uid="{84E9DFDC-FD2A-45C3-8CDE-9020A4C16A7D}"/>
    <cellStyle name="Comma 3 4 2 3 3" xfId="19181" xr:uid="{4FAD2172-9C35-4CAA-9C81-7CCB8BEE564B}"/>
    <cellStyle name="Comma 3 4 2 3 4" xfId="19182" xr:uid="{E2B11363-616C-43D7-B193-12BC032C92B4}"/>
    <cellStyle name="Comma 3 4 2 3 5" xfId="19183" xr:uid="{1A97D3E1-AF19-4FA2-900D-EBF5A8AE06A9}"/>
    <cellStyle name="Comma 3 4 2 4" xfId="19184" xr:uid="{B59B7285-8000-4E1A-8E3E-FE94B328C964}"/>
    <cellStyle name="Comma 3 4 2 4 2" xfId="19185" xr:uid="{4F1A3F89-C4DB-4E87-81E6-DB20502610FF}"/>
    <cellStyle name="Comma 3 4 2 4 2 2" xfId="19186" xr:uid="{4A3ECD5F-5FF6-4D72-A81A-E524CDDC6AF6}"/>
    <cellStyle name="Comma 3 4 2 4 3" xfId="19187" xr:uid="{8B2BA01A-B090-44E4-AD45-4FDC4B9E301B}"/>
    <cellStyle name="Comma 3 4 2 4 4" xfId="19188" xr:uid="{39D3CF1C-28CA-43D0-9DD8-A39F57C6B492}"/>
    <cellStyle name="Comma 3 4 2 4 5" xfId="19189" xr:uid="{5BE50D3C-6DEA-4B2E-AB89-257271640DC7}"/>
    <cellStyle name="Comma 3 4 2 5" xfId="19190" xr:uid="{BBA40D57-217F-4B86-A7FA-9079084D3CBD}"/>
    <cellStyle name="Comma 3 4 2 5 2" xfId="19191" xr:uid="{844BBFCB-91DA-48F5-90EF-4D8E9CC62A01}"/>
    <cellStyle name="Comma 3 4 2 5 2 2" xfId="19192" xr:uid="{F52B3A2D-1243-4333-9C94-3F59C1B678D6}"/>
    <cellStyle name="Comma 3 4 2 5 3" xfId="19193" xr:uid="{2A4C9FE4-DE24-4B84-8463-B7F46BC034E6}"/>
    <cellStyle name="Comma 3 4 2 5 4" xfId="19194" xr:uid="{EF24938B-A2C0-4E0A-BFA1-5CB124258A1F}"/>
    <cellStyle name="Comma 3 4 2 6" xfId="19195" xr:uid="{006A2686-4AC2-4073-A2FC-FD9291E700E8}"/>
    <cellStyle name="Comma 3 4 2 6 2" xfId="19196" xr:uid="{F091C79E-1EBF-4DCB-843A-7EDCB8FB98F6}"/>
    <cellStyle name="Comma 3 4 2 7" xfId="19197" xr:uid="{B5891152-ABC4-4B25-B729-793812FC5D0E}"/>
    <cellStyle name="Comma 3 4 2 8" xfId="19198" xr:uid="{EE0A8C8C-DBF1-4575-82FB-277E1A54ECC9}"/>
    <cellStyle name="Comma 3 4 2 9" xfId="19199" xr:uid="{027FECA6-69C5-44DC-839F-15B27B646E86}"/>
    <cellStyle name="Comma 3 4 3" xfId="19200" xr:uid="{C9ED196D-55D0-4AD1-99CA-E892FCC77F2B}"/>
    <cellStyle name="Comma 3 4 3 10" xfId="19201" xr:uid="{02F0E3AC-85A5-49BB-8A32-8A22C03D7022}"/>
    <cellStyle name="Comma 3 4 3 11" xfId="19202" xr:uid="{3BCA06E5-F3B1-4535-8B5F-319D3843A898}"/>
    <cellStyle name="Comma 3 4 3 2" xfId="19203" xr:uid="{C88FB11B-5D25-405E-AFD2-7FC2556A7EC7}"/>
    <cellStyle name="Comma 3 4 3 2 2" xfId="19204" xr:uid="{2E195F01-A1AA-4901-A7C3-FEF6E6E9F094}"/>
    <cellStyle name="Comma 3 4 3 2 2 2" xfId="19205" xr:uid="{07EE8920-168F-4C30-8F29-363AD2D79422}"/>
    <cellStyle name="Comma 3 4 3 2 3" xfId="19206" xr:uid="{C1357DFC-2BE0-46B6-8A5E-C125541D8B37}"/>
    <cellStyle name="Comma 3 4 3 2 4" xfId="19207" xr:uid="{28B8B218-A427-4B5C-9F66-2AAC0EB2613A}"/>
    <cellStyle name="Comma 3 4 3 2 5" xfId="19208" xr:uid="{050B0030-7E66-4EC1-B098-3401CFF46C7E}"/>
    <cellStyle name="Comma 3 4 3 3" xfId="19209" xr:uid="{AF092BEA-9C3A-49A7-BE9C-D51A216378F3}"/>
    <cellStyle name="Comma 3 4 3 3 2" xfId="19210" xr:uid="{87E83966-E58B-416E-B8A9-A33ACF0C2DCA}"/>
    <cellStyle name="Comma 3 4 3 3 2 2" xfId="19211" xr:uid="{25B2FFB9-6546-4B9A-83A9-C1DFA4C934D2}"/>
    <cellStyle name="Comma 3 4 3 3 3" xfId="19212" xr:uid="{7D8C076C-5C1E-40E1-97D5-5BC969575D4B}"/>
    <cellStyle name="Comma 3 4 3 3 4" xfId="19213" xr:uid="{D73B4743-4F70-4793-97DC-9100BF144AE7}"/>
    <cellStyle name="Comma 3 4 3 4" xfId="19214" xr:uid="{2DD44792-CC85-4B53-977E-F5A3632172B2}"/>
    <cellStyle name="Comma 3 4 3 4 2" xfId="19215" xr:uid="{463C36BF-6284-47A0-99A2-ED7077B9B169}"/>
    <cellStyle name="Comma 3 4 3 4 2 2" xfId="19216" xr:uid="{B67A3BF4-9265-44BD-857A-E8842F9DD2D0}"/>
    <cellStyle name="Comma 3 4 3 4 3" xfId="19217" xr:uid="{9876C876-D228-45DF-A3A0-2BFA01343787}"/>
    <cellStyle name="Comma 3 4 3 4 4" xfId="19218" xr:uid="{5092D0A3-5B42-4F3F-B0A7-980B405F44AA}"/>
    <cellStyle name="Comma 3 4 3 5" xfId="19219" xr:uid="{7153FFE8-5B01-4492-B1EA-5AB934BFB9A3}"/>
    <cellStyle name="Comma 3 4 3 5 2" xfId="19220" xr:uid="{61515000-CD5B-4EE1-B106-91531A1B2247}"/>
    <cellStyle name="Comma 3 4 3 5 2 2" xfId="19221" xr:uid="{51D82A49-662D-450F-B021-01C6636AC986}"/>
    <cellStyle name="Comma 3 4 3 5 3" xfId="19222" xr:uid="{0F7B2E14-7CF7-4F9D-8F11-1046A85CF0C0}"/>
    <cellStyle name="Comma 3 4 3 5 4" xfId="19223" xr:uid="{B06950B6-2310-46CA-B3B9-C882A726911F}"/>
    <cellStyle name="Comma 3 4 3 6" xfId="19224" xr:uid="{E0AB34AC-8C18-4388-8C75-24E63E860B18}"/>
    <cellStyle name="Comma 3 4 3 6 2" xfId="19225" xr:uid="{CB75B85C-62F2-4771-9A21-91A5C730849A}"/>
    <cellStyle name="Comma 3 4 3 7" xfId="19226" xr:uid="{AB1F232D-8FC7-4E4C-AFA4-3D18CE75AEF0}"/>
    <cellStyle name="Comma 3 4 3 8" xfId="19227" xr:uid="{399CC33F-FF14-4839-8BAD-7D7889B009B8}"/>
    <cellStyle name="Comma 3 4 3 9" xfId="19228" xr:uid="{9044BAFF-C1F2-4AEE-87D2-65E5283F4459}"/>
    <cellStyle name="Comma 3 4 4" xfId="19229" xr:uid="{43C85A94-B0C0-4712-9E87-EDBF363149D1}"/>
    <cellStyle name="Comma 3 4 4 2" xfId="19230" xr:uid="{BB34647B-4D67-4DA6-AE07-BF7A2D12A301}"/>
    <cellStyle name="Comma 3 4 4 2 2" xfId="19231" xr:uid="{930BD352-AA51-416D-B77E-68906DD962BB}"/>
    <cellStyle name="Comma 3 4 4 2 2 2" xfId="19232" xr:uid="{E4AAE779-873B-4BC4-B4B0-885213B118C1}"/>
    <cellStyle name="Comma 3 4 4 2 3" xfId="19233" xr:uid="{F941F941-C0B0-48B6-A5BE-7E488DE3ABC1}"/>
    <cellStyle name="Comma 3 4 4 2 4" xfId="19234" xr:uid="{2B800F66-7892-41B1-A719-278D2FD64238}"/>
    <cellStyle name="Comma 3 4 4 3" xfId="19235" xr:uid="{EC8DBB67-9B45-46A6-9484-036CFBF7C491}"/>
    <cellStyle name="Comma 3 4 4 3 2" xfId="19236" xr:uid="{3A02032A-F485-44CE-97ED-833C35281C66}"/>
    <cellStyle name="Comma 3 4 4 3 2 2" xfId="19237" xr:uid="{1FFAFFEC-D827-4A3C-B187-07C84C42F0EA}"/>
    <cellStyle name="Comma 3 4 4 3 3" xfId="19238" xr:uid="{603950C2-D89F-4318-A293-22C0C6469771}"/>
    <cellStyle name="Comma 3 4 4 3 4" xfId="19239" xr:uid="{63A5F0AB-69A6-46A9-9A3B-19576C9AA9A8}"/>
    <cellStyle name="Comma 3 4 4 4" xfId="19240" xr:uid="{83040497-237E-4D8D-B826-C6C549A5CCD8}"/>
    <cellStyle name="Comma 3 4 4 4 2" xfId="19241" xr:uid="{426936D3-A1BE-481B-BC13-A55FAF6D360C}"/>
    <cellStyle name="Comma 3 4 4 4 2 2" xfId="19242" xr:uid="{5ABD0B42-C3F6-460B-9B04-20460E823A07}"/>
    <cellStyle name="Comma 3 4 4 4 3" xfId="19243" xr:uid="{6809D4DA-8BAD-4B04-8FF0-0E24EE13BD33}"/>
    <cellStyle name="Comma 3 4 4 4 4" xfId="19244" xr:uid="{90066E64-0188-4F02-B9ED-5F95776D2113}"/>
    <cellStyle name="Comma 3 4 4 5" xfId="19245" xr:uid="{DAE832B1-A0B9-4012-9F51-FA803C0D6B57}"/>
    <cellStyle name="Comma 3 4 4 5 2" xfId="19246" xr:uid="{04D8AF3D-0653-4594-B72F-BBF8C17ECDF9}"/>
    <cellStyle name="Comma 3 4 4 5 2 2" xfId="19247" xr:uid="{9B18FD36-93DC-4C2E-AA0D-6DB8E24A7409}"/>
    <cellStyle name="Comma 3 4 4 5 3" xfId="19248" xr:uid="{9AA53A83-F7D5-4FCE-A93E-E122DD423899}"/>
    <cellStyle name="Comma 3 4 4 5 4" xfId="19249" xr:uid="{46976DC6-EDAB-4327-ACC6-60348BB9D69D}"/>
    <cellStyle name="Comma 3 4 4 6" xfId="19250" xr:uid="{A277B51F-79B9-4443-A290-BAB0BD7AF039}"/>
    <cellStyle name="Comma 3 4 4 6 2" xfId="19251" xr:uid="{3D00E5D0-9DD6-42C7-9809-AE9E0F323084}"/>
    <cellStyle name="Comma 3 4 4 7" xfId="19252" xr:uid="{07E2C40D-45F4-444B-87E3-9394599DEDF9}"/>
    <cellStyle name="Comma 3 4 4 8" xfId="19253" xr:uid="{31D0282D-BD64-4D4B-AD99-8BBE5D52F2D2}"/>
    <cellStyle name="Comma 3 4 4 9" xfId="19254" xr:uid="{3977CFF6-9BBF-4235-B909-905261B0243A}"/>
    <cellStyle name="Comma 3 4 5" xfId="19255" xr:uid="{865ACA19-796E-44FC-AEEE-0965C503E703}"/>
    <cellStyle name="Comma 3 4 5 2" xfId="19256" xr:uid="{4C6D62F3-B832-4262-B4F3-0513C1AC39CF}"/>
    <cellStyle name="Comma 3 4 5 2 2" xfId="19257" xr:uid="{3B2C2453-41E7-4301-A6E2-F8A7394915BD}"/>
    <cellStyle name="Comma 3 4 5 2 2 2" xfId="19258" xr:uid="{3E7F703F-52C0-4492-9998-23BC238726CD}"/>
    <cellStyle name="Comma 3 4 5 2 3" xfId="19259" xr:uid="{8864931A-07D1-4BC6-9A42-A9185391531A}"/>
    <cellStyle name="Comma 3 4 5 2 4" xfId="19260" xr:uid="{C8C79F60-BBE7-40FF-9386-CCB2D15CF4C0}"/>
    <cellStyle name="Comma 3 4 5 3" xfId="19261" xr:uid="{97BB18A7-6F93-437F-BEB1-D13D409B5DC6}"/>
    <cellStyle name="Comma 3 4 5 3 2" xfId="19262" xr:uid="{EF0F0CBC-4280-4ED7-A67B-011F220EDD8B}"/>
    <cellStyle name="Comma 3 4 5 3 2 2" xfId="19263" xr:uid="{EF94CE32-EE00-4EF2-98F2-7EC96488EFE6}"/>
    <cellStyle name="Comma 3 4 5 3 3" xfId="19264" xr:uid="{4EC48141-67B0-48ED-99BF-23E24C5A730B}"/>
    <cellStyle name="Comma 3 4 5 3 4" xfId="19265" xr:uid="{DD59A3D1-5BFE-44B4-9C5D-1D7D7EEE6DDD}"/>
    <cellStyle name="Comma 3 4 5 4" xfId="19266" xr:uid="{C4512485-DD4E-4035-9B51-943070356D78}"/>
    <cellStyle name="Comma 3 4 5 4 2" xfId="19267" xr:uid="{3ECF8F34-95CA-4EFD-8650-382625C39779}"/>
    <cellStyle name="Comma 3 4 5 4 2 2" xfId="19268" xr:uid="{D3609189-2850-41B2-90CD-ABD2ED09B1B2}"/>
    <cellStyle name="Comma 3 4 5 4 3" xfId="19269" xr:uid="{3AD2E12C-7F0A-4E78-89CB-CEA87DD956DE}"/>
    <cellStyle name="Comma 3 4 5 4 4" xfId="19270" xr:uid="{F3F1DB18-1DDF-44E3-9BED-8A16DA91A3A1}"/>
    <cellStyle name="Comma 3 4 5 5" xfId="19271" xr:uid="{4C32CFF8-3C1F-4920-B2B5-2CCE43F92DB5}"/>
    <cellStyle name="Comma 3 4 5 5 2" xfId="19272" xr:uid="{A21E6410-E06A-4426-AC04-6CF0328951A9}"/>
    <cellStyle name="Comma 3 4 5 5 2 2" xfId="19273" xr:uid="{5B36B6BE-79B9-4EB1-8FC1-8C2D11421B1F}"/>
    <cellStyle name="Comma 3 4 5 5 3" xfId="19274" xr:uid="{452CE208-E839-495C-B1DE-F41A5ED8ADF0}"/>
    <cellStyle name="Comma 3 4 5 5 4" xfId="19275" xr:uid="{A1714403-E8D5-4124-B667-08F974AA0541}"/>
    <cellStyle name="Comma 3 4 5 6" xfId="19276" xr:uid="{7AD9C279-B158-4AB4-B1FC-5DFC6A72E483}"/>
    <cellStyle name="Comma 3 4 5 6 2" xfId="19277" xr:uid="{FB0A59E0-BA63-4185-B6BF-1C717B6D9C52}"/>
    <cellStyle name="Comma 3 4 5 7" xfId="19278" xr:uid="{EE69571D-3A15-4779-8E73-0C0BBC7A3B9A}"/>
    <cellStyle name="Comma 3 4 5 8" xfId="19279" xr:uid="{65F3B2E3-AAAA-470D-8A2B-E8ACA366F0F4}"/>
    <cellStyle name="Comma 3 4 5 9" xfId="19280" xr:uid="{4A2D31D1-EDEE-413E-9A77-80DE974710D4}"/>
    <cellStyle name="Comma 3 4 6" xfId="19281" xr:uid="{5572E940-FCC4-4065-A132-328F51D3FDB0}"/>
    <cellStyle name="Comma 3 4 6 2" xfId="19282" xr:uid="{B90B7EEE-6E2E-4356-95C6-46B82008053E}"/>
    <cellStyle name="Comma 3 4 6 2 2" xfId="19283" xr:uid="{CAF30A58-C56F-40E7-B89D-554EF816DF16}"/>
    <cellStyle name="Comma 3 4 6 3" xfId="19284" xr:uid="{A78F649C-0AD1-458F-9F21-55EFEF7F2853}"/>
    <cellStyle name="Comma 3 4 6 4" xfId="19285" xr:uid="{9B7E0684-47C3-49ED-96B9-1EF0D15EEA39}"/>
    <cellStyle name="Comma 3 4 6 5" xfId="19286" xr:uid="{4C5FEF38-92D0-4494-95DF-8DD83458C33F}"/>
    <cellStyle name="Comma 3 4 7" xfId="19287" xr:uid="{F8FA13BB-E229-4505-AC33-2780517F3D1B}"/>
    <cellStyle name="Comma 3 4 7 2" xfId="19288" xr:uid="{931F4B9B-B07F-4A45-8D58-AA56EC2F055C}"/>
    <cellStyle name="Comma 3 4 7 2 2" xfId="19289" xr:uid="{EFCEBF84-76BF-4358-BEA4-9853DF75C9B3}"/>
    <cellStyle name="Comma 3 4 7 3" xfId="19290" xr:uid="{7459D2E1-542F-44D4-91FB-4844B0E5228E}"/>
    <cellStyle name="Comma 3 4 7 4" xfId="19291" xr:uid="{FAB79DFE-0C83-4E74-92A0-85AD2CE82751}"/>
    <cellStyle name="Comma 3 4 8" xfId="19292" xr:uid="{7B9F724A-4357-4192-B5FD-3BB685307457}"/>
    <cellStyle name="Comma 3 4 8 2" xfId="19293" xr:uid="{14102B35-BEA2-4DCE-96B9-979F9122F588}"/>
    <cellStyle name="Comma 3 4 8 2 2" xfId="19294" xr:uid="{49F6B522-EB08-4021-A753-D5276BA9E815}"/>
    <cellStyle name="Comma 3 4 8 3" xfId="19295" xr:uid="{3B37B551-AE77-4FCE-8DC8-7E564D294C6E}"/>
    <cellStyle name="Comma 3 4 8 4" xfId="19296" xr:uid="{6C496B28-7D8F-4B00-8B22-A8C2F6A0184B}"/>
    <cellStyle name="Comma 3 4 9" xfId="19297" xr:uid="{4CAF6BE0-238D-4183-B864-9A1C390EB865}"/>
    <cellStyle name="Comma 3 4 9 2" xfId="19298" xr:uid="{647ACA6D-F9B7-4DC7-B9C1-745EF8B4417C}"/>
    <cellStyle name="Comma 3 4 9 2 2" xfId="19299" xr:uid="{0A334B9F-3818-4EB0-BB83-D0F7516137B8}"/>
    <cellStyle name="Comma 3 4 9 3" xfId="19300" xr:uid="{BB1FB49A-97BB-4164-83CE-0BA1723947ED}"/>
    <cellStyle name="Comma 3 4 9 4" xfId="19301" xr:uid="{A5ED26D0-AF2B-49E3-89F6-1A2BCC5F61DA}"/>
    <cellStyle name="Comma 3 5" xfId="588" xr:uid="{0E0092A1-4A68-4310-9CC0-DADFFA4AB7BB}"/>
    <cellStyle name="Comma 3 5 10" xfId="19303" xr:uid="{C86B878B-7852-4EA9-B9C0-09B276B815C7}"/>
    <cellStyle name="Comma 3 5 11" xfId="19304" xr:uid="{9F467BE6-804C-4E6E-A86C-790E2EE6CB6D}"/>
    <cellStyle name="Comma 3 5 12" xfId="19305" xr:uid="{9050598C-8B17-4122-8D4C-02D115D05919}"/>
    <cellStyle name="Comma 3 5 13" xfId="19302" xr:uid="{89A60D61-7524-4318-82B0-89825179340A}"/>
    <cellStyle name="Comma 3 5 2" xfId="19306" xr:uid="{2EB368B2-E66F-4639-B8B3-F87799B9A5C5}"/>
    <cellStyle name="Comma 3 5 2 2" xfId="19307" xr:uid="{6E165D1F-2394-4A7F-AE28-D67CA1798ED1}"/>
    <cellStyle name="Comma 3 5 2 2 2" xfId="19308" xr:uid="{FEC8A817-E856-4DD2-9981-58F9793945CA}"/>
    <cellStyle name="Comma 3 5 2 2 3" xfId="19309" xr:uid="{147E1332-F12F-472E-8F51-5617245CCB03}"/>
    <cellStyle name="Comma 3 5 2 3" xfId="19310" xr:uid="{440B0548-60C9-481A-BBE0-5EB1DD8F1FF6}"/>
    <cellStyle name="Comma 3 5 2 4" xfId="19311" xr:uid="{2D01A150-2998-4743-B732-07E8C6962FCE}"/>
    <cellStyle name="Comma 3 5 3" xfId="19312" xr:uid="{F7E92566-A9CC-44C9-BDE8-4061CA7B4C39}"/>
    <cellStyle name="Comma 3 5 3 2" xfId="19313" xr:uid="{2E82B180-F8E0-42D3-9D47-D2C5C8A524D3}"/>
    <cellStyle name="Comma 3 5 3 2 2" xfId="19314" xr:uid="{30634A33-F834-42CC-BE73-8AE538DA13D0}"/>
    <cellStyle name="Comma 3 5 3 3" xfId="19315" xr:uid="{950D56BB-72D0-4641-8FC3-E271959415A8}"/>
    <cellStyle name="Comma 3 5 3 4" xfId="19316" xr:uid="{25F6F1BD-0C9A-40FA-934C-B7312D4F6C14}"/>
    <cellStyle name="Comma 3 5 3 5" xfId="19317" xr:uid="{955E57DB-A271-47CF-9B31-9488C73A7E02}"/>
    <cellStyle name="Comma 3 5 3 6" xfId="19318" xr:uid="{BF79D129-B048-49C3-B184-145D1F43AA15}"/>
    <cellStyle name="Comma 3 5 4" xfId="19319" xr:uid="{EDB78585-708A-47EA-B56F-0C6CAA634445}"/>
    <cellStyle name="Comma 3 5 4 2" xfId="19320" xr:uid="{0794A31B-DF0E-4A9E-97F0-CA8820A00F33}"/>
    <cellStyle name="Comma 3 5 4 2 2" xfId="19321" xr:uid="{0D1E7B3E-FDA7-4349-BC14-578AFF3F7537}"/>
    <cellStyle name="Comma 3 5 4 3" xfId="19322" xr:uid="{51627868-3B3A-4933-A1D0-87536A5B50E0}"/>
    <cellStyle name="Comma 3 5 4 4" xfId="19323" xr:uid="{3B933DD1-5A08-44D5-8ABF-4D1FE82C10E8}"/>
    <cellStyle name="Comma 3 5 4 5" xfId="19324" xr:uid="{5DF482BF-E66C-4262-A151-79C919805EBB}"/>
    <cellStyle name="Comma 3 5 5" xfId="19325" xr:uid="{005CB6EB-6A11-4FFA-A98D-B40F9105019B}"/>
    <cellStyle name="Comma 3 5 5 2" xfId="19326" xr:uid="{AFCE196B-27AA-43BB-86DC-4EFF8DEA9680}"/>
    <cellStyle name="Comma 3 5 5 2 2" xfId="19327" xr:uid="{E027B1E9-8674-4F75-B5FD-606B6E1AF229}"/>
    <cellStyle name="Comma 3 5 5 3" xfId="19328" xr:uid="{FD3B006B-0BA9-45C1-9084-AEB8E4B3D7E4}"/>
    <cellStyle name="Comma 3 5 5 4" xfId="19329" xr:uid="{0923E2EC-140D-4EB9-AF95-4CCAEB42676F}"/>
    <cellStyle name="Comma 3 5 6" xfId="19330" xr:uid="{3FEEA515-16A2-478A-A68A-C7189035AD66}"/>
    <cellStyle name="Comma 3 5 6 2" xfId="19331" xr:uid="{F68958A6-2507-4A23-850D-342A0A28A004}"/>
    <cellStyle name="Comma 3 5 6 2 2" xfId="19332" xr:uid="{78F9382B-05B7-4A54-8D44-2E1B903AEBA2}"/>
    <cellStyle name="Comma 3 5 6 3" xfId="19333" xr:uid="{4B8D82A9-F9AD-4749-A83F-96D602E08421}"/>
    <cellStyle name="Comma 3 5 6 4" xfId="19334" xr:uid="{6E95B82F-4BB1-4B8A-B791-EB3D0A22475A}"/>
    <cellStyle name="Comma 3 5 7" xfId="19335" xr:uid="{FB8192DC-D355-4748-84D6-45ABA2FBD090}"/>
    <cellStyle name="Comma 3 5 7 2" xfId="19336" xr:uid="{0D6ED818-4B88-4CEA-9826-4305EFD3E245}"/>
    <cellStyle name="Comma 3 5 8" xfId="19337" xr:uid="{C100F5C7-81A4-446E-9215-DB01308482C4}"/>
    <cellStyle name="Comma 3 5 9" xfId="19338" xr:uid="{AC908A5C-C1AD-4918-B5AB-D717C39B519A}"/>
    <cellStyle name="Comma 3 6" xfId="19339" xr:uid="{2B05066F-3B76-4DEF-9B3C-7F9D2464AB3A}"/>
    <cellStyle name="Comma 3 6 10" xfId="19340" xr:uid="{FA7AFC15-476F-4EBC-902C-71E4670AC302}"/>
    <cellStyle name="Comma 3 6 11" xfId="19341" xr:uid="{152DF835-3E27-4422-A716-925F161E067B}"/>
    <cellStyle name="Comma 3 6 2" xfId="19342" xr:uid="{1707A44E-84F9-4AAE-A2FD-630235D59FD5}"/>
    <cellStyle name="Comma 3 6 2 2" xfId="19343" xr:uid="{8B039EF3-BF93-4B16-9A13-EBAE0CA5149D}"/>
    <cellStyle name="Comma 3 6 2 2 2" xfId="19344" xr:uid="{1EA7FA61-05C3-41E2-A431-1B2463ADBA07}"/>
    <cellStyle name="Comma 3 6 2 3" xfId="19345" xr:uid="{B1AECD5A-EAB3-42B7-BE65-56A897373554}"/>
    <cellStyle name="Comma 3 6 2 4" xfId="19346" xr:uid="{2D18A98E-FFD8-4C3B-B2D3-C6B937F7C33D}"/>
    <cellStyle name="Comma 3 6 2 5" xfId="19347" xr:uid="{798B42DC-C55A-4968-8D54-767F2FAA8118}"/>
    <cellStyle name="Comma 3 6 2 6" xfId="19348" xr:uid="{59493B3F-3DE4-4C17-8306-8A215B183E99}"/>
    <cellStyle name="Comma 3 6 2 7" xfId="19349" xr:uid="{6DD1ECF5-745C-4638-B3A6-ACD5D75FB013}"/>
    <cellStyle name="Comma 3 6 3" xfId="19350" xr:uid="{8C86A114-DCE5-4EFE-A3ED-44134CAB6E2B}"/>
    <cellStyle name="Comma 3 6 3 2" xfId="19351" xr:uid="{00BBFCF7-B9DE-4864-BC4E-524D758353D9}"/>
    <cellStyle name="Comma 3 6 3 2 2" xfId="19352" xr:uid="{B314A291-9ACC-4D65-9FAA-0AD86296204F}"/>
    <cellStyle name="Comma 3 6 3 3" xfId="19353" xr:uid="{878A6394-3140-4EC4-9B10-5AF68F85F8D8}"/>
    <cellStyle name="Comma 3 6 3 4" xfId="19354" xr:uid="{5CC9841C-A1FE-4253-8E0C-0574651D0720}"/>
    <cellStyle name="Comma 3 6 3 5" xfId="19355" xr:uid="{BB6A40EB-0F03-402C-A2A1-6FF0868D08FE}"/>
    <cellStyle name="Comma 3 6 4" xfId="19356" xr:uid="{D9F44673-B41A-4ED2-857D-3B83B3F79E88}"/>
    <cellStyle name="Comma 3 6 4 2" xfId="19357" xr:uid="{F84B41C7-EC79-43AC-B766-800EA67AD7F0}"/>
    <cellStyle name="Comma 3 6 4 2 2" xfId="19358" xr:uid="{7BCEF4D6-1910-4A3A-A73C-831BF2B6572D}"/>
    <cellStyle name="Comma 3 6 4 3" xfId="19359" xr:uid="{C33C663A-8A5D-43F5-84C0-1995034A154D}"/>
    <cellStyle name="Comma 3 6 4 4" xfId="19360" xr:uid="{C99E662A-E040-4EBA-AF7B-4B37ABBB3BE3}"/>
    <cellStyle name="Comma 3 6 5" xfId="19361" xr:uid="{ED7D2E72-BE68-4A28-9A58-DBFF2C3F758B}"/>
    <cellStyle name="Comma 3 6 5 2" xfId="19362" xr:uid="{2EDA9FD4-148D-4ACA-95CF-662A4CCD4AFA}"/>
    <cellStyle name="Comma 3 6 5 2 2" xfId="19363" xr:uid="{B88AC2DD-30DD-45F4-959A-388201CFBDDF}"/>
    <cellStyle name="Comma 3 6 5 3" xfId="19364" xr:uid="{133C7AF1-7B7F-4EAF-9E48-DEB07DB6BF43}"/>
    <cellStyle name="Comma 3 6 5 4" xfId="19365" xr:uid="{086FA0B2-C29D-4FBF-8E74-F71476BB92E9}"/>
    <cellStyle name="Comma 3 6 6" xfId="19366" xr:uid="{32790450-2C52-44FE-B8FA-D1A66A6B5D01}"/>
    <cellStyle name="Comma 3 6 6 2" xfId="19367" xr:uid="{52D6549E-CDAC-4616-AEA4-8BFA8534C23F}"/>
    <cellStyle name="Comma 3 6 7" xfId="19368" xr:uid="{D54A9B9E-EC84-40B9-AF61-4B341F00A52B}"/>
    <cellStyle name="Comma 3 6 8" xfId="19369" xr:uid="{AC277134-AF89-4D08-889E-C49970987984}"/>
    <cellStyle name="Comma 3 6 9" xfId="19370" xr:uid="{9F9D7D45-507E-4662-8196-2A192A6DA2FA}"/>
    <cellStyle name="Comma 3 7" xfId="19371" xr:uid="{25BCF44C-057C-4656-9883-0655591C29E1}"/>
    <cellStyle name="Comma 3 7 10" xfId="19372" xr:uid="{397EBA47-C8DA-467F-9C58-70A3CA511E19}"/>
    <cellStyle name="Comma 3 7 11" xfId="19373" xr:uid="{ADD60E5B-AEE3-4585-A7EB-558D0F7B631E}"/>
    <cellStyle name="Comma 3 7 2" xfId="19374" xr:uid="{047286A8-7830-493A-8565-78A43F83C619}"/>
    <cellStyle name="Comma 3 7 2 2" xfId="19375" xr:uid="{E5F70BDA-F337-44AF-80B8-718601B92434}"/>
    <cellStyle name="Comma 3 7 2 2 2" xfId="19376" xr:uid="{BBB2E9C6-38AA-46E7-A194-5C4C4854B19D}"/>
    <cellStyle name="Comma 3 7 2 3" xfId="19377" xr:uid="{5A9C5770-AB41-434B-A3F6-4879AFC97B54}"/>
    <cellStyle name="Comma 3 7 2 4" xfId="19378" xr:uid="{B13B5100-B3FD-4089-B564-627A94184DF5}"/>
    <cellStyle name="Comma 3 7 2 5" xfId="19379" xr:uid="{8F7E87EC-282F-4D34-9EC9-DA4CD195EC55}"/>
    <cellStyle name="Comma 3 7 3" xfId="19380" xr:uid="{01A69678-7313-4562-B925-0F96581187C7}"/>
    <cellStyle name="Comma 3 7 3 2" xfId="19381" xr:uid="{6FFEAB49-F063-460A-B861-C7F8CDB19676}"/>
    <cellStyle name="Comma 3 7 3 2 2" xfId="19382" xr:uid="{4BB6F3AD-4DA3-43C7-A0CB-F00F6C86C2D1}"/>
    <cellStyle name="Comma 3 7 3 3" xfId="19383" xr:uid="{8877030B-DC9E-48BB-8B2C-34CFE3A24416}"/>
    <cellStyle name="Comma 3 7 3 4" xfId="19384" xr:uid="{55412C6F-58D6-486A-BB95-71597EC3B6FE}"/>
    <cellStyle name="Comma 3 7 4" xfId="19385" xr:uid="{C29489A3-7A97-4468-874D-E435269349B3}"/>
    <cellStyle name="Comma 3 7 4 2" xfId="19386" xr:uid="{6779F4C2-B882-4079-B6CD-1AE5DD45C8CE}"/>
    <cellStyle name="Comma 3 7 4 2 2" xfId="19387" xr:uid="{1AA25E54-8DD4-4CA3-9C91-154A01ADEAF2}"/>
    <cellStyle name="Comma 3 7 4 3" xfId="19388" xr:uid="{AE68B401-C77A-438C-A8A8-310A411DE410}"/>
    <cellStyle name="Comma 3 7 4 4" xfId="19389" xr:uid="{6F7B83D8-7CEC-4309-8A1A-5EC7D2859903}"/>
    <cellStyle name="Comma 3 7 5" xfId="19390" xr:uid="{7A1D57F7-C12E-407B-A55D-97C6309240DF}"/>
    <cellStyle name="Comma 3 7 5 2" xfId="19391" xr:uid="{52C89140-7161-4D9A-8C41-B51358DB2915}"/>
    <cellStyle name="Comma 3 7 5 2 2" xfId="19392" xr:uid="{8EA887E0-FBF2-4486-933F-B6055D988A55}"/>
    <cellStyle name="Comma 3 7 5 3" xfId="19393" xr:uid="{6E149A33-7C37-4701-8F30-C577FCB61B27}"/>
    <cellStyle name="Comma 3 7 5 4" xfId="19394" xr:uid="{9345A0E6-121D-4FF1-8DEF-CF91A571943D}"/>
    <cellStyle name="Comma 3 7 6" xfId="19395" xr:uid="{09CCB807-30C1-4185-9D45-FFC6CDC9AF40}"/>
    <cellStyle name="Comma 3 7 6 2" xfId="19396" xr:uid="{37923132-CFF8-4E9C-8656-6E20681DBB75}"/>
    <cellStyle name="Comma 3 7 7" xfId="19397" xr:uid="{403C115F-A316-49C4-BF55-0E400A84C4FD}"/>
    <cellStyle name="Comma 3 7 8" xfId="19398" xr:uid="{AAE043B9-6020-45EB-973A-5893CEF57D87}"/>
    <cellStyle name="Comma 3 7 9" xfId="19399" xr:uid="{8F863849-756B-497C-8EE0-939F06F8E54C}"/>
    <cellStyle name="Comma 3 8" xfId="19400" xr:uid="{BE6CA449-930D-41FC-92FD-F2BEFB186461}"/>
    <cellStyle name="Comma 3 8 10" xfId="19401" xr:uid="{936D86C4-CD1E-479B-80DC-02D2B7890C27}"/>
    <cellStyle name="Comma 3 8 11" xfId="19402" xr:uid="{55D84464-F86D-4670-BC27-FF117A111136}"/>
    <cellStyle name="Comma 3 8 2" xfId="19403" xr:uid="{4BAAA3FA-6FFD-45B7-B97A-DB66205CD023}"/>
    <cellStyle name="Comma 3 8 2 2" xfId="19404" xr:uid="{48E30230-4E99-4B4A-8B1D-982B23DAC243}"/>
    <cellStyle name="Comma 3 8 2 2 2" xfId="19405" xr:uid="{A1E31A4B-2B34-4237-8455-750DCD2D6C32}"/>
    <cellStyle name="Comma 3 8 2 3" xfId="19406" xr:uid="{ADE8D985-03D8-40AC-A9E7-D20198914CA2}"/>
    <cellStyle name="Comma 3 8 2 4" xfId="19407" xr:uid="{ED2E17C2-EE8C-405F-8525-616760DA7438}"/>
    <cellStyle name="Comma 3 8 3" xfId="19408" xr:uid="{51219980-2A89-4967-A9D3-20AF8EA5C775}"/>
    <cellStyle name="Comma 3 8 3 2" xfId="19409" xr:uid="{A572DF86-06C0-43DC-B8E7-12E1CEF2FFA1}"/>
    <cellStyle name="Comma 3 8 3 2 2" xfId="19410" xr:uid="{5F240656-0F8E-437E-B3AD-DD9A96DC34AE}"/>
    <cellStyle name="Comma 3 8 3 3" xfId="19411" xr:uid="{084E477F-ABD6-4000-847F-EA7B8088FF01}"/>
    <cellStyle name="Comma 3 8 3 4" xfId="19412" xr:uid="{0938A05D-045C-47F5-9A06-7AD5EDA5C189}"/>
    <cellStyle name="Comma 3 8 4" xfId="19413" xr:uid="{F95F3B28-062E-4F25-8A2E-17D2C0746FDE}"/>
    <cellStyle name="Comma 3 8 4 2" xfId="19414" xr:uid="{DF3D2CC7-E1D8-4D22-867B-49DB773F59BF}"/>
    <cellStyle name="Comma 3 8 4 2 2" xfId="19415" xr:uid="{75A3B7C5-120D-4358-ABA3-E7631F8F9929}"/>
    <cellStyle name="Comma 3 8 4 3" xfId="19416" xr:uid="{C8121E7A-4B4B-4313-BA01-DECD0C072534}"/>
    <cellStyle name="Comma 3 8 4 4" xfId="19417" xr:uid="{54B9953A-E161-4DB6-849A-5B12E3540D78}"/>
    <cellStyle name="Comma 3 8 5" xfId="19418" xr:uid="{39D46F3B-5196-4E44-91DE-B558FE4A719A}"/>
    <cellStyle name="Comma 3 8 5 2" xfId="19419" xr:uid="{2D294D31-7C7A-41F5-8A5A-B026C4BBEB57}"/>
    <cellStyle name="Comma 3 8 5 2 2" xfId="19420" xr:uid="{BCD282EB-963F-412E-BDB5-E3CB3F9AE756}"/>
    <cellStyle name="Comma 3 8 5 3" xfId="19421" xr:uid="{C98C3CA0-13BD-4346-936D-CDCD37375EF2}"/>
    <cellStyle name="Comma 3 8 5 4" xfId="19422" xr:uid="{4C5A538F-9E59-47AB-8735-C9F8351E550E}"/>
    <cellStyle name="Comma 3 8 6" xfId="19423" xr:uid="{08E78C2D-22A6-43D4-9D51-FB448FC651A1}"/>
    <cellStyle name="Comma 3 8 6 2" xfId="19424" xr:uid="{D2E080B7-9CDD-459C-A8FF-643E48BAFF4A}"/>
    <cellStyle name="Comma 3 8 7" xfId="19425" xr:uid="{3A6A3D90-265A-4D06-9206-5E07973B1E62}"/>
    <cellStyle name="Comma 3 8 8" xfId="19426" xr:uid="{67AC05DD-C595-4FC2-A3F5-E31F60835459}"/>
    <cellStyle name="Comma 3 8 9" xfId="19427" xr:uid="{92EE95EB-1B53-4DCA-98AD-E8443DEE0C89}"/>
    <cellStyle name="Comma 3 9" xfId="19428" xr:uid="{2B633293-1BCF-4CD1-A368-92F295D27119}"/>
    <cellStyle name="Comma 3 9 10" xfId="19429" xr:uid="{9ACE28DF-4A33-4180-8C76-DE5D53DE9509}"/>
    <cellStyle name="Comma 3 9 11" xfId="19430" xr:uid="{5793A63E-7DC0-477F-8333-26D5763F21B6}"/>
    <cellStyle name="Comma 3 9 2" xfId="19431" xr:uid="{FE52640E-5639-477B-8DC5-A0922885EE48}"/>
    <cellStyle name="Comma 3 9 2 2" xfId="19432" xr:uid="{79744B50-C783-42E1-B560-6B09AC16D68A}"/>
    <cellStyle name="Comma 3 9 2 2 2" xfId="19433" xr:uid="{FE5E96EB-A00B-4916-979C-D28628F47AB5}"/>
    <cellStyle name="Comma 3 9 2 3" xfId="19434" xr:uid="{AE893FF2-54DD-4F53-8E4D-AA3A827C7B0D}"/>
    <cellStyle name="Comma 3 9 2 4" xfId="19435" xr:uid="{8F5BC4CE-6FC0-4F6C-B8CC-373795BCE1C6}"/>
    <cellStyle name="Comma 3 9 3" xfId="19436" xr:uid="{2337DF7B-48D7-4239-AEB7-05306F2BA69C}"/>
    <cellStyle name="Comma 3 9 3 2" xfId="19437" xr:uid="{AACEAC23-5E6F-427F-9723-F8CD1D928D49}"/>
    <cellStyle name="Comma 3 9 3 2 2" xfId="19438" xr:uid="{D2FDED86-55E0-4EBC-9F1B-3FFB288DC523}"/>
    <cellStyle name="Comma 3 9 3 3" xfId="19439" xr:uid="{F2ABEDA0-40D7-4549-B1FD-E990B8327FDE}"/>
    <cellStyle name="Comma 3 9 3 4" xfId="19440" xr:uid="{B26A41A1-DC1B-472A-A08C-336D4CD783B2}"/>
    <cellStyle name="Comma 3 9 4" xfId="19441" xr:uid="{29BA7EA9-4DAE-43AC-B8FC-3D9ADB7A0FF3}"/>
    <cellStyle name="Comma 3 9 4 2" xfId="19442" xr:uid="{E68B9C1B-65D2-40BB-AB22-2D83208DDE4A}"/>
    <cellStyle name="Comma 3 9 4 2 2" xfId="19443" xr:uid="{510830A2-6826-41BB-B5CC-19EF29D4B26C}"/>
    <cellStyle name="Comma 3 9 4 3" xfId="19444" xr:uid="{65E9271E-6B67-4E9B-ADBC-74D1EA80C992}"/>
    <cellStyle name="Comma 3 9 4 4" xfId="19445" xr:uid="{BD9322C4-9B32-4D0A-9353-8466A1063CEC}"/>
    <cellStyle name="Comma 3 9 5" xfId="19446" xr:uid="{6828B56E-6911-464F-A104-06E580A911F2}"/>
    <cellStyle name="Comma 3 9 5 2" xfId="19447" xr:uid="{6ADC4C1E-F571-43ED-B481-4035F8B92C9C}"/>
    <cellStyle name="Comma 3 9 5 2 2" xfId="19448" xr:uid="{946E6500-557A-4DB2-A76A-6BFDBFEA03D9}"/>
    <cellStyle name="Comma 3 9 5 3" xfId="19449" xr:uid="{BD87C8FA-25A2-4F1A-B2FD-E32BA5BF1F48}"/>
    <cellStyle name="Comma 3 9 5 4" xfId="19450" xr:uid="{3DFD95EA-442D-44E7-8BE7-3F522E754588}"/>
    <cellStyle name="Comma 3 9 6" xfId="19451" xr:uid="{829F6D0A-EC3A-407F-A4D2-05FE779CD312}"/>
    <cellStyle name="Comma 3 9 6 2" xfId="19452" xr:uid="{0915E164-FDFF-4BC5-8066-F897AF7689D0}"/>
    <cellStyle name="Comma 3 9 7" xfId="19453" xr:uid="{8EE52ACD-A9C4-41C9-8E40-91A19C11AB89}"/>
    <cellStyle name="Comma 3 9 8" xfId="19454" xr:uid="{220B6049-1238-46BC-9923-8592028C4F18}"/>
    <cellStyle name="Comma 3 9 9" xfId="19455" xr:uid="{F08E66E2-AA4B-4FC4-BC7A-46F8C9207228}"/>
    <cellStyle name="Comma 30" xfId="19456" xr:uid="{71F904CE-A09A-4AB3-8674-08D5E2801C10}"/>
    <cellStyle name="Comma 31" xfId="19457" xr:uid="{3BBF24E9-497B-45EA-95B7-840C3931690B}"/>
    <cellStyle name="Comma 32" xfId="19458" xr:uid="{689739EC-A215-41DA-9F78-F2DA303E93E2}"/>
    <cellStyle name="Comma 33" xfId="19459" xr:uid="{7F2231A6-3C0D-4338-AD1B-9C6DD0B0E981}"/>
    <cellStyle name="Comma 34" xfId="19460" xr:uid="{0C9F5A27-5AFC-43AE-9FC8-63EF5102C910}"/>
    <cellStyle name="Comma 35" xfId="19461" xr:uid="{76CAA0BD-85A1-4F90-94B3-0B7B17680964}"/>
    <cellStyle name="Comma 36" xfId="19462" xr:uid="{912E527E-07E9-4532-9D17-E0F6C509D54D}"/>
    <cellStyle name="Comma 37" xfId="19463" xr:uid="{C2E203FF-37D4-432B-AD76-80C37425E31E}"/>
    <cellStyle name="Comma 38" xfId="19464" xr:uid="{7842D888-EC0C-4810-8F5E-974E6ACEA40F}"/>
    <cellStyle name="Comma 39" xfId="19465" xr:uid="{25576246-74AB-4048-8FB7-9BAF6C3AEF13}"/>
    <cellStyle name="Comma 4" xfId="589" xr:uid="{18A1E632-FD6F-4F79-A11E-DAD1F94FBEDB}"/>
    <cellStyle name="Comma 4 10" xfId="19467" xr:uid="{E4621FA8-6F68-4221-BFCE-193F84CF7371}"/>
    <cellStyle name="Comma 4 10 2" xfId="19468" xr:uid="{6113DD7A-019F-4F40-A5FD-3E9C085E2752}"/>
    <cellStyle name="Comma 4 10 3" xfId="19469" xr:uid="{3485B552-663D-4496-B72A-33682E92A129}"/>
    <cellStyle name="Comma 4 11" xfId="19470" xr:uid="{F495307D-B2D3-4AE1-974C-A6BB5EE92510}"/>
    <cellStyle name="Comma 4 12" xfId="19471" xr:uid="{96CB8809-2484-483A-BFFA-02EDFF5FCEF1}"/>
    <cellStyle name="Comma 4 13" xfId="19472" xr:uid="{17CC1E0E-8630-4E45-8823-EAF40A218A3F}"/>
    <cellStyle name="Comma 4 14" xfId="33097" xr:uid="{ED7D7F6A-63EB-49C8-A245-A8DB4B891E1E}"/>
    <cellStyle name="Comma 4 15" xfId="19466" xr:uid="{3045B8E5-B27B-447B-AB23-7E9788BE5C14}"/>
    <cellStyle name="Comma 4 2" xfId="590" xr:uid="{5FCEBAEA-9615-4A2A-B9BE-01349AA75637}"/>
    <cellStyle name="Comma 4 2 10" xfId="19473" xr:uid="{66111526-F63D-4277-BE41-4B386D320763}"/>
    <cellStyle name="Comma 4 2 11" xfId="19474" xr:uid="{A6D7E873-9890-465A-9F5B-2B1AFDC4FF57}"/>
    <cellStyle name="Comma 4 2 12" xfId="19475" xr:uid="{78376C7C-BAEC-4DFB-B8B0-6FB385FBA679}"/>
    <cellStyle name="Comma 4 2 2" xfId="591" xr:uid="{325B664E-75B0-4F9F-A1FB-B25508F2F9CF}"/>
    <cellStyle name="Comma 4 2 2 2" xfId="19477" xr:uid="{9BBAEAA6-EBED-404C-9BC5-304886009271}"/>
    <cellStyle name="Comma 4 2 2 2 2" xfId="19478" xr:uid="{BDB5AEEE-0CD0-4161-BB8B-9BC6A3F85372}"/>
    <cellStyle name="Comma 4 2 2 2 2 2" xfId="19479" xr:uid="{35FE7AA6-18AC-4D92-A232-DF15EA9F44B9}"/>
    <cellStyle name="Comma 4 2 2 2 3" xfId="19480" xr:uid="{08FADFD2-7B95-4C48-B6FE-714CBFA4E082}"/>
    <cellStyle name="Comma 4 2 2 2 4" xfId="19481" xr:uid="{15FFA3CF-9422-402C-8560-57933BA03815}"/>
    <cellStyle name="Comma 4 2 2 3" xfId="19482" xr:uid="{04D71A06-31C1-4342-BD68-895C0F3C9D95}"/>
    <cellStyle name="Comma 4 2 2 3 2" xfId="19483" xr:uid="{13EBB824-88DF-48A1-8640-478755979587}"/>
    <cellStyle name="Comma 4 2 2 3 3" xfId="19484" xr:uid="{4F38D27B-294A-4EFB-84C9-E8042F6C0AE4}"/>
    <cellStyle name="Comma 4 2 2 4" xfId="19485" xr:uid="{21D0E1BC-CF48-4233-9661-3231926A0AB0}"/>
    <cellStyle name="Comma 4 2 2 4 2" xfId="19486" xr:uid="{61F7078F-7C3A-4B55-BD92-2F5022595C48}"/>
    <cellStyle name="Comma 4 2 2 5" xfId="19487" xr:uid="{38273611-030B-4D7F-A421-770DEB7F4CD6}"/>
    <cellStyle name="Comma 4 2 2 5 2" xfId="19488" xr:uid="{B21A9A6E-B103-44D8-B55D-D79D66CFDA20}"/>
    <cellStyle name="Comma 4 2 2 6" xfId="19489" xr:uid="{22DA2D3D-B699-411D-9A12-257953230742}"/>
    <cellStyle name="Comma 4 2 2 7" xfId="19476" xr:uid="{C8837B37-5BE2-4A07-9C2C-368E00D5867E}"/>
    <cellStyle name="Comma 4 2 3" xfId="592" xr:uid="{47346DDC-E069-4357-9486-45F84387D6EB}"/>
    <cellStyle name="Comma 4 2 3 10" xfId="19491" xr:uid="{285073EE-6912-45E2-BB23-AE6A796D6295}"/>
    <cellStyle name="Comma 4 2 3 11" xfId="19490" xr:uid="{B9A14A2C-6010-4F62-A7B1-908B9E2DABFC}"/>
    <cellStyle name="Comma 4 2 3 2" xfId="19492" xr:uid="{96E7D027-C1C6-4A77-9E7E-27CD156D1E69}"/>
    <cellStyle name="Comma 4 2 3 2 2" xfId="19493" xr:uid="{5FA699D9-8DFC-4827-9A40-7C58C81D1806}"/>
    <cellStyle name="Comma 4 2 3 2 2 2" xfId="19494" xr:uid="{EA2F3498-EF67-46FF-BBBD-9A2C4B1EE525}"/>
    <cellStyle name="Comma 4 2 3 2 3" xfId="19495" xr:uid="{A8C6D582-6697-403F-86B9-0BEB37510765}"/>
    <cellStyle name="Comma 4 2 3 2 4" xfId="19496" xr:uid="{896D8F30-2493-4C97-8883-22EFFCC522CB}"/>
    <cellStyle name="Comma 4 2 3 2 5" xfId="19497" xr:uid="{4632CC1A-CDCC-4FF2-B193-D8019763A524}"/>
    <cellStyle name="Comma 4 2 3 2 6" xfId="19498" xr:uid="{3599C001-E820-4AF5-B5A0-1F9162FCB880}"/>
    <cellStyle name="Comma 4 2 3 3" xfId="19499" xr:uid="{75595C3E-9AC0-4F16-96FF-05E8546FECC1}"/>
    <cellStyle name="Comma 4 2 3 3 2" xfId="19500" xr:uid="{EF52DF69-63F9-46D3-BC83-F6F283D768F0}"/>
    <cellStyle name="Comma 4 2 3 3 2 2" xfId="19501" xr:uid="{281FB1A8-17FA-400A-9C6C-2D32902E67A0}"/>
    <cellStyle name="Comma 4 2 3 3 3" xfId="19502" xr:uid="{B50AC9E2-6394-4BAE-948F-8E6DC1BF27B5}"/>
    <cellStyle name="Comma 4 2 3 3 4" xfId="19503" xr:uid="{77A54935-9038-41D8-9C36-9ACABACD7B9E}"/>
    <cellStyle name="Comma 4 2 3 4" xfId="19504" xr:uid="{449D15E0-C81D-49FB-909D-5AA7769C2FEC}"/>
    <cellStyle name="Comma 4 2 3 4 2" xfId="19505" xr:uid="{600C8D14-4598-49F8-9189-80B631D4CA89}"/>
    <cellStyle name="Comma 4 2 3 4 2 2" xfId="19506" xr:uid="{CE8BAB59-B265-484C-89F4-38C0A167DE40}"/>
    <cellStyle name="Comma 4 2 3 4 3" xfId="19507" xr:uid="{BA2D62E9-CFA6-4FB0-84AF-AC7AB48DFAC2}"/>
    <cellStyle name="Comma 4 2 3 4 4" xfId="19508" xr:uid="{4446E9C3-32A2-4284-9599-BC188BCD1CE4}"/>
    <cellStyle name="Comma 4 2 3 5" xfId="19509" xr:uid="{2EB6EC2F-3A27-4393-AD58-3457EC58B340}"/>
    <cellStyle name="Comma 4 2 3 5 2" xfId="19510" xr:uid="{64001586-3BEA-4127-9FA7-256D3EFB0342}"/>
    <cellStyle name="Comma 4 2 3 5 2 2" xfId="19511" xr:uid="{631C9345-0447-458E-920F-FDF8C1BE2EFF}"/>
    <cellStyle name="Comma 4 2 3 5 3" xfId="19512" xr:uid="{4F54C9D2-6B15-49A6-BA1F-3D47DABC272C}"/>
    <cellStyle name="Comma 4 2 3 5 4" xfId="19513" xr:uid="{58D0FEDB-B59F-451E-AA74-7085E4F54B5F}"/>
    <cellStyle name="Comma 4 2 3 6" xfId="19514" xr:uid="{8E9E31CC-EA0B-4B03-A6CE-9196DDFC51EC}"/>
    <cellStyle name="Comma 4 2 3 6 2" xfId="19515" xr:uid="{36DF87A0-611F-4B73-8591-357D65FC7BD1}"/>
    <cellStyle name="Comma 4 2 3 7" xfId="19516" xr:uid="{AD4AA000-0B14-4540-83E1-D7243BC2F1FA}"/>
    <cellStyle name="Comma 4 2 3 8" xfId="19517" xr:uid="{FAC756FD-6D6D-41F9-8984-34A1307A5AF0}"/>
    <cellStyle name="Comma 4 2 3 9" xfId="19518" xr:uid="{C5CF6C21-8874-49B2-9A3E-019AF9558503}"/>
    <cellStyle name="Comma 4 2 4" xfId="19519" xr:uid="{090A0354-4033-44B0-A820-7A1558BA6EA6}"/>
    <cellStyle name="Comma 4 2 4 2" xfId="19520" xr:uid="{ED98A833-4911-43DB-A9A3-4CBF34ABE6FC}"/>
    <cellStyle name="Comma 4 2 4 2 2" xfId="19521" xr:uid="{677D1365-AE2F-49CD-90DA-BB4769675996}"/>
    <cellStyle name="Comma 4 2 4 2 3" xfId="19522" xr:uid="{BE699792-B91C-44EC-84DE-0842A63E0889}"/>
    <cellStyle name="Comma 4 2 4 2 4" xfId="19523" xr:uid="{B0615443-837E-46A8-A887-585478CDFD8E}"/>
    <cellStyle name="Comma 4 2 4 3" xfId="19524" xr:uid="{A659399F-0B9B-4F89-9C20-E7AF5705E5B6}"/>
    <cellStyle name="Comma 4 2 4 4" xfId="19525" xr:uid="{BC9624FA-C50C-4703-83C5-954A2858E21E}"/>
    <cellStyle name="Comma 4 2 4 5" xfId="19526" xr:uid="{B5E8C11D-4168-4301-AD93-C1714B45631C}"/>
    <cellStyle name="Comma 4 2 4 6" xfId="19527" xr:uid="{1A27FC3F-0EC5-4053-B0F9-A5630FC12CCE}"/>
    <cellStyle name="Comma 4 2 5" xfId="19528" xr:uid="{413E1FDF-CB49-4CEE-8117-01DF6CD48917}"/>
    <cellStyle name="Comma 4 2 5 2" xfId="19529" xr:uid="{AFE32D8B-46CC-4C48-9A1F-1C4DCA7235D3}"/>
    <cellStyle name="Comma 4 2 5 2 2" xfId="19530" xr:uid="{B23C3A8F-89A3-4AAD-A8F0-B91D4FFE7011}"/>
    <cellStyle name="Comma 4 2 5 3" xfId="19531" xr:uid="{8EEFAFB3-1D90-400D-8E70-7F6868EEAD72}"/>
    <cellStyle name="Comma 4 2 5 4" xfId="19532" xr:uid="{2CA03B63-DF6F-43BE-B061-8D481A3475A6}"/>
    <cellStyle name="Comma 4 2 5 5" xfId="19533" xr:uid="{3A2A9C4B-606B-4C68-8697-6B3DF0C75C8E}"/>
    <cellStyle name="Comma 4 2 5 6" xfId="19534" xr:uid="{00BE9680-3E40-4E79-A525-B5A5F49FEF74}"/>
    <cellStyle name="Comma 4 2 6" xfId="19535" xr:uid="{CEBAAF80-4507-4A22-A89C-EEC67D8D3878}"/>
    <cellStyle name="Comma 4 2 6 2" xfId="19536" xr:uid="{577AA228-497B-4D64-9399-5B2CA55FC34C}"/>
    <cellStyle name="Comma 4 2 6 2 2" xfId="19537" xr:uid="{3BA350BF-2089-413C-8E9A-491897013710}"/>
    <cellStyle name="Comma 4 2 6 3" xfId="19538" xr:uid="{4E1C09EA-6D30-4C50-BA31-88B4B438D6D2}"/>
    <cellStyle name="Comma 4 2 6 4" xfId="19539" xr:uid="{8977807A-9421-4A81-9ED0-8CE938B458D4}"/>
    <cellStyle name="Comma 4 2 7" xfId="19540" xr:uid="{3001C399-E34F-43BB-911B-E05A7D4DFF2B}"/>
    <cellStyle name="Comma 4 2 7 2" xfId="19541" xr:uid="{65A41C48-EB6C-47B1-A3F2-37A34C6EA42A}"/>
    <cellStyle name="Comma 4 2 7 2 2" xfId="19542" xr:uid="{8708A833-1B4F-4415-885C-B6C9E562C51F}"/>
    <cellStyle name="Comma 4 2 7 3" xfId="19543" xr:uid="{65C3618E-8FC8-4BD1-B5DE-FCFFEC968BA0}"/>
    <cellStyle name="Comma 4 2 7 4" xfId="19544" xr:uid="{E30A7BB1-A053-4978-A553-01C27CE8994F}"/>
    <cellStyle name="Comma 4 2 7 5" xfId="19545" xr:uid="{15C26A4D-28B9-4876-82F5-BA6EDCC6336E}"/>
    <cellStyle name="Comma 4 2 8" xfId="19546" xr:uid="{8C2126D8-947E-4953-B385-2D246C092750}"/>
    <cellStyle name="Comma 4 2 8 2" xfId="19547" xr:uid="{47A7F569-533D-4CB7-8F6B-EF63507F72C4}"/>
    <cellStyle name="Comma 4 2 9" xfId="19548" xr:uid="{549DB057-8300-4C1E-B4A1-14BD777A81F2}"/>
    <cellStyle name="Comma 4 2 9 2" xfId="19549" xr:uid="{0159300A-2EBA-4488-AE64-B34A9B7D4CB9}"/>
    <cellStyle name="Comma 4 3" xfId="19550" xr:uid="{D740A9AC-B2BD-486B-8F51-4CBA011F1BD4}"/>
    <cellStyle name="Comma 4 3 2" xfId="19551" xr:uid="{996957AB-568D-42F2-A36D-3B98FFE65DC6}"/>
    <cellStyle name="Comma 4 3 2 2" xfId="19552" xr:uid="{846DE409-DABA-42A0-8959-0CB50EAC6227}"/>
    <cellStyle name="Comma 4 3 2 2 2" xfId="19553" xr:uid="{A2450F45-E1C1-4C73-940C-3B0CEDC53D75}"/>
    <cellStyle name="Comma 4 3 2 2 2 2" xfId="19554" xr:uid="{92111155-60A5-40F5-A7EF-B4E368F94FC2}"/>
    <cellStyle name="Comma 4 3 2 2 3" xfId="19555" xr:uid="{14E68AE5-EB3C-4E0D-B701-A60825138B52}"/>
    <cellStyle name="Comma 4 3 2 3" xfId="19556" xr:uid="{5E8EAA18-A93A-4DF5-9010-415932409D82}"/>
    <cellStyle name="Comma 4 3 2 4" xfId="19557" xr:uid="{5996E2E4-2300-4DBD-A5CA-93C019EFBD9E}"/>
    <cellStyle name="Comma 4 3 3" xfId="19558" xr:uid="{0232557B-2A67-4EF1-B7BD-663563D7235B}"/>
    <cellStyle name="Comma 4 3 3 2" xfId="19559" xr:uid="{D6C7DEFB-0C06-4626-A4C2-637088B8766B}"/>
    <cellStyle name="Comma 4 3 3 2 2" xfId="19560" xr:uid="{E53E61D0-359E-4122-BC18-F7A2042D9687}"/>
    <cellStyle name="Comma 4 3 3 2 3" xfId="19561" xr:uid="{294D46E1-74F6-4098-B53F-9F37922A2788}"/>
    <cellStyle name="Comma 4 3 3 3" xfId="19562" xr:uid="{E9E156F7-A8DB-4DE9-959B-67355DC40B77}"/>
    <cellStyle name="Comma 4 3 3 4" xfId="19563" xr:uid="{33E0A658-E4A6-479A-BCB8-BA58DFE0137D}"/>
    <cellStyle name="Comma 4 3 4" xfId="19564" xr:uid="{4F2F236B-177D-4FAC-A811-B4CB6F3DEEAD}"/>
    <cellStyle name="Comma 4 3 4 2" xfId="19565" xr:uid="{3DFD964D-767D-4235-BF58-B9EE9C527D6C}"/>
    <cellStyle name="Comma 4 3 4 3" xfId="19566" xr:uid="{66DA416F-1299-4D51-981D-71795F20BCC2}"/>
    <cellStyle name="Comma 4 3 5" xfId="19567" xr:uid="{B8614196-262B-4828-A935-553F793341AA}"/>
    <cellStyle name="Comma 4 3 5 2" xfId="19568" xr:uid="{D3EA6419-248F-4046-890F-F7154DAFAB09}"/>
    <cellStyle name="Comma 4 3 6" xfId="19569" xr:uid="{18301355-1B90-49CF-8C65-379D3E333928}"/>
    <cellStyle name="Comma 4 3 6 2" xfId="19570" xr:uid="{E7D96BD1-E709-4A5D-AB33-8A6DB7D68319}"/>
    <cellStyle name="Comma 4 3 7" xfId="19571" xr:uid="{2A57E3F3-FE7D-4CD3-8192-90B3EF0B3B93}"/>
    <cellStyle name="Comma 4 3 7 2" xfId="19572" xr:uid="{15011D5D-9D67-4E0E-A289-E31756B99FE8}"/>
    <cellStyle name="Comma 4 3 8" xfId="19573" xr:uid="{50E2E1F0-959E-456F-BB36-F7FD0E3B2085}"/>
    <cellStyle name="Comma 4 4" xfId="19574" xr:uid="{C5B45D28-F5BE-4F3E-8216-47888C89E108}"/>
    <cellStyle name="Comma 4 4 2" xfId="19575" xr:uid="{F7EAD188-0981-4D2A-8DB5-A8636BEB6D19}"/>
    <cellStyle name="Comma 4 4 2 2" xfId="19576" xr:uid="{CB6E4384-E9E9-4C4B-8D66-0A305271AAF0}"/>
    <cellStyle name="Comma 4 4 2 2 2" xfId="19577" xr:uid="{EAA3F206-99EB-411F-B2A6-8E47A4F69358}"/>
    <cellStyle name="Comma 4 4 2 2 3" xfId="19578" xr:uid="{18DD4F57-DDC4-470E-8F1F-4E44EADCC625}"/>
    <cellStyle name="Comma 4 4 2 3" xfId="19579" xr:uid="{2D469D35-3844-43C0-B59D-10232A8FB417}"/>
    <cellStyle name="Comma 4 4 2 4" xfId="19580" xr:uid="{68BC5EA3-AA1F-4C8B-9C8B-39F8D0BDA725}"/>
    <cellStyle name="Comma 4 4 2 5" xfId="19581" xr:uid="{158464FB-BBDE-4578-B24E-C562E069D3B0}"/>
    <cellStyle name="Comma 4 4 3" xfId="19582" xr:uid="{DC70F193-26CF-4890-BAB3-D850BA078BA6}"/>
    <cellStyle name="Comma 4 4 3 2" xfId="19583" xr:uid="{B1348348-A914-4FF6-8D43-9DC1FA291418}"/>
    <cellStyle name="Comma 4 4 4" xfId="19584" xr:uid="{55CD8467-492F-4930-8D31-4C393F6CFA39}"/>
    <cellStyle name="Comma 4 4 4 2" xfId="19585" xr:uid="{0883C672-701F-4257-980C-F03B8E20FD2D}"/>
    <cellStyle name="Comma 4 4 5" xfId="19586" xr:uid="{8A36A878-24DC-4EA3-BF92-02EFCD0AB201}"/>
    <cellStyle name="Comma 4 4 6" xfId="19587" xr:uid="{F34F3B8F-217C-4847-97E2-89EA10A63C8B}"/>
    <cellStyle name="Comma 4 4 7" xfId="19588" xr:uid="{79A03C24-C5EF-46A6-8385-E41C590ACB79}"/>
    <cellStyle name="Comma 4 5" xfId="19589" xr:uid="{29EC50E7-CE19-4A4F-870E-4CD14B045A1F}"/>
    <cellStyle name="Comma 4 5 10" xfId="19590" xr:uid="{A0581C8B-DDFB-465E-83DB-49735C9C1682}"/>
    <cellStyle name="Comma 4 5 2" xfId="19591" xr:uid="{0E269FF4-BD54-4DAC-ACB6-9ED28BD1EE8A}"/>
    <cellStyle name="Comma 4 5 2 2" xfId="19592" xr:uid="{D7E96829-9636-412A-994F-8410B887D17A}"/>
    <cellStyle name="Comma 4 5 2 2 2" xfId="19593" xr:uid="{6E842E90-D330-404D-B4DB-5FCC6B231FDD}"/>
    <cellStyle name="Comma 4 5 2 3" xfId="19594" xr:uid="{46892B57-4176-43C3-943F-957472E2924E}"/>
    <cellStyle name="Comma 4 5 2 4" xfId="19595" xr:uid="{B25CFD44-B2D1-40F2-838E-07215FF39BED}"/>
    <cellStyle name="Comma 4 5 2 5" xfId="19596" xr:uid="{06AD05A8-7A5C-4683-889C-85B2B3BAE9FE}"/>
    <cellStyle name="Comma 4 5 2 6" xfId="19597" xr:uid="{77B1813C-2C3C-4E5B-A3F4-0E12DECE24D1}"/>
    <cellStyle name="Comma 4 5 3" xfId="19598" xr:uid="{CB89B266-B0B5-4746-A1C4-1815DD6F0A36}"/>
    <cellStyle name="Comma 4 5 3 2" xfId="19599" xr:uid="{FFFFCB02-455F-4723-A67C-084CAC5EBB51}"/>
    <cellStyle name="Comma 4 5 3 2 2" xfId="19600" xr:uid="{163F3AEB-2CCB-4C74-9294-3F0870C5A2F0}"/>
    <cellStyle name="Comma 4 5 3 3" xfId="19601" xr:uid="{A90E3CD1-9D0B-4162-A175-E8D7990EB83B}"/>
    <cellStyle name="Comma 4 5 3 4" xfId="19602" xr:uid="{3204E17D-8D87-431F-8AEC-5789FB7EF481}"/>
    <cellStyle name="Comma 4 5 3 5" xfId="19603" xr:uid="{6A18ED1D-EF22-4B7B-BA9D-1186946221F6}"/>
    <cellStyle name="Comma 4 5 3 6" xfId="19604" xr:uid="{0641C3A5-AC81-49BC-B468-24A3165C10AF}"/>
    <cellStyle name="Comma 4 5 4" xfId="19605" xr:uid="{D0419ADE-A5F0-4268-B297-A1D2FABFF322}"/>
    <cellStyle name="Comma 4 5 4 2" xfId="19606" xr:uid="{BB376312-DE3B-441D-823E-45AA60DD26A8}"/>
    <cellStyle name="Comma 4 5 4 2 2" xfId="19607" xr:uid="{C34D71E1-4CCB-4D99-A19F-EF22FEE95219}"/>
    <cellStyle name="Comma 4 5 4 3" xfId="19608" xr:uid="{FEEE7471-03A7-466E-BDFB-3662E21BB85C}"/>
    <cellStyle name="Comma 4 5 4 4" xfId="19609" xr:uid="{4F005E17-4FE9-456F-88D8-E72634C0E17F}"/>
    <cellStyle name="Comma 4 5 5" xfId="19610" xr:uid="{D54464A1-7C9E-4D7A-83A5-22FAB69CC34E}"/>
    <cellStyle name="Comma 4 5 5 2" xfId="19611" xr:uid="{1E0B6BF0-A311-43F9-AD4E-63D78406278B}"/>
    <cellStyle name="Comma 4 5 5 2 2" xfId="19612" xr:uid="{5AD045B8-E25C-453F-9820-CE15E119AF07}"/>
    <cellStyle name="Comma 4 5 5 3" xfId="19613" xr:uid="{C8595780-D4FE-4D2A-B757-44330A7C8B39}"/>
    <cellStyle name="Comma 4 5 5 4" xfId="19614" xr:uid="{C31D2D2D-E0D1-49BB-8DDE-A4179CA93685}"/>
    <cellStyle name="Comma 4 5 6" xfId="19615" xr:uid="{29393559-D166-4D98-8297-A310C5287F7A}"/>
    <cellStyle name="Comma 4 5 6 2" xfId="19616" xr:uid="{2FAA6CC3-D237-4CB9-BA05-F3DDFDBDE4CB}"/>
    <cellStyle name="Comma 4 5 7" xfId="19617" xr:uid="{AAC8FB8F-811E-4067-B4FA-2E2336D1DFBE}"/>
    <cellStyle name="Comma 4 5 8" xfId="19618" xr:uid="{FF180317-5FEF-4F91-89A6-CDF4894C23AA}"/>
    <cellStyle name="Comma 4 5 9" xfId="19619" xr:uid="{888242CE-D1A2-48A1-8DF5-DBDF70B358B2}"/>
    <cellStyle name="Comma 4 6" xfId="19620" xr:uid="{861B542F-ED83-4A63-9F40-EAE81FE64164}"/>
    <cellStyle name="Comma 4 6 2" xfId="19621" xr:uid="{C6FCF7E9-B6BA-4CFE-B3A4-E72F4825D5A2}"/>
    <cellStyle name="Comma 4 6 2 2" xfId="19622" xr:uid="{027D7282-F4A5-4B11-9FE7-9432C8D9DEF8}"/>
    <cellStyle name="Comma 4 6 2 3" xfId="19623" xr:uid="{59EFA24E-D997-4CAC-8433-69026E050D5E}"/>
    <cellStyle name="Comma 4 6 2 4" xfId="19624" xr:uid="{475434FC-9BD7-4E4F-BF06-5FAF5E48D944}"/>
    <cellStyle name="Comma 4 6 3" xfId="19625" xr:uid="{A84372D4-2CDE-4EDD-ADB1-1AC883D9FACC}"/>
    <cellStyle name="Comma 4 6 4" xfId="19626" xr:uid="{0A5CD128-5F13-4736-984C-3B1B5074A0C4}"/>
    <cellStyle name="Comma 4 6 5" xfId="19627" xr:uid="{5F51AB4F-D2A9-4B7F-AE6C-0B64423B7ABA}"/>
    <cellStyle name="Comma 4 6 6" xfId="19628" xr:uid="{83A43AD9-30DA-4E71-9433-95E9EC76849D}"/>
    <cellStyle name="Comma 4 7" xfId="19629" xr:uid="{5ADF3D50-0767-4270-9136-120B45FB8D73}"/>
    <cellStyle name="Comma 4 7 2" xfId="19630" xr:uid="{F20FE8C3-4187-4F48-B611-23D5DD3E4B47}"/>
    <cellStyle name="Comma 4 7 2 2" xfId="19631" xr:uid="{4CAD3072-310D-4C7A-85A7-7E6234F1D2F4}"/>
    <cellStyle name="Comma 4 7 3" xfId="19632" xr:uid="{1E767C55-1873-4D1A-BC3E-211545414EDF}"/>
    <cellStyle name="Comma 4 7 4" xfId="19633" xr:uid="{26035343-5135-454A-BC93-DB3727E50F44}"/>
    <cellStyle name="Comma 4 7 5" xfId="19634" xr:uid="{E4AE0945-1DAF-410A-9693-127929548D60}"/>
    <cellStyle name="Comma 4 8" xfId="19635" xr:uid="{8152033A-9F98-4018-AFE8-2BB26D6ED46F}"/>
    <cellStyle name="Comma 4 8 2" xfId="19636" xr:uid="{0EA58C77-D21E-4524-B3BC-E14CC94F2785}"/>
    <cellStyle name="Comma 4 8 2 2" xfId="19637" xr:uid="{982C8017-FC00-4A86-B101-4FC6D76BD849}"/>
    <cellStyle name="Comma 4 8 3" xfId="19638" xr:uid="{F74A4D23-9B5A-439D-BB44-2DD4F2375D00}"/>
    <cellStyle name="Comma 4 8 4" xfId="19639" xr:uid="{6FBB090A-8E85-48D7-8D1D-BA5C8735CDCD}"/>
    <cellStyle name="Comma 4 9" xfId="19640" xr:uid="{CA63768F-8712-4402-9B9A-DEFB21E4FC60}"/>
    <cellStyle name="Comma 4 9 2" xfId="19641" xr:uid="{EFD66DAE-8582-4E67-9309-83EF7BFF07EE}"/>
    <cellStyle name="Comma 4 9 2 2" xfId="19642" xr:uid="{771A5BAF-FEE1-40F8-8B2E-019115712971}"/>
    <cellStyle name="Comma 4 9 3" xfId="19643" xr:uid="{B002E723-210C-40CC-B5CF-B1445E7F54C8}"/>
    <cellStyle name="Comma 4 9 4" xfId="19644" xr:uid="{95B227C6-2C8B-450D-8A88-8A7EE3CDC5A8}"/>
    <cellStyle name="Comma 4 9 5" xfId="19645" xr:uid="{4FDE082A-E746-46F4-91D0-49CFF7958C4B}"/>
    <cellStyle name="Comma 4 9 6" xfId="19646" xr:uid="{0C748D8A-5AB2-42AC-A6AA-296E020E17BC}"/>
    <cellStyle name="Comma 40" xfId="19647" xr:uid="{EA09C0E6-8A01-4E84-A8DB-750409594B64}"/>
    <cellStyle name="Comma 41" xfId="19648" xr:uid="{C80C268D-05B0-4A4D-8BED-639F569CE60D}"/>
    <cellStyle name="Comma 42" xfId="19649" xr:uid="{739C003E-52E4-4457-9155-9E0DEA38D397}"/>
    <cellStyle name="Comma 43" xfId="19650" xr:uid="{417BBC27-3C7E-4528-8C16-CEE3ABE1E8E4}"/>
    <cellStyle name="Comma 44" xfId="19651" xr:uid="{808FC450-DB56-4B3E-B14B-D3D1204E0CFE}"/>
    <cellStyle name="Comma 45" xfId="19652" xr:uid="{8012DAA5-0BA3-46E2-8D2C-7E294C4B0CD5}"/>
    <cellStyle name="Comma 45 2" xfId="19653" xr:uid="{6B5F1C0E-0540-4CE7-9408-B36996B73729}"/>
    <cellStyle name="Comma 46" xfId="19654" xr:uid="{6470005E-2235-47BC-91C6-293E101D8A52}"/>
    <cellStyle name="Comma 46 2" xfId="19655" xr:uid="{BEDF1DC3-0A1F-46F1-A90F-5261A1ADA408}"/>
    <cellStyle name="Comma 47" xfId="19656" xr:uid="{350052A9-244B-4A60-9402-8FCC38048E80}"/>
    <cellStyle name="Comma 48" xfId="19657" xr:uid="{1CFE1463-0AEA-4238-9A77-1AFA405EE287}"/>
    <cellStyle name="Comma 48 2" xfId="19658" xr:uid="{E5A67EC7-6902-4361-A736-60DABF0490B0}"/>
    <cellStyle name="Comma 49" xfId="19659" xr:uid="{0F4611A2-0AE4-40B8-BFBE-AFA509007F7D}"/>
    <cellStyle name="Comma 5" xfId="593" xr:uid="{4D687039-EBD0-4792-8413-2CFEC5DA1601}"/>
    <cellStyle name="Comma 5 10" xfId="19661" xr:uid="{670F23F9-63C0-472A-B703-D4C4D188EB65}"/>
    <cellStyle name="Comma 5 10 2" xfId="19662" xr:uid="{34B08663-7330-425A-97DC-48AD7EE76C61}"/>
    <cellStyle name="Comma 5 10 2 2" xfId="19663" xr:uid="{701D6D91-C06C-412A-886C-D59379ADF04C}"/>
    <cellStyle name="Comma 5 10 3" xfId="19664" xr:uid="{9471D1C1-77FA-45EF-B962-24AA62DE5D12}"/>
    <cellStyle name="Comma 5 11" xfId="19665" xr:uid="{5C826288-3A04-42BF-80AB-345588A7CEB7}"/>
    <cellStyle name="Comma 5 11 2" xfId="19666" xr:uid="{0792D586-AD87-44B0-82C9-3AF0BC464864}"/>
    <cellStyle name="Comma 5 11 2 2" xfId="19667" xr:uid="{99E9D11F-45B1-4AA3-8DFD-780F68D4943F}"/>
    <cellStyle name="Comma 5 11 3" xfId="19668" xr:uid="{0E9261D8-AF42-4FE8-9F79-74465455DE8F}"/>
    <cellStyle name="Comma 5 12" xfId="19669" xr:uid="{7FBF685F-03DC-4473-B2AD-FBBEA684B463}"/>
    <cellStyle name="Comma 5 12 2" xfId="19670" xr:uid="{2A183721-2820-441D-9081-81861D57E48F}"/>
    <cellStyle name="Comma 5 12 2 2" xfId="19671" xr:uid="{44C7961F-ECB3-4AE8-8025-B188A1242AAE}"/>
    <cellStyle name="Comma 5 12 3" xfId="19672" xr:uid="{8D40E9B5-8F14-4A47-B53D-4258B3028C25}"/>
    <cellStyle name="Comma 5 13" xfId="19673" xr:uid="{83F47E23-9724-46F2-BA70-BC8974C07054}"/>
    <cellStyle name="Comma 5 13 2" xfId="19674" xr:uid="{201C8780-733C-4450-BFE1-1F1A06502B24}"/>
    <cellStyle name="Comma 5 13 2 2" xfId="19675" xr:uid="{0DB62DB0-2D52-4D77-8DB6-080341F0E59B}"/>
    <cellStyle name="Comma 5 13 3" xfId="19676" xr:uid="{C28886CF-71AF-4853-AC1D-BE567A157C32}"/>
    <cellStyle name="Comma 5 14" xfId="19677" xr:uid="{885EFA99-2265-404E-8785-63390D1EC6CD}"/>
    <cellStyle name="Comma 5 14 2" xfId="19678" xr:uid="{643CD152-F1E3-47CA-B762-1216AC051662}"/>
    <cellStyle name="Comma 5 15" xfId="19679" xr:uid="{3AB37F3C-4BDD-4C5F-8654-90A9A2C21B67}"/>
    <cellStyle name="Comma 5 15 2" xfId="19680" xr:uid="{DD32C3D4-66DB-4977-B78B-62FEA3DB7899}"/>
    <cellStyle name="Comma 5 16" xfId="19681" xr:uid="{51A96BD9-1417-42C8-A598-99AD79F0AC80}"/>
    <cellStyle name="Comma 5 16 2" xfId="19682" xr:uid="{814514E5-4457-4238-B1A5-7199A88392F4}"/>
    <cellStyle name="Comma 5 17" xfId="19683" xr:uid="{15251351-B1DC-4877-A4DE-B18869915021}"/>
    <cellStyle name="Comma 5 17 2" xfId="19684" xr:uid="{88EA2340-492F-44E0-94B9-B887439188A7}"/>
    <cellStyle name="Comma 5 18" xfId="19685" xr:uid="{60C92486-78D0-47CD-B316-221ED6BD4358}"/>
    <cellStyle name="Comma 5 19" xfId="19686" xr:uid="{676F342C-652A-4FAF-A0BF-8561AFC25123}"/>
    <cellStyle name="Comma 5 19 2" xfId="19687" xr:uid="{1EA5F24A-AA79-46CA-A2EB-98E9DCC6C828}"/>
    <cellStyle name="Comma 5 2" xfId="594" xr:uid="{03CEFF58-B64A-4D23-A7C7-C2014CED407F}"/>
    <cellStyle name="Comma 5 2 2" xfId="19688" xr:uid="{167836C1-1789-4F0E-A7A5-F1C68FB09B21}"/>
    <cellStyle name="Comma 5 2 2 2" xfId="19689" xr:uid="{8C96C8E1-C2DC-4365-AA6E-1DA273DA7A3E}"/>
    <cellStyle name="Comma 5 2 2 2 2" xfId="19690" xr:uid="{10E6FCCC-9F27-43AC-B53B-3166B861824A}"/>
    <cellStyle name="Comma 5 2 2 2 2 2" xfId="19691" xr:uid="{24205262-FAE3-4D16-813A-2E6D295F7196}"/>
    <cellStyle name="Comma 5 2 2 2 3" xfId="19692" xr:uid="{07C4FE96-8E25-4FDD-9677-B7869EC9CB32}"/>
    <cellStyle name="Comma 5 2 2 3" xfId="19693" xr:uid="{C40EF16F-B016-4F01-AE18-1680DB7EF56A}"/>
    <cellStyle name="Comma 5 2 2 3 2" xfId="19694" xr:uid="{7C9D4B8F-F51D-4CF4-B460-AF923423AB19}"/>
    <cellStyle name="Comma 5 2 2 4" xfId="19695" xr:uid="{480D0946-DB2E-41F7-84B3-B6693B5A083E}"/>
    <cellStyle name="Comma 5 2 2 5" xfId="19696" xr:uid="{0EE4069B-2E9F-475E-A309-E88D95ED86DD}"/>
    <cellStyle name="Comma 5 2 3" xfId="19697" xr:uid="{107A775A-0270-43B9-856F-E28C0214E13E}"/>
    <cellStyle name="Comma 5 2 3 2" xfId="19698" xr:uid="{1B5E8962-E0CA-457C-BDE2-B8DB9593901C}"/>
    <cellStyle name="Comma 5 2 3 2 2" xfId="19699" xr:uid="{FE8C1130-9D77-493E-9643-6E7EE0AD18CD}"/>
    <cellStyle name="Comma 5 2 3 2 3" xfId="19700" xr:uid="{BBFE1285-A9AF-4EBF-A22E-894ABC3167E9}"/>
    <cellStyle name="Comma 5 2 3 3" xfId="19701" xr:uid="{4884F726-F824-4BCF-83D0-EBC0B0D7296C}"/>
    <cellStyle name="Comma 5 2 3 4" xfId="19702" xr:uid="{77275F2D-0758-4D0C-8BA7-6ECED19BD5C4}"/>
    <cellStyle name="Comma 5 2 4" xfId="19703" xr:uid="{31D032A6-BEE9-49E1-8CD2-A6D5D49659BB}"/>
    <cellStyle name="Comma 5 2 4 2" xfId="19704" xr:uid="{E6CB4E54-09E5-4B54-92D3-11B837C2BF2C}"/>
    <cellStyle name="Comma 5 2 4 3" xfId="19705" xr:uid="{BBB49530-85A5-4719-AB67-8F8652214067}"/>
    <cellStyle name="Comma 5 2 4 4" xfId="19706" xr:uid="{63558964-BE1A-4258-B312-953E9230862D}"/>
    <cellStyle name="Comma 5 2 5" xfId="19707" xr:uid="{4BB58A99-289C-498F-88C4-5949E089A74B}"/>
    <cellStyle name="Comma 5 2 5 2" xfId="19708" xr:uid="{78690BD1-0B69-44C3-9E1D-58DC5139389B}"/>
    <cellStyle name="Comma 5 2 5 3" xfId="19709" xr:uid="{53C6FDDE-B2ED-485F-B02D-C9DDBE55A94D}"/>
    <cellStyle name="Comma 5 2 6" xfId="19710" xr:uid="{632B25B3-4260-4441-97FD-C1C32EF7E1EC}"/>
    <cellStyle name="Comma 5 2 6 2" xfId="19711" xr:uid="{A730307D-3B7C-41F9-AE77-79DF3BB9144C}"/>
    <cellStyle name="Comma 5 20" xfId="19712" xr:uid="{BD5B8C98-B269-4B81-A948-391C7162BBC4}"/>
    <cellStyle name="Comma 5 21" xfId="19713" xr:uid="{CB3ECD09-2757-403A-B626-D052C0D1B4BF}"/>
    <cellStyle name="Comma 5 22" xfId="19714" xr:uid="{427F0908-8512-49D7-A81D-F96EA198AF6E}"/>
    <cellStyle name="Comma 5 23" xfId="19715" xr:uid="{159DBA4A-B111-426C-9825-2A907D81781E}"/>
    <cellStyle name="Comma 5 24" xfId="19716" xr:uid="{D66F8A2F-FABA-4982-8563-7BEABE8FECCB}"/>
    <cellStyle name="Comma 5 25" xfId="33093" xr:uid="{3B26369E-1EFB-400E-B9DA-9C193A6FDEDF}"/>
    <cellStyle name="Comma 5 26" xfId="33122" xr:uid="{75FD5B92-A585-4281-968C-B05C5B9BEEE8}"/>
    <cellStyle name="Comma 5 27" xfId="19660" xr:uid="{B2976F9D-83FD-4721-8495-A44201FF89FB}"/>
    <cellStyle name="Comma 5 3" xfId="595" xr:uid="{5651BC04-5C34-4209-8DCE-28B493B6C2AA}"/>
    <cellStyle name="Comma 5 3 2" xfId="19717" xr:uid="{66119081-5EF9-4857-BC40-84A89A68705C}"/>
    <cellStyle name="Comma 5 3 2 2" xfId="19718" xr:uid="{8C2883D3-3A7A-47D5-B1B6-67023FC43DD5}"/>
    <cellStyle name="Comma 5 3 2 2 2" xfId="19719" xr:uid="{F7430F0B-312A-49FB-826C-F1C87E1F0B0E}"/>
    <cellStyle name="Comma 5 3 2 2 3" xfId="19720" xr:uid="{0D468E69-936E-4B52-8562-A8505C90C7F6}"/>
    <cellStyle name="Comma 5 3 2 2 4" xfId="19721" xr:uid="{B3AD1636-665F-4709-8E5B-A3FFF2F7183B}"/>
    <cellStyle name="Comma 5 3 2 3" xfId="19722" xr:uid="{9901E031-99FF-423B-A55E-896703978AAB}"/>
    <cellStyle name="Comma 5 3 2 3 2" xfId="19723" xr:uid="{081BD83D-0B7F-4047-AB68-93D0345C908A}"/>
    <cellStyle name="Comma 5 3 2 4" xfId="19724" xr:uid="{A8C26BC0-B0E6-4BE6-80F7-0ACACF1DE229}"/>
    <cellStyle name="Comma 5 3 2 5" xfId="19725" xr:uid="{F99E443E-775A-43FB-9C46-47AD179460B4}"/>
    <cellStyle name="Comma 5 3 3" xfId="19726" xr:uid="{20AB0C80-1A06-4272-84D8-4BF3FADC3FB3}"/>
    <cellStyle name="Comma 5 3 3 2" xfId="19727" xr:uid="{4486306B-D1EF-4746-9B19-64BB633760F9}"/>
    <cellStyle name="Comma 5 3 3 2 2" xfId="19728" xr:uid="{CE6ACB8D-E74B-4615-8D48-B6C5B8ADDCD5}"/>
    <cellStyle name="Comma 5 3 3 2 3" xfId="19729" xr:uid="{41B15A4C-B192-49C7-B334-699E44CAB2EE}"/>
    <cellStyle name="Comma 5 3 3 3" xfId="19730" xr:uid="{2A362A98-763A-434A-ACA5-36546BD55FDF}"/>
    <cellStyle name="Comma 5 3 3 4" xfId="19731" xr:uid="{4DE496B1-6872-472F-A968-C5C0FDF54D06}"/>
    <cellStyle name="Comma 5 3 3 5" xfId="19732" xr:uid="{9B8752B5-CAD8-4A6D-9EEA-DDEEC634E917}"/>
    <cellStyle name="Comma 5 3 4" xfId="19733" xr:uid="{0648FA2A-8E73-46F6-862C-F6B7F58610EB}"/>
    <cellStyle name="Comma 5 3 4 2" xfId="19734" xr:uid="{6EC782CB-2963-46A3-9D68-5EF9AF8A8829}"/>
    <cellStyle name="Comma 5 3 4 3" xfId="19735" xr:uid="{F96BBBD3-019E-4B49-8755-080AB3B2462A}"/>
    <cellStyle name="Comma 5 3 4 4" xfId="19736" xr:uid="{0EE1272B-0756-485A-94BF-47693E1B8040}"/>
    <cellStyle name="Comma 5 3 5" xfId="19737" xr:uid="{F263EE5E-DFE8-480A-A260-7441579DCFA1}"/>
    <cellStyle name="Comma 5 3 5 2" xfId="19738" xr:uid="{A3D05C5A-A373-41C7-923F-E25F0869025A}"/>
    <cellStyle name="Comma 5 3 5 3" xfId="19739" xr:uid="{00A4B7EB-F5B3-48EB-88A8-F5A3026F4A33}"/>
    <cellStyle name="Comma 5 3 5 4" xfId="19740" xr:uid="{A724D293-05FA-4E18-A142-408056CBADB7}"/>
    <cellStyle name="Comma 5 3 6" xfId="19741" xr:uid="{8A1D470C-AB32-4213-85A7-46D8A99FD916}"/>
    <cellStyle name="Comma 5 3 6 2" xfId="19742" xr:uid="{A2110159-A5BA-461B-BB73-3D09648A2BBE}"/>
    <cellStyle name="Comma 5 3 7" xfId="19743" xr:uid="{6D4E8FFB-C4B1-4509-B35B-D1253492B4C4}"/>
    <cellStyle name="Comma 5 4" xfId="596" xr:uid="{95A3EF46-19D0-454D-84A5-3DB5030A7FD2}"/>
    <cellStyle name="Comma 5 4 2" xfId="597" xr:uid="{1A3D639A-19D4-4379-856B-3927A12F6363}"/>
    <cellStyle name="Comma 5 4 2 2" xfId="19746" xr:uid="{357F1CF5-4339-4736-8328-5896EBB31713}"/>
    <cellStyle name="Comma 5 4 2 2 2" xfId="19747" xr:uid="{4D8D18A1-53F0-477E-82CF-8C60C2C3EDC4}"/>
    <cellStyle name="Comma 5 4 2 2 2 2" xfId="19748" xr:uid="{0D260383-557B-47A4-9066-609587A55904}"/>
    <cellStyle name="Comma 5 4 2 2 3" xfId="19749" xr:uid="{787D8690-D9AC-4416-8319-EC9C43E19623}"/>
    <cellStyle name="Comma 5 4 2 2 4" xfId="19750" xr:uid="{39404DB5-2CDE-4694-BA2A-0DC8F07FBDC0}"/>
    <cellStyle name="Comma 5 4 2 3" xfId="19751" xr:uid="{0D42F6D5-4CCB-4F48-9072-9F6749E4BB8C}"/>
    <cellStyle name="Comma 5 4 2 3 2" xfId="19752" xr:uid="{CCC3827C-00BA-4C89-97E0-184750E83251}"/>
    <cellStyle name="Comma 5 4 2 4" xfId="19753" xr:uid="{80B36939-8733-4D92-A76B-9946371E4789}"/>
    <cellStyle name="Comma 5 4 2 5" xfId="19754" xr:uid="{CA951480-503B-4277-A6C1-731B9B41B9F2}"/>
    <cellStyle name="Comma 5 4 2 6" xfId="19745" xr:uid="{90247809-831F-42B6-963E-5E1AE39A5CFB}"/>
    <cellStyle name="Comma 5 4 3" xfId="19755" xr:uid="{4A72DEF3-E7F6-4B55-91AA-1446D6C00244}"/>
    <cellStyle name="Comma 5 4 3 2" xfId="19756" xr:uid="{3D597D5A-4D43-4BDD-BCB6-164656AE7FD0}"/>
    <cellStyle name="Comma 5 4 3 3" xfId="19757" xr:uid="{917BB368-727D-4FC9-975A-DF56A9EED813}"/>
    <cellStyle name="Comma 5 4 4" xfId="19758" xr:uid="{C1898B56-BA4F-44BC-BF12-931767DC21D7}"/>
    <cellStyle name="Comma 5 4 4 2" xfId="19759" xr:uid="{D880FF20-A845-4B8A-A0A6-90A43997D4AF}"/>
    <cellStyle name="Comma 5 4 5" xfId="19760" xr:uid="{6E71E6EB-ECC8-4C64-87D5-F7F9CD593796}"/>
    <cellStyle name="Comma 5 4 6" xfId="19761" xr:uid="{1B6CDCD2-D7D6-424A-8403-89E5D94F3473}"/>
    <cellStyle name="Comma 5 4 7" xfId="19762" xr:uid="{E2AECE2F-0426-4235-97F4-F448E2477346}"/>
    <cellStyle name="Comma 5 4 8" xfId="19744" xr:uid="{57F02740-9A0D-4F5D-8F24-AE78436136E4}"/>
    <cellStyle name="Comma 5 5" xfId="19763" xr:uid="{C02C9608-88DA-494D-B8DD-75A185F85AC2}"/>
    <cellStyle name="Comma 5 5 2" xfId="19764" xr:uid="{A385C07C-6352-4BF0-A923-7C06EF2EA908}"/>
    <cellStyle name="Comma 5 5 2 2" xfId="19765" xr:uid="{4702114D-59C6-44BF-B8D7-53D7FCFAC8A5}"/>
    <cellStyle name="Comma 5 5 2 2 2" xfId="19766" xr:uid="{3B00CAE0-A981-449E-8480-F89411C6B8C3}"/>
    <cellStyle name="Comma 5 5 2 3" xfId="19767" xr:uid="{E9FDAC80-95DD-49AF-8D5F-8140CEDDA806}"/>
    <cellStyle name="Comma 5 5 2 4" xfId="19768" xr:uid="{F76D9B92-443A-49E1-B119-C419F67D3987}"/>
    <cellStyle name="Comma 5 5 3" xfId="19769" xr:uid="{27268C0B-3D82-4AED-B361-AFC171E27105}"/>
    <cellStyle name="Comma 5 5 3 2" xfId="19770" xr:uid="{F15E3341-8BEA-4BF2-9B5D-F7EA715131E1}"/>
    <cellStyle name="Comma 5 5 3 2 2" xfId="19771" xr:uid="{2372DDAA-335C-493B-9556-803328E6E9A4}"/>
    <cellStyle name="Comma 5 5 3 3" xfId="19772" xr:uid="{4E71AEB7-EDE1-45EE-8058-9E6F6720EA97}"/>
    <cellStyle name="Comma 5 5 4" xfId="19773" xr:uid="{25D9260E-4C1B-4120-8A74-675D190A8DC4}"/>
    <cellStyle name="Comma 5 5 4 2" xfId="19774" xr:uid="{161C874F-F512-4820-AD48-675AFD5EBE1A}"/>
    <cellStyle name="Comma 5 5 5" xfId="19775" xr:uid="{22C1E80E-A7A4-4ACC-A021-9D96D2A8A589}"/>
    <cellStyle name="Comma 5 5 6" xfId="19776" xr:uid="{BC16ADC3-3384-4275-9636-D2902BE16673}"/>
    <cellStyle name="Comma 5 5 7" xfId="19777" xr:uid="{4F157B3B-16DB-4E1A-9161-AF4DE5FA271E}"/>
    <cellStyle name="Comma 5 6" xfId="19778" xr:uid="{1F78BC03-DE56-40D8-B28C-7D3ECADDA2B1}"/>
    <cellStyle name="Comma 5 6 2" xfId="19779" xr:uid="{B905925F-3E4C-4B61-B331-009104ACB23B}"/>
    <cellStyle name="Comma 5 6 2 2" xfId="19780" xr:uid="{512B7DDB-22F6-4668-9BBD-7C002F786241}"/>
    <cellStyle name="Comma 5 6 2 3" xfId="19781" xr:uid="{5EA51EF7-8829-4423-B23F-CC5DF1F7FDEB}"/>
    <cellStyle name="Comma 5 6 2 4" xfId="19782" xr:uid="{1531C085-461A-47D5-B4EF-45B896A52D44}"/>
    <cellStyle name="Comma 5 6 3" xfId="19783" xr:uid="{0CAB69B8-0A65-4C6F-AAE5-D88CDAD8A800}"/>
    <cellStyle name="Comma 5 6 4" xfId="19784" xr:uid="{80D4F2C6-41E8-4419-A155-D5120E26CA94}"/>
    <cellStyle name="Comma 5 6 5" xfId="19785" xr:uid="{A0990DBB-C2F6-4CCA-9991-FC3038E61760}"/>
    <cellStyle name="Comma 5 6 6" xfId="19786" xr:uid="{D8CD1976-E05B-4D83-9193-148175B99A17}"/>
    <cellStyle name="Comma 5 6 7" xfId="19787" xr:uid="{AE5C4284-145E-44DA-8F9F-1CB2880F110B}"/>
    <cellStyle name="Comma 5 7" xfId="19788" xr:uid="{3A13CFE4-FB77-4852-8096-353C7A03966F}"/>
    <cellStyle name="Comma 5 7 2" xfId="19789" xr:uid="{0B264D33-47FC-425A-B143-E7BF14EDCD0B}"/>
    <cellStyle name="Comma 5 7 2 2" xfId="19790" xr:uid="{C38D4FD6-5AC9-46A8-B82E-932B03CA4A7D}"/>
    <cellStyle name="Comma 5 7 2 3" xfId="19791" xr:uid="{0EF0A1B0-A1B6-419F-AAA3-36E7A043938B}"/>
    <cellStyle name="Comma 5 7 3" xfId="19792" xr:uid="{0922FC5F-2855-4DFD-A96B-68920DD6C257}"/>
    <cellStyle name="Comma 5 7 4" xfId="19793" xr:uid="{E430FDD8-D473-463C-93A1-3BFB78CE0CBB}"/>
    <cellStyle name="Comma 5 7 5" xfId="19794" xr:uid="{6D23D3F2-A717-4992-8E9D-C8EA5659BB75}"/>
    <cellStyle name="Comma 5 8" xfId="19795" xr:uid="{B0925B89-0077-4546-8546-5A410330BFE7}"/>
    <cellStyle name="Comma 5 8 2" xfId="19796" xr:uid="{502C58DB-0359-4A36-8B17-DC338489A0F1}"/>
    <cellStyle name="Comma 5 8 2 2" xfId="19797" xr:uid="{47ADC107-6C95-4829-AF6D-627F04A62E00}"/>
    <cellStyle name="Comma 5 8 3" xfId="19798" xr:uid="{10FC4748-9D78-46C7-A34D-76E6CD04959E}"/>
    <cellStyle name="Comma 5 8 4" xfId="19799" xr:uid="{2048A0C3-BE66-4FB3-839C-D693CBE97754}"/>
    <cellStyle name="Comma 5 9" xfId="19800" xr:uid="{35334B33-E46D-43A4-8890-A1D7A7D35300}"/>
    <cellStyle name="Comma 5 9 2" xfId="19801" xr:uid="{14B57ADC-4E48-4B45-9FA1-1D96D43254D5}"/>
    <cellStyle name="Comma 5 9 2 2" xfId="19802" xr:uid="{D5F4493E-DE59-4D7E-A957-7EE56ABEFEFB}"/>
    <cellStyle name="Comma 5 9 3" xfId="19803" xr:uid="{F4C14A6F-DADF-4E2F-B02A-630C39D5FA8F}"/>
    <cellStyle name="Comma 50" xfId="19804" xr:uid="{E834BD9C-C1AF-486B-AAB5-E6EAB4E6E7FE}"/>
    <cellStyle name="Comma 51" xfId="19805" xr:uid="{0FD83289-8997-4F06-97CC-FF6B3B9113F4}"/>
    <cellStyle name="Comma 52" xfId="19806" xr:uid="{D734CA0E-56A2-4D33-B593-874013638674}"/>
    <cellStyle name="Comma 53" xfId="19807" xr:uid="{183FEB51-2AB9-4BD7-AAFC-033204478737}"/>
    <cellStyle name="Comma 54" xfId="19808" xr:uid="{2A3A3C05-66D7-4299-B606-CF8D73292E59}"/>
    <cellStyle name="Comma 55" xfId="19809" xr:uid="{7A2A5830-B3CD-45B4-BBAB-DD89252BE0FB}"/>
    <cellStyle name="Comma 56" xfId="19810" xr:uid="{BB6B0533-9457-4D43-A4EF-09B3F3CC75B6}"/>
    <cellStyle name="Comma 57" xfId="19811" xr:uid="{D973A046-EB75-48D3-BBD3-27AE6CFDCEFA}"/>
    <cellStyle name="Comma 58" xfId="19812" xr:uid="{619A118C-01B8-4BB7-8FF9-35EDB1E6F25A}"/>
    <cellStyle name="Comma 59" xfId="19813" xr:uid="{6DC08406-B904-409B-ACE6-C44EA8411594}"/>
    <cellStyle name="Comma 6" xfId="598" xr:uid="{9ADE81FC-091B-4489-9B00-A56649110160}"/>
    <cellStyle name="Comma 6 10" xfId="19814" xr:uid="{91811F9A-FBAB-4F5A-99DC-8C269278BC0B}"/>
    <cellStyle name="Comma 6 10 2" xfId="19815" xr:uid="{D2FB9A9A-E65F-4FA4-9A95-B05AD854DF70}"/>
    <cellStyle name="Comma 6 10 2 2" xfId="19816" xr:uid="{B6C1FA2C-A4BA-4F45-8E62-8AA255E6BEAD}"/>
    <cellStyle name="Comma 6 10 3" xfId="19817" xr:uid="{DF992103-2FDE-4ED8-B304-3901A4C5210F}"/>
    <cellStyle name="Comma 6 11" xfId="19818" xr:uid="{35B043C8-AE48-4EE2-AD8A-46A0F2546F03}"/>
    <cellStyle name="Comma 6 11 2" xfId="19819" xr:uid="{EFF53C1B-798A-49EC-B848-4C478E29B57A}"/>
    <cellStyle name="Comma 6 11 2 2" xfId="19820" xr:uid="{6F86968A-3956-44B6-A16A-4441A3C5CDAE}"/>
    <cellStyle name="Comma 6 11 3" xfId="19821" xr:uid="{1DD52245-0CCD-4EE2-BF14-6A79520854E0}"/>
    <cellStyle name="Comma 6 12" xfId="19822" xr:uid="{B6C5608D-C0BC-4A3D-B26F-C530971CCEB7}"/>
    <cellStyle name="Comma 6 12 2" xfId="19823" xr:uid="{E21B261A-CDC2-4B16-9A7D-D247040FE58E}"/>
    <cellStyle name="Comma 6 12 2 2" xfId="19824" xr:uid="{004BF056-A7B1-4A1F-9ED0-B34B6DF5009A}"/>
    <cellStyle name="Comma 6 12 3" xfId="19825" xr:uid="{E4D5DB72-DD5A-43D6-9BAF-4B50FCFA3A5B}"/>
    <cellStyle name="Comma 6 13" xfId="19826" xr:uid="{B0ECF3AA-87D0-45C2-B2AC-33A386B22BA4}"/>
    <cellStyle name="Comma 6 13 2" xfId="19827" xr:uid="{1B506C98-79B7-4E49-A905-F79263145BF6}"/>
    <cellStyle name="Comma 6 14" xfId="19828" xr:uid="{D9225C83-40C0-4026-946A-375299E4A833}"/>
    <cellStyle name="Comma 6 14 2" xfId="19829" xr:uid="{A7384969-68DB-41DB-9769-5DABC6E4B267}"/>
    <cellStyle name="Comma 6 15" xfId="19830" xr:uid="{1783A1B8-E456-46C6-8849-423EC54CE17D}"/>
    <cellStyle name="Comma 6 15 2" xfId="19831" xr:uid="{1C64AD75-FF53-464D-869D-0C264CBBC64D}"/>
    <cellStyle name="Comma 6 16" xfId="19832" xr:uid="{9FD9F854-ABEC-410A-B1CB-541DCBED775E}"/>
    <cellStyle name="Comma 6 16 2" xfId="19833" xr:uid="{0BE98F7E-2526-463B-BDBF-A3AB66BED0BA}"/>
    <cellStyle name="Comma 6 17" xfId="19834" xr:uid="{15B7ABE5-0810-448A-84AE-6164EFE2A7D4}"/>
    <cellStyle name="Comma 6 17 2" xfId="19835" xr:uid="{7435319F-4C32-4644-982D-1E0EA4991BC6}"/>
    <cellStyle name="Comma 6 18" xfId="19836" xr:uid="{E0FA10B3-2715-4ACD-A1F7-8235846DF0B5}"/>
    <cellStyle name="Comma 6 18 2" xfId="19837" xr:uid="{500D34D2-8171-4BFA-BCD4-BF65374E9222}"/>
    <cellStyle name="Comma 6 19" xfId="19838" xr:uid="{48D3967F-C37F-4719-81C3-B0F4F0864AC5}"/>
    <cellStyle name="Comma 6 2" xfId="599" xr:uid="{B03FB11A-9AB3-4883-8066-2BFC9F0350E7}"/>
    <cellStyle name="Comma 6 2 2" xfId="19840" xr:uid="{19E289D3-BE6E-434F-9592-1FE4B984A36A}"/>
    <cellStyle name="Comma 6 2 2 2" xfId="19841" xr:uid="{F1B27949-B5E7-4F25-B207-E553CF583099}"/>
    <cellStyle name="Comma 6 2 2 2 2" xfId="19842" xr:uid="{EC01A7B8-CB37-4D5D-8EF2-260BFFD0F656}"/>
    <cellStyle name="Comma 6 2 2 2 3" xfId="19843" xr:uid="{8CDD7A9A-C89C-4499-B29D-4C38820AC9D1}"/>
    <cellStyle name="Comma 6 2 2 3" xfId="19844" xr:uid="{58E19C0D-AED4-46A2-A089-94B0CA784ADA}"/>
    <cellStyle name="Comma 6 2 2 3 2" xfId="19845" xr:uid="{7C98A1E7-79AD-48AB-B79A-9E64FA48589A}"/>
    <cellStyle name="Comma 6 2 2 4" xfId="19846" xr:uid="{5B7255E0-82E1-41F4-89B8-42CAE1DC597B}"/>
    <cellStyle name="Comma 6 2 2 5" xfId="19847" xr:uid="{3FC3F3F0-E774-4FB9-AA13-472DBF778C73}"/>
    <cellStyle name="Comma 6 2 3" xfId="19848" xr:uid="{3F08CC62-BCB7-46C0-975B-4A8BBDFFEBAC}"/>
    <cellStyle name="Comma 6 2 3 2" xfId="19849" xr:uid="{430D81BF-4068-497D-A741-0B380FC95F8D}"/>
    <cellStyle name="Comma 6 2 3 2 2" xfId="19850" xr:uid="{A88904EA-AE89-49AA-9CDC-D85606789FDF}"/>
    <cellStyle name="Comma 6 2 3 2 3" xfId="19851" xr:uid="{60AD4381-9911-4DCD-9B5A-05FF56387880}"/>
    <cellStyle name="Comma 6 2 3 3" xfId="19852" xr:uid="{29B20B07-2A0F-4A29-8AD5-1770E41B61BD}"/>
    <cellStyle name="Comma 6 2 3 3 2" xfId="19853" xr:uid="{EEFD8690-7DD3-46A4-A7CB-BBB0E85576B0}"/>
    <cellStyle name="Comma 6 2 3 4" xfId="19854" xr:uid="{4B583ABC-14B9-4E38-8513-04ADE9080459}"/>
    <cellStyle name="Comma 6 2 3 5" xfId="19855" xr:uid="{4E73F356-3B6C-42AD-ADF0-A87F5E7A907E}"/>
    <cellStyle name="Comma 6 2 4" xfId="19856" xr:uid="{98589153-047F-4CE0-87E0-3DB4B591B041}"/>
    <cellStyle name="Comma 6 2 4 2" xfId="19857" xr:uid="{B8FAA9EB-D310-4CF2-A1AF-FDADA155906F}"/>
    <cellStyle name="Comma 6 2 4 3" xfId="19858" xr:uid="{306B57FE-FA40-4331-8CEA-FB752FEFAE4F}"/>
    <cellStyle name="Comma 6 2 4 4" xfId="19859" xr:uid="{A41AE94B-5507-4CEA-8062-5BE4C478AF95}"/>
    <cellStyle name="Comma 6 2 5" xfId="19860" xr:uid="{1DD40DC1-1130-422A-ABF4-A8A80149E71C}"/>
    <cellStyle name="Comma 6 2 5 2" xfId="19861" xr:uid="{65B574D7-3D40-417B-84CA-7C674F09C53E}"/>
    <cellStyle name="Comma 6 2 6" xfId="19862" xr:uid="{F685001C-684B-4D42-A30F-348383BAB499}"/>
    <cellStyle name="Comma 6 2 7" xfId="19863" xr:uid="{DFFD7DF0-F8FE-4E9E-8834-4834B71290E6}"/>
    <cellStyle name="Comma 6 2 8" xfId="19864" xr:uid="{604640E2-2F81-4CA2-8FEA-FA4B00BBD5F6}"/>
    <cellStyle name="Comma 6 2 9" xfId="19839" xr:uid="{1D114766-6DDF-447D-9211-24F79BFE7CFD}"/>
    <cellStyle name="Comma 6 20" xfId="19865" xr:uid="{42E95C05-4DE1-48F0-8A95-535BCA0B0865}"/>
    <cellStyle name="Comma 6 21" xfId="19866" xr:uid="{30A35C9D-5E0B-45C6-A0B0-54ECCEE5E7D5}"/>
    <cellStyle name="Comma 6 22" xfId="19867" xr:uid="{6E99BADC-301A-440A-A5AE-7EA920B1A9E5}"/>
    <cellStyle name="Comma 6 23" xfId="19868" xr:uid="{EEE24828-E64E-4DE4-B6F1-95D7B7E94104}"/>
    <cellStyle name="Comma 6 24" xfId="33107" xr:uid="{53C3A9E7-78F8-41D0-825B-DCA3AD48B581}"/>
    <cellStyle name="Comma 6 25" xfId="33123" xr:uid="{4D1AAFBE-B062-4174-96C8-236CEEFDA36B}"/>
    <cellStyle name="Comma 6 3" xfId="600" xr:uid="{8AF5D27F-80BC-41D5-AE70-1B13B42AC955}"/>
    <cellStyle name="Comma 6 3 10" xfId="19869" xr:uid="{17464063-5B9E-45F0-BAF2-4E905E8763AA}"/>
    <cellStyle name="Comma 6 3 2" xfId="601" xr:uid="{5A1C058C-8DC9-4571-A95C-1AF4C5E881E7}"/>
    <cellStyle name="Comma 6 3 2 2" xfId="19871" xr:uid="{8A7812CF-970C-4982-9074-8D9163AA2138}"/>
    <cellStyle name="Comma 6 3 2 2 2" xfId="19872" xr:uid="{8DAF9ABA-8E47-4B67-AC73-0224D599446D}"/>
    <cellStyle name="Comma 6 3 2 2 3" xfId="19873" xr:uid="{86F52B84-DC6C-4B7F-8A09-78E8CA0A5BEA}"/>
    <cellStyle name="Comma 6 3 2 3" xfId="19874" xr:uid="{11B3A7E0-A865-46BE-BB60-E4A2323CDE21}"/>
    <cellStyle name="Comma 6 3 2 4" xfId="19875" xr:uid="{DB871251-3E71-4329-B962-15F90A2949F4}"/>
    <cellStyle name="Comma 6 3 2 5" xfId="19876" xr:uid="{EB596C9D-2257-4BEB-905B-831A084ECD71}"/>
    <cellStyle name="Comma 6 3 2 6" xfId="19870" xr:uid="{FE410158-B1B8-474F-AA23-06D8FD866130}"/>
    <cellStyle name="Comma 6 3 3" xfId="19877" xr:uid="{E5DB9D93-5EB8-4423-AB0B-0BC0E9F68AB3}"/>
    <cellStyle name="Comma 6 3 3 2" xfId="19878" xr:uid="{E2DC1DF0-1A7D-45E7-9A95-FBE5B023F736}"/>
    <cellStyle name="Comma 6 3 3 2 2" xfId="19879" xr:uid="{E9EB3505-63F7-490C-B12D-3A41DE00D610}"/>
    <cellStyle name="Comma 6 3 3 3" xfId="19880" xr:uid="{29DE3F86-0D43-482F-AF49-990C792F1BD2}"/>
    <cellStyle name="Comma 6 3 3 4" xfId="19881" xr:uid="{E0A02297-8351-4B7E-B4F9-EBAA022A235D}"/>
    <cellStyle name="Comma 6 3 3 5" xfId="19882" xr:uid="{B21DDE36-2646-4291-AB57-63DF6B084732}"/>
    <cellStyle name="Comma 6 3 4" xfId="19883" xr:uid="{BCCBBEDD-6320-49B2-93C8-A4809C94231F}"/>
    <cellStyle name="Comma 6 3 4 2" xfId="19884" xr:uid="{0F91786F-F563-4A3D-A9FD-D5B472A03E3C}"/>
    <cellStyle name="Comma 6 3 4 3" xfId="19885" xr:uid="{51230E99-4E43-434C-BF9A-3E8596D7A4EB}"/>
    <cellStyle name="Comma 6 3 5" xfId="19886" xr:uid="{B9EBDABB-B1F2-4BDC-B8B8-76C6F3018AE5}"/>
    <cellStyle name="Comma 6 3 6" xfId="19887" xr:uid="{8E52758E-86EA-46D3-880A-B45C161A3324}"/>
    <cellStyle name="Comma 6 3 7" xfId="19888" xr:uid="{51ECD96E-9C25-4245-919B-EF0CAB3F1552}"/>
    <cellStyle name="Comma 6 3 8" xfId="19889" xr:uid="{E75F93E5-EA6C-4812-A95B-590B47033F18}"/>
    <cellStyle name="Comma 6 3 9" xfId="19890" xr:uid="{2D2A94B0-C7BF-475F-A7DA-2D09CF95480D}"/>
    <cellStyle name="Comma 6 4" xfId="19891" xr:uid="{BAF3F0AF-90AE-41CB-8C2E-C7AACFA2C2D0}"/>
    <cellStyle name="Comma 6 4 2" xfId="19892" xr:uid="{8425713C-AF0B-4E0B-B948-23343B12091D}"/>
    <cellStyle name="Comma 6 4 2 2" xfId="19893" xr:uid="{433CF4C3-725A-4507-B4D6-FBC4F01F5F0B}"/>
    <cellStyle name="Comma 6 4 2 2 2" xfId="19894" xr:uid="{A71A654B-45B0-485C-9584-9B78A8F6B70E}"/>
    <cellStyle name="Comma 6 4 2 3" xfId="19895" xr:uid="{697419A2-BB92-4B70-85BE-EFEA54E3153E}"/>
    <cellStyle name="Comma 6 4 3" xfId="19896" xr:uid="{6696D483-53C0-4096-8615-3CFF6FE11E2D}"/>
    <cellStyle name="Comma 6 4 3 2" xfId="19897" xr:uid="{94B24B2A-55D9-4A06-84C5-FE65F7543DF9}"/>
    <cellStyle name="Comma 6 4 3 2 2" xfId="19898" xr:uid="{8422A4B9-6AAE-45B7-9AE0-B3CCC6438516}"/>
    <cellStyle name="Comma 6 4 3 3" xfId="19899" xr:uid="{53A52401-92E9-4212-BA4E-245C321CD699}"/>
    <cellStyle name="Comma 6 4 4" xfId="19900" xr:uid="{273F2D14-489A-4C76-8AD5-38722DF31ED4}"/>
    <cellStyle name="Comma 6 4 4 2" xfId="19901" xr:uid="{413CE5B9-F856-402D-A415-30274778C69D}"/>
    <cellStyle name="Comma 6 4 5" xfId="19902" xr:uid="{7A839714-1EC1-48D6-95E3-B2F1FE65DAFE}"/>
    <cellStyle name="Comma 6 4 6" xfId="19903" xr:uid="{DA5C1454-CB6C-41B4-91BB-08439A010B9D}"/>
    <cellStyle name="Comma 6 5" xfId="19904" xr:uid="{D4ED02F5-7889-4D90-9FDD-F63EA52901A1}"/>
    <cellStyle name="Comma 6 5 2" xfId="19905" xr:uid="{22B41253-9BF5-45A5-957A-EA67DE373D5B}"/>
    <cellStyle name="Comma 6 5 2 2" xfId="19906" xr:uid="{C9BA22D6-7FE1-4F31-A48A-38C4ACE06D38}"/>
    <cellStyle name="Comma 6 5 3" xfId="19907" xr:uid="{5C9C7F87-82C5-4580-83AB-F19636E33257}"/>
    <cellStyle name="Comma 6 5 4" xfId="19908" xr:uid="{61F1294C-E774-4CA8-864A-23D302217E86}"/>
    <cellStyle name="Comma 6 5 5" xfId="19909" xr:uid="{20AC822C-36B4-4A0B-BD13-AA0B709B77CB}"/>
    <cellStyle name="Comma 6 6" xfId="19910" xr:uid="{DB73915D-F6D1-4033-A8E9-56BD933F8C99}"/>
    <cellStyle name="Comma 6 6 2" xfId="19911" xr:uid="{D41541A3-5E98-4523-BDD2-345125EFAD45}"/>
    <cellStyle name="Comma 6 6 2 2" xfId="19912" xr:uid="{B3361BA2-5E15-4487-B729-74273EF3C6C2}"/>
    <cellStyle name="Comma 6 6 2 3" xfId="19913" xr:uid="{2C6CFAE6-526B-4377-8D1A-4A82CBC5CEB5}"/>
    <cellStyle name="Comma 6 6 3" xfId="19914" xr:uid="{DFB32020-33E6-4985-B0E1-EF285B79E76C}"/>
    <cellStyle name="Comma 6 6 4" xfId="19915" xr:uid="{7ACEBF9A-7C32-4D69-ADB4-AE598FAF93D0}"/>
    <cellStyle name="Comma 6 6 5" xfId="19916" xr:uid="{5DB26818-7D78-409B-B72D-16679BD7AB4A}"/>
    <cellStyle name="Comma 6 7" xfId="19917" xr:uid="{DDCC0F0B-3B1C-488D-A243-CE80A7A28174}"/>
    <cellStyle name="Comma 6 7 2" xfId="19918" xr:uid="{74DC60B1-AA4B-4F3E-93E0-F07621FE4DC1}"/>
    <cellStyle name="Comma 6 7 2 2" xfId="19919" xr:uid="{9FC8CC60-7CBA-4EF0-9A3E-0E24D7723B71}"/>
    <cellStyle name="Comma 6 7 2 3" xfId="19920" xr:uid="{B263BCBF-C29A-4716-8B3A-23A2476EADC4}"/>
    <cellStyle name="Comma 6 7 3" xfId="19921" xr:uid="{E7C7B7DF-E680-4F7A-B32B-9066FFD595F6}"/>
    <cellStyle name="Comma 6 7 4" xfId="19922" xr:uid="{B517B74E-6D9E-46E0-8254-38ADE931175D}"/>
    <cellStyle name="Comma 6 7 5" xfId="19923" xr:uid="{EE340F22-702A-4171-86BB-64180090F88E}"/>
    <cellStyle name="Comma 6 8" xfId="19924" xr:uid="{0E736C3C-1B4B-4C24-A8FD-C986EDE247E4}"/>
    <cellStyle name="Comma 6 8 2" xfId="19925" xr:uid="{7B16149F-5E53-4EA1-96F1-0014C61E9A17}"/>
    <cellStyle name="Comma 6 8 2 2" xfId="19926" xr:uid="{4E67DEFC-9EDD-40AC-92C1-BDAB5EB62A35}"/>
    <cellStyle name="Comma 6 8 3" xfId="19927" xr:uid="{DE33624A-A586-4720-A1C9-79FEA7BED0A2}"/>
    <cellStyle name="Comma 6 9" xfId="19928" xr:uid="{0BFAA082-589E-43C2-90A9-A11232675E8F}"/>
    <cellStyle name="Comma 6 9 2" xfId="19929" xr:uid="{D299DE98-42AC-47F8-B491-D8F8591F8957}"/>
    <cellStyle name="Comma 6 9 2 2" xfId="19930" xr:uid="{7CA88178-6567-484B-9777-EB30C6F422D3}"/>
    <cellStyle name="Comma 6 9 3" xfId="19931" xr:uid="{15767035-A2D1-4C76-A0ED-2BA1950A6510}"/>
    <cellStyle name="Comma 60" xfId="19932" xr:uid="{E6E4B4E7-F85B-4806-AB2B-BFF01C2BDFC5}"/>
    <cellStyle name="Comma 61" xfId="19933" xr:uid="{19E326BC-F6A4-4592-8217-08DB870AC6CE}"/>
    <cellStyle name="Comma 62" xfId="19934" xr:uid="{FFBC4BE5-B6EE-47A0-9174-53285DB3EB5A}"/>
    <cellStyle name="Comma 63" xfId="19935" xr:uid="{A140FE7D-28CA-45F2-BF07-D68FF71DE9A4}"/>
    <cellStyle name="Comma 64" xfId="19936" xr:uid="{14E7AB65-0C70-48FE-A499-1B8750A5EB36}"/>
    <cellStyle name="Comma 65" xfId="19937" xr:uid="{0B12C0C2-FDF4-4039-8266-79D5617EAC75}"/>
    <cellStyle name="Comma 66" xfId="19938" xr:uid="{22AEB4E7-3054-4368-9AD8-2701B5646D31}"/>
    <cellStyle name="Comma 67" xfId="19939" xr:uid="{A6F16A6D-584D-4E9B-9DE0-8A78C727669E}"/>
    <cellStyle name="Comma 68" xfId="19940" xr:uid="{0F727BF1-C3AE-4074-A82B-BB215442B11C}"/>
    <cellStyle name="Comma 69" xfId="19941" xr:uid="{5FB83ACC-06EE-4C01-B331-F7B033949F17}"/>
    <cellStyle name="Comma 7" xfId="602" xr:uid="{045725F2-9094-413C-A119-0B61A6EDFFB1}"/>
    <cellStyle name="Comma 7 10" xfId="33124" xr:uid="{B4477321-0885-4784-BF14-07F54CCFA60A}"/>
    <cellStyle name="Comma 7 11" xfId="19942" xr:uid="{0210780B-364A-4B26-94FD-29941D2F4303}"/>
    <cellStyle name="Comma 7 2" xfId="603" xr:uid="{EE841C91-36ED-419F-93B1-01A50D94528D}"/>
    <cellStyle name="Comma 7 2 2" xfId="604" xr:uid="{E62D6F23-72C5-4334-99CC-E713BB8435B3}"/>
    <cellStyle name="Comma 7 2 2 2" xfId="19945" xr:uid="{3CC26DAA-FCEF-4402-B848-04DCF6795BF7}"/>
    <cellStyle name="Comma 7 2 2 2 2" xfId="19946" xr:uid="{BA45FA0B-DE81-4EB7-8A78-6DB655523403}"/>
    <cellStyle name="Comma 7 2 2 2 3" xfId="19947" xr:uid="{4F1D06D2-6182-43EB-A63F-7FA30A3FEC6A}"/>
    <cellStyle name="Comma 7 2 2 3" xfId="19944" xr:uid="{55AB9C42-A974-41AB-A60C-DAC6B287EC46}"/>
    <cellStyle name="Comma 7 2 3" xfId="19948" xr:uid="{3BFC5196-24A6-4C76-99B7-F8B197BA0850}"/>
    <cellStyle name="Comma 7 2 3 2" xfId="19949" xr:uid="{1EA9E665-995D-4CBC-8620-82DA42B24282}"/>
    <cellStyle name="Comma 7 2 4" xfId="19950" xr:uid="{BDC849A6-F0A9-4602-A0CD-0DDDF41CC389}"/>
    <cellStyle name="Comma 7 2 4 2" xfId="19951" xr:uid="{854AE009-CBB6-4317-8E3D-53C829EA5417}"/>
    <cellStyle name="Comma 7 2 4 3" xfId="19952" xr:uid="{FB34BAEB-B41E-488A-A0E3-0D724EB22E72}"/>
    <cellStyle name="Comma 7 2 5" xfId="19953" xr:uid="{F7FB136D-E217-4172-851F-229D1BD9CF77}"/>
    <cellStyle name="Comma 7 2 6" xfId="19954" xr:uid="{C58C3514-6DB5-46DA-986B-F2381C326AF0}"/>
    <cellStyle name="Comma 7 2 7" xfId="19955" xr:uid="{BA65A3DF-588C-4913-8618-E05FDE25B0E0}"/>
    <cellStyle name="Comma 7 2 8" xfId="19943" xr:uid="{94B37327-E333-4C40-AED1-1BC501324880}"/>
    <cellStyle name="Comma 7 3" xfId="605" xr:uid="{B06BAE1B-D059-4E4B-96AB-344A63DF24C8}"/>
    <cellStyle name="Comma 7 3 2" xfId="19957" xr:uid="{2027DB17-4362-49E1-B250-D1FAB0DD971C}"/>
    <cellStyle name="Comma 7 3 2 2" xfId="19958" xr:uid="{723BB2D4-2B0B-4463-A16D-0A32635CA8AC}"/>
    <cellStyle name="Comma 7 3 2 2 2" xfId="19959" xr:uid="{4093799A-FA02-49DF-8483-52FB15DD5290}"/>
    <cellStyle name="Comma 7 3 2 3" xfId="19960" xr:uid="{08F59A42-505C-4893-AB13-06F3A765F06C}"/>
    <cellStyle name="Comma 7 3 2 4" xfId="19961" xr:uid="{13E98E7F-22B8-455E-9E14-CB1DD72D298D}"/>
    <cellStyle name="Comma 7 3 3" xfId="19962" xr:uid="{27CDD1C6-4B3B-4745-91E9-681FA7D63488}"/>
    <cellStyle name="Comma 7 3 3 2" xfId="19963" xr:uid="{A24EF274-6FCB-4A6E-BA23-6DC3EDDA9C86}"/>
    <cellStyle name="Comma 7 3 4" xfId="19964" xr:uid="{D5873B1A-1FBA-4DF0-B914-FFA717FDFA60}"/>
    <cellStyle name="Comma 7 3 5" xfId="19965" xr:uid="{478F44B9-7069-4F78-A3D9-872D57B05355}"/>
    <cellStyle name="Comma 7 3 6" xfId="19966" xr:uid="{52CFB68C-1B47-4656-9243-60867EA1533B}"/>
    <cellStyle name="Comma 7 3 7" xfId="19956" xr:uid="{D8481F1E-06EA-4531-BA4F-9BEDC112C4C3}"/>
    <cellStyle name="Comma 7 4" xfId="606" xr:uid="{E43A030B-9DE4-4F08-BF90-4A953744DAFD}"/>
    <cellStyle name="Comma 7 4 2" xfId="19968" xr:uid="{B587E9C4-7EEE-4380-BD84-5624B145CB6B}"/>
    <cellStyle name="Comma 7 4 2 2" xfId="19969" xr:uid="{3F0B8F94-6182-4140-A5EE-64BBAB0D4FE9}"/>
    <cellStyle name="Comma 7 4 2 3" xfId="19970" xr:uid="{321685E3-D647-40EA-BA62-BF3A38A9D311}"/>
    <cellStyle name="Comma 7 4 3" xfId="19971" xr:uid="{D8475196-71D2-4DE7-AD3D-FC4082823BFB}"/>
    <cellStyle name="Comma 7 4 4" xfId="19972" xr:uid="{37E06CAB-BBF3-48BB-91FD-6BA148A436D2}"/>
    <cellStyle name="Comma 7 4 5" xfId="19967" xr:uid="{240AF0C0-98C9-4008-B8D3-60858DC55936}"/>
    <cellStyle name="Comma 7 5" xfId="19973" xr:uid="{FE9F0548-B1C8-4005-85AF-4E5966CE1C4D}"/>
    <cellStyle name="Comma 7 5 2" xfId="19974" xr:uid="{A168F56B-99C2-4416-A507-4B841842D920}"/>
    <cellStyle name="Comma 7 5 3" xfId="19975" xr:uid="{172D479E-44AF-4EDB-A6DA-25279AE0EA42}"/>
    <cellStyle name="Comma 7 5 4" xfId="19976" xr:uid="{A22B069E-3FED-4002-9B01-E9B2CE012000}"/>
    <cellStyle name="Comma 7 6" xfId="19977" xr:uid="{086EC5A9-700F-4A2D-9FD1-157DF46F07F8}"/>
    <cellStyle name="Comma 7 6 2" xfId="19978" xr:uid="{70C2AB70-3CD2-44B4-867D-2AC02EF082CF}"/>
    <cellStyle name="Comma 7 6 2 2" xfId="19979" xr:uid="{AF1E3283-DCEF-46CE-938D-FB2F0D59DF07}"/>
    <cellStyle name="Comma 7 6 3" xfId="19980" xr:uid="{5D73B230-108D-4038-9F6C-3C6C81F15D15}"/>
    <cellStyle name="Comma 7 7" xfId="19981" xr:uid="{8EF9781C-2DD5-4629-B148-95E4845E144C}"/>
    <cellStyle name="Comma 7 7 2" xfId="19982" xr:uid="{A66B373A-F1C5-4E3C-95EA-69CCEB204AFF}"/>
    <cellStyle name="Comma 7 7 3" xfId="19983" xr:uid="{B16ED63E-1D3B-4389-8587-540036CE861C}"/>
    <cellStyle name="Comma 7 7 4" xfId="19984" xr:uid="{71C37F3C-083C-4074-A018-07E3CEF6E9C3}"/>
    <cellStyle name="Comma 7 8" xfId="19985" xr:uid="{1DABFC8A-99D1-4FB8-8BF1-30CAAE96481B}"/>
    <cellStyle name="Comma 7 9" xfId="19986" xr:uid="{E625DC1A-A679-4EDE-9E59-9FE0CF78CFB1}"/>
    <cellStyle name="Comma 70" xfId="19987" xr:uid="{15C1993D-A0AD-48BD-8845-139F4E46629C}"/>
    <cellStyle name="Comma 71" xfId="19988" xr:uid="{D0C09CA8-B965-4D99-BE7E-DC93D9CEDC79}"/>
    <cellStyle name="Comma 72" xfId="19989" xr:uid="{52BFDD94-3F29-41DD-A656-92F2959FC3F1}"/>
    <cellStyle name="Comma 73" xfId="19990" xr:uid="{674FEB7B-881C-4896-9AF3-92C011BF0369}"/>
    <cellStyle name="Comma 74" xfId="19991" xr:uid="{CDF3ED7C-265C-49D4-BF33-C4BA2A22D94E}"/>
    <cellStyle name="Comma 75" xfId="19992" xr:uid="{628B158C-62EF-46D6-B9E2-239F76B6DE90}"/>
    <cellStyle name="Comma 76" xfId="19993" xr:uid="{F29796D2-A7B0-4043-975E-59851279AB54}"/>
    <cellStyle name="Comma 77" xfId="19994" xr:uid="{5C0AD0D5-F71D-422A-8861-D60023F210C1}"/>
    <cellStyle name="Comma 78" xfId="19995" xr:uid="{56FD2C80-7924-4E45-90F5-52E61BFC8EBC}"/>
    <cellStyle name="Comma 79" xfId="19996" xr:uid="{C38CAEF8-266C-412E-B054-2008E1AA95A0}"/>
    <cellStyle name="Comma 8" xfId="607" xr:uid="{FFFECCFB-2D04-4134-9E2F-CE1CB07277AD}"/>
    <cellStyle name="Comma 8 2" xfId="608" xr:uid="{DAB6D1E1-9D15-4C60-B8C2-E8951D968184}"/>
    <cellStyle name="Comma 8 2 2" xfId="19997" xr:uid="{6467EFC2-8CB7-4942-AA8E-A5E15AF3C345}"/>
    <cellStyle name="Comma 8 2 2 2" xfId="19998" xr:uid="{581A511D-BD87-4A4F-B245-C43C4FCD7DF8}"/>
    <cellStyle name="Comma 8 2 2 3" xfId="19999" xr:uid="{A046E238-EB01-478F-AA22-2BBB28095F2A}"/>
    <cellStyle name="Comma 8 2 2 4" xfId="20000" xr:uid="{7C640496-D1BF-4FE7-9241-D5BF09AE9B60}"/>
    <cellStyle name="Comma 8 2 3" xfId="20001" xr:uid="{9BAFF246-1F06-4C10-AF81-19334DB40D23}"/>
    <cellStyle name="Comma 8 2 3 2" xfId="20002" xr:uid="{98373889-2E3A-4F05-AB11-341DC9F9626F}"/>
    <cellStyle name="Comma 8 2 3 3" xfId="20003" xr:uid="{1D55FF8E-5599-4A47-8B1A-A81AD5F70331}"/>
    <cellStyle name="Comma 8 2 4" xfId="20004" xr:uid="{3805884F-C061-4395-AB12-4C5AF343B719}"/>
    <cellStyle name="Comma 8 2 4 2" xfId="20005" xr:uid="{94D6982A-A227-448E-9052-5798F831F876}"/>
    <cellStyle name="Comma 8 2 4 3" xfId="20006" xr:uid="{390535A2-130D-44E2-B931-8523F44DCCE3}"/>
    <cellStyle name="Comma 8 2 5" xfId="20007" xr:uid="{E049079C-96AA-4CC9-A5CE-EF9C91EBAA3F}"/>
    <cellStyle name="Comma 8 2 5 2" xfId="20008" xr:uid="{2D7D0A8E-8851-4427-B4DB-B3346F626ED1}"/>
    <cellStyle name="Comma 8 2 6" xfId="20009" xr:uid="{31F3B6CA-427F-43F0-A7D6-BD4C122C5284}"/>
    <cellStyle name="Comma 8 2 7" xfId="20010" xr:uid="{D9CDC3D6-EB40-42E3-AE4C-0FE28304F842}"/>
    <cellStyle name="Comma 8 3" xfId="609" xr:uid="{DCC8338D-7A06-402C-8B80-1A0A0158F99E}"/>
    <cellStyle name="Comma 8 3 2" xfId="610" xr:uid="{3C175A75-A47D-4EF0-9B9D-294CFA2854D5}"/>
    <cellStyle name="Comma 8 3 2 2" xfId="611" xr:uid="{4AC616F3-2999-4CD0-A692-19C7B7662688}"/>
    <cellStyle name="Comma 8 3 2 2 2" xfId="20011" xr:uid="{45337493-BDCD-4AD7-8DFA-4260AEC2B82B}"/>
    <cellStyle name="Comma 8 3 2 2 3" xfId="20012" xr:uid="{FBCD875A-69F2-4CF2-AAA4-B46E49D00DFA}"/>
    <cellStyle name="Comma 8 3 2 3" xfId="20013" xr:uid="{B95D5DDB-D0E3-470C-903C-B56CF0A435F2}"/>
    <cellStyle name="Comma 8 3 2 3 2" xfId="20014" xr:uid="{0C46EB4C-8897-41AD-97BA-A2562CAFB14A}"/>
    <cellStyle name="Comma 8 3 2 3 3" xfId="20015" xr:uid="{FD0C070F-1B1C-4F9B-8F10-989CD1238569}"/>
    <cellStyle name="Comma 8 3 2 4" xfId="20016" xr:uid="{AA86B547-0F72-496A-B1F5-5E6CE7C847AE}"/>
    <cellStyle name="Comma 8 3 2 4 2" xfId="20017" xr:uid="{BB073817-A95F-435A-8A02-20604C754C97}"/>
    <cellStyle name="Comma 8 3 2 5" xfId="20018" xr:uid="{989F4F94-2F70-4B09-8684-804EBEB6547B}"/>
    <cellStyle name="Comma 8 3 3" xfId="20019" xr:uid="{E109080C-F102-44AD-9159-DF1F0A12B1D5}"/>
    <cellStyle name="Comma 8 3 3 2" xfId="20020" xr:uid="{A742E779-1862-4688-923B-A798427CA3B6}"/>
    <cellStyle name="Comma 8 3 3 3" xfId="20021" xr:uid="{0FF2083D-8F88-496F-8CD2-66591DC32675}"/>
    <cellStyle name="Comma 8 3 4" xfId="20022" xr:uid="{7A309A48-6D2B-43A2-9DF4-9DDF6B67A8A1}"/>
    <cellStyle name="Comma 8 3 4 2" xfId="20023" xr:uid="{614EAA1E-66CE-470E-939E-447B030E1EFC}"/>
    <cellStyle name="Comma 8 3 4 3" xfId="20024" xr:uid="{D4F86EB6-DAC4-4467-947E-3A7373AA1F41}"/>
    <cellStyle name="Comma 8 3 5" xfId="20025" xr:uid="{188A95A2-277B-4EF6-BB1C-7A57BC85F56D}"/>
    <cellStyle name="Comma 8 3 5 2" xfId="20026" xr:uid="{7FDE3620-1511-45A9-8702-6B1FE2308F1E}"/>
    <cellStyle name="Comma 8 3 6" xfId="20027" xr:uid="{26A7FEF4-9935-4DCA-9ECC-1B482A86912F}"/>
    <cellStyle name="Comma 8 3 7" xfId="20028" xr:uid="{7EBD59C7-66CF-432E-8BDA-1205F906BE38}"/>
    <cellStyle name="Comma 8 4" xfId="20029" xr:uid="{CEBE2978-3497-4C33-BFD9-CD556DE567E8}"/>
    <cellStyle name="Comma 8 4 2" xfId="20030" xr:uid="{A5607B19-2E46-4D96-A3B0-ABD9ED651ABD}"/>
    <cellStyle name="Comma 8 4 3" xfId="20031" xr:uid="{BB79D5FF-A7EF-47A7-AA49-EBCB454A4B23}"/>
    <cellStyle name="Comma 8 4 4" xfId="20032" xr:uid="{20CFED25-69B7-4DA5-9901-0B316436C092}"/>
    <cellStyle name="Comma 8 5" xfId="20033" xr:uid="{4208B437-4FD1-4E41-AD6A-E93E4867CD10}"/>
    <cellStyle name="Comma 8 5 2" xfId="20034" xr:uid="{9626D4D8-B1A1-446A-9792-890B4896B1D6}"/>
    <cellStyle name="Comma 8 5 3" xfId="20035" xr:uid="{12F3CE44-DF8F-41D5-8F6C-A90EF1908916}"/>
    <cellStyle name="Comma 8 6" xfId="20036" xr:uid="{F8D996BD-B12C-4435-8F05-D279D57A3015}"/>
    <cellStyle name="Comma 8 7" xfId="20037" xr:uid="{159FC613-61B9-4781-808B-7B97D83BE435}"/>
    <cellStyle name="Comma 8 8" xfId="20038" xr:uid="{D87D642A-8486-4F12-92EB-C1FAA1EB5582}"/>
    <cellStyle name="Comma 8 9" xfId="33120" xr:uid="{E1B5083B-8B25-4DE2-AA6C-59B00C65F163}"/>
    <cellStyle name="Comma 80" xfId="20039" xr:uid="{EF3B3626-3192-4C8A-B747-E1D013C77F99}"/>
    <cellStyle name="Comma 81" xfId="20040" xr:uid="{5D69FEDE-CAFE-4CA8-AF76-DD942BE00489}"/>
    <cellStyle name="Comma 82" xfId="20041" xr:uid="{7DEB2254-D022-43DB-8F36-0F93802B73E8}"/>
    <cellStyle name="Comma 83" xfId="20042" xr:uid="{560864F5-B5AA-40F3-A182-0133AEFB4FF4}"/>
    <cellStyle name="Comma 84" xfId="20043" xr:uid="{77109FE1-4545-415E-A81A-516787D00378}"/>
    <cellStyle name="Comma 85" xfId="20044" xr:uid="{4ECD4050-1939-4E2C-9572-6D29B9CE49A7}"/>
    <cellStyle name="Comma 86" xfId="20045" xr:uid="{862B631A-84A4-4785-98AC-091FE9DD099B}"/>
    <cellStyle name="Comma 87" xfId="20046" xr:uid="{1C942197-B7B8-4DD9-A0E9-64BDFAFBAD10}"/>
    <cellStyle name="Comma 88" xfId="20047" xr:uid="{8CC8C500-8997-4686-B102-48D1C954A6A8}"/>
    <cellStyle name="Comma 89" xfId="20048" xr:uid="{9667CC76-7A47-4D8B-ADF1-ABB070BAB7DA}"/>
    <cellStyle name="Comma 9" xfId="612" xr:uid="{B11EE26D-631D-492A-917E-22F1BDACBBB9}"/>
    <cellStyle name="Comma 9 2" xfId="613" xr:uid="{A98FCD49-F679-4ABF-9D1D-426B69F03405}"/>
    <cellStyle name="Comma 9 2 2" xfId="20051" xr:uid="{76B059C3-94DB-4F46-92A1-A1D03FCF6BF2}"/>
    <cellStyle name="Comma 9 2 2 2" xfId="20052" xr:uid="{4A171B45-1577-4E13-9762-AC503B0ACE62}"/>
    <cellStyle name="Comma 9 2 2 3" xfId="20053" xr:uid="{6CB6E3D0-0A8E-4E7A-AE52-F25171827B5E}"/>
    <cellStyle name="Comma 9 2 3" xfId="20054" xr:uid="{A1369ACD-8072-4FC5-808D-FCA46D7458BF}"/>
    <cellStyle name="Comma 9 2 4" xfId="20055" xr:uid="{2BED6125-0D3C-4F28-83C6-54269A1D6543}"/>
    <cellStyle name="Comma 9 2 5" xfId="20056" xr:uid="{B85AF08F-094C-439F-8E29-4FCB4595F137}"/>
    <cellStyle name="Comma 9 2 6" xfId="20050" xr:uid="{921F5766-E8F4-4CF9-9278-CF8A9842A1F0}"/>
    <cellStyle name="Comma 9 3" xfId="614" xr:uid="{E9ADA992-6A6F-4731-8312-36F678236A6B}"/>
    <cellStyle name="Comma 9 3 2" xfId="20058" xr:uid="{8894F06E-170F-48E9-9FC3-7AB7545A48E5}"/>
    <cellStyle name="Comma 9 3 2 2" xfId="20059" xr:uid="{64C493E3-C2AE-4FE2-A134-73A3732F5244}"/>
    <cellStyle name="Comma 9 3 2 3" xfId="20060" xr:uid="{229D45AE-5276-46FC-93D4-A544D7F09DED}"/>
    <cellStyle name="Comma 9 3 3" xfId="20061" xr:uid="{21D9E4B0-04D7-4E83-B1DB-67AF8452C797}"/>
    <cellStyle name="Comma 9 3 4" xfId="20062" xr:uid="{6BF358FB-BEC0-4D0E-A50B-3464CC6D2DDD}"/>
    <cellStyle name="Comma 9 3 5" xfId="20057" xr:uid="{93125BE7-C82A-4299-A13A-09CC8D09C149}"/>
    <cellStyle name="Comma 9 4" xfId="20063" xr:uid="{BA2DF9B0-8CB2-4AC9-AC68-64101687015A}"/>
    <cellStyle name="Comma 9 4 2" xfId="20064" xr:uid="{1DA98372-9378-4D2C-AD55-25BF258F789F}"/>
    <cellStyle name="Comma 9 4 3" xfId="20065" xr:uid="{A78C182E-7B90-4905-945C-9E61554E46C5}"/>
    <cellStyle name="Comma 9 5" xfId="20066" xr:uid="{381AE2C6-A6DE-4253-95CE-0001A1A78456}"/>
    <cellStyle name="Comma 9 5 2" xfId="20067" xr:uid="{B53F4201-28E8-4C2D-AA7B-DABD8971A2AF}"/>
    <cellStyle name="Comma 9 5 3" xfId="20068" xr:uid="{C0672065-C27B-4DD4-B655-FD5D93EF0F47}"/>
    <cellStyle name="Comma 9 6" xfId="20069" xr:uid="{14C7DE7D-7A94-4495-B19E-DF8705592E60}"/>
    <cellStyle name="Comma 9 7" xfId="20070" xr:uid="{34855827-E332-4CE2-838F-ECE5208A1F5E}"/>
    <cellStyle name="Comma 9 8" xfId="33121" xr:uid="{3E0DA465-E192-4CF0-A98D-1837D26B8566}"/>
    <cellStyle name="Comma 9 9" xfId="20049" xr:uid="{14A81B28-79AF-4401-859B-FC62ABD54C13}"/>
    <cellStyle name="Comma 90" xfId="20071" xr:uid="{C97AAD20-8FF9-4245-BB95-DAEEBC549DF5}"/>
    <cellStyle name="Comma 91" xfId="20072" xr:uid="{ACAF159A-AF44-4CFF-864A-EB38C8FC23DA}"/>
    <cellStyle name="Comma 92" xfId="20073" xr:uid="{4411F7D5-DFA7-4817-B063-EF13D69FE513}"/>
    <cellStyle name="Comma 93" xfId="20074" xr:uid="{09115817-5DBF-4A35-B3C8-F7EFD4DF59A9}"/>
    <cellStyle name="Comma 94" xfId="20075" xr:uid="{1FF04746-6182-41E0-A037-062A3705D067}"/>
    <cellStyle name="Comma 95" xfId="20076" xr:uid="{C07C0DA9-08CA-4E40-A0E7-A6F0BDC9892A}"/>
    <cellStyle name="Comma 96" xfId="20077" xr:uid="{6576B483-CBAD-4AB8-99E8-E86D66AB9AD7}"/>
    <cellStyle name="Comma 97" xfId="20078" xr:uid="{94E0247D-DF42-4BD8-AC76-C5C786E6D65D}"/>
    <cellStyle name="Comma 98" xfId="20079" xr:uid="{1EC9A304-0013-4118-BD02-270D370B5846}"/>
    <cellStyle name="Comma 99" xfId="20080" xr:uid="{10F22B55-BC5F-4E90-B564-BFE1A34516DD}"/>
    <cellStyle name="Comma0" xfId="20081" xr:uid="{4E5DDC15-8573-48D8-A921-6CCD07DB7591}"/>
    <cellStyle name="Comma0 2" xfId="20082" xr:uid="{FFEFFA19-037C-47E8-832D-38D7B5C6D8E5}"/>
    <cellStyle name="Comma0 2 2" xfId="20083" xr:uid="{FBD6FED2-042B-4CA4-95CF-F6A6B9533DF3}"/>
    <cellStyle name="Comma0 2 2 2" xfId="20084" xr:uid="{676DEB24-F523-46FF-A3D6-2738B228BE97}"/>
    <cellStyle name="Comma0 2 3" xfId="20085" xr:uid="{4CB7C41D-E988-4FFF-8F9F-A02F762CD375}"/>
    <cellStyle name="Comma0 2 3 2" xfId="20086" xr:uid="{CABD5102-DAA2-49EE-85A9-E5B81CDFC35E}"/>
    <cellStyle name="Comma0 2 3 3" xfId="20087" xr:uid="{40F05AA8-520A-4CDD-BCAD-04CDAA4D51F1}"/>
    <cellStyle name="Comma0 2 4" xfId="20088" xr:uid="{3188829E-0AE9-44C0-A5BC-9688583E0DE3}"/>
    <cellStyle name="Comma0 3" xfId="20089" xr:uid="{C9ADD723-BE56-4F2E-BE78-12F921741359}"/>
    <cellStyle name="Comma0 3 2" xfId="20090" xr:uid="{37FFBF1A-43FB-47A9-9A41-7C0F16AD4E6D}"/>
    <cellStyle name="Comma0 3 2 2" xfId="20091" xr:uid="{0D6F1CE2-E5A6-4288-A973-30FD9910A5B6}"/>
    <cellStyle name="Comma0 3 2 2 2" xfId="20092" xr:uid="{BF91A212-1CD0-4A1F-99AD-06D5614FBFC4}"/>
    <cellStyle name="Comma0 3 2 2 3" xfId="20093" xr:uid="{B8D1774E-8E58-434A-AC6C-686AD2CB2B0F}"/>
    <cellStyle name="Comma0 3 2 3" xfId="20094" xr:uid="{D8D43F61-91B0-43DD-98DC-6A2BAA9BBDBB}"/>
    <cellStyle name="Comma0 3 2 4" xfId="20095" xr:uid="{3027832E-D409-493D-AFCD-AAEBDCA33734}"/>
    <cellStyle name="Comma0 3 3" xfId="20096" xr:uid="{741247D7-FFDC-4013-ABF6-41039875118D}"/>
    <cellStyle name="Comma0 3 3 2" xfId="20097" xr:uid="{E449ACCC-C8FA-46B7-97A2-D02B19223805}"/>
    <cellStyle name="Comma0 3 3 2 2" xfId="20098" xr:uid="{6AE4CC1F-BFDE-4142-A73C-D645C30D134F}"/>
    <cellStyle name="Comma0 3 3 3" xfId="20099" xr:uid="{85357DDC-0603-4354-A071-1A9DC12C0DC0}"/>
    <cellStyle name="Comma0 3 3 4" xfId="20100" xr:uid="{EE9DE8E1-C40A-4447-99C1-2EF3D26AA20C}"/>
    <cellStyle name="Comma0 3 4" xfId="20101" xr:uid="{6F60D8B8-1B3A-490B-895A-726773F8B25F}"/>
    <cellStyle name="Comma0 3 4 2" xfId="20102" xr:uid="{FC106B72-2AAB-4074-A328-AEF4B228E895}"/>
    <cellStyle name="Comma0 3 5" xfId="20103" xr:uid="{1B9495E8-D549-409B-84D0-F28F8FC7BAA0}"/>
    <cellStyle name="Comma0 3 5 2" xfId="20104" xr:uid="{DB290019-5C48-4CD8-8677-420BF842A71A}"/>
    <cellStyle name="Comma0 4" xfId="20105" xr:uid="{2AA03717-D3E1-43D3-8019-D4435C9FF338}"/>
    <cellStyle name="Comma0 4 2" xfId="20106" xr:uid="{910FF2A7-D55C-4D91-B82A-64987DCE41D7}"/>
    <cellStyle name="Comma0 4 2 2" xfId="20107" xr:uid="{CF0D76AB-B4D3-4C3B-8972-E2DF4435902E}"/>
    <cellStyle name="Comma0 4 2 3" xfId="20108" xr:uid="{97C7BA56-E061-4460-9A86-D77A8D007A52}"/>
    <cellStyle name="Comma0 4 3" xfId="20109" xr:uid="{EDF624DF-3E13-4D38-97D6-FB0D71AABCCF}"/>
    <cellStyle name="Comma0 4 3 2" xfId="20110" xr:uid="{DA9EAA1A-A89F-41DC-85D1-1EA466B3B833}"/>
    <cellStyle name="Comma0 4 4" xfId="20111" xr:uid="{EAE78402-4424-4295-9E9B-4F8079656ED5}"/>
    <cellStyle name="Comma0 5" xfId="20112" xr:uid="{F1102B34-9A83-4695-A209-088C77030778}"/>
    <cellStyle name="Comma0 5 2" xfId="20113" xr:uid="{4B08EE2F-E4B2-4CE2-8CD7-26602CD8140D}"/>
    <cellStyle name="Comma0 5 3" xfId="20114" xr:uid="{FA459766-16C3-4E90-9F9A-5D8A20F870E5}"/>
    <cellStyle name="Comma0 6" xfId="20115" xr:uid="{D8EF62C4-A0B2-4A58-A18A-11629348EB80}"/>
    <cellStyle name="Comma0 7" xfId="20116" xr:uid="{F4035372-AA3C-483E-AA70-F97DA179967E}"/>
    <cellStyle name="Comma0 8" xfId="33110" xr:uid="{AEA839BC-D520-4924-A610-6952ED69EBD5}"/>
    <cellStyle name="Company Name" xfId="20117" xr:uid="{B4A42257-DC1F-4C5A-8BFE-36E79EEE2257}"/>
    <cellStyle name="Company Name 2" xfId="20118" xr:uid="{897E5FCB-F8C0-4C1E-AD96-AE5A15ED99C6}"/>
    <cellStyle name="Company Name 2 2" xfId="20119" xr:uid="{DB98FA07-76AA-4261-BBC4-1FC3A53B2BC2}"/>
    <cellStyle name="Company Name 2 3" xfId="20120" xr:uid="{25F2BA59-75D5-4AED-B0FE-45D6029C35FB}"/>
    <cellStyle name="Company Name 3" xfId="20121" xr:uid="{649F5E39-F96C-479C-B774-DB816BB79E0D}"/>
    <cellStyle name="Company Name 4" xfId="20122" xr:uid="{E9300CB0-4F14-4D88-804C-BD932F750F6A}"/>
    <cellStyle name="Curren - Style1" xfId="20123" xr:uid="{AB348BCD-6758-43AB-A77A-AB255576D0AB}"/>
    <cellStyle name="Currency [0] 2" xfId="615" xr:uid="{93A60FB3-5377-4630-9FE6-C2A75ACC1550}"/>
    <cellStyle name="Currency [0] 2 2" xfId="33102" xr:uid="{7F1E7B2E-B313-4F8E-AB9F-3F80D28272D6}"/>
    <cellStyle name="Currency [0] 3" xfId="616" xr:uid="{5989D65A-D4F8-43D5-AADC-F598729F73D9}"/>
    <cellStyle name="Currency [0] 3 2" xfId="33096" xr:uid="{01A9021B-3D91-4C45-9122-4F825B99E699}"/>
    <cellStyle name="Currency 10" xfId="20124" xr:uid="{5B473EA1-C745-46CE-AFD3-08A8CCEDB4BB}"/>
    <cellStyle name="Currency 11" xfId="20125" xr:uid="{2BFC31A4-CF57-419E-852A-159D633A120E}"/>
    <cellStyle name="Currency 12" xfId="20126" xr:uid="{936D70F3-5B81-4DE9-AE3B-9BC3810A8078}"/>
    <cellStyle name="Currency 13" xfId="20127" xr:uid="{40FD5F21-178C-41F7-BC62-86E24F27B081}"/>
    <cellStyle name="Currency 14" xfId="20128" xr:uid="{01647626-D194-4BE1-95BA-780F36428DA3}"/>
    <cellStyle name="Currency 15" xfId="20129" xr:uid="{ABBE7B0A-77A0-4338-976B-152B29F339C7}"/>
    <cellStyle name="Currency 16" xfId="20130" xr:uid="{396CDA59-56A0-40A6-90DC-5EDB1ACFF463}"/>
    <cellStyle name="Currency 17" xfId="20131" xr:uid="{E513DC35-0B40-49FD-8B38-500AE24ED671}"/>
    <cellStyle name="Currency 18" xfId="20132" xr:uid="{857FE994-2385-4419-8290-49A943D2FF04}"/>
    <cellStyle name="Currency 19" xfId="20133" xr:uid="{AD719952-B053-4905-9BB5-68D2AF02961B}"/>
    <cellStyle name="Currency 2" xfId="617" xr:uid="{D3618849-B830-4F57-B6EE-B0945DF32517}"/>
    <cellStyle name="Currency 2 10" xfId="20135" xr:uid="{C7BC0479-2D5A-4FEA-9015-7E6EFA9AF41A}"/>
    <cellStyle name="Currency 2 10 2" xfId="20136" xr:uid="{F12AADCE-FAD5-43D5-BD00-F1560179B058}"/>
    <cellStyle name="Currency 2 11" xfId="20137" xr:uid="{8C67C6FD-20E0-47BB-8E21-5AA7D3467D25}"/>
    <cellStyle name="Currency 2 12" xfId="20138" xr:uid="{33EC5747-52E3-4298-9154-BBA696A451CD}"/>
    <cellStyle name="Currency 2 13" xfId="20139" xr:uid="{5397A299-25F4-4A54-8B94-60AE87E180A9}"/>
    <cellStyle name="Currency 2 14" xfId="20140" xr:uid="{28AB614E-FC6D-48A1-9237-038E83F74528}"/>
    <cellStyle name="Currency 2 15" xfId="33101" xr:uid="{8FB01483-1D2C-484C-9871-0EBD0281A5FF}"/>
    <cellStyle name="Currency 2 16" xfId="20134" xr:uid="{3B1730C7-90A7-4DA6-977E-F77851C870F9}"/>
    <cellStyle name="Currency 2 2" xfId="618" xr:uid="{9BBCE015-AFDE-485C-9B4B-7255A19977D0}"/>
    <cellStyle name="Currency 2 2 10" xfId="20141" xr:uid="{40E65266-8EC8-473E-8EED-0E766AA84464}"/>
    <cellStyle name="Currency 2 2 11" xfId="20142" xr:uid="{DBC18AE2-BF78-4B6F-87A3-29237AE5B098}"/>
    <cellStyle name="Currency 2 2 12" xfId="20143" xr:uid="{335578F2-9468-4C52-B350-DA987CE4A74F}"/>
    <cellStyle name="Currency 2 2 13" xfId="20144" xr:uid="{6AA9B28A-567A-43F3-99F8-B914ED010AE3}"/>
    <cellStyle name="Currency 2 2 2" xfId="619" xr:uid="{0E21F67B-9EFD-4516-99FF-B8211CE0F16C}"/>
    <cellStyle name="Currency 2 2 2 2" xfId="620" xr:uid="{411D13FF-FEF9-4ED5-A238-177DE6AB58A0}"/>
    <cellStyle name="Currency 2 2 2 2 2" xfId="20146" xr:uid="{D771B2A4-C664-46D7-ABED-D11A0CC1E9E0}"/>
    <cellStyle name="Currency 2 2 2 3" xfId="20147" xr:uid="{B9B10674-58DF-4B36-9993-52E356538D9F}"/>
    <cellStyle name="Currency 2 2 2 3 2" xfId="20148" xr:uid="{C0ECC0FF-4E2F-4CFA-AC0B-D1DD525110A6}"/>
    <cellStyle name="Currency 2 2 2 4" xfId="20149" xr:uid="{2BB9B157-9C46-4497-AF91-F4C8F97A0D78}"/>
    <cellStyle name="Currency 2 2 2 5" xfId="20150" xr:uid="{27D7E039-DC31-4C65-9468-0F2CBC32384B}"/>
    <cellStyle name="Currency 2 2 2 6" xfId="20151" xr:uid="{84ACA515-432A-4D41-A8D2-28AE7CE6B651}"/>
    <cellStyle name="Currency 2 2 2 7" xfId="20145" xr:uid="{792DD48D-9CDD-4BD0-9937-F0FBDFE4E227}"/>
    <cellStyle name="Currency 2 2 3" xfId="20152" xr:uid="{04385327-19A7-4145-A0A0-B11957006912}"/>
    <cellStyle name="Currency 2 2 3 2" xfId="20153" xr:uid="{F9FDC857-F36C-449A-86AA-BCF0DB1A64BC}"/>
    <cellStyle name="Currency 2 2 3 2 2" xfId="20154" xr:uid="{363D5718-39A8-4689-9BE5-88598AE91C83}"/>
    <cellStyle name="Currency 2 2 3 3" xfId="20155" xr:uid="{83870357-21CA-4E5A-B334-B9AC664AF8D8}"/>
    <cellStyle name="Currency 2 2 3 4" xfId="20156" xr:uid="{0B545A09-9A56-424D-A416-E94A03E16868}"/>
    <cellStyle name="Currency 2 2 4" xfId="20157" xr:uid="{9E86AC59-BCC0-4203-A616-0AB2E01A27F8}"/>
    <cellStyle name="Currency 2 2 4 10" xfId="20158" xr:uid="{D4B328AB-A51B-4676-9F84-F4A04B0CB5CE}"/>
    <cellStyle name="Currency 2 2 4 2" xfId="20159" xr:uid="{7723E3BE-892B-441B-94D0-13D609ADEC3A}"/>
    <cellStyle name="Currency 2 2 4 2 2" xfId="20160" xr:uid="{C8E72CE6-EB27-470C-90E3-BAC05A7C72A7}"/>
    <cellStyle name="Currency 2 2 4 2 2 2" xfId="20161" xr:uid="{0301EF50-A715-4E95-9B56-1885A45B1FC7}"/>
    <cellStyle name="Currency 2 2 4 2 3" xfId="20162" xr:uid="{391BCCF9-D0CA-4116-B07C-3F2B774B79E2}"/>
    <cellStyle name="Currency 2 2 4 2 4" xfId="20163" xr:uid="{F7D83152-B243-4C57-98C1-6F9FACF1E59C}"/>
    <cellStyle name="Currency 2 2 4 3" xfId="20164" xr:uid="{4092FA01-A2C5-4B39-A8AE-BA5903B70DA0}"/>
    <cellStyle name="Currency 2 2 4 3 2" xfId="20165" xr:uid="{6344A776-9E74-4034-8B5F-61419A86B67A}"/>
    <cellStyle name="Currency 2 2 4 3 2 2" xfId="20166" xr:uid="{C57C09DB-71B6-4200-A8DC-ECBEEC179BE3}"/>
    <cellStyle name="Currency 2 2 4 3 3" xfId="20167" xr:uid="{EE404B5F-5648-482F-9E66-B5DDD10FAA09}"/>
    <cellStyle name="Currency 2 2 4 3 4" xfId="20168" xr:uid="{97CFCD73-E441-491A-9C1B-AE0E74C16B38}"/>
    <cellStyle name="Currency 2 2 4 4" xfId="20169" xr:uid="{9DA7DFF7-C5D8-431F-89BA-4E7941BC0C4E}"/>
    <cellStyle name="Currency 2 2 4 4 2" xfId="20170" xr:uid="{22ABFA0B-CE67-4894-94A8-946530F52D57}"/>
    <cellStyle name="Currency 2 2 4 4 2 2" xfId="20171" xr:uid="{ECDA858A-04EC-44D4-9D4E-71BA4F3DDE1F}"/>
    <cellStyle name="Currency 2 2 4 4 3" xfId="20172" xr:uid="{3C0DF8F2-A3B6-4F0C-A360-1D5234C11762}"/>
    <cellStyle name="Currency 2 2 4 4 4" xfId="20173" xr:uid="{DE497E04-3AB9-44B7-B7BA-E60603A95493}"/>
    <cellStyle name="Currency 2 2 4 5" xfId="20174" xr:uid="{06C31A51-C9F2-42B3-BAB1-61CC14FD1C97}"/>
    <cellStyle name="Currency 2 2 4 5 2" xfId="20175" xr:uid="{E33DEE6A-CF68-44D7-94B6-01D62113B50D}"/>
    <cellStyle name="Currency 2 2 4 5 2 2" xfId="20176" xr:uid="{3ECCD702-3E9A-4BE4-AE85-1A122093A9FB}"/>
    <cellStyle name="Currency 2 2 4 5 3" xfId="20177" xr:uid="{2EB154E2-B9F5-47A6-87AF-44549F19E84F}"/>
    <cellStyle name="Currency 2 2 4 5 4" xfId="20178" xr:uid="{24D18473-333D-45C2-A37B-E08C676B196B}"/>
    <cellStyle name="Currency 2 2 4 6" xfId="20179" xr:uid="{C10D218B-736A-423B-B6E3-2886BF1076F9}"/>
    <cellStyle name="Currency 2 2 4 6 2" xfId="20180" xr:uid="{70C78191-2FD5-4BCA-B232-462202F4235E}"/>
    <cellStyle name="Currency 2 2 4 7" xfId="20181" xr:uid="{4E7A9C35-EA5C-4C32-BE48-211DFB2BAA4E}"/>
    <cellStyle name="Currency 2 2 4 8" xfId="20182" xr:uid="{76B1F5A1-8C06-43E2-B4BE-39C9DC978BC6}"/>
    <cellStyle name="Currency 2 2 4 9" xfId="20183" xr:uid="{6AB7DAAC-8294-4CE7-8329-D140D200F0BF}"/>
    <cellStyle name="Currency 2 2 5" xfId="20184" xr:uid="{40FA0072-0544-4F2E-B77C-6D6C2B5ECC41}"/>
    <cellStyle name="Currency 2 2 5 2" xfId="20185" xr:uid="{6CE60D1F-3B7C-4A6F-BD4B-50D71DF3B943}"/>
    <cellStyle name="Currency 2 2 5 2 2" xfId="20186" xr:uid="{7BBF1735-06EC-41E2-AB6C-D772EEBC5F80}"/>
    <cellStyle name="Currency 2 2 5 3" xfId="20187" xr:uid="{EF14918D-8039-4CB6-9BB7-2D6D2B934386}"/>
    <cellStyle name="Currency 2 2 5 4" xfId="20188" xr:uid="{C57A5192-8922-40FD-99EA-A839377F43AA}"/>
    <cellStyle name="Currency 2 2 5 5" xfId="20189" xr:uid="{F7623DC8-28B0-479E-A3E5-FA2CD9B94E85}"/>
    <cellStyle name="Currency 2 2 6" xfId="20190" xr:uid="{184318C8-C2EC-47F1-99C3-2A97865DB2E8}"/>
    <cellStyle name="Currency 2 2 6 2" xfId="20191" xr:uid="{536BFA00-2E37-4934-AB84-1023ADA68613}"/>
    <cellStyle name="Currency 2 2 6 2 2" xfId="20192" xr:uid="{C93CE247-6505-45E0-AD40-4BA46D18DBFD}"/>
    <cellStyle name="Currency 2 2 6 3" xfId="20193" xr:uid="{3754D964-CEAB-4C16-BA06-0E08324C4258}"/>
    <cellStyle name="Currency 2 2 6 4" xfId="20194" xr:uid="{03D0A2A7-FDB8-43AA-83AE-EF1991340EC2}"/>
    <cellStyle name="Currency 2 2 7" xfId="20195" xr:uid="{2E14DB07-F41C-4DEC-B950-394801775914}"/>
    <cellStyle name="Currency 2 2 7 2" xfId="20196" xr:uid="{924BCB84-EB55-47C6-AFBC-B0473C3649E6}"/>
    <cellStyle name="Currency 2 2 7 2 2" xfId="20197" xr:uid="{02644EFA-1502-4AA8-B514-A119864F9461}"/>
    <cellStyle name="Currency 2 2 7 3" xfId="20198" xr:uid="{E40B1771-34A8-49AB-9809-88FEC254E132}"/>
    <cellStyle name="Currency 2 2 7 4" xfId="20199" xr:uid="{91795EFF-670A-49FC-9B25-4CBD9E61B3EE}"/>
    <cellStyle name="Currency 2 2 8" xfId="20200" xr:uid="{B3559A02-491F-4B6E-8AE7-5DBCFAE94BA4}"/>
    <cellStyle name="Currency 2 2 8 2" xfId="20201" xr:uid="{6E909534-1DAE-4743-97B8-AEE4CD74E458}"/>
    <cellStyle name="Currency 2 2 8 2 2" xfId="20202" xr:uid="{B1574417-DDBB-46B5-BBAC-6997B137F6EF}"/>
    <cellStyle name="Currency 2 2 8 3" xfId="20203" xr:uid="{773A67ED-7575-485A-BBB9-61691A01DF20}"/>
    <cellStyle name="Currency 2 2 8 4" xfId="20204" xr:uid="{41C13DF0-7280-4011-9FAA-DEE41E842666}"/>
    <cellStyle name="Currency 2 2 9" xfId="20205" xr:uid="{E4615DC7-B0B0-4064-907A-10819E7E0EC3}"/>
    <cellStyle name="Currency 2 2 9 2" xfId="20206" xr:uid="{9D47EFAD-12EE-4DAB-9DC8-7CD8C8D4865E}"/>
    <cellStyle name="Currency 2 3" xfId="621" xr:uid="{976B9A1B-17E3-4754-B13E-F5D3C585CFAE}"/>
    <cellStyle name="Currency 2 3 10" xfId="20208" xr:uid="{181599FC-8ACA-420F-A479-F9AACCDBEE49}"/>
    <cellStyle name="Currency 2 3 11" xfId="20207" xr:uid="{2F4ED4D6-4F3B-4F4E-9441-CA3CCDAD0137}"/>
    <cellStyle name="Currency 2 3 2" xfId="622" xr:uid="{6E06CFD6-2470-424F-8CE0-771AE22E1419}"/>
    <cellStyle name="Currency 2 3 2 10" xfId="20209" xr:uid="{5B0D8454-671C-4AD6-8B70-DB4889011600}"/>
    <cellStyle name="Currency 2 3 2 2" xfId="20210" xr:uid="{7A5E7249-3001-4D27-994E-D8359819119B}"/>
    <cellStyle name="Currency 2 3 2 2 2" xfId="20211" xr:uid="{AEB304EA-C332-421D-8703-7B4B93C43C0A}"/>
    <cellStyle name="Currency 2 3 2 2 2 2" xfId="20212" xr:uid="{048BBAD3-C7A6-476B-A16C-325C2D81EC7D}"/>
    <cellStyle name="Currency 2 3 2 2 3" xfId="20213" xr:uid="{3AF59547-D23A-4B2C-9D71-88CA56A92606}"/>
    <cellStyle name="Currency 2 3 2 2 4" xfId="20214" xr:uid="{9E876114-F85B-4F28-96BB-32AFB6288FD8}"/>
    <cellStyle name="Currency 2 3 2 2 5" xfId="20215" xr:uid="{8AE9A649-0099-454A-AC64-7CC604449224}"/>
    <cellStyle name="Currency 2 3 2 3" xfId="20216" xr:uid="{44938A63-99BB-49EE-8239-2C0EB9FAD153}"/>
    <cellStyle name="Currency 2 3 2 3 2" xfId="20217" xr:uid="{E0F15A17-E130-4559-999F-20F26A941FA6}"/>
    <cellStyle name="Currency 2 3 2 3 2 2" xfId="20218" xr:uid="{BFB5BDBA-E902-40B4-BBF0-31134616E17F}"/>
    <cellStyle name="Currency 2 3 2 3 3" xfId="20219" xr:uid="{2DB114E3-63F3-4AF8-BA16-5907FE54C2F6}"/>
    <cellStyle name="Currency 2 3 2 3 4" xfId="20220" xr:uid="{0C80C0E2-9349-4787-88BC-F896F69E717E}"/>
    <cellStyle name="Currency 2 3 2 4" xfId="20221" xr:uid="{B4B3BF17-6D43-4726-93D0-D71DE3CC0FED}"/>
    <cellStyle name="Currency 2 3 2 4 2" xfId="20222" xr:uid="{43DE2867-36A3-45BE-BF98-B3A5AAAD4AB1}"/>
    <cellStyle name="Currency 2 3 2 4 2 2" xfId="20223" xr:uid="{F13D253C-A3E7-49A3-8744-9509F7BC8345}"/>
    <cellStyle name="Currency 2 3 2 4 3" xfId="20224" xr:uid="{7D539E3C-E496-4319-8242-2810A05DE865}"/>
    <cellStyle name="Currency 2 3 2 4 4" xfId="20225" xr:uid="{585DA6D7-34AF-4310-835C-4334E9F0B695}"/>
    <cellStyle name="Currency 2 3 2 5" xfId="20226" xr:uid="{F769231A-6CCB-4163-9F2E-A6DE85C8E6ED}"/>
    <cellStyle name="Currency 2 3 2 5 2" xfId="20227" xr:uid="{A055BAC9-2314-4E5F-B069-9AAA07FA72B7}"/>
    <cellStyle name="Currency 2 3 2 5 2 2" xfId="20228" xr:uid="{192743EF-1E2E-4748-8263-14DE119AD90D}"/>
    <cellStyle name="Currency 2 3 2 5 3" xfId="20229" xr:uid="{D290E561-B3A9-41F3-B60E-D151134FE644}"/>
    <cellStyle name="Currency 2 3 2 5 4" xfId="20230" xr:uid="{16F7A69E-A50A-440C-97CE-B2A6127DC8A5}"/>
    <cellStyle name="Currency 2 3 2 6" xfId="20231" xr:uid="{52DF3785-8A4E-45DC-B059-637B66303212}"/>
    <cellStyle name="Currency 2 3 2 6 2" xfId="20232" xr:uid="{18095DA4-31FB-4D59-9A1F-E4ADF3BD6346}"/>
    <cellStyle name="Currency 2 3 2 7" xfId="20233" xr:uid="{30D63028-EA85-4F7C-B468-432C8C00E910}"/>
    <cellStyle name="Currency 2 3 2 8" xfId="20234" xr:uid="{3CDD7B9A-1202-4E24-8559-DE2E7D70C974}"/>
    <cellStyle name="Currency 2 3 2 9" xfId="20235" xr:uid="{E27CD7D9-EA0C-4123-B281-FD99D1B6F202}"/>
    <cellStyle name="Currency 2 3 3" xfId="20236" xr:uid="{317DC685-F9EC-43F0-9D50-0274418BB5E5}"/>
    <cellStyle name="Currency 2 3 3 2" xfId="20237" xr:uid="{6C4ADC46-29C9-4DBB-A8E1-44A968163B6B}"/>
    <cellStyle name="Currency 2 3 3 2 2" xfId="20238" xr:uid="{D3740801-4800-40B1-A180-5C59E9ABDC72}"/>
    <cellStyle name="Currency 2 3 3 2 2 2" xfId="20239" xr:uid="{1E363EBB-6088-4EBE-B230-B2FBCAA3C48E}"/>
    <cellStyle name="Currency 2 3 3 2 3" xfId="20240" xr:uid="{9ED7191F-77E8-4ED2-9B91-DFE11B70918B}"/>
    <cellStyle name="Currency 2 3 3 2 4" xfId="20241" xr:uid="{C3E74020-63F3-490A-864A-ADFAD60633DB}"/>
    <cellStyle name="Currency 2 3 3 3" xfId="20242" xr:uid="{A862DC32-2DA6-4504-B274-01585FE9C4C7}"/>
    <cellStyle name="Currency 2 3 3 3 2" xfId="20243" xr:uid="{2DBF599A-F58B-4F8C-999D-997DE79E0277}"/>
    <cellStyle name="Currency 2 3 3 3 2 2" xfId="20244" xr:uid="{24992632-71D0-4BD4-8215-B8465654C308}"/>
    <cellStyle name="Currency 2 3 3 3 3" xfId="20245" xr:uid="{1226FC22-B3DE-4943-8D8A-CB3C8BF61BAF}"/>
    <cellStyle name="Currency 2 3 3 3 4" xfId="20246" xr:uid="{DD946013-4174-4EAF-8B9F-CCC85DEB16D0}"/>
    <cellStyle name="Currency 2 3 3 4" xfId="20247" xr:uid="{AE4ED521-DDFD-44A2-B267-0479CFBF6E3F}"/>
    <cellStyle name="Currency 2 3 3 4 2" xfId="20248" xr:uid="{BFB08A4C-2BC1-423F-A223-3EA882A017E1}"/>
    <cellStyle name="Currency 2 3 3 4 2 2" xfId="20249" xr:uid="{09C0DE0B-ABD7-4EDD-80B6-CBC76DB5CF4C}"/>
    <cellStyle name="Currency 2 3 3 4 3" xfId="20250" xr:uid="{E8FB3FD0-921A-41B0-9124-87C95E89A1EF}"/>
    <cellStyle name="Currency 2 3 3 4 4" xfId="20251" xr:uid="{3E30AA12-0BD8-4A4D-8B61-8FF222B071C6}"/>
    <cellStyle name="Currency 2 3 3 5" xfId="20252" xr:uid="{1D1A7CFF-F78C-4CC6-B937-D3E934C88BEE}"/>
    <cellStyle name="Currency 2 3 3 5 2" xfId="20253" xr:uid="{BFCE3608-8CC3-40F6-B953-E14217B5D0F2}"/>
    <cellStyle name="Currency 2 3 3 5 2 2" xfId="20254" xr:uid="{535F3A01-10AC-4949-8537-32B124AF7B87}"/>
    <cellStyle name="Currency 2 3 3 5 3" xfId="20255" xr:uid="{75F1FEC5-BA1C-4653-A9BB-D691FD939007}"/>
    <cellStyle name="Currency 2 3 3 5 4" xfId="20256" xr:uid="{AF0922D6-A08C-466F-B36F-917FC46E45F9}"/>
    <cellStyle name="Currency 2 3 3 6" xfId="20257" xr:uid="{BEA2F472-878B-488F-952F-30B0A7934886}"/>
    <cellStyle name="Currency 2 3 3 6 2" xfId="20258" xr:uid="{B2393E29-0481-4ED7-82D9-5178194AA33C}"/>
    <cellStyle name="Currency 2 3 3 7" xfId="20259" xr:uid="{81A59BA4-1317-41A8-B8CB-40A22A466DA8}"/>
    <cellStyle name="Currency 2 3 3 8" xfId="20260" xr:uid="{3AC13C2B-0BB9-4F8E-AE3E-90C32B9F0F0B}"/>
    <cellStyle name="Currency 2 3 3 9" xfId="20261" xr:uid="{3768E43F-6A27-4A5B-A524-55F59F959ACD}"/>
    <cellStyle name="Currency 2 3 4" xfId="20262" xr:uid="{E0AF9DF2-8F99-4971-A40A-5EE0FAB5E541}"/>
    <cellStyle name="Currency 2 3 4 2" xfId="20263" xr:uid="{32824B62-EA1E-40EC-8714-317F723CDCDB}"/>
    <cellStyle name="Currency 2 3 4 2 2" xfId="20264" xr:uid="{4B31465C-4920-46AC-A262-C9361AEE218C}"/>
    <cellStyle name="Currency 2 3 4 2 2 2" xfId="20265" xr:uid="{E7299D8E-B16D-448F-A92B-C9BBA41851B4}"/>
    <cellStyle name="Currency 2 3 4 2 3" xfId="20266" xr:uid="{2C6F2D97-0BBB-4A22-8F64-DD9928309355}"/>
    <cellStyle name="Currency 2 3 4 2 4" xfId="20267" xr:uid="{6BF4C19E-1EB6-4477-A099-DD74F583D404}"/>
    <cellStyle name="Currency 2 3 4 3" xfId="20268" xr:uid="{92ABBEBC-2087-4CE1-8C9A-9AEBCEDC8707}"/>
    <cellStyle name="Currency 2 3 4 3 2" xfId="20269" xr:uid="{499011DC-4B58-4DB3-A0AE-8E65B83F06C0}"/>
    <cellStyle name="Currency 2 3 4 3 2 2" xfId="20270" xr:uid="{30778C05-4839-4C80-A224-645A34D609B0}"/>
    <cellStyle name="Currency 2 3 4 3 3" xfId="20271" xr:uid="{0A27ECDB-1968-4103-85BD-85EBD49689F0}"/>
    <cellStyle name="Currency 2 3 4 3 4" xfId="20272" xr:uid="{AF9F65C8-B091-407A-A063-DC5179BB3754}"/>
    <cellStyle name="Currency 2 3 4 4" xfId="20273" xr:uid="{91489DCA-D47B-450B-8650-FFDD72A01296}"/>
    <cellStyle name="Currency 2 3 4 4 2" xfId="20274" xr:uid="{A403BE2A-9EE3-4A13-B4A6-31310A929A92}"/>
    <cellStyle name="Currency 2 3 4 4 2 2" xfId="20275" xr:uid="{C4224EFB-2EC9-407E-A107-23873EDD0FFF}"/>
    <cellStyle name="Currency 2 3 4 4 3" xfId="20276" xr:uid="{EC9C802C-9865-479B-9AA8-DC69C238B23C}"/>
    <cellStyle name="Currency 2 3 4 4 4" xfId="20277" xr:uid="{5EA41EC1-5F5F-460F-A75C-9DCD449D76F6}"/>
    <cellStyle name="Currency 2 3 4 5" xfId="20278" xr:uid="{B61096E1-1819-4145-A570-48ED1788CF01}"/>
    <cellStyle name="Currency 2 3 4 5 2" xfId="20279" xr:uid="{8022B281-975B-4D31-A143-2A0C72091C3D}"/>
    <cellStyle name="Currency 2 3 4 5 2 2" xfId="20280" xr:uid="{48FE0B38-B78A-4B92-9822-0DE9D86E9B57}"/>
    <cellStyle name="Currency 2 3 4 5 3" xfId="20281" xr:uid="{BDB3612A-20EE-4DB3-BC88-D15ED1E455DC}"/>
    <cellStyle name="Currency 2 3 4 5 4" xfId="20282" xr:uid="{FEAFCC1A-2B6B-4AAB-BF8E-224B19AB15A5}"/>
    <cellStyle name="Currency 2 3 4 6" xfId="20283" xr:uid="{1A350D11-B692-4531-8695-E737A5F86631}"/>
    <cellStyle name="Currency 2 3 4 6 2" xfId="20284" xr:uid="{8FE50319-7FAA-492D-9C42-A83085635508}"/>
    <cellStyle name="Currency 2 3 4 7" xfId="20285" xr:uid="{A31D1F4E-0BF5-4439-AB37-356482FF08EF}"/>
    <cellStyle name="Currency 2 3 4 8" xfId="20286" xr:uid="{307EE6F0-D2E9-4A6A-ADAA-D4E7030FF572}"/>
    <cellStyle name="Currency 2 3 4 9" xfId="20287" xr:uid="{A51F79D8-C9C7-4443-9159-849050B3BA1A}"/>
    <cellStyle name="Currency 2 3 5" xfId="20288" xr:uid="{A3E19362-90F7-4197-B472-8BF40B679DC8}"/>
    <cellStyle name="Currency 2 3 5 2" xfId="20289" xr:uid="{141DDCE3-03B0-4DCF-A046-2C03605CFB30}"/>
    <cellStyle name="Currency 2 3 5 2 2" xfId="20290" xr:uid="{D8674193-A8EC-4A28-BFDE-F7C2BFB213EE}"/>
    <cellStyle name="Currency 2 3 5 2 2 2" xfId="20291" xr:uid="{ADE2E44E-ABAC-4492-8E71-A8549FFD9614}"/>
    <cellStyle name="Currency 2 3 5 2 3" xfId="20292" xr:uid="{A6C3FD0A-6CB4-4276-8ABE-2B16EE1606BE}"/>
    <cellStyle name="Currency 2 3 5 2 4" xfId="20293" xr:uid="{1E54EA81-E01C-474C-832C-43FA00EE9704}"/>
    <cellStyle name="Currency 2 3 5 3" xfId="20294" xr:uid="{FA2BA7BA-0F12-4E80-A13F-BDCC98F037D7}"/>
    <cellStyle name="Currency 2 3 5 3 2" xfId="20295" xr:uid="{E03CE666-E3F2-419C-B310-0BEE68E0DCD3}"/>
    <cellStyle name="Currency 2 3 5 3 2 2" xfId="20296" xr:uid="{48DFBE70-CE53-4C08-B26D-91DE48F76D30}"/>
    <cellStyle name="Currency 2 3 5 3 3" xfId="20297" xr:uid="{D74B1483-6FA6-4CDE-85FD-9B631789AA22}"/>
    <cellStyle name="Currency 2 3 5 3 4" xfId="20298" xr:uid="{FACBDE15-68A4-43AB-8A02-BB66A6D5D3AA}"/>
    <cellStyle name="Currency 2 3 5 4" xfId="20299" xr:uid="{3D3DD739-5B9C-4F94-AA90-0B704F232ED9}"/>
    <cellStyle name="Currency 2 3 5 4 2" xfId="20300" xr:uid="{CE000F74-8271-4014-B0F4-C3CFF4E37C7E}"/>
    <cellStyle name="Currency 2 3 5 4 2 2" xfId="20301" xr:uid="{DF75456B-ABF1-463B-B060-86ABCFC230EF}"/>
    <cellStyle name="Currency 2 3 5 4 3" xfId="20302" xr:uid="{D78F7A24-D061-4A6B-8F13-C1C8F7E13E38}"/>
    <cellStyle name="Currency 2 3 5 4 4" xfId="20303" xr:uid="{BD4A0B65-57C6-421E-8842-76FB8FE8E597}"/>
    <cellStyle name="Currency 2 3 5 5" xfId="20304" xr:uid="{23EC6DB5-8670-40A5-A59C-061BAD923432}"/>
    <cellStyle name="Currency 2 3 5 5 2" xfId="20305" xr:uid="{9A4729FA-7F49-464A-96EB-4A06151E078F}"/>
    <cellStyle name="Currency 2 3 5 5 2 2" xfId="20306" xr:uid="{F0431E8A-7DB7-4477-A804-D8B869EE7618}"/>
    <cellStyle name="Currency 2 3 5 5 3" xfId="20307" xr:uid="{E7C4559C-51E9-4A83-A781-1AE9F879C807}"/>
    <cellStyle name="Currency 2 3 5 5 4" xfId="20308" xr:uid="{99BC8BFF-48D5-4E68-9B1A-2B35A68F1BDF}"/>
    <cellStyle name="Currency 2 3 5 6" xfId="20309" xr:uid="{58156ABC-0CAA-4280-84BC-62C92B8B1CE3}"/>
    <cellStyle name="Currency 2 3 5 6 2" xfId="20310" xr:uid="{41FC95FB-C4D6-4DDC-87C5-12D80D158C1A}"/>
    <cellStyle name="Currency 2 3 5 7" xfId="20311" xr:uid="{B1FE8291-888E-4944-B0BA-EDD7EE584BC8}"/>
    <cellStyle name="Currency 2 3 5 8" xfId="20312" xr:uid="{A26E17C3-D887-413D-BD42-C03D3F283A74}"/>
    <cellStyle name="Currency 2 3 6" xfId="20313" xr:uid="{25BB98A1-9F2D-4A35-87AE-8609FD1E9C02}"/>
    <cellStyle name="Currency 2 3 7" xfId="20314" xr:uid="{FF6F6D8B-6E66-4048-9C29-AA1C13771F45}"/>
    <cellStyle name="Currency 2 3 7 2" xfId="20315" xr:uid="{8862FFB9-9660-491F-BF81-70B3E95A87C8}"/>
    <cellStyle name="Currency 2 3 8" xfId="20316" xr:uid="{29E2586A-C7C3-4758-A958-0A5A19B5BAAD}"/>
    <cellStyle name="Currency 2 3 9" xfId="20317" xr:uid="{2AC30459-1BB9-43EA-87D3-5C737D111EAA}"/>
    <cellStyle name="Currency 2 4" xfId="623" xr:uid="{D3F320E5-DBA9-44AD-A944-C3B3A60EDD29}"/>
    <cellStyle name="Currency 2 4 10" xfId="20319" xr:uid="{7BE3077A-19B5-4ECB-B5A2-EA7D8F706F4E}"/>
    <cellStyle name="Currency 2 4 11" xfId="20318" xr:uid="{430130C8-B9B0-47F6-A67E-73DD4489D26F}"/>
    <cellStyle name="Currency 2 4 2" xfId="20320" xr:uid="{C69DFF80-7655-4374-BB97-EE04ED874C8E}"/>
    <cellStyle name="Currency 2 4 2 2" xfId="20321" xr:uid="{B39CBD89-3714-4A02-9BF3-A781798316F7}"/>
    <cellStyle name="Currency 2 4 2 2 2" xfId="20322" xr:uid="{5705AC35-7322-4909-8AA8-B0373F45D67A}"/>
    <cellStyle name="Currency 2 4 2 3" xfId="20323" xr:uid="{F9BDE482-7317-4887-9B16-245D1BBEC8B1}"/>
    <cellStyle name="Currency 2 4 3" xfId="20324" xr:uid="{A3FF74C3-E002-45F2-94E1-6A90C4534489}"/>
    <cellStyle name="Currency 2 4 3 2" xfId="20325" xr:uid="{D17BACEE-8724-4B1D-B85E-D9F52DC0763D}"/>
    <cellStyle name="Currency 2 4 3 2 2" xfId="20326" xr:uid="{3A125F1B-5B2D-45F7-876A-08F93B133188}"/>
    <cellStyle name="Currency 2 4 3 3" xfId="20327" xr:uid="{E3529677-8C3B-4C6D-BC1F-C7C1DCA99F05}"/>
    <cellStyle name="Currency 2 4 3 4" xfId="20328" xr:uid="{02E5FAA8-99D4-47D6-BC9A-FFF977D93D20}"/>
    <cellStyle name="Currency 2 4 3 5" xfId="20329" xr:uid="{3222AC6C-2F24-4D44-BD05-FF709E808A04}"/>
    <cellStyle name="Currency 2 4 4" xfId="20330" xr:uid="{85F07D91-26A8-4B59-8675-6C17B0020CE1}"/>
    <cellStyle name="Currency 2 4 4 2" xfId="20331" xr:uid="{CDFB5E7A-08CE-4327-90A4-BB004D9A2E4D}"/>
    <cellStyle name="Currency 2 4 4 2 2" xfId="20332" xr:uid="{5A950CB9-18F0-4F7C-BCAD-06CD71D664C9}"/>
    <cellStyle name="Currency 2 4 4 3" xfId="20333" xr:uid="{06A51478-E055-4D28-BF4C-C3AE73EA5D32}"/>
    <cellStyle name="Currency 2 4 4 4" xfId="20334" xr:uid="{09B01A1E-FED0-4014-A632-51898A1319F2}"/>
    <cellStyle name="Currency 2 4 4 5" xfId="20335" xr:uid="{2F333CD7-22C0-4C5A-B042-2D2A6A778757}"/>
    <cellStyle name="Currency 2 4 5" xfId="20336" xr:uid="{2C6889BA-2056-4FFF-9583-DBF2984169B3}"/>
    <cellStyle name="Currency 2 4 5 2" xfId="20337" xr:uid="{137AACDE-8AB9-4667-8AD7-C7E5DD9D9EF5}"/>
    <cellStyle name="Currency 2 4 5 2 2" xfId="20338" xr:uid="{9AC7A2DA-EF2C-40EF-9D65-34849781E790}"/>
    <cellStyle name="Currency 2 4 5 3" xfId="20339" xr:uid="{CF355A80-FDAA-49C6-9206-39F878C15481}"/>
    <cellStyle name="Currency 2 4 5 4" xfId="20340" xr:uid="{7144BB1C-852D-4CA7-ABF6-2B61AFCEE80E}"/>
    <cellStyle name="Currency 2 4 5 5" xfId="20341" xr:uid="{02D31E07-CA75-4F0F-B985-13824F5C6B54}"/>
    <cellStyle name="Currency 2 4 6" xfId="20342" xr:uid="{AAF74337-1AE5-483D-A835-09ADAF91B07D}"/>
    <cellStyle name="Currency 2 4 6 2" xfId="20343" xr:uid="{668FEE7E-409D-4774-B102-883CFADFC0D3}"/>
    <cellStyle name="Currency 2 4 6 2 2" xfId="20344" xr:uid="{2D6FDC29-9C75-4E80-973E-C233EC359F1E}"/>
    <cellStyle name="Currency 2 4 6 3" xfId="20345" xr:uid="{2988583D-4C81-4812-93A5-1B102E2C9BC0}"/>
    <cellStyle name="Currency 2 4 6 4" xfId="20346" xr:uid="{320645EF-A7DE-46C4-B9A4-9C8A57FB520D}"/>
    <cellStyle name="Currency 2 4 7" xfId="20347" xr:uid="{C938D5BB-7993-41F9-9BD9-ED49BCAF41F9}"/>
    <cellStyle name="Currency 2 4 7 2" xfId="20348" xr:uid="{9CD80A03-90D1-4CAE-91B7-3B426358B17B}"/>
    <cellStyle name="Currency 2 4 8" xfId="20349" xr:uid="{394404F5-05D9-46BA-B5F6-30AE1DF65772}"/>
    <cellStyle name="Currency 2 4 9" xfId="20350" xr:uid="{2EE906BF-9D31-4BF1-8694-DF5700F818AA}"/>
    <cellStyle name="Currency 2 5" xfId="624" xr:uid="{F2C74B1E-7E29-4687-8D89-F494831056D1}"/>
    <cellStyle name="Currency 2 5 10" xfId="20352" xr:uid="{7180A4AE-C3A6-4E0B-AB88-A990C36AF2C9}"/>
    <cellStyle name="Currency 2 5 10 2" xfId="20353" xr:uid="{5371F73B-506D-4376-B154-61EE1C3F9F05}"/>
    <cellStyle name="Currency 2 5 11" xfId="20354" xr:uid="{CACE707D-CC64-41B4-9426-1C5B19BEB449}"/>
    <cellStyle name="Currency 2 5 12" xfId="20355" xr:uid="{F98FEBA7-1F4C-436C-AC05-1E72312F7C72}"/>
    <cellStyle name="Currency 2 5 13" xfId="20356" xr:uid="{0A1104BB-107C-488E-84F7-ECC3E4371D82}"/>
    <cellStyle name="Currency 2 5 14" xfId="20351" xr:uid="{3FBEAFCE-5019-4AE2-915E-6831FB0BA7E8}"/>
    <cellStyle name="Currency 2 5 2" xfId="20357" xr:uid="{F911E171-5673-44F8-B9BD-9E803E9A081E}"/>
    <cellStyle name="Currency 2 5 2 2" xfId="20358" xr:uid="{A347B44E-5449-43D0-90A7-639B8D0A8884}"/>
    <cellStyle name="Currency 2 5 2 2 2" xfId="20359" xr:uid="{0107E222-972B-4E64-83A6-1A3C4D02BFDC}"/>
    <cellStyle name="Currency 2 5 2 2 2 2" xfId="20360" xr:uid="{CD1F2B5F-514E-4DCA-AD00-2DABF4BF9D6B}"/>
    <cellStyle name="Currency 2 5 2 2 3" xfId="20361" xr:uid="{C149E28F-1286-48E3-B08E-ED832B869928}"/>
    <cellStyle name="Currency 2 5 2 2 4" xfId="20362" xr:uid="{A29D8114-6222-453A-A21F-9CA06B0F6D05}"/>
    <cellStyle name="Currency 2 5 2 2 5" xfId="20363" xr:uid="{E145C7F7-FFD4-433A-A2AF-7C8A298FC2AE}"/>
    <cellStyle name="Currency 2 5 2 3" xfId="20364" xr:uid="{ED5A8EB1-2AB1-4B10-9F52-82A0502DEA8A}"/>
    <cellStyle name="Currency 2 5 2 3 2" xfId="20365" xr:uid="{BE5A4EF4-90AE-4810-AF7C-99D29384159B}"/>
    <cellStyle name="Currency 2 5 2 3 2 2" xfId="20366" xr:uid="{AC7604F9-5301-4D89-B956-B84351197AEB}"/>
    <cellStyle name="Currency 2 5 2 3 3" xfId="20367" xr:uid="{7312C1E4-90B6-4743-8D88-61BB8C9AACA0}"/>
    <cellStyle name="Currency 2 5 2 3 4" xfId="20368" xr:uid="{0AAD09B7-D29D-4AAE-A0DC-A3CA63469BE8}"/>
    <cellStyle name="Currency 2 5 2 4" xfId="20369" xr:uid="{8795C6E4-B6F2-4564-8BCA-F55CA29A9F95}"/>
    <cellStyle name="Currency 2 5 2 4 2" xfId="20370" xr:uid="{052B5F84-D523-41DB-B298-621FBD15009B}"/>
    <cellStyle name="Currency 2 5 2 4 2 2" xfId="20371" xr:uid="{EA2A9606-D208-423C-BA7E-45001BFF83E0}"/>
    <cellStyle name="Currency 2 5 2 4 3" xfId="20372" xr:uid="{8F7B957B-D8DA-4936-9B7B-371C06A13E61}"/>
    <cellStyle name="Currency 2 5 2 4 4" xfId="20373" xr:uid="{5748C2C7-7119-4DB7-822D-F9CCB4000A0D}"/>
    <cellStyle name="Currency 2 5 2 5" xfId="20374" xr:uid="{D45FD9AD-3486-4560-8462-FFA4C4F490B2}"/>
    <cellStyle name="Currency 2 5 2 5 2" xfId="20375" xr:uid="{CE7EC1F1-C813-47EE-8AD6-F9447CA5170D}"/>
    <cellStyle name="Currency 2 5 2 5 2 2" xfId="20376" xr:uid="{3AF40A87-F4B5-4A08-B07F-1FC0A7984E92}"/>
    <cellStyle name="Currency 2 5 2 5 3" xfId="20377" xr:uid="{7CB4EF07-3CD2-46E8-AA8F-5881118155E3}"/>
    <cellStyle name="Currency 2 5 2 5 4" xfId="20378" xr:uid="{385CE685-3365-484E-969A-7C4AD2E18C0F}"/>
    <cellStyle name="Currency 2 5 2 6" xfId="20379" xr:uid="{B6445432-C336-47A0-B085-0BD3E03FDE6D}"/>
    <cellStyle name="Currency 2 5 2 6 2" xfId="20380" xr:uid="{508944D6-AD07-46B6-8E1F-4787E0A2F794}"/>
    <cellStyle name="Currency 2 5 2 7" xfId="20381" xr:uid="{C3B94B0B-F071-43F1-A66B-02ABA48E75DC}"/>
    <cellStyle name="Currency 2 5 2 8" xfId="20382" xr:uid="{20309AEC-EB57-48F9-B180-9C91ED836FD9}"/>
    <cellStyle name="Currency 2 5 2 9" xfId="20383" xr:uid="{50321046-77B4-4F37-A73D-400CD266ABDF}"/>
    <cellStyle name="Currency 2 5 3" xfId="20384" xr:uid="{7632B6C3-CF0E-4A61-97F6-EB30D1EA3AE7}"/>
    <cellStyle name="Currency 2 5 3 2" xfId="20385" xr:uid="{A9273BF9-E690-4EC8-A11D-8C56E843BCAE}"/>
    <cellStyle name="Currency 2 5 3 2 2" xfId="20386" xr:uid="{91DA4A9A-F172-47A0-BB30-B51D0FB9EC8C}"/>
    <cellStyle name="Currency 2 5 3 2 2 2" xfId="20387" xr:uid="{51BB903F-E448-49FA-810A-6828F1D3B94B}"/>
    <cellStyle name="Currency 2 5 3 2 3" xfId="20388" xr:uid="{DB2D1619-D3A2-4DFD-8339-E372A4DFE159}"/>
    <cellStyle name="Currency 2 5 3 2 4" xfId="20389" xr:uid="{2EE045F7-F5A8-4B8B-B171-C1A37C0C53B6}"/>
    <cellStyle name="Currency 2 5 3 3" xfId="20390" xr:uid="{62646A81-6A10-4EF9-9116-FB7C4266F4E4}"/>
    <cellStyle name="Currency 2 5 3 3 2" xfId="20391" xr:uid="{9C8DE527-AD11-4018-B9E7-1ECEC00A395C}"/>
    <cellStyle name="Currency 2 5 3 3 2 2" xfId="20392" xr:uid="{A5D159B2-6DF0-45CB-AE3A-BD1366D59598}"/>
    <cellStyle name="Currency 2 5 3 3 3" xfId="20393" xr:uid="{EDD89C22-9D35-4BBD-843F-F3E41A48EF69}"/>
    <cellStyle name="Currency 2 5 3 3 4" xfId="20394" xr:uid="{8D6DF204-24F9-44D9-8600-2D12B0BDC421}"/>
    <cellStyle name="Currency 2 5 3 4" xfId="20395" xr:uid="{0DA9483A-8D8F-4A56-875F-B0014885E4F9}"/>
    <cellStyle name="Currency 2 5 3 4 2" xfId="20396" xr:uid="{F894FD68-473C-4888-8045-A4A692733638}"/>
    <cellStyle name="Currency 2 5 3 4 2 2" xfId="20397" xr:uid="{94F1D87F-C732-4D0F-A454-F60E84B95E0E}"/>
    <cellStyle name="Currency 2 5 3 4 3" xfId="20398" xr:uid="{EC85D245-5626-4CBA-B97D-3039126A7792}"/>
    <cellStyle name="Currency 2 5 3 4 4" xfId="20399" xr:uid="{91E19CAE-9D73-4C3F-B6AF-323831578BDA}"/>
    <cellStyle name="Currency 2 5 3 5" xfId="20400" xr:uid="{17EE70F2-3821-4097-BFC3-C728E822B160}"/>
    <cellStyle name="Currency 2 5 3 5 2" xfId="20401" xr:uid="{706ABB5B-9CDD-461B-8E5C-5DC0AA2203C7}"/>
    <cellStyle name="Currency 2 5 3 5 2 2" xfId="20402" xr:uid="{994A25E4-0AE9-4472-A4AB-0AFD1789F02F}"/>
    <cellStyle name="Currency 2 5 3 5 3" xfId="20403" xr:uid="{EE031981-63AC-4B31-BAED-C9A58719DA8E}"/>
    <cellStyle name="Currency 2 5 3 5 4" xfId="20404" xr:uid="{7FE57697-A8E2-4E76-93DD-CA2AE3437E00}"/>
    <cellStyle name="Currency 2 5 3 6" xfId="20405" xr:uid="{02F665BB-BA59-4A0F-AF22-90ACCED07F1F}"/>
    <cellStyle name="Currency 2 5 3 6 2" xfId="20406" xr:uid="{54ADA41D-09A2-4350-AD67-AA8FF09D7E0C}"/>
    <cellStyle name="Currency 2 5 3 7" xfId="20407" xr:uid="{4000479D-CDF4-4200-8216-D25F0F322E1A}"/>
    <cellStyle name="Currency 2 5 3 8" xfId="20408" xr:uid="{513A7316-5668-459F-918F-0522C1B021BC}"/>
    <cellStyle name="Currency 2 5 3 9" xfId="20409" xr:uid="{41B22CA7-0C12-4181-B418-C28F451F818B}"/>
    <cellStyle name="Currency 2 5 4" xfId="20410" xr:uid="{32559E20-34EA-49D9-9804-5B168C46B053}"/>
    <cellStyle name="Currency 2 5 4 2" xfId="20411" xr:uid="{231B7B70-07D7-4E20-BCDA-21BEFB48B4DF}"/>
    <cellStyle name="Currency 2 5 4 2 2" xfId="20412" xr:uid="{21D3D69C-E2EA-4A64-A3BB-DBE693AB6E95}"/>
    <cellStyle name="Currency 2 5 4 2 2 2" xfId="20413" xr:uid="{142D1BB4-B96B-46BF-9F20-ECA562690F92}"/>
    <cellStyle name="Currency 2 5 4 2 3" xfId="20414" xr:uid="{EC4B968E-842B-46AC-B3DF-BB2181C64D40}"/>
    <cellStyle name="Currency 2 5 4 2 4" xfId="20415" xr:uid="{D0B28521-4B93-4F1B-BD1E-252A3F7DBD03}"/>
    <cellStyle name="Currency 2 5 4 3" xfId="20416" xr:uid="{399C56E6-8777-4BE9-A6E8-4B159E8E6899}"/>
    <cellStyle name="Currency 2 5 4 3 2" xfId="20417" xr:uid="{0EC04062-DEE3-48CD-9D65-E0256393D72B}"/>
    <cellStyle name="Currency 2 5 4 3 2 2" xfId="20418" xr:uid="{2093660B-8E5C-48DA-984A-FBCF98B66080}"/>
    <cellStyle name="Currency 2 5 4 3 3" xfId="20419" xr:uid="{B8933766-4EB4-42C3-BA49-06B351E4F23F}"/>
    <cellStyle name="Currency 2 5 4 3 4" xfId="20420" xr:uid="{CA7188D3-F039-45F8-B6CD-D528D902A0A8}"/>
    <cellStyle name="Currency 2 5 4 4" xfId="20421" xr:uid="{10799BEF-BA43-4816-B529-8AAB33D7496B}"/>
    <cellStyle name="Currency 2 5 4 4 2" xfId="20422" xr:uid="{9F817922-5242-4F2F-BFB8-4C5B2A5D3FA1}"/>
    <cellStyle name="Currency 2 5 4 4 2 2" xfId="20423" xr:uid="{2F6FCAE1-C9DC-4378-A7E5-1EAB216C0BCA}"/>
    <cellStyle name="Currency 2 5 4 4 3" xfId="20424" xr:uid="{FDB31F11-C334-451E-A566-4AD976095833}"/>
    <cellStyle name="Currency 2 5 4 4 4" xfId="20425" xr:uid="{9C2FBA0B-9E1D-4392-89A3-3B31E3F41878}"/>
    <cellStyle name="Currency 2 5 4 5" xfId="20426" xr:uid="{DFE137D8-7072-4D62-A40A-4EBFE5657DBA}"/>
    <cellStyle name="Currency 2 5 4 5 2" xfId="20427" xr:uid="{A2E6AF5F-7A92-407F-8FE7-A50076311C5C}"/>
    <cellStyle name="Currency 2 5 4 5 2 2" xfId="20428" xr:uid="{CB5E786D-F7AA-4C30-BED4-32F8A82184E5}"/>
    <cellStyle name="Currency 2 5 4 5 3" xfId="20429" xr:uid="{612296DC-0138-405E-A230-118A73ADD358}"/>
    <cellStyle name="Currency 2 5 4 5 4" xfId="20430" xr:uid="{CE9574C3-DAD7-4E42-A6A0-F0A05145BC3D}"/>
    <cellStyle name="Currency 2 5 4 6" xfId="20431" xr:uid="{D6B73027-21FB-45CB-A3DA-BAA2330A2195}"/>
    <cellStyle name="Currency 2 5 4 6 2" xfId="20432" xr:uid="{A7AA0C2A-C0CC-4602-B1E4-B5EFB835688E}"/>
    <cellStyle name="Currency 2 5 4 7" xfId="20433" xr:uid="{F8161462-DC91-4858-B33F-3FF9A7582B90}"/>
    <cellStyle name="Currency 2 5 4 8" xfId="20434" xr:uid="{93CEDD49-28FE-4FD2-B69E-30C9725185D8}"/>
    <cellStyle name="Currency 2 5 4 9" xfId="20435" xr:uid="{037CD32F-47FD-427B-B838-63E1539193D3}"/>
    <cellStyle name="Currency 2 5 5" xfId="20436" xr:uid="{712D5D2F-C0E0-46BE-AA9B-57C89004C016}"/>
    <cellStyle name="Currency 2 5 5 2" xfId="20437" xr:uid="{769471E1-DBEB-4595-B835-7934ECC7E213}"/>
    <cellStyle name="Currency 2 5 5 2 2" xfId="20438" xr:uid="{B946DF28-729F-4EA4-9406-3E2727EB7B24}"/>
    <cellStyle name="Currency 2 5 5 3" xfId="20439" xr:uid="{5A5759C0-8809-41A1-8339-06A5EEAA3829}"/>
    <cellStyle name="Currency 2 5 5 4" xfId="20440" xr:uid="{6EA55D8A-EA7F-43EF-9D8B-23E0C50C8B77}"/>
    <cellStyle name="Currency 2 5 5 5" xfId="20441" xr:uid="{CF22C6AE-665D-4A7F-8CD9-D10110517DB0}"/>
    <cellStyle name="Currency 2 5 6" xfId="20442" xr:uid="{8A1139C4-F0E2-45AC-BF2B-3F5907FD9EEB}"/>
    <cellStyle name="Currency 2 5 6 2" xfId="20443" xr:uid="{1E3FCC71-310F-4E31-B669-9089C4D49B0B}"/>
    <cellStyle name="Currency 2 5 6 2 2" xfId="20444" xr:uid="{610EFC50-4537-4497-BE10-A3BA3DD2C80E}"/>
    <cellStyle name="Currency 2 5 6 3" xfId="20445" xr:uid="{1E8AE47F-1703-47AE-8A7D-1E1A0E36E3AA}"/>
    <cellStyle name="Currency 2 5 6 4" xfId="20446" xr:uid="{66BCCA66-E45A-4EFE-9F2E-2516535619D3}"/>
    <cellStyle name="Currency 2 5 7" xfId="20447" xr:uid="{1A958568-CBE6-4331-9B5F-ED3462361E62}"/>
    <cellStyle name="Currency 2 5 7 2" xfId="20448" xr:uid="{0E74254D-A6AF-4E4C-9457-E1D7E1F90801}"/>
    <cellStyle name="Currency 2 5 7 2 2" xfId="20449" xr:uid="{C0DC5A47-A371-4725-814D-E7A12C53E1F4}"/>
    <cellStyle name="Currency 2 5 7 3" xfId="20450" xr:uid="{EE07B923-6459-4741-AF22-E3AD01EAA2FB}"/>
    <cellStyle name="Currency 2 5 7 4" xfId="20451" xr:uid="{45D0A3A8-EF5C-495F-A7AE-C5DD0A0BF2B7}"/>
    <cellStyle name="Currency 2 5 8" xfId="20452" xr:uid="{1DDD2502-CC4E-4DE6-A98E-7285E75EF560}"/>
    <cellStyle name="Currency 2 5 8 2" xfId="20453" xr:uid="{8D8A078F-85BF-4836-A49D-B4BE18F9EF1D}"/>
    <cellStyle name="Currency 2 5 8 2 2" xfId="20454" xr:uid="{FFA50E4E-E721-4F09-BE63-7F1B144B6705}"/>
    <cellStyle name="Currency 2 5 8 3" xfId="20455" xr:uid="{6D4B24B2-86B6-438D-855F-A4A1FF37B67A}"/>
    <cellStyle name="Currency 2 5 8 4" xfId="20456" xr:uid="{E0E75219-F298-476F-B6F0-E30D4C1CD965}"/>
    <cellStyle name="Currency 2 5 9" xfId="20457" xr:uid="{19AD3E48-97F7-412C-AD93-F1F9791C2ECD}"/>
    <cellStyle name="Currency 2 5 9 2" xfId="20458" xr:uid="{B808C9FE-4312-4C6A-9FF3-173C68969A52}"/>
    <cellStyle name="Currency 2 6" xfId="20459" xr:uid="{916BCC3C-ECC5-4BC6-A779-4BFA9F711F45}"/>
    <cellStyle name="Currency 2 6 2" xfId="20460" xr:uid="{8809D821-310D-49E6-A985-9449F2B2E2A1}"/>
    <cellStyle name="Currency 2 6 2 2" xfId="20461" xr:uid="{8FE02FC6-98C9-4352-900F-C42C942474A7}"/>
    <cellStyle name="Currency 2 6 2 3" xfId="20462" xr:uid="{8D9D3CC4-0696-4728-B8C4-1A89CA209302}"/>
    <cellStyle name="Currency 2 6 3" xfId="20463" xr:uid="{14235570-ABE0-4CD5-ADD3-0A7FF233D1B6}"/>
    <cellStyle name="Currency 2 6 3 2" xfId="20464" xr:uid="{13103497-E43A-446C-88AC-F0687D1BCF2B}"/>
    <cellStyle name="Currency 2 6 4" xfId="20465" xr:uid="{77BEB09F-260D-4CDE-901E-3FDB7094A0F9}"/>
    <cellStyle name="Currency 2 6 5" xfId="20466" xr:uid="{2658DC76-88D9-4C7F-83CB-AACB92AEA7D5}"/>
    <cellStyle name="Currency 2 7" xfId="20467" xr:uid="{06E8A2E9-C826-4EEF-8C4E-FE73023629F6}"/>
    <cellStyle name="Currency 2 7 2" xfId="20468" xr:uid="{482213C1-5D86-4E4A-9B4B-E2A9E7A83C6A}"/>
    <cellStyle name="Currency 2 7 2 2" xfId="20469" xr:uid="{37B9D03D-FC85-4AFF-B5C9-213F280C3B66}"/>
    <cellStyle name="Currency 2 7 2 3" xfId="20470" xr:uid="{2E47E1BE-79DB-4DB5-A04D-8AFA1D37A2F9}"/>
    <cellStyle name="Currency 2 7 3" xfId="20471" xr:uid="{35A26E42-2BE1-407E-B65E-1D66B332561F}"/>
    <cellStyle name="Currency 2 7 4" xfId="20472" xr:uid="{C4B32BBD-DD28-4BEC-AD42-6F05526F3133}"/>
    <cellStyle name="Currency 2 7 5" xfId="20473" xr:uid="{39AC1E10-F9D8-47EC-861B-1A315250A461}"/>
    <cellStyle name="Currency 2 8" xfId="20474" xr:uid="{CA961B86-9569-49F9-8977-F1B0CD35757C}"/>
    <cellStyle name="Currency 2 8 2" xfId="20475" xr:uid="{228CA896-EF37-4E6E-B35F-E70084CE8879}"/>
    <cellStyle name="Currency 2 8 2 2" xfId="20476" xr:uid="{05FD7379-A222-46C4-9E8C-10E9D71E3AF6}"/>
    <cellStyle name="Currency 2 8 3" xfId="20477" xr:uid="{94C8FC26-2816-4443-A566-CCA3DB7B34B0}"/>
    <cellStyle name="Currency 2 8 4" xfId="20478" xr:uid="{25D84388-326C-4FE8-A591-DD0653AF582F}"/>
    <cellStyle name="Currency 2 8 5" xfId="20479" xr:uid="{D386AE0A-56F9-4ABC-83AB-21838CA15E80}"/>
    <cellStyle name="Currency 2 9" xfId="20480" xr:uid="{D74FB8A7-97C4-4690-AEF9-BE7355E332DE}"/>
    <cellStyle name="Currency 2 9 2" xfId="20481" xr:uid="{D5FABE3C-F262-47B6-8D61-C55B27E8FDF1}"/>
    <cellStyle name="Currency 2 9 2 2" xfId="20482" xr:uid="{15F2438E-AEFA-4C3C-9BFA-23D0C6A9A134}"/>
    <cellStyle name="Currency 2 9 3" xfId="20483" xr:uid="{7674874E-5F2A-44E9-BC0A-4FDBCF527702}"/>
    <cellStyle name="Currency 2 9 4" xfId="20484" xr:uid="{425C128E-D903-4748-8457-AC94FB384469}"/>
    <cellStyle name="Currency 2 9 5" xfId="20485" xr:uid="{B2D7633D-A76C-4305-AE47-C54741B3CEA3}"/>
    <cellStyle name="Currency 20" xfId="20486" xr:uid="{86A5E5E0-2833-4E0F-9E8A-D1547F957298}"/>
    <cellStyle name="Currency 21" xfId="20487" xr:uid="{C90F5A02-78D1-4E0F-B197-85AC0CC8F107}"/>
    <cellStyle name="Currency 22" xfId="20488" xr:uid="{BC1C978A-B72A-461B-9447-69D85EEEAC96}"/>
    <cellStyle name="Currency 23" xfId="20489" xr:uid="{FBBB7374-74F0-419A-B706-F13D5FF64D43}"/>
    <cellStyle name="Currency 24" xfId="20490" xr:uid="{DA1729BE-0C5F-4A13-AEB8-E86BBA651C7D}"/>
    <cellStyle name="Currency 25" xfId="20491" xr:uid="{5BCD6B02-2C3B-4B70-ACD9-9FDCB5B363BD}"/>
    <cellStyle name="Currency 26" xfId="20492" xr:uid="{ED1A5111-FB65-4A3E-8119-561E92AA323B}"/>
    <cellStyle name="Currency 27" xfId="20493" xr:uid="{4BBB97AA-5252-4475-9AC6-5EECF7A485A5}"/>
    <cellStyle name="Currency 28" xfId="20494" xr:uid="{74B3E584-C21E-416F-89BB-F9C232B8613C}"/>
    <cellStyle name="Currency 29" xfId="20495" xr:uid="{434E07E7-833B-465E-9466-B2A98FE88FFA}"/>
    <cellStyle name="Currency 3" xfId="625" xr:uid="{EC9EE869-9115-4813-8A2C-4126BDB8AE5B}"/>
    <cellStyle name="Currency 3 10" xfId="20497" xr:uid="{2080DF81-BD58-4EBE-9F0D-F722E048755E}"/>
    <cellStyle name="Currency 3 11" xfId="20498" xr:uid="{8BF1A8A3-C733-49AA-BF56-C2E270B2F421}"/>
    <cellStyle name="Currency 3 11 2" xfId="20499" xr:uid="{FEC2BEF5-9F33-4EC4-B9F8-A0EE2DA4158D}"/>
    <cellStyle name="Currency 3 12" xfId="20500" xr:uid="{1128EA22-5D79-4D08-8475-D33646901CE1}"/>
    <cellStyle name="Currency 3 13" xfId="20501" xr:uid="{92A174CC-1528-440C-B689-059AF646C084}"/>
    <cellStyle name="Currency 3 14" xfId="33095" xr:uid="{9F9CB427-72D4-4A4C-9430-F667A5292FB6}"/>
    <cellStyle name="Currency 3 15" xfId="20496" xr:uid="{C8CABF42-C2C8-4562-B619-3F17A908F682}"/>
    <cellStyle name="Currency 3 2" xfId="20502" xr:uid="{613175D0-13BA-40D2-AC90-6C4D98B440B4}"/>
    <cellStyle name="Currency 3 2 2" xfId="20503" xr:uid="{A9764A78-D580-4E16-9324-7B06E71C5446}"/>
    <cellStyle name="Currency 3 2 2 2" xfId="20504" xr:uid="{31999528-0363-4E63-969C-FB4309E5CCD1}"/>
    <cellStyle name="Currency 3 2 2 3" xfId="20505" xr:uid="{36BD0002-2C8C-4143-AE1E-1FB44CF36498}"/>
    <cellStyle name="Currency 3 2 2 4" xfId="20506" xr:uid="{1A6762E7-8899-40EF-9117-1071937D8608}"/>
    <cellStyle name="Currency 3 2 3" xfId="20507" xr:uid="{8D738435-EF3B-4EF6-85B6-4DBB95747F3F}"/>
    <cellStyle name="Currency 3 2 3 2" xfId="20508" xr:uid="{52D93C02-0A17-4FB9-AA27-5F9331B2BC07}"/>
    <cellStyle name="Currency 3 2 3 3" xfId="20509" xr:uid="{042D2FE9-0ED8-47A2-8C34-151EDBDC2D70}"/>
    <cellStyle name="Currency 3 2 4" xfId="20510" xr:uid="{99FD899A-6C73-47E2-9993-A3BF313ED7B5}"/>
    <cellStyle name="Currency 3 2 5" xfId="20511" xr:uid="{0C3C1A21-1648-4804-AF87-905BCF4E7E04}"/>
    <cellStyle name="Currency 3 3" xfId="20512" xr:uid="{DC125629-C25A-45B1-92D9-215A808F4BB3}"/>
    <cellStyle name="Currency 3 3 10" xfId="20513" xr:uid="{72D0318A-E59C-40EC-A0AE-3C3F2727A68B}"/>
    <cellStyle name="Currency 3 3 11" xfId="20514" xr:uid="{F86DB665-F8A7-4C58-848F-016D90ADA835}"/>
    <cellStyle name="Currency 3 3 2" xfId="20515" xr:uid="{184C40A5-3A5E-4DC4-A1DD-EA70DAC75091}"/>
    <cellStyle name="Currency 3 3 2 2" xfId="20516" xr:uid="{64470639-F7FA-441D-81D6-E8D1785D377F}"/>
    <cellStyle name="Currency 3 3 2 2 2" xfId="20517" xr:uid="{83B679A7-5DB2-4A0E-845B-65129FC12527}"/>
    <cellStyle name="Currency 3 3 2 2 2 2" xfId="20518" xr:uid="{AB001C08-928A-45A4-AE49-5C7C2BDF2668}"/>
    <cellStyle name="Currency 3 3 2 2 3" xfId="20519" xr:uid="{B4F60BBD-51E2-42EF-AC64-724D1299D2D2}"/>
    <cellStyle name="Currency 3 3 2 2 4" xfId="20520" xr:uid="{A159CDAE-F64D-4CD5-9353-AD2BFB5DDF47}"/>
    <cellStyle name="Currency 3 3 2 2 5" xfId="20521" xr:uid="{A863A4FF-07FB-4AD8-9770-674219A731F6}"/>
    <cellStyle name="Currency 3 3 2 2 6" xfId="20522" xr:uid="{CBFB6A0B-819F-46C8-9D1C-878AFE2383F7}"/>
    <cellStyle name="Currency 3 3 2 3" xfId="20523" xr:uid="{EF9EDD85-48AF-402A-886B-F1B5F8DDEF42}"/>
    <cellStyle name="Currency 3 3 2 3 2" xfId="20524" xr:uid="{E0DF3DE1-6605-4682-A666-E3FBD79E46A0}"/>
    <cellStyle name="Currency 3 3 2 4" xfId="20525" xr:uid="{BD3C828C-7ADE-4D49-9F48-483C67511EA4}"/>
    <cellStyle name="Currency 3 3 2 5" xfId="20526" xr:uid="{86E11BA1-FCC3-4220-B088-FC1CAD01626B}"/>
    <cellStyle name="Currency 3 3 2 6" xfId="20527" xr:uid="{FAFA6F30-8560-4E8B-9A53-559D7CD1B269}"/>
    <cellStyle name="Currency 3 3 2 7" xfId="20528" xr:uid="{AE7B9EEE-3E60-43F4-AB3B-31A535B850E4}"/>
    <cellStyle name="Currency 3 3 3" xfId="20529" xr:uid="{991CCBDA-443B-4588-A7D7-95E6B71CA6D5}"/>
    <cellStyle name="Currency 3 3 3 2" xfId="20530" xr:uid="{8EB6D7E7-C22A-45C6-A578-0CAC29C1F9DC}"/>
    <cellStyle name="Currency 3 3 3 2 2" xfId="20531" xr:uid="{C90A6579-C679-49D7-8265-EBC6AF765607}"/>
    <cellStyle name="Currency 3 3 3 3" xfId="20532" xr:uid="{109B3945-A4AC-4232-8564-38AAA9E309CE}"/>
    <cellStyle name="Currency 3 3 3 4" xfId="20533" xr:uid="{DA5AE4D5-19FF-4A64-9B88-6F211DBAF9BE}"/>
    <cellStyle name="Currency 3 3 3 5" xfId="20534" xr:uid="{740ED7D4-9A80-49BB-AE98-2EEF327A8EF9}"/>
    <cellStyle name="Currency 3 3 3 6" xfId="20535" xr:uid="{14F09ADC-2611-4DC1-BE1B-480A376E8CAE}"/>
    <cellStyle name="Currency 3 3 3 7" xfId="20536" xr:uid="{8556D353-9379-479F-8EC2-2A1DE3BFF24D}"/>
    <cellStyle name="Currency 3 3 4" xfId="20537" xr:uid="{5BA3F92D-AA4F-4501-8040-BF593B0D24F3}"/>
    <cellStyle name="Currency 3 3 4 2" xfId="20538" xr:uid="{2B9DCE21-DB59-46E7-8B40-53588494964F}"/>
    <cellStyle name="Currency 3 3 4 2 2" xfId="20539" xr:uid="{DF26EFCC-72B2-4D22-9C68-04FEEC83A179}"/>
    <cellStyle name="Currency 3 3 4 3" xfId="20540" xr:uid="{92D324E3-FA32-4D56-9F18-D2656A092095}"/>
    <cellStyle name="Currency 3 3 4 4" xfId="20541" xr:uid="{A0BFC7A5-9132-4437-90F1-E6939FC160DF}"/>
    <cellStyle name="Currency 3 3 4 5" xfId="20542" xr:uid="{B94C332D-2147-4006-AA5C-FD2E2FC4446F}"/>
    <cellStyle name="Currency 3 3 5" xfId="20543" xr:uid="{64D54C65-301C-4CC0-B3B6-079C58CDF37D}"/>
    <cellStyle name="Currency 3 3 5 2" xfId="20544" xr:uid="{4937A673-70A3-49A4-AB75-0CA261006B95}"/>
    <cellStyle name="Currency 3 3 5 2 2" xfId="20545" xr:uid="{7FC9F5BA-AE9C-4836-87A1-6322BFE813AE}"/>
    <cellStyle name="Currency 3 3 5 3" xfId="20546" xr:uid="{FFFD4FF2-01D4-4C24-84BB-2DDBCC3628F4}"/>
    <cellStyle name="Currency 3 3 5 4" xfId="20547" xr:uid="{04A21293-56BE-4AEF-86CD-046A03F6A058}"/>
    <cellStyle name="Currency 3 3 6" xfId="20548" xr:uid="{924FACEA-3556-464C-A899-3E909423C0CE}"/>
    <cellStyle name="Currency 3 3 6 2" xfId="20549" xr:uid="{252D26C4-962B-4BDE-96F3-A57DC270D74C}"/>
    <cellStyle name="Currency 3 3 7" xfId="20550" xr:uid="{40C1C03F-4C95-417A-A7B8-9E69AF271CA7}"/>
    <cellStyle name="Currency 3 3 8" xfId="20551" xr:uid="{DC12B6AB-530A-49FD-9E38-2597E2436F61}"/>
    <cellStyle name="Currency 3 3 9" xfId="20552" xr:uid="{0C89DBA4-25D2-44AF-A9DC-407C4403DD4C}"/>
    <cellStyle name="Currency 3 4" xfId="20553" xr:uid="{DBE2A38E-144E-4853-8516-0C897E8D796D}"/>
    <cellStyle name="Currency 3 4 10" xfId="20554" xr:uid="{42D4E022-1632-4371-9CB7-B35460B53DB2}"/>
    <cellStyle name="Currency 3 4 2" xfId="20555" xr:uid="{C0B60667-D69F-440C-898F-AC7F0197D62F}"/>
    <cellStyle name="Currency 3 4 2 2" xfId="20556" xr:uid="{B26551E4-808B-4A8C-B8A4-3F8D6B746581}"/>
    <cellStyle name="Currency 3 4 2 2 2" xfId="20557" xr:uid="{3C28C790-EB87-4CDB-B196-7E70ABDC3D18}"/>
    <cellStyle name="Currency 3 4 2 3" xfId="20558" xr:uid="{0B69CDC6-3178-44DA-9E48-AA7DB87E6CF2}"/>
    <cellStyle name="Currency 3 4 2 4" xfId="20559" xr:uid="{0C5D55BF-D71F-44B7-B6EB-A9334C4E6F95}"/>
    <cellStyle name="Currency 3 4 2 5" xfId="20560" xr:uid="{91D51058-06B4-4B16-821F-A3C447A70823}"/>
    <cellStyle name="Currency 3 4 3" xfId="20561" xr:uid="{2DCA710B-53AA-47A2-B3CB-D73A38A6713C}"/>
    <cellStyle name="Currency 3 4 3 2" xfId="20562" xr:uid="{CE40F2FE-0434-43B8-9C85-7989E9692C03}"/>
    <cellStyle name="Currency 3 4 3 2 2" xfId="20563" xr:uid="{99A8AD1A-65A0-4696-B9F7-79908C9A00C3}"/>
    <cellStyle name="Currency 3 4 3 3" xfId="20564" xr:uid="{4890A967-C59F-4F2F-B36E-4DA16E3400AB}"/>
    <cellStyle name="Currency 3 4 3 4" xfId="20565" xr:uid="{A7E7BB72-ADF3-4CFE-98E1-E03F905A7F24}"/>
    <cellStyle name="Currency 3 4 3 5" xfId="20566" xr:uid="{8AF29BB3-BAD0-4DF5-B79F-4DE1CE6AAB24}"/>
    <cellStyle name="Currency 3 4 4" xfId="20567" xr:uid="{4D8A5BFC-6DB2-4993-8FE9-A14106BDF98D}"/>
    <cellStyle name="Currency 3 4 4 2" xfId="20568" xr:uid="{21783A9A-570C-4BB4-B5DB-235B76380A8F}"/>
    <cellStyle name="Currency 3 4 4 2 2" xfId="20569" xr:uid="{7B72A158-0895-4768-9E91-25B792252A69}"/>
    <cellStyle name="Currency 3 4 4 3" xfId="20570" xr:uid="{6457CD44-2478-4951-AF45-0C33CA2FB527}"/>
    <cellStyle name="Currency 3 4 4 4" xfId="20571" xr:uid="{EAEBB894-89C7-4767-BA43-054E5C8E2413}"/>
    <cellStyle name="Currency 3 4 5" xfId="20572" xr:uid="{2490A7F1-73EA-46F9-8B45-6719786943AD}"/>
    <cellStyle name="Currency 3 4 5 2" xfId="20573" xr:uid="{09A8F632-4D7E-466F-8296-9519DBFD6D8F}"/>
    <cellStyle name="Currency 3 4 5 2 2" xfId="20574" xr:uid="{9F88B02B-0C3D-4E26-A483-262EBD2B36DC}"/>
    <cellStyle name="Currency 3 4 5 3" xfId="20575" xr:uid="{39FCBC41-174A-4270-A482-FCBC12BA8078}"/>
    <cellStyle name="Currency 3 4 5 4" xfId="20576" xr:uid="{CB83AA81-40A0-4F8E-887F-331C6BD320D6}"/>
    <cellStyle name="Currency 3 4 6" xfId="20577" xr:uid="{194D71B7-B50C-43FF-98A0-92FED6B76C44}"/>
    <cellStyle name="Currency 3 4 6 2" xfId="20578" xr:uid="{B55B3C40-EFC3-49E1-A88E-66792D9E45F3}"/>
    <cellStyle name="Currency 3 4 7" xfId="20579" xr:uid="{0FAFC06A-B49D-4510-B373-3E7CA013D068}"/>
    <cellStyle name="Currency 3 4 8" xfId="20580" xr:uid="{1B4CB2C5-EE10-487C-A6E1-E59BCCBF4CE2}"/>
    <cellStyle name="Currency 3 4 9" xfId="20581" xr:uid="{AA123A97-969B-4234-B806-013000D7D63D}"/>
    <cellStyle name="Currency 3 5" xfId="20582" xr:uid="{33A91568-B362-4D38-88F0-8371399F3A83}"/>
    <cellStyle name="Currency 3 5 2" xfId="20583" xr:uid="{C1C8C61C-567E-4B53-BD4D-D32739F67287}"/>
    <cellStyle name="Currency 3 5 2 2" xfId="20584" xr:uid="{E08F8EC4-3399-4118-ACB6-FA152ECEB48E}"/>
    <cellStyle name="Currency 3 5 2 2 2" xfId="20585" xr:uid="{D6D39A39-D47F-468B-84FE-C51724439462}"/>
    <cellStyle name="Currency 3 5 2 3" xfId="20586" xr:uid="{F0292763-6439-4A15-9089-D72A8DB413BC}"/>
    <cellStyle name="Currency 3 5 2 4" xfId="20587" xr:uid="{1159EE10-333D-4530-B1A0-FFE6ECBC5FE4}"/>
    <cellStyle name="Currency 3 5 2 5" xfId="20588" xr:uid="{0160F172-B545-4991-951A-B9DC27A72095}"/>
    <cellStyle name="Currency 3 5 3" xfId="20589" xr:uid="{FD0BFCA6-6908-4A31-8892-DA96E2C61A54}"/>
    <cellStyle name="Currency 3 5 3 2" xfId="20590" xr:uid="{43A1B3C9-F6AF-46B1-9068-9C72644E6568}"/>
    <cellStyle name="Currency 3 5 3 2 2" xfId="20591" xr:uid="{55D92B9B-D264-4C42-9E99-92ED41C3A0D1}"/>
    <cellStyle name="Currency 3 5 3 3" xfId="20592" xr:uid="{111B11A7-B98E-45DB-88A3-432C58F1AC84}"/>
    <cellStyle name="Currency 3 5 3 4" xfId="20593" xr:uid="{E40F8626-273F-4F2B-8969-8CF4879445CE}"/>
    <cellStyle name="Currency 3 5 3 5" xfId="20594" xr:uid="{D2C2BF15-DFF5-47B2-A9AD-C1255CE39BD7}"/>
    <cellStyle name="Currency 3 5 4" xfId="20595" xr:uid="{1C3F1230-FBBC-4E4F-9871-DBAE70916E41}"/>
    <cellStyle name="Currency 3 5 4 2" xfId="20596" xr:uid="{417F8A7A-7DDD-4C43-BC41-7B021A1B5051}"/>
    <cellStyle name="Currency 3 5 4 2 2" xfId="20597" xr:uid="{98DB8FB0-D3F9-4BCE-BFD2-7474305BEA66}"/>
    <cellStyle name="Currency 3 5 4 3" xfId="20598" xr:uid="{02F7A931-BF0A-4D97-9220-7AB669024592}"/>
    <cellStyle name="Currency 3 5 4 4" xfId="20599" xr:uid="{DB727A92-46C3-4ECD-9576-45447CD8EDF4}"/>
    <cellStyle name="Currency 3 5 5" xfId="20600" xr:uid="{02E8B53A-4E93-4DF1-ACA4-689112CA8433}"/>
    <cellStyle name="Currency 3 5 5 2" xfId="20601" xr:uid="{FA0F5B1D-6603-4FC8-B3D8-ADEDB182398D}"/>
    <cellStyle name="Currency 3 5 5 2 2" xfId="20602" xr:uid="{679B2838-6D9A-4811-8273-747789E2F7A1}"/>
    <cellStyle name="Currency 3 5 5 3" xfId="20603" xr:uid="{5D3CCD69-BB1D-4618-9747-372CE3C00549}"/>
    <cellStyle name="Currency 3 5 5 4" xfId="20604" xr:uid="{0EA98513-BB27-44AC-8C4D-D13B04AEEB34}"/>
    <cellStyle name="Currency 3 5 6" xfId="20605" xr:uid="{B51E1F3A-070A-44BA-BE4A-82E55774CE07}"/>
    <cellStyle name="Currency 3 5 6 2" xfId="20606" xr:uid="{7A0199B6-932A-4418-A6A8-15A68F520DAA}"/>
    <cellStyle name="Currency 3 5 7" xfId="20607" xr:uid="{72EAF8E2-2702-45E8-9BC4-F4A651B71162}"/>
    <cellStyle name="Currency 3 5 8" xfId="20608" xr:uid="{FC9A9E24-2179-42D3-BB26-2AB16B29B4BD}"/>
    <cellStyle name="Currency 3 5 9" xfId="20609" xr:uid="{46478A2A-7FC8-4E17-AE3B-D5D71C76CA14}"/>
    <cellStyle name="Currency 3 6" xfId="20610" xr:uid="{0F65D89E-7D6B-4130-B30B-857A4F604D36}"/>
    <cellStyle name="Currency 3 6 2" xfId="20611" xr:uid="{0E031232-559F-4E01-90E9-56B37D6F0D85}"/>
    <cellStyle name="Currency 3 6 2 2" xfId="20612" xr:uid="{D65AACE5-1F3F-4F21-AFA8-C03960E37166}"/>
    <cellStyle name="Currency 3 6 2 2 2" xfId="20613" xr:uid="{CA112B95-DAB9-4A7D-B2FB-A4C579AA7BEF}"/>
    <cellStyle name="Currency 3 6 2 3" xfId="20614" xr:uid="{CDD7076B-F324-4B8C-BA5B-7D1F5E32F18C}"/>
    <cellStyle name="Currency 3 6 2 4" xfId="20615" xr:uid="{A84B0407-27B9-402C-9592-E91DA6DB20B9}"/>
    <cellStyle name="Currency 3 6 3" xfId="20616" xr:uid="{96FA9EF7-493E-488D-98E9-E44414F49576}"/>
    <cellStyle name="Currency 3 6 3 2" xfId="20617" xr:uid="{2C09C5BA-0B90-4F5C-AD51-C628E024E023}"/>
    <cellStyle name="Currency 3 6 3 2 2" xfId="20618" xr:uid="{A998C74A-69D8-4431-9AF8-7B28EE8AA860}"/>
    <cellStyle name="Currency 3 6 3 3" xfId="20619" xr:uid="{B228AE24-E233-4FC3-915E-93E30949B038}"/>
    <cellStyle name="Currency 3 6 3 4" xfId="20620" xr:uid="{D53A6C7E-9C44-4A7A-9E9E-DFE39196A7BD}"/>
    <cellStyle name="Currency 3 6 4" xfId="20621" xr:uid="{C3291814-C086-44B4-BD1A-A11E32A2756E}"/>
    <cellStyle name="Currency 3 6 4 2" xfId="20622" xr:uid="{0418B446-09EA-4249-8638-136330D2C737}"/>
    <cellStyle name="Currency 3 6 4 2 2" xfId="20623" xr:uid="{1907E735-5A48-41F0-95DA-EAAA9A91B6D9}"/>
    <cellStyle name="Currency 3 6 4 3" xfId="20624" xr:uid="{A4C5EE5B-AF4C-49EC-B6A4-F4B2A244B386}"/>
    <cellStyle name="Currency 3 6 4 4" xfId="20625" xr:uid="{D2C4D6F4-6433-4EC9-99E6-45938C2661EE}"/>
    <cellStyle name="Currency 3 6 5" xfId="20626" xr:uid="{E09902B6-D19A-4EE6-9082-81D98448F45E}"/>
    <cellStyle name="Currency 3 6 5 2" xfId="20627" xr:uid="{EDB203CD-CE2F-427E-8121-D078ECE17290}"/>
    <cellStyle name="Currency 3 6 5 2 2" xfId="20628" xr:uid="{B66A16AE-FF66-4AF2-9F9A-7ABBC84EABDC}"/>
    <cellStyle name="Currency 3 6 5 3" xfId="20629" xr:uid="{2DDB1780-43C8-48D6-8C9A-7A0B7845FF99}"/>
    <cellStyle name="Currency 3 6 5 4" xfId="20630" xr:uid="{28F5F62A-5A2C-4701-9627-9EA4F2D62795}"/>
    <cellStyle name="Currency 3 6 6" xfId="20631" xr:uid="{7D2C38A8-4BFA-460C-8C6A-2A2E93498FFA}"/>
    <cellStyle name="Currency 3 6 6 2" xfId="20632" xr:uid="{63397502-359C-46A0-BE41-33248264302E}"/>
    <cellStyle name="Currency 3 6 7" xfId="20633" xr:uid="{DDBC6118-2792-478B-809D-A68A067A9F8B}"/>
    <cellStyle name="Currency 3 6 8" xfId="20634" xr:uid="{66A33CBB-5B22-4535-820F-546D08C033FF}"/>
    <cellStyle name="Currency 3 6 9" xfId="20635" xr:uid="{45AA3ABE-83E9-4700-A719-4F7E863467DD}"/>
    <cellStyle name="Currency 3 7" xfId="20636" xr:uid="{FFB21CE7-F25C-4CEA-A204-7EA43B2072C4}"/>
    <cellStyle name="Currency 3 7 2" xfId="20637" xr:uid="{E6268895-A569-46B5-9493-7EE5389A0991}"/>
    <cellStyle name="Currency 3 7 2 2" xfId="20638" xr:uid="{111EE1FA-394F-4CC5-B82C-B2E879E23EBD}"/>
    <cellStyle name="Currency 3 7 2 2 2" xfId="20639" xr:uid="{2F28B083-733D-49A2-8A65-A4CE030C11C5}"/>
    <cellStyle name="Currency 3 7 2 3" xfId="20640" xr:uid="{05B6A12D-9488-4177-ACCB-2EA617A89940}"/>
    <cellStyle name="Currency 3 7 2 4" xfId="20641" xr:uid="{F9A8D947-DE5A-4A89-81F8-20BA2AB5FCCD}"/>
    <cellStyle name="Currency 3 7 3" xfId="20642" xr:uid="{8390B131-0EA9-40F1-BCD9-DDAECF36B6E7}"/>
    <cellStyle name="Currency 3 7 3 2" xfId="20643" xr:uid="{21AD1E7C-E37F-4ED5-9A36-BCF96DC6167A}"/>
    <cellStyle name="Currency 3 7 3 2 2" xfId="20644" xr:uid="{0411FBCF-186B-4807-9E35-92C2F1229C7D}"/>
    <cellStyle name="Currency 3 7 3 3" xfId="20645" xr:uid="{C1FC4090-DA9E-479B-8A2D-2EE80733799F}"/>
    <cellStyle name="Currency 3 7 3 4" xfId="20646" xr:uid="{B6FBE73A-BA0B-4713-AE4D-79BA9C22D445}"/>
    <cellStyle name="Currency 3 7 4" xfId="20647" xr:uid="{F663F9E4-8368-4C62-B22B-26BB3BBF30FC}"/>
    <cellStyle name="Currency 3 7 4 2" xfId="20648" xr:uid="{628939E1-6C2D-4234-8568-ED45E0B60302}"/>
    <cellStyle name="Currency 3 7 4 2 2" xfId="20649" xr:uid="{F8FEFAFB-9CBD-454A-9CEB-E4C89BFCA1D7}"/>
    <cellStyle name="Currency 3 7 4 3" xfId="20650" xr:uid="{A270E1B0-A333-4F52-8C80-0A1D7F0A9AEE}"/>
    <cellStyle name="Currency 3 7 4 4" xfId="20651" xr:uid="{0A86A26C-8A2E-4075-9099-AA77CD2C0283}"/>
    <cellStyle name="Currency 3 7 5" xfId="20652" xr:uid="{EB7D6EFE-A2A5-4F14-A91B-575EC69A0653}"/>
    <cellStyle name="Currency 3 7 5 2" xfId="20653" xr:uid="{56E50610-24CE-4990-8976-80F49375DC46}"/>
    <cellStyle name="Currency 3 7 5 2 2" xfId="20654" xr:uid="{A4BDEFD2-24AE-4356-9079-2B2C0D512573}"/>
    <cellStyle name="Currency 3 7 5 3" xfId="20655" xr:uid="{EDB65314-AB1B-407E-9028-42F304AB506D}"/>
    <cellStyle name="Currency 3 7 5 4" xfId="20656" xr:uid="{8A8353CF-46BE-4CF4-BF58-2A68692145EB}"/>
    <cellStyle name="Currency 3 7 6" xfId="20657" xr:uid="{68435920-3952-4FA0-A702-7C88C216E28C}"/>
    <cellStyle name="Currency 3 7 6 2" xfId="20658" xr:uid="{8EAD18D5-82FA-4C55-B96E-A698A87A9CA0}"/>
    <cellStyle name="Currency 3 7 7" xfId="20659" xr:uid="{F39E7B29-E1FB-4240-93E1-ABA99814F299}"/>
    <cellStyle name="Currency 3 7 8" xfId="20660" xr:uid="{EFD64699-74F7-4834-A1D3-72D38EF4CD61}"/>
    <cellStyle name="Currency 3 8" xfId="20661" xr:uid="{CCEB7B53-8E5B-42D0-9290-31CDBA335B90}"/>
    <cellStyle name="Currency 3 8 2" xfId="20662" xr:uid="{53CAC8CE-5CA1-4CA3-BE5F-A084F529AF14}"/>
    <cellStyle name="Currency 3 8 2 2" xfId="20663" xr:uid="{5EBCDA94-B75E-4FAA-B8DA-0BCCA90AC531}"/>
    <cellStyle name="Currency 3 8 2 2 2" xfId="20664" xr:uid="{2EFF2526-F52E-4B9B-80EB-8834D86AB11F}"/>
    <cellStyle name="Currency 3 8 2 3" xfId="20665" xr:uid="{ADE3CCC7-F634-4028-A6CD-480601B41C69}"/>
    <cellStyle name="Currency 3 8 2 4" xfId="20666" xr:uid="{46488DCD-5BCD-4D3A-A167-DE4AAD489015}"/>
    <cellStyle name="Currency 3 8 3" xfId="20667" xr:uid="{9A6952F3-A18D-4D92-98C8-E533262FE4B5}"/>
    <cellStyle name="Currency 3 8 3 2" xfId="20668" xr:uid="{9C0D950F-F33F-4B18-85A1-3BB766E265B2}"/>
    <cellStyle name="Currency 3 8 3 2 2" xfId="20669" xr:uid="{8EC1C7D6-37AF-4B42-90B6-75910D4BC12E}"/>
    <cellStyle name="Currency 3 8 3 3" xfId="20670" xr:uid="{D1B41F8D-7C5E-482C-95C9-ED6C8792AFE6}"/>
    <cellStyle name="Currency 3 8 3 4" xfId="20671" xr:uid="{D04099FB-C393-442E-8CE7-AD2B68126763}"/>
    <cellStyle name="Currency 3 8 4" xfId="20672" xr:uid="{57A56DD5-198A-4AD4-8498-4679C704D9ED}"/>
    <cellStyle name="Currency 3 8 4 2" xfId="20673" xr:uid="{25E96DBA-9D0B-4525-91A2-907D4E6ECEFC}"/>
    <cellStyle name="Currency 3 8 4 2 2" xfId="20674" xr:uid="{3D9EB41B-49F5-4F6E-87DD-23F289A9EED6}"/>
    <cellStyle name="Currency 3 8 4 3" xfId="20675" xr:uid="{380A8BF2-B0F8-40E2-A643-7D58FB4A8F44}"/>
    <cellStyle name="Currency 3 8 4 4" xfId="20676" xr:uid="{A7610450-2E60-4C53-947F-F4348A8C4CF1}"/>
    <cellStyle name="Currency 3 8 5" xfId="20677" xr:uid="{A0025A21-8794-44D4-ABAF-695A07C017DA}"/>
    <cellStyle name="Currency 3 8 5 2" xfId="20678" xr:uid="{95C4E1BC-E546-4FE3-9FB7-43B962632BB6}"/>
    <cellStyle name="Currency 3 8 5 2 2" xfId="20679" xr:uid="{715F8B41-F7F3-486A-A8C7-92D22B72DB9E}"/>
    <cellStyle name="Currency 3 8 5 3" xfId="20680" xr:uid="{E1ADB4CA-6CDB-4F47-AD2D-9874CB94604B}"/>
    <cellStyle name="Currency 3 8 5 4" xfId="20681" xr:uid="{1368A921-3574-49D8-B359-6EE700463D32}"/>
    <cellStyle name="Currency 3 8 6" xfId="20682" xr:uid="{88834FD5-37A3-415C-9520-9C2FD0D1EA06}"/>
    <cellStyle name="Currency 3 8 6 2" xfId="20683" xr:uid="{AB87EACA-1819-45AE-9E55-4609350EAA90}"/>
    <cellStyle name="Currency 3 8 7" xfId="20684" xr:uid="{34639C00-CDBF-478C-9AEF-5B26D6DA707C}"/>
    <cellStyle name="Currency 3 8 8" xfId="20685" xr:uid="{2C3A020A-1802-4995-BC3C-34C9C07A105E}"/>
    <cellStyle name="Currency 3 9" xfId="20686" xr:uid="{3F35522D-DB33-413B-9206-997BAF7E8A1B}"/>
    <cellStyle name="Currency 3 9 2" xfId="20687" xr:uid="{EA70F57C-53AF-4A77-8D1E-A8B03FB1438D}"/>
    <cellStyle name="Currency 3 9 2 2" xfId="20688" xr:uid="{D7F00EE3-8925-49CC-A054-122438C66DA3}"/>
    <cellStyle name="Currency 3 9 2 2 2" xfId="20689" xr:uid="{E97C1855-8BD3-4570-A5DE-B394AC1436CD}"/>
    <cellStyle name="Currency 3 9 2 3" xfId="20690" xr:uid="{F6DB9B59-1957-476A-96B7-2389B55A844D}"/>
    <cellStyle name="Currency 3 9 2 4" xfId="20691" xr:uid="{8FA2EEE4-FAEC-44B8-AE05-879F4BEFE8E5}"/>
    <cellStyle name="Currency 3 9 3" xfId="20692" xr:uid="{20D87AEE-9BD9-4DDE-B70D-B3E887136528}"/>
    <cellStyle name="Currency 3 9 3 2" xfId="20693" xr:uid="{D785FF54-F308-4937-B065-EF64B34A52C0}"/>
    <cellStyle name="Currency 3 9 3 2 2" xfId="20694" xr:uid="{0B4694B8-1048-462B-8C1D-19CE447FDD9D}"/>
    <cellStyle name="Currency 3 9 3 3" xfId="20695" xr:uid="{0B514A47-E222-44FB-9214-233C13D45B73}"/>
    <cellStyle name="Currency 3 9 3 4" xfId="20696" xr:uid="{B38CB4D4-4AF2-4BF9-8272-48678F607AD7}"/>
    <cellStyle name="Currency 3 9 4" xfId="20697" xr:uid="{E4BA7BD9-62A7-4DAF-98FA-98AF7C03236C}"/>
    <cellStyle name="Currency 3 9 4 2" xfId="20698" xr:uid="{BDE8364D-24C2-487B-AB44-F008024A29FC}"/>
    <cellStyle name="Currency 3 9 4 2 2" xfId="20699" xr:uid="{4AB2943B-7541-45AF-A405-DF85E5413A55}"/>
    <cellStyle name="Currency 3 9 4 3" xfId="20700" xr:uid="{F6167EB3-7A84-4A90-83D4-C2100A7A4304}"/>
    <cellStyle name="Currency 3 9 4 4" xfId="20701" xr:uid="{109C39AD-EE34-4C5C-86C6-65BEEE7ABD60}"/>
    <cellStyle name="Currency 3 9 5" xfId="20702" xr:uid="{4BD4A4FF-038D-48D5-9033-EA5E8ACAF4BE}"/>
    <cellStyle name="Currency 3 9 5 2" xfId="20703" xr:uid="{DB5979DA-EA13-4364-A190-DAE834E0689A}"/>
    <cellStyle name="Currency 3 9 5 2 2" xfId="20704" xr:uid="{143B0D82-F899-44EF-966B-1E483FEDA802}"/>
    <cellStyle name="Currency 3 9 5 3" xfId="20705" xr:uid="{BB910BE1-FB51-4AA3-964E-3CF1FBAE1239}"/>
    <cellStyle name="Currency 3 9 5 4" xfId="20706" xr:uid="{660D0C45-BB6E-4E19-A013-37A2410FAA54}"/>
    <cellStyle name="Currency 3 9 6" xfId="20707" xr:uid="{14A1D391-61DF-4264-B8F0-9FEC66403E3A}"/>
    <cellStyle name="Currency 3 9 6 2" xfId="20708" xr:uid="{002CBAE6-2986-4942-83F0-DED126BA990D}"/>
    <cellStyle name="Currency 3 9 7" xfId="20709" xr:uid="{EE4DF25C-9F8D-4AF6-A689-B5A7AF5DA9F5}"/>
    <cellStyle name="Currency 3 9 8" xfId="20710" xr:uid="{BC2691DE-710F-4CED-8DA6-7A0A86319922}"/>
    <cellStyle name="Currency 30" xfId="20711" xr:uid="{574D7481-6CD5-4C33-B55A-EEB110982779}"/>
    <cellStyle name="Currency 31" xfId="20712" xr:uid="{2C228D93-6F8B-42F8-881E-34F24840A678}"/>
    <cellStyle name="Currency 32" xfId="20713" xr:uid="{8A2D58F7-0A2B-437A-82D6-286AED30F4BB}"/>
    <cellStyle name="Currency 33" xfId="20714" xr:uid="{DEDDA1FF-3719-470C-8F9D-E0E65C4F64A4}"/>
    <cellStyle name="Currency 34" xfId="20715" xr:uid="{142081DE-4931-4904-BCF7-4BBE347DA14F}"/>
    <cellStyle name="Currency 35" xfId="20716" xr:uid="{3F417F5E-9586-415A-BEDB-854DEFFD28AB}"/>
    <cellStyle name="Currency 36" xfId="20717" xr:uid="{5DDFF51A-127F-4D92-B980-EA867F64647F}"/>
    <cellStyle name="Currency 37" xfId="20718" xr:uid="{74419198-62EA-4E81-B7C2-E828FE36C834}"/>
    <cellStyle name="Currency 38" xfId="20719" xr:uid="{901CA0F0-3A39-4F5D-9B91-1E49A0F4ED35}"/>
    <cellStyle name="Currency 39" xfId="20720" xr:uid="{E3EC76B5-4559-4E11-91F9-7FF419D5B771}"/>
    <cellStyle name="Currency 4" xfId="626" xr:uid="{F7362295-5CCD-403C-9F28-9081E8B2B3B8}"/>
    <cellStyle name="Currency 4 10" xfId="33119" xr:uid="{6C578896-884F-4458-9026-0D6C1B8833DC}"/>
    <cellStyle name="Currency 4 11" xfId="20721" xr:uid="{F8BC0730-B45E-4D07-8D58-57264B33ED75}"/>
    <cellStyle name="Currency 4 2" xfId="20722" xr:uid="{84FAD379-4B1E-4737-8835-3A1F2DD213E3}"/>
    <cellStyle name="Currency 4 2 2" xfId="20723" xr:uid="{9DE00746-631E-4764-B86E-2034F9D85ED0}"/>
    <cellStyle name="Currency 4 2 2 2" xfId="20724" xr:uid="{D7EB795B-9BC6-44F6-A315-5DB580D59C9D}"/>
    <cellStyle name="Currency 4 2 2 3" xfId="20725" xr:uid="{910B3B40-F17F-4767-B9F2-63FD309E4011}"/>
    <cellStyle name="Currency 4 2 3" xfId="20726" xr:uid="{A770FEA4-D9E5-4B11-BF12-1F1A4C508C3E}"/>
    <cellStyle name="Currency 4 2 4" xfId="20727" xr:uid="{37A3B7C2-A14B-4BD7-9A70-CA4FA8572F7C}"/>
    <cellStyle name="Currency 4 2 5" xfId="20728" xr:uid="{79883AB0-F32C-446F-9F20-B08A66FAE784}"/>
    <cellStyle name="Currency 4 3" xfId="20729" xr:uid="{AC1C7989-A077-4C77-9363-100C936BE67A}"/>
    <cellStyle name="Currency 4 3 2" xfId="20730" xr:uid="{C9219282-4B00-49CA-8F6B-E88B1F91738C}"/>
    <cellStyle name="Currency 4 3 2 2" xfId="20731" xr:uid="{198E7057-9ADA-4D86-B56C-7A854709A7F3}"/>
    <cellStyle name="Currency 4 3 3" xfId="20732" xr:uid="{6610D7CF-6EA3-4CB9-A3BB-13280BF7890D}"/>
    <cellStyle name="Currency 4 3 4" xfId="20733" xr:uid="{D42B8F31-95E7-439D-B537-7539FF5D98E3}"/>
    <cellStyle name="Currency 4 4" xfId="20734" xr:uid="{9D7D9838-DFD6-4020-A5F7-DE1C6DFC46EE}"/>
    <cellStyle name="Currency 4 4 2" xfId="20735" xr:uid="{26DC50C3-C8B5-4109-A3AB-14797601F860}"/>
    <cellStyle name="Currency 4 4 3" xfId="20736" xr:uid="{88F1B5A9-7325-4E7E-AFA3-A215C911407D}"/>
    <cellStyle name="Currency 4 5" xfId="20737" xr:uid="{D2E4270B-02C1-4B9E-82C5-B8585C6C5483}"/>
    <cellStyle name="Currency 4 5 2" xfId="20738" xr:uid="{DA800B0B-7AD1-4861-BFC1-AD691FE53831}"/>
    <cellStyle name="Currency 4 6" xfId="20739" xr:uid="{719E963D-80DF-4554-831D-E29C5C4F0CCC}"/>
    <cellStyle name="Currency 4 7" xfId="20740" xr:uid="{32F8A069-75CE-47CB-85D8-01F3A3ECC1B5}"/>
    <cellStyle name="Currency 4 8" xfId="20741" xr:uid="{20F4AC19-9B25-4218-A963-2D3362C92406}"/>
    <cellStyle name="Currency 4 9" xfId="20742" xr:uid="{CFAFA688-9041-4A54-8482-7C112DC91689}"/>
    <cellStyle name="Currency 40" xfId="20743" xr:uid="{477EC3CD-0EEC-4CDF-8DC5-E162FDCCB8A3}"/>
    <cellStyle name="Currency 41" xfId="20744" xr:uid="{5A582D74-732C-482A-986C-B0EBCCE21F3E}"/>
    <cellStyle name="Currency 42" xfId="20745" xr:uid="{E4D6B279-5538-4F9A-921C-F0C6903C2C01}"/>
    <cellStyle name="Currency 43" xfId="20746" xr:uid="{4C8A3F89-0866-4FBD-BAD1-9691B047342C}"/>
    <cellStyle name="Currency 44" xfId="20747" xr:uid="{44FCC293-68A5-4BDF-B867-6F8877DF0724}"/>
    <cellStyle name="Currency 45" xfId="20748" xr:uid="{54D86A32-352E-4649-A442-1BDB4D746FC7}"/>
    <cellStyle name="Currency 46" xfId="20749" xr:uid="{2D702489-8D4B-4BDD-BE2A-9A0190D85758}"/>
    <cellStyle name="Currency 47" xfId="20750" xr:uid="{161C424C-3D00-43BD-9A1E-A670651A5130}"/>
    <cellStyle name="Currency 48" xfId="20751" xr:uid="{2FFAB744-F698-483E-915D-2CE26A71CAB8}"/>
    <cellStyle name="Currency 49" xfId="20752" xr:uid="{77845C70-889E-4005-8C16-6C799C786B68}"/>
    <cellStyle name="Currency 5" xfId="627" xr:uid="{B7A4F1DA-139A-41A6-9610-F152D4EF33C1}"/>
    <cellStyle name="Currency 5 2" xfId="20754" xr:uid="{0DAE3984-5758-4149-BAB4-94DDF8678A88}"/>
    <cellStyle name="Currency 5 2 2" xfId="20755" xr:uid="{F36F1CC1-6E6D-4C89-81B3-08DED9002623}"/>
    <cellStyle name="Currency 5 3" xfId="20756" xr:uid="{4709EC11-9EC7-4082-97C9-28D0FE16379D}"/>
    <cellStyle name="Currency 5 3 2" xfId="20757" xr:uid="{EFBFCEE7-8CDF-4BE4-9D68-A364163D5EC2}"/>
    <cellStyle name="Currency 5 4" xfId="20758" xr:uid="{050C4406-8C22-41D7-92AF-78AC6A8775EA}"/>
    <cellStyle name="Currency 5 5" xfId="20759" xr:uid="{A5893C89-54C4-44E5-A725-DD4C0ECA8596}"/>
    <cellStyle name="Currency 5 6" xfId="20760" xr:uid="{3D5CE7CB-BDC8-4D07-84A0-305DFC42CB71}"/>
    <cellStyle name="Currency 5 7" xfId="20753" xr:uid="{ACC802D1-5E1E-4193-A38D-0ABAFFA146D5}"/>
    <cellStyle name="Currency 50" xfId="20761" xr:uid="{E7D86BE7-70F5-4A83-8D17-99BDA6850575}"/>
    <cellStyle name="Currency 51" xfId="20762" xr:uid="{8C36BEE2-0E2F-44C4-98E3-BD5A990D34B7}"/>
    <cellStyle name="Currency 52" xfId="20763" xr:uid="{A6FBDE34-7BA8-4775-81C6-DB78FE875F27}"/>
    <cellStyle name="Currency 53" xfId="20764" xr:uid="{705B5180-C1E1-4CA6-B1D1-3C360C282EAE}"/>
    <cellStyle name="Currency 54" xfId="20765" xr:uid="{1999B844-0350-42D1-81F1-66522C832638}"/>
    <cellStyle name="Currency 55" xfId="20766" xr:uid="{956B23DD-8E77-4C7C-8D55-28666B5A7277}"/>
    <cellStyle name="Currency 56" xfId="20767" xr:uid="{6A6A40A1-00EE-489D-8D97-237907B58459}"/>
    <cellStyle name="Currency 6" xfId="628" xr:uid="{ED44A28B-5F57-456F-84E6-6D7F0B86C39A}"/>
    <cellStyle name="Currency 6 2" xfId="20769" xr:uid="{2E69FC40-8D48-415D-B0D9-93ED58BA569B}"/>
    <cellStyle name="Currency 6 2 2" xfId="20770" xr:uid="{70AAA673-0711-4977-A61B-5A4B91D4D8BE}"/>
    <cellStyle name="Currency 6 2 3" xfId="20771" xr:uid="{3F6C5D5E-8E9F-4D7D-8171-1EDFDA8419FB}"/>
    <cellStyle name="Currency 6 3" xfId="20772" xr:uid="{28FC00D4-F737-4C94-A167-F891F96A0D48}"/>
    <cellStyle name="Currency 6 3 2" xfId="20773" xr:uid="{38F73B68-5CAB-49A2-8800-89347C055295}"/>
    <cellStyle name="Currency 6 4" xfId="20774" xr:uid="{4AFD3C58-D4AE-450F-837E-0CA11664E071}"/>
    <cellStyle name="Currency 6 5" xfId="20775" xr:uid="{0EE80B15-4DBB-4BF5-8441-CCFEC8337281}"/>
    <cellStyle name="Currency 6 6" xfId="20768" xr:uid="{4448BCB5-1C8D-4F1D-9EDA-EEBEE20A9921}"/>
    <cellStyle name="Currency 7" xfId="629" xr:uid="{F129607A-4C3B-455F-858E-AC0A369C8744}"/>
    <cellStyle name="Currency 7 2" xfId="20777" xr:uid="{8950D01C-DFF0-419C-ADD8-A3FAAD511DB8}"/>
    <cellStyle name="Currency 7 2 2" xfId="20778" xr:uid="{FAEEB0EE-C1EE-43EC-AC54-0AEE0A4669A4}"/>
    <cellStyle name="Currency 7 3" xfId="20779" xr:uid="{85D29E6C-23F9-4301-A3D1-C4BA13032A2B}"/>
    <cellStyle name="Currency 7 4" xfId="20780" xr:uid="{5AB41863-19A3-4982-A099-26514E86E927}"/>
    <cellStyle name="Currency 7 5" xfId="20776" xr:uid="{1DEAC2B2-CE1E-4497-9B38-CD2C4946A966}"/>
    <cellStyle name="Currency 8" xfId="630" xr:uid="{BF1285C0-96B1-4B61-A1E7-CE7F4FAC5815}"/>
    <cellStyle name="Currency 8 2" xfId="20782" xr:uid="{C2AB9FE1-857E-4C16-B15A-749B7750613A}"/>
    <cellStyle name="Currency 8 2 2" xfId="20783" xr:uid="{DE6CCE76-4D36-4A25-B1C7-FB791F8A82F8}"/>
    <cellStyle name="Currency 8 3" xfId="20784" xr:uid="{4A80551E-F624-4DB9-B921-AC9EF75AF544}"/>
    <cellStyle name="Currency 8 4" xfId="20785" xr:uid="{EBDE49BA-ADBC-4922-954E-35A508CD4166}"/>
    <cellStyle name="Currency 8 5" xfId="20781" xr:uid="{8927CE03-5ADA-425E-8228-1EB0A3CC8DEC}"/>
    <cellStyle name="Currency 9" xfId="20786" xr:uid="{E16C6A7F-33C5-4F16-B4FE-8640BCBDC636}"/>
    <cellStyle name="Currency 9 2" xfId="20787" xr:uid="{36705BB5-42D7-4A7B-A71B-665854D1502E}"/>
    <cellStyle name="Currency0" xfId="20788" xr:uid="{A23F4A3E-3025-4C41-BE64-388F491EA7D2}"/>
    <cellStyle name="Currency0 2" xfId="20789" xr:uid="{5F5754E1-53BA-44F8-85A4-D82E3D2A2B15}"/>
    <cellStyle name="Currency0 2 2" xfId="20790" xr:uid="{71491F55-E24C-4EBE-9C0E-4FF268EEA129}"/>
    <cellStyle name="Currency0 2 2 2" xfId="20791" xr:uid="{F04172E9-DA83-4365-8B17-48583E1A8275}"/>
    <cellStyle name="Currency0 2 3" xfId="20792" xr:uid="{72F7082C-0EDD-470C-80C8-943B93DB69F8}"/>
    <cellStyle name="Currency0 2 3 2" xfId="20793" xr:uid="{B666D95B-8EB3-472D-8557-F5009BC305CE}"/>
    <cellStyle name="Currency0 2 3 3" xfId="20794" xr:uid="{A47E8779-ACB1-43B8-8660-F5102C8663B7}"/>
    <cellStyle name="Currency0 2 4" xfId="20795" xr:uid="{A9C0CA39-5E07-4564-B2BF-1A1CEC47EF02}"/>
    <cellStyle name="Currency0 3" xfId="20796" xr:uid="{5397CCFB-101D-4E52-9E53-2BBFD2EB87A8}"/>
    <cellStyle name="Currency0 3 2" xfId="20797" xr:uid="{3D6AC110-BDF6-4254-B05F-5E1F93B56279}"/>
    <cellStyle name="Currency0 3 2 2" xfId="20798" xr:uid="{9985BE44-D31C-40ED-86AD-8440F7A67BCA}"/>
    <cellStyle name="Currency0 3 2 2 2" xfId="20799" xr:uid="{A6D48719-7293-4843-B2AB-26F6CB54DCF7}"/>
    <cellStyle name="Currency0 3 2 2 3" xfId="20800" xr:uid="{A497F338-9ACA-4E86-9DEC-BC44EA8D1EE5}"/>
    <cellStyle name="Currency0 3 2 3" xfId="20801" xr:uid="{559471AA-68A6-424B-BDA9-C93493D79E69}"/>
    <cellStyle name="Currency0 3 2 4" xfId="20802" xr:uid="{89654785-80B8-455F-B099-BAA93BE91F0F}"/>
    <cellStyle name="Currency0 3 3" xfId="20803" xr:uid="{9687B2D8-2E83-4A55-A652-8FC44C761CA7}"/>
    <cellStyle name="Currency0 3 3 2" xfId="20804" xr:uid="{C39E0412-2AF6-4BD8-8BA9-8D69E5892E08}"/>
    <cellStyle name="Currency0 3 3 2 2" xfId="20805" xr:uid="{5CA7CA3D-1BB6-4080-A808-4F725D815A1D}"/>
    <cellStyle name="Currency0 3 3 3" xfId="20806" xr:uid="{792FBA8C-63D8-414E-A070-1A44478796A1}"/>
    <cellStyle name="Currency0 3 3 4" xfId="20807" xr:uid="{D1B7F584-6AF3-490B-A519-3D0F9D624FC3}"/>
    <cellStyle name="Currency0 3 4" xfId="20808" xr:uid="{F01C2142-567D-445F-967F-E5E1B99F646D}"/>
    <cellStyle name="Currency0 3 4 2" xfId="20809" xr:uid="{8816D5D6-77B3-413D-8C80-9625074AF486}"/>
    <cellStyle name="Currency0 3 5" xfId="20810" xr:uid="{BA86A5A2-8681-45BA-9832-6F1349C632FF}"/>
    <cellStyle name="Currency0 3 5 2" xfId="20811" xr:uid="{8AB1D03B-2A44-4845-AED8-B2BF8F8D320F}"/>
    <cellStyle name="Currency0 4" xfId="20812" xr:uid="{CFA79B6D-D56F-42BE-AAFD-22B2E36BF069}"/>
    <cellStyle name="Currency0 4 2" xfId="20813" xr:uid="{176CCCBC-3FA1-4BC9-9F9A-83D4F8117B88}"/>
    <cellStyle name="Currency0 4 2 2" xfId="20814" xr:uid="{99AE0D20-2FFF-42D7-B472-CFDAED9B9274}"/>
    <cellStyle name="Currency0 4 2 3" xfId="20815" xr:uid="{5B8C4D47-128A-4104-AFE5-6EC21CED05EA}"/>
    <cellStyle name="Currency0 4 3" xfId="20816" xr:uid="{026652DB-1484-406D-BA0A-33ED8A6F5BBB}"/>
    <cellStyle name="Currency0 4 3 2" xfId="20817" xr:uid="{2A1238E5-BBB4-4348-A4FF-7BB364C8CA1F}"/>
    <cellStyle name="Currency0 4 4" xfId="20818" xr:uid="{571019AB-FBE2-4C96-BB3D-333D6A2C777C}"/>
    <cellStyle name="Currency0 5" xfId="20819" xr:uid="{ACFE9EEC-BB21-4AFE-BFE8-B75F7548C025}"/>
    <cellStyle name="Currency0 5 2" xfId="20820" xr:uid="{59B4B113-FBAF-407E-9FE1-58EA028C03A7}"/>
    <cellStyle name="Currency0 5 3" xfId="20821" xr:uid="{BE3A4DF6-E7B9-4143-8022-C0A01D633BA3}"/>
    <cellStyle name="Currency0 6" xfId="20822" xr:uid="{CCD3BCD0-CC99-4257-9082-9D3794470FEF}"/>
    <cellStyle name="Currency0 7" xfId="20823" xr:uid="{3B6248F6-003B-4F12-972F-95EA5168A3F0}"/>
    <cellStyle name="Currency0 8" xfId="33111" xr:uid="{A3BFD14F-3493-4AF3-BFF0-D3E558BEB0F9}"/>
    <cellStyle name="Date" xfId="20824" xr:uid="{FF3493D4-FB95-402D-A729-5ED8D7035466}"/>
    <cellStyle name="Date 2" xfId="20825" xr:uid="{8860B0BD-FF17-4ADA-B4A2-4ECA1271F4E6}"/>
    <cellStyle name="Date 2 2" xfId="20826" xr:uid="{335A8225-450D-46BB-A7BF-6397BBDDACF4}"/>
    <cellStyle name="Date 2 2 2" xfId="20827" xr:uid="{DB1C1DD8-98C7-452F-92EF-DFE01FC977C2}"/>
    <cellStyle name="Date 2 3" xfId="20828" xr:uid="{90CCF0AB-DBD5-44BD-A57B-D7D21DF2B42B}"/>
    <cellStyle name="Date 2 3 2" xfId="20829" xr:uid="{7C67A6C0-1BC5-4C85-BE6C-C141100C7200}"/>
    <cellStyle name="Date 2 3 3" xfId="20830" xr:uid="{214321DD-3F7F-4E22-B805-9B874AD6065A}"/>
    <cellStyle name="Date 2 4" xfId="20831" xr:uid="{D1C049BF-D2E5-42DD-91D0-13507D32DFE3}"/>
    <cellStyle name="Date 3" xfId="20832" xr:uid="{FFEED993-8ECD-4DAA-93FB-FE7F0349D3D6}"/>
    <cellStyle name="Date 3 2" xfId="20833" xr:uid="{376A670E-C412-41C2-924D-973BE7E9CA8B}"/>
    <cellStyle name="Date 3 2 2" xfId="20834" xr:uid="{787CDECD-0A09-46B7-8A4D-7EB86D329844}"/>
    <cellStyle name="Date 3 2 2 2" xfId="20835" xr:uid="{97B2527F-0AD1-4C59-A715-68D32B36CBF8}"/>
    <cellStyle name="Date 3 2 2 3" xfId="20836" xr:uid="{D78B556E-45C9-43AB-94CA-B04B651EF5C2}"/>
    <cellStyle name="Date 3 2 3" xfId="20837" xr:uid="{50CCD73F-1550-454D-9619-884E9432D425}"/>
    <cellStyle name="Date 3 2 4" xfId="20838" xr:uid="{EC51791F-6DF9-486A-9C84-B8462CB91234}"/>
    <cellStyle name="Date 3 3" xfId="20839" xr:uid="{1273C7B6-768D-45D1-8F60-624370EB23AE}"/>
    <cellStyle name="Date 3 3 2" xfId="20840" xr:uid="{BDDA8532-80CF-4C67-AF3F-8DB015191174}"/>
    <cellStyle name="Date 3 3 2 2" xfId="20841" xr:uid="{F12A90C2-619F-412A-9746-E885372204AE}"/>
    <cellStyle name="Date 3 3 3" xfId="20842" xr:uid="{454D0D4B-8C90-4A83-B4F8-AC64D39B513D}"/>
    <cellStyle name="Date 3 3 4" xfId="20843" xr:uid="{DD1D3DA9-03E3-4A30-A9ED-52C6A7996065}"/>
    <cellStyle name="Date 3 4" xfId="20844" xr:uid="{610874FC-1B50-4582-B64D-89565B610D67}"/>
    <cellStyle name="Date 3 4 2" xfId="20845" xr:uid="{24D8A869-8ADA-4D7C-81FE-C4EA5DC39C6C}"/>
    <cellStyle name="Date 3 5" xfId="20846" xr:uid="{14291D11-B6F6-4ACE-BE90-884D10E00442}"/>
    <cellStyle name="Date 3 5 2" xfId="20847" xr:uid="{EAAE421E-E796-4151-8EA8-A7BAA7942BC2}"/>
    <cellStyle name="Date 4" xfId="20848" xr:uid="{86344BE1-32AF-4EE6-B566-89B020D61282}"/>
    <cellStyle name="Date 4 2" xfId="20849" xr:uid="{DCE730D6-2188-4341-8446-C861CDB6C1F4}"/>
    <cellStyle name="Date 4 2 2" xfId="20850" xr:uid="{19FD35E6-4587-4D4F-87C9-32CD9783087D}"/>
    <cellStyle name="Date 4 2 3" xfId="20851" xr:uid="{0F6FAEB0-ACDD-4D17-875D-BFC0E0AE1FEE}"/>
    <cellStyle name="Date 4 3" xfId="20852" xr:uid="{E39A76B3-C2BD-4D00-B184-A10B2EED17D6}"/>
    <cellStyle name="Date 4 3 2" xfId="20853" xr:uid="{E1E07155-ACA9-44EE-B0F9-3B0EAC871E96}"/>
    <cellStyle name="Date 4 4" xfId="20854" xr:uid="{39A6B1D7-3843-419E-BF52-06187105ED34}"/>
    <cellStyle name="Date 5" xfId="20855" xr:uid="{4592EA34-BFFF-486A-B840-E82D4C6115EF}"/>
    <cellStyle name="Date 5 2" xfId="20856" xr:uid="{B0350A95-E27B-456A-B6B6-229A05597622}"/>
    <cellStyle name="Date 5 3" xfId="20857" xr:uid="{284DF2F6-8833-4B9F-9CB9-E3AD16E95EE1}"/>
    <cellStyle name="Date 6" xfId="20858" xr:uid="{BEC029D2-05B5-4320-91B6-84CEB17EB5F4}"/>
    <cellStyle name="Date 7" xfId="20859" xr:uid="{D871CB93-211A-43D9-8375-6766BA4A3F73}"/>
    <cellStyle name="Date 8" xfId="33112" xr:uid="{CC36222E-C3A8-454A-A7C9-CABCDFF12061}"/>
    <cellStyle name="Explanatory Text 2" xfId="20861" xr:uid="{AF38F1AA-3A16-4093-81BA-61CB7E314376}"/>
    <cellStyle name="Explanatory Text 2 2" xfId="20862" xr:uid="{19ADCB37-7709-4B3B-A2D4-66DFA54FF225}"/>
    <cellStyle name="Explanatory Text 2 2 2" xfId="20863" xr:uid="{61015DD4-611C-43F2-BB08-CEA9346FAFB2}"/>
    <cellStyle name="Explanatory Text 2 2 2 2" xfId="20864" xr:uid="{49A81EF1-DF13-4933-A40B-E48F278E0BB1}"/>
    <cellStyle name="Explanatory Text 2 3" xfId="20865" xr:uid="{07910D7F-500D-467B-A397-7993DF501EF8}"/>
    <cellStyle name="Explanatory Text 2 3 2" xfId="20866" xr:uid="{4E1CC698-406F-4D12-A336-85D3729A5859}"/>
    <cellStyle name="Explanatory Text 2 4" xfId="20867" xr:uid="{3FFE90F1-5BEE-4525-B123-D49B36C49DCA}"/>
    <cellStyle name="Explanatory Text 2 5" xfId="20868" xr:uid="{6D5A43D4-EEDC-4E74-A1BC-10387E3B1E8F}"/>
    <cellStyle name="Explanatory Text 2 6" xfId="20869" xr:uid="{00C67896-10BE-4221-9181-B0247C453830}"/>
    <cellStyle name="Explanatory Text 3" xfId="20870" xr:uid="{20D774B5-047B-43F8-9031-31CC90C35693}"/>
    <cellStyle name="Explanatory Text 3 2" xfId="20871" xr:uid="{8D75EAAC-F96C-4ACD-B3F3-D33058BBA977}"/>
    <cellStyle name="Explanatory Text 3 2 2" xfId="20872" xr:uid="{B3958D5C-7533-4199-A752-494CF329CB50}"/>
    <cellStyle name="Explanatory Text 4" xfId="20873" xr:uid="{53DEBE55-366B-4D85-B6F5-0B7A5E0328FA}"/>
    <cellStyle name="Explanatory Text 5" xfId="20874" xr:uid="{544DCBF7-3142-4636-92E9-36C5BE99E0D0}"/>
    <cellStyle name="Explanatory Text 6" xfId="20875" xr:uid="{0841622B-F919-4C1D-A4F0-BF9FACF10897}"/>
    <cellStyle name="Explanatory Text 7" xfId="20876" xr:uid="{C7307BAE-0148-47F9-9349-A802461086D0}"/>
    <cellStyle name="Explanatory Text 8" xfId="20860" xr:uid="{32AA4317-E0F9-4130-A69A-C037DDC90AF0}"/>
    <cellStyle name="Fixed" xfId="20877" xr:uid="{8BA816DF-790C-44B5-8584-C5AC1E4B5041}"/>
    <cellStyle name="Fixed 2" xfId="20878" xr:uid="{C6F3E09F-120C-403A-B333-9967C824A5F3}"/>
    <cellStyle name="Fixed 2 2" xfId="20879" xr:uid="{F7D8F207-6DAA-44DB-A558-3A430462FD3D}"/>
    <cellStyle name="Fixed 2 2 2" xfId="20880" xr:uid="{46AE2727-661B-4812-B651-613AF94FA0C9}"/>
    <cellStyle name="Fixed 2 3" xfId="20881" xr:uid="{F9F33F5A-AC6C-4891-BED4-DFFCA814F35B}"/>
    <cellStyle name="Fixed 2 3 2" xfId="20882" xr:uid="{8EA5086D-8DD4-451C-91DF-DBCD1BA23E02}"/>
    <cellStyle name="Fixed 2 3 3" xfId="20883" xr:uid="{84E9A7D9-E007-4EE0-8F44-6CB588856AD9}"/>
    <cellStyle name="Fixed 2 4" xfId="20884" xr:uid="{8FDD3F1B-BA35-439A-A38A-3333BB8A182D}"/>
    <cellStyle name="Fixed 3" xfId="20885" xr:uid="{797E8669-E0D5-4686-9DC1-1FA3A3C19C1E}"/>
    <cellStyle name="Fixed 3 2" xfId="20886" xr:uid="{4D875618-D307-4B15-AD56-0A0C73164355}"/>
    <cellStyle name="Fixed 3 2 2" xfId="20887" xr:uid="{AE25839D-3ACE-495B-A031-35BF9FE417B5}"/>
    <cellStyle name="Fixed 3 2 2 2" xfId="20888" xr:uid="{6E0FBA08-B90A-4523-928E-E91FB6D6A5EB}"/>
    <cellStyle name="Fixed 3 2 2 3" xfId="20889" xr:uid="{B3B56586-1E8F-431D-8194-53A66E0B5219}"/>
    <cellStyle name="Fixed 3 2 3" xfId="20890" xr:uid="{8E039C87-090A-4622-AFBE-4B400022C711}"/>
    <cellStyle name="Fixed 3 2 4" xfId="20891" xr:uid="{4206F093-5500-489C-A743-CE20A2C7FCC6}"/>
    <cellStyle name="Fixed 3 3" xfId="20892" xr:uid="{C1741328-0379-4002-9D9A-F7313F63D3CD}"/>
    <cellStyle name="Fixed 3 3 2" xfId="20893" xr:uid="{86409D6A-0574-45BD-BA0F-275FA3EB8537}"/>
    <cellStyle name="Fixed 3 3 2 2" xfId="20894" xr:uid="{1A10C3DB-3E0F-47E4-A3F0-7D064F5925D1}"/>
    <cellStyle name="Fixed 3 3 3" xfId="20895" xr:uid="{BB2C08FA-2DBF-4818-AA52-5938C9E9FD22}"/>
    <cellStyle name="Fixed 3 3 4" xfId="20896" xr:uid="{EBA70336-94A7-4341-A72B-8645DBEB16B3}"/>
    <cellStyle name="Fixed 3 4" xfId="20897" xr:uid="{2E593209-EE3E-4CF6-9D54-0E8838ED5A0A}"/>
    <cellStyle name="Fixed 3 4 2" xfId="20898" xr:uid="{99FFFD64-735D-423F-B3A0-50AC4781CEF4}"/>
    <cellStyle name="Fixed 3 5" xfId="20899" xr:uid="{7DEFA86F-D562-4C52-B4FF-07EC2BC714E1}"/>
    <cellStyle name="Fixed 3 5 2" xfId="20900" xr:uid="{ED5E19DD-3198-4755-8FCD-D8D13102EB68}"/>
    <cellStyle name="Fixed 4" xfId="20901" xr:uid="{DD6B7096-0484-4012-A0E6-C0F770E9B267}"/>
    <cellStyle name="Fixed 4 2" xfId="20902" xr:uid="{CFB33516-1AB8-47DB-BFF6-2D4ED994008D}"/>
    <cellStyle name="Fixed 4 2 2" xfId="20903" xr:uid="{D0A42E31-E126-4FA2-90D6-B6500F6ECCE5}"/>
    <cellStyle name="Fixed 4 2 3" xfId="20904" xr:uid="{92B3C83E-2E8C-45B9-8C32-5F8C6A1D9A9D}"/>
    <cellStyle name="Fixed 4 3" xfId="20905" xr:uid="{36B0AAD1-151B-4636-A645-B9E1C318F8EA}"/>
    <cellStyle name="Fixed 4 3 2" xfId="20906" xr:uid="{6D687D05-DE3F-4E95-AFA0-BE27E75AEBD7}"/>
    <cellStyle name="Fixed 4 4" xfId="20907" xr:uid="{73BAF306-777E-43F3-823C-EF4ED7F84AF3}"/>
    <cellStyle name="Fixed 5" xfId="20908" xr:uid="{DDAD3025-B05E-4028-AD38-733C0717E80E}"/>
    <cellStyle name="Fixed 5 2" xfId="20909" xr:uid="{B2F55B7B-65B5-4E50-88C9-B315B25F6320}"/>
    <cellStyle name="Fixed 5 3" xfId="20910" xr:uid="{B6B27B56-21A5-4A66-B4BB-C08343C53396}"/>
    <cellStyle name="Fixed 6" xfId="20911" xr:uid="{A5132AD7-D855-4B48-ACA2-C2F0EE3C503B}"/>
    <cellStyle name="Fixed 7" xfId="20912" xr:uid="{077D2AE9-2FF7-4DF5-8A83-3709463AEE78}"/>
    <cellStyle name="Fixed 8" xfId="33113" xr:uid="{E94B5AA8-8140-4ED0-90E6-2E940843C0EC}"/>
    <cellStyle name="Formula - size 10" xfId="20913" xr:uid="{665218C8-90B5-48C7-ACF3-CE46441B4B59}"/>
    <cellStyle name="Formula - size 10 2" xfId="20914" xr:uid="{77491DB5-7B84-486F-AA5D-A40EB2F71A8E}"/>
    <cellStyle name="Formula - size 10 3" xfId="20915" xr:uid="{2D86738C-BAE8-4E8C-9EF0-46C171B3AEDB}"/>
    <cellStyle name="Formula - size 11" xfId="20916" xr:uid="{2CE98CD4-757B-41AE-8050-1FEA73EC0AAD}"/>
    <cellStyle name="Formula - size 11 2" xfId="20917" xr:uid="{3F1F6674-7CDC-45B2-A9C2-F78F327B7C7B}"/>
    <cellStyle name="Formula - size 11 3" xfId="20918" xr:uid="{85174142-DC27-47DA-A19B-58C92C907436}"/>
    <cellStyle name="Formula - size 8" xfId="20919" xr:uid="{318D7F72-4C57-4864-874F-D5F02B1286FC}"/>
    <cellStyle name="Formula - size 8 2" xfId="20920" xr:uid="{7819B18A-023C-41FD-B209-14476E387215}"/>
    <cellStyle name="Formula - size 8 3" xfId="20921" xr:uid="{24BC2A35-22AC-45AB-97A0-CD1BDC16B243}"/>
    <cellStyle name="Formula - size 9" xfId="20922" xr:uid="{81AF9B40-90B3-4AF3-8BEF-471D6C5F1993}"/>
    <cellStyle name="Formula - size 9 2" xfId="20923" xr:uid="{3C2CC9C6-6FC3-4A86-A28E-CBA6D2215B19}"/>
    <cellStyle name="Formula - size 9 3" xfId="20924" xr:uid="{00263382-1230-4D69-94B6-8B0424DC5562}"/>
    <cellStyle name="Good 2" xfId="20926" xr:uid="{8213D48A-9FDA-46FB-A380-8EC9659CBE91}"/>
    <cellStyle name="Good 2 2" xfId="20927" xr:uid="{4F10B1E8-2CC4-49B8-8DC3-EEA59953660A}"/>
    <cellStyle name="Good 2 2 2" xfId="20928" xr:uid="{EBF84F3E-E2F3-4FC6-83EA-E40639529B22}"/>
    <cellStyle name="Good 2 2 2 2" xfId="20929" xr:uid="{C4A0853C-E329-425C-AC50-63CCDB64DC8F}"/>
    <cellStyle name="Good 2 2 3" xfId="20930" xr:uid="{F3040DBF-5277-46EC-A12A-8A4739912B39}"/>
    <cellStyle name="Good 2 2 4" xfId="20931" xr:uid="{28023913-F779-4E1F-86B7-5CC238D16A24}"/>
    <cellStyle name="Good 2 3" xfId="20932" xr:uid="{1C162AF1-9A16-44BD-96F2-0E87ADC57226}"/>
    <cellStyle name="Good 2 3 2" xfId="20933" xr:uid="{92E4413C-447F-4BE0-8177-1DB25B70AA9A}"/>
    <cellStyle name="Good 2 3 2 2" xfId="20934" xr:uid="{CF70A433-9158-4D7B-840F-DD64C1BBDF34}"/>
    <cellStyle name="Good 2 3 3" xfId="20935" xr:uid="{0F0E58F0-10F3-48F8-988B-D258274E1601}"/>
    <cellStyle name="Good 2 3 4" xfId="20936" xr:uid="{5C76DEE1-F410-4B80-BC99-99350A10CE4E}"/>
    <cellStyle name="Good 2 4" xfId="20937" xr:uid="{5F954BF9-282B-4206-8F0C-F9B62BDACA7C}"/>
    <cellStyle name="Good 2 5" xfId="20938" xr:uid="{8C517BE3-6160-408F-955A-3E65F73536CF}"/>
    <cellStyle name="Good 2 6" xfId="20939" xr:uid="{D5F18D59-A58D-44CE-8F5E-7DFAE757B42A}"/>
    <cellStyle name="Good 3" xfId="20940" xr:uid="{E72D8361-17BC-4B15-821E-F346B8BDEDF7}"/>
    <cellStyle name="Good 3 2" xfId="20941" xr:uid="{5959BE41-5DF0-4EC1-AA5A-50E84FAC9448}"/>
    <cellStyle name="Good 3 2 2" xfId="20942" xr:uid="{C9C468E0-20DE-4B97-A631-9DDD05AEBC20}"/>
    <cellStyle name="Good 4" xfId="20943" xr:uid="{D5698F1B-42BA-4D95-AB55-F3CB56FED820}"/>
    <cellStyle name="Good 5" xfId="20944" xr:uid="{FA9FE7AC-DA80-4325-B49A-3B5EEBB6155A}"/>
    <cellStyle name="Good 6" xfId="20945" xr:uid="{6E048BB0-F93B-45AC-B691-266F4A7580EB}"/>
    <cellStyle name="Good 7" xfId="20946" xr:uid="{B9219358-F273-49B4-A375-5087662E1F13}"/>
    <cellStyle name="Good 8" xfId="20925" xr:uid="{347E587C-4A0F-4A3D-B675-5163043B408B}"/>
    <cellStyle name="Heading" xfId="20947" xr:uid="{5698557D-D170-4602-B3EA-F0CAE28A19B4}"/>
    <cellStyle name="Heading 1 2" xfId="20949" xr:uid="{D3849978-3375-4FCC-BA76-E31DA6469C3B}"/>
    <cellStyle name="Heading 1 2 2" xfId="20950" xr:uid="{D24439B2-6186-436F-B04F-9ABBCD10B09D}"/>
    <cellStyle name="Heading 1 2 2 2" xfId="20951" xr:uid="{E573085D-2B8A-461D-BDE4-53D2CA48F2EF}"/>
    <cellStyle name="Heading 1 2 2 2 2" xfId="20952" xr:uid="{11C8E40C-432D-4FF6-8CEB-ECC6DF9F60EB}"/>
    <cellStyle name="Heading 1 2 2 2 3" xfId="20953" xr:uid="{7E3C433A-F3AF-42EA-8117-4DAE50BC74F6}"/>
    <cellStyle name="Heading 1 2 2 3" xfId="20954" xr:uid="{85982E37-FA26-49C0-B521-38752F97117C}"/>
    <cellStyle name="Heading 1 2 2 3 2" xfId="20955" xr:uid="{0283250B-79C0-4B3E-AC5C-ED7C7F25765C}"/>
    <cellStyle name="Heading 1 2 2 3 3" xfId="20956" xr:uid="{7B7FBADF-F7D1-42B9-82EB-D3C76EFCD641}"/>
    <cellStyle name="Heading 1 2 3" xfId="20957" xr:uid="{53AD96D4-C93C-4AD3-9E87-0281108B436D}"/>
    <cellStyle name="Heading 1 2 3 2" xfId="20958" xr:uid="{20E3DA3B-5940-4671-B895-F508F0716FFE}"/>
    <cellStyle name="Heading 1 2 3 2 2" xfId="20959" xr:uid="{239160DB-EC2A-4ED8-B253-5F6FE9C12FD8}"/>
    <cellStyle name="Heading 1 2 3 3" xfId="20960" xr:uid="{FBEF2C24-DA29-4E6F-86B2-81933D469D0A}"/>
    <cellStyle name="Heading 1 2 3 3 2" xfId="20961" xr:uid="{C6B19CC1-11DD-46BC-9348-964B40FD8644}"/>
    <cellStyle name="Heading 1 2 3 4" xfId="20962" xr:uid="{7E2FB755-FF2B-4E0D-99D2-270320FA290E}"/>
    <cellStyle name="Heading 1 2 4" xfId="20963" xr:uid="{B272C1F2-1A6B-4947-B840-09095F0B3F3A}"/>
    <cellStyle name="Heading 1 2 4 2" xfId="20964" xr:uid="{04BA40B8-8377-40D5-9BE3-F43BCE476AD1}"/>
    <cellStyle name="Heading 1 2 4 3" xfId="20965" xr:uid="{3A5AA061-C81C-43D5-8884-5A1BD5DD42F3}"/>
    <cellStyle name="Heading 1 2 4 4" xfId="20966" xr:uid="{F3330E9B-2F61-45DE-BEFF-574E3DDD3AEF}"/>
    <cellStyle name="Heading 1 2 5" xfId="20967" xr:uid="{9BBD7C30-27A4-44C0-B2C2-DFA0CDED72CF}"/>
    <cellStyle name="Heading 1 2 5 2" xfId="20968" xr:uid="{8E7D4AF6-B2AA-453F-A2A5-B4FC469A0404}"/>
    <cellStyle name="Heading 1 2 5 3" xfId="20969" xr:uid="{D371493E-7169-489A-84BD-31834F8CE87E}"/>
    <cellStyle name="Heading 1 2 5 4" xfId="20970" xr:uid="{B151E99B-39B4-440E-9357-6832291F398C}"/>
    <cellStyle name="Heading 1 2 6" xfId="20971" xr:uid="{82C8ADBA-84F5-4ECE-8E0A-21B9A089C8FD}"/>
    <cellStyle name="Heading 1 2 7" xfId="33114" xr:uid="{2961B131-8238-455B-B6A0-B20327FEA8D8}"/>
    <cellStyle name="Heading 1 3" xfId="20972" xr:uid="{76D504DE-8C60-46E7-A863-2C470FC5ABB7}"/>
    <cellStyle name="Heading 1 3 2" xfId="20973" xr:uid="{01574316-BCDA-4131-9DC6-6C842ABEB912}"/>
    <cellStyle name="Heading 1 3 2 2" xfId="20974" xr:uid="{AF9C01E3-E957-42E4-99F9-B107B9029756}"/>
    <cellStyle name="Heading 1 3 2 2 2" xfId="20975" xr:uid="{52028782-13E5-4ACC-976B-3AD336E7AA0A}"/>
    <cellStyle name="Heading 1 3 2 2 3" xfId="20976" xr:uid="{E5D9A621-5A72-4843-8067-B309499E8A26}"/>
    <cellStyle name="Heading 1 3 2 3" xfId="20977" xr:uid="{2AA80B89-B77D-49A6-9008-05C446D9FDA1}"/>
    <cellStyle name="Heading 1 3 2 3 2" xfId="20978" xr:uid="{FDC34CC6-0B64-440E-8B96-78F8A6AF2369}"/>
    <cellStyle name="Heading 1 3 2 4" xfId="20979" xr:uid="{A82BCA0B-8FE0-4527-9F46-9FC8042F9ABF}"/>
    <cellStyle name="Heading 1 3 3" xfId="20980" xr:uid="{C0EA15BE-9625-4B6C-91E1-4C8B66E7D2B3}"/>
    <cellStyle name="Heading 1 3 3 2" xfId="20981" xr:uid="{E78A7131-010D-4C5F-BF06-B4709B4E797B}"/>
    <cellStyle name="Heading 1 3 3 2 2" xfId="20982" xr:uid="{0CF49BB8-D78F-4663-9C74-711979B02CBD}"/>
    <cellStyle name="Heading 1 3 3 2 3" xfId="20983" xr:uid="{7002E6E2-40F5-4067-A882-687963786013}"/>
    <cellStyle name="Heading 1 3 3 3" xfId="20984" xr:uid="{AC792709-4ED8-41BF-A8DB-382342F7F494}"/>
    <cellStyle name="Heading 1 3 3 4" xfId="20985" xr:uid="{F15300F8-AE76-487F-82E7-31D777D85438}"/>
    <cellStyle name="Heading 1 3 3 5" xfId="20986" xr:uid="{7EDEC5CE-7062-4C36-BC95-ABEDA103ADED}"/>
    <cellStyle name="Heading 1 3 4" xfId="20987" xr:uid="{044F93FC-EDC3-43D1-9778-AAD402EC3BB9}"/>
    <cellStyle name="Heading 1 3 4 2" xfId="20988" xr:uid="{CA1C047F-EAD0-4ED0-909E-BBDD254F89AB}"/>
    <cellStyle name="Heading 1 3 4 3" xfId="20989" xr:uid="{051FFC88-77A2-400F-8978-AF3258360C97}"/>
    <cellStyle name="Heading 1 3 5" xfId="20990" xr:uid="{849DE132-080E-4C22-8072-CE158D127FB2}"/>
    <cellStyle name="Heading 1 3 6" xfId="20991" xr:uid="{CB2B6ECF-AF7D-4C08-B27E-450004A4EF83}"/>
    <cellStyle name="Heading 1 3 7" xfId="20992" xr:uid="{174FF709-3B29-4DCC-9619-00E62E525509}"/>
    <cellStyle name="Heading 1 3 8" xfId="20993" xr:uid="{C3599AE4-89B0-4352-A1DA-5E92AF7AEA97}"/>
    <cellStyle name="Heading 1 4" xfId="20994" xr:uid="{D0ED4C0A-B972-4C77-9A8F-4AA43AAD7906}"/>
    <cellStyle name="Heading 1 4 2" xfId="20995" xr:uid="{E2085A81-17A8-4AA0-A01E-E5CAF1883074}"/>
    <cellStyle name="Heading 1 5" xfId="20996" xr:uid="{A9997BDC-8246-46F9-B75A-EAAE4C02E5E7}"/>
    <cellStyle name="Heading 1 5 2" xfId="20997" xr:uid="{59AD4DCC-25D8-43F1-8D5A-ED79E47DCB56}"/>
    <cellStyle name="Heading 1 6" xfId="20998" xr:uid="{1CE56009-04D8-4D2E-810D-1BBB0A264AC6}"/>
    <cellStyle name="Heading 1 7" xfId="20999" xr:uid="{842E4348-23FC-4E38-A869-5C6FFFD31150}"/>
    <cellStyle name="Heading 1 8" xfId="20948" xr:uid="{1D848FB1-9C82-4A23-A6C5-C62C53C8864C}"/>
    <cellStyle name="Heading 2 2" xfId="21001" xr:uid="{35B6649B-8435-483B-9F9E-709191503907}"/>
    <cellStyle name="Heading 2 2 2" xfId="21002" xr:uid="{CBC6B89A-DF36-4E4A-AC1F-220F447D0B7F}"/>
    <cellStyle name="Heading 2 2 2 2" xfId="21003" xr:uid="{C6385741-BEB9-4D1B-A51B-7CD040A62D31}"/>
    <cellStyle name="Heading 2 2 2 2 2" xfId="21004" xr:uid="{6BB40FFF-3392-4A5D-8353-7DC6426E339A}"/>
    <cellStyle name="Heading 2 2 2 2 3" xfId="21005" xr:uid="{4142BD38-0C9C-4772-AE5D-FDB84A09CF02}"/>
    <cellStyle name="Heading 2 2 2 3" xfId="21006" xr:uid="{FF57E1C0-3D2D-42E2-B616-C011ACCA496F}"/>
    <cellStyle name="Heading 2 2 2 3 2" xfId="21007" xr:uid="{0E1D4ABD-0A4E-4A1E-881B-443C42061E4E}"/>
    <cellStyle name="Heading 2 2 2 3 3" xfId="21008" xr:uid="{E06B965C-DE45-4F7A-9DBD-B544C1052A13}"/>
    <cellStyle name="Heading 2 2 3" xfId="21009" xr:uid="{9599669F-8411-43D9-811E-D123F71D47E7}"/>
    <cellStyle name="Heading 2 2 3 2" xfId="21010" xr:uid="{1B8495EA-F0CC-4A30-ABE5-161FBB954274}"/>
    <cellStyle name="Heading 2 2 3 2 2" xfId="21011" xr:uid="{2B160575-6FC8-4959-9565-E973C244C171}"/>
    <cellStyle name="Heading 2 2 3 3" xfId="21012" xr:uid="{C6A8F2EA-D7B6-4759-BA66-98C234BED299}"/>
    <cellStyle name="Heading 2 2 3 3 2" xfId="21013" xr:uid="{DF32B14E-45F8-40EF-93A7-BE1CC461CACF}"/>
    <cellStyle name="Heading 2 2 3 4" xfId="21014" xr:uid="{3B0FFFD7-8468-4A91-AFA1-BDFA6C2CF4FD}"/>
    <cellStyle name="Heading 2 2 4" xfId="21015" xr:uid="{6BF7096C-C03D-42F5-92E5-C9E1B4043598}"/>
    <cellStyle name="Heading 2 2 4 2" xfId="21016" xr:uid="{082A1B40-3DF3-47AC-B1D5-007937E79E29}"/>
    <cellStyle name="Heading 2 2 4 3" xfId="21017" xr:uid="{F928273B-89EB-4824-BF96-52CD52603F9D}"/>
    <cellStyle name="Heading 2 2 4 4" xfId="21018" xr:uid="{2B5CA8BB-3A4F-41ED-B420-855792D2D95C}"/>
    <cellStyle name="Heading 2 2 5" xfId="21019" xr:uid="{7D1E2182-FFEB-48C5-926A-CE2127027443}"/>
    <cellStyle name="Heading 2 2 5 2" xfId="21020" xr:uid="{515983D3-5A2C-41A3-99CE-DA930C43333A}"/>
    <cellStyle name="Heading 2 2 5 3" xfId="21021" xr:uid="{6495A1FD-7579-439E-8574-DF92B63D0158}"/>
    <cellStyle name="Heading 2 2 5 4" xfId="21022" xr:uid="{A1111289-5985-4DFA-A2F9-DB1C62334AF6}"/>
    <cellStyle name="Heading 2 2 6" xfId="21023" xr:uid="{DA3A1BCE-C8E9-435C-83BE-405BC5592465}"/>
    <cellStyle name="Heading 2 2 7" xfId="33115" xr:uid="{E3B8014C-2342-43F2-9D8D-90ECAD644923}"/>
    <cellStyle name="Heading 2 3" xfId="21024" xr:uid="{8ADA7F1A-2A88-4A5B-AE7D-ED947E407D13}"/>
    <cellStyle name="Heading 2 3 2" xfId="21025" xr:uid="{04B6B360-0807-4760-B839-AFD42D2BBA93}"/>
    <cellStyle name="Heading 2 3 2 2" xfId="21026" xr:uid="{9AB95FD6-9DCD-4F93-876A-AC4FF0E09D6F}"/>
    <cellStyle name="Heading 2 3 2 2 2" xfId="21027" xr:uid="{A3BC1B85-A815-40A0-A43A-838DA15DEC57}"/>
    <cellStyle name="Heading 2 3 2 2 3" xfId="21028" xr:uid="{29786BDB-FFFA-459F-8181-5568AE8A49AA}"/>
    <cellStyle name="Heading 2 3 2 3" xfId="21029" xr:uid="{88464EFC-F8CF-432C-A3AC-46CA57EFD82D}"/>
    <cellStyle name="Heading 2 3 2 3 2" xfId="21030" xr:uid="{146A021B-030A-4A63-9755-691CA4929092}"/>
    <cellStyle name="Heading 2 3 2 4" xfId="21031" xr:uid="{9CF0A1F0-91F8-4E20-8674-E9254AF64785}"/>
    <cellStyle name="Heading 2 3 3" xfId="21032" xr:uid="{41B65899-0980-4F6E-BE93-E50F77FCCCD6}"/>
    <cellStyle name="Heading 2 3 3 2" xfId="21033" xr:uid="{96CBEE44-9F62-499B-A78B-C1BE526615DC}"/>
    <cellStyle name="Heading 2 3 3 2 2" xfId="21034" xr:uid="{72B9550B-E6A7-4B08-A6DF-832CDB781D88}"/>
    <cellStyle name="Heading 2 3 3 2 3" xfId="21035" xr:uid="{4CBDCD38-26B3-4D5F-BA7D-DFEC532DB7E6}"/>
    <cellStyle name="Heading 2 3 3 3" xfId="21036" xr:uid="{1408EF30-4B77-47C7-B67D-AE3771874EE7}"/>
    <cellStyle name="Heading 2 3 3 4" xfId="21037" xr:uid="{44C9109F-F3B5-4574-88CA-FF16E4633A36}"/>
    <cellStyle name="Heading 2 3 3 5" xfId="21038" xr:uid="{9975ADD4-D284-4BA2-9D4E-F7CB0C09ABEA}"/>
    <cellStyle name="Heading 2 3 4" xfId="21039" xr:uid="{6092AD60-EBDC-4AF5-9389-0A54DF0E636E}"/>
    <cellStyle name="Heading 2 3 4 2" xfId="21040" xr:uid="{89F6CD97-A6BC-4B0F-B5F3-26573BFA209F}"/>
    <cellStyle name="Heading 2 3 4 3" xfId="21041" xr:uid="{1D3F1C54-C617-4FFD-851A-05A271426C20}"/>
    <cellStyle name="Heading 2 3 5" xfId="21042" xr:uid="{145D6E08-3136-42DD-A980-D1F5EA337D82}"/>
    <cellStyle name="Heading 2 3 6" xfId="21043" xr:uid="{767C8279-8344-43F3-BAD4-FE979867027F}"/>
    <cellStyle name="Heading 2 3 7" xfId="21044" xr:uid="{ADD2DCE7-A589-4F72-8A9D-945E86D0F015}"/>
    <cellStyle name="Heading 2 3 8" xfId="21045" xr:uid="{28551CF8-848E-426C-AE10-DCD2D0E8CC4C}"/>
    <cellStyle name="Heading 2 4" xfId="21046" xr:uid="{360C3CA4-4784-4521-8A25-AF47AF00D793}"/>
    <cellStyle name="Heading 2 4 2" xfId="21047" xr:uid="{D3723479-29F9-4EC4-88F7-86143EAB1AE1}"/>
    <cellStyle name="Heading 2 5" xfId="21048" xr:uid="{CFDECD30-D686-4BEC-8280-FF6BBE0CB792}"/>
    <cellStyle name="Heading 2 5 2" xfId="21049" xr:uid="{2E32B04F-BD52-44B8-8E01-A0930252D532}"/>
    <cellStyle name="Heading 2 6" xfId="21050" xr:uid="{A32DCB3B-2CD1-4061-9144-2A9A5C349F68}"/>
    <cellStyle name="Heading 2 7" xfId="21051" xr:uid="{E5CBD76F-02C0-4D63-9A0E-3BFD81AEF669}"/>
    <cellStyle name="Heading 2 8" xfId="21000" xr:uid="{23BD6A4A-5B90-40AB-8630-F490295760CA}"/>
    <cellStyle name="Heading 3 2" xfId="21053" xr:uid="{8CD9F032-98BF-4FBC-9359-1BBDC5F46D41}"/>
    <cellStyle name="Heading 3 2 2" xfId="21054" xr:uid="{9FBF34C2-5797-4B91-A252-D45AA2D92A47}"/>
    <cellStyle name="Heading 3 2 2 2" xfId="21055" xr:uid="{42201A5B-04F3-4F16-BE8F-8B9AE27F3B3B}"/>
    <cellStyle name="Heading 3 2 2 3" xfId="21056" xr:uid="{6117275C-181A-458C-B376-7751331BE77C}"/>
    <cellStyle name="Heading 3 2 2 4" xfId="21057" xr:uid="{0482C151-C623-4FC0-9B6F-9FD25A6B560D}"/>
    <cellStyle name="Heading 3 2 3" xfId="21058" xr:uid="{595FECFF-6DC7-4853-8084-05315E62560A}"/>
    <cellStyle name="Heading 3 2 3 2" xfId="21059" xr:uid="{9A93ACD0-0B77-4358-919B-74A8F52B0117}"/>
    <cellStyle name="Heading 3 2 4" xfId="21060" xr:uid="{D04EBBB2-FCB5-40B1-ABE0-45A7AB2A5E00}"/>
    <cellStyle name="Heading 3 2 4 2" xfId="21061" xr:uid="{F4B0A250-F25A-44ED-BAD6-65674DB9F121}"/>
    <cellStyle name="Heading 3 2 5" xfId="21062" xr:uid="{B4E59EFB-EB7F-4CA2-8518-303F2D4873D8}"/>
    <cellStyle name="Heading 3 3" xfId="21063" xr:uid="{B355CAB9-DFAB-4B2A-99B7-6CA9A06C3208}"/>
    <cellStyle name="Heading 3 3 2" xfId="21064" xr:uid="{6F3ABF20-5195-4B2F-8A9A-C647BFC2D213}"/>
    <cellStyle name="Heading 3 3 2 2" xfId="21065" xr:uid="{B05DB9EF-B4C1-4926-B351-818D1A6966D8}"/>
    <cellStyle name="Heading 3 4" xfId="21066" xr:uid="{530FBABC-25C9-42D3-9F31-3DDF0B1D5E28}"/>
    <cellStyle name="Heading 3 5" xfId="21067" xr:uid="{CDFDB668-7ACD-4D66-8CE1-79A0BA83FA6A}"/>
    <cellStyle name="Heading 3 6" xfId="21068" xr:uid="{6FD8C19A-5066-427E-922F-A2539135DCC4}"/>
    <cellStyle name="Heading 3 7" xfId="21052" xr:uid="{C7A98015-1D1A-4AE5-AE53-C222835522F4}"/>
    <cellStyle name="Heading 4 2" xfId="21070" xr:uid="{2464B0DE-D5DE-42B5-88C1-27FBC020C5A7}"/>
    <cellStyle name="Heading 4 2 2" xfId="21071" xr:uid="{5B563346-5DD7-4D19-8DF3-E02A5EA0E25C}"/>
    <cellStyle name="Heading 4 2 2 2" xfId="21072" xr:uid="{A619720F-4026-46A5-95C0-2BBA55F679EB}"/>
    <cellStyle name="Heading 4 2 2 3" xfId="21073" xr:uid="{1EA33F77-8493-4D94-AE58-4E2D15A8DB42}"/>
    <cellStyle name="Heading 4 2 2 4" xfId="21074" xr:uid="{1D72A98C-5782-49B9-9584-CDA01EE6D232}"/>
    <cellStyle name="Heading 4 2 3" xfId="21075" xr:uid="{32E93DA6-1436-455D-9F7E-3095163DBB2C}"/>
    <cellStyle name="Heading 4 2 3 2" xfId="21076" xr:uid="{DDD889F7-3B43-4528-B281-6FC780B122FC}"/>
    <cellStyle name="Heading 4 2 4" xfId="21077" xr:uid="{264217AF-607D-4178-943D-517F52A25836}"/>
    <cellStyle name="Heading 4 2 4 2" xfId="21078" xr:uid="{6D1120D7-3886-4687-BCE7-DCF401479757}"/>
    <cellStyle name="Heading 4 2 5" xfId="21079" xr:uid="{3C85134C-8741-42FC-9182-3D08F3EA8D7F}"/>
    <cellStyle name="Heading 4 3" xfId="21080" xr:uid="{96E926C6-3B2F-4F16-8C50-7750EA26CE12}"/>
    <cellStyle name="Heading 4 3 2" xfId="21081" xr:uid="{7275F4E0-8321-4ECE-AB85-E59A9B38C8F1}"/>
    <cellStyle name="Heading 4 3 2 2" xfId="21082" xr:uid="{6DD15EEA-6C38-4AFC-95C0-666F10206C05}"/>
    <cellStyle name="Heading 4 4" xfId="21083" xr:uid="{FB062390-13C1-4632-A105-D6F8D58D4C8C}"/>
    <cellStyle name="Heading 4 5" xfId="21084" xr:uid="{ADE9F271-CDC4-47E5-86B9-60357D11B2C3}"/>
    <cellStyle name="Heading 4 6" xfId="21085" xr:uid="{2C6614AA-5246-488A-8FA3-5DB1A2AC61BF}"/>
    <cellStyle name="Heading 4 7" xfId="21069" xr:uid="{3828A50E-E16F-4DC8-9ECF-C12CB6E96081}"/>
    <cellStyle name="Heading No Underline" xfId="21086" xr:uid="{B301D913-2B79-41BA-B114-3487F16FFD9A}"/>
    <cellStyle name="Heading No Underline 2" xfId="21087" xr:uid="{516CD6E8-3525-4EBE-ABF9-2FD24BEE9536}"/>
    <cellStyle name="Heading No Underline 2 2" xfId="21088" xr:uid="{B51093F3-37F1-42B1-9142-01C0A487062E}"/>
    <cellStyle name="Heading No Underline 2 3" xfId="21089" xr:uid="{D7EF8EE8-5E51-484A-9BCA-098ABE4538C8}"/>
    <cellStyle name="Heading No Underline 3" xfId="21090" xr:uid="{BC7B6559-D038-4167-A870-BA3753CAC113}"/>
    <cellStyle name="Heading No Underline 4" xfId="21091" xr:uid="{F5726322-B226-40E9-90C4-3D8C30A93ABB}"/>
    <cellStyle name="Heading With Underline" xfId="21092" xr:uid="{DF679E2B-640F-4778-A45E-E02B28C33F7C}"/>
    <cellStyle name="Heading With Underline 2" xfId="21093" xr:uid="{B8ED44BF-1A9D-45D9-B439-949BB28E2E7C}"/>
    <cellStyle name="Heading With Underline 2 2" xfId="21094" xr:uid="{E969E3E8-14E1-4203-8522-0931E24A7FCE}"/>
    <cellStyle name="Heading With Underline 2 3" xfId="21095" xr:uid="{E975B87B-CFB3-4EE2-AD16-4974D9026013}"/>
    <cellStyle name="Heading With Underline 3" xfId="21096" xr:uid="{9CDA8C0B-99DD-468A-A521-37493D30A5FD}"/>
    <cellStyle name="Heading With Underline 4" xfId="21097" xr:uid="{8C2971FE-C258-4246-A175-0F647D3FAFA3}"/>
    <cellStyle name="Hyperlink" xfId="631" builtinId="8"/>
    <cellStyle name="Hyperlink 2" xfId="632" xr:uid="{72C248C7-D0F7-4568-897B-9508CE00105E}"/>
    <cellStyle name="Hyperlink 2 2" xfId="21099" xr:uid="{6D31850D-9AC4-4D5A-8586-F7D0278391FD}"/>
    <cellStyle name="Hyperlink 2 2 2" xfId="21100" xr:uid="{4BA886CF-8A1C-451D-AE18-71E0E3F790B2}"/>
    <cellStyle name="Hyperlink 2 2 2 2" xfId="21101" xr:uid="{9B9326F8-6D4E-4159-9641-C804F8A0873C}"/>
    <cellStyle name="Hyperlink 2 2 3" xfId="21102" xr:uid="{F268B4F9-8496-4CA8-A10B-8F1F45FEB770}"/>
    <cellStyle name="Hyperlink 2 2 4" xfId="21103" xr:uid="{543834B3-0340-4400-AF08-7E7C2F996DE4}"/>
    <cellStyle name="Hyperlink 2 2 5" xfId="21104" xr:uid="{0E3150D6-D40C-47F0-91B9-E2DFF9B1908C}"/>
    <cellStyle name="Hyperlink 2 3" xfId="21105" xr:uid="{6046692E-F488-4268-8477-CB5704966303}"/>
    <cellStyle name="Hyperlink 2 3 2" xfId="21106" xr:uid="{E3998914-32F7-4475-AD2D-56E362F26F7E}"/>
    <cellStyle name="Hyperlink 2 3 3" xfId="21107" xr:uid="{DEC09E9D-A41D-40D4-9470-0B3AEAEAE340}"/>
    <cellStyle name="Hyperlink 2 4" xfId="21108" xr:uid="{51797ACB-88EE-4873-8F76-46E0E6B1B061}"/>
    <cellStyle name="Hyperlink 2 4 2" xfId="21109" xr:uid="{2520EB6C-4750-4B4C-B2A2-5EAF947951DC}"/>
    <cellStyle name="Hyperlink 2 4 2 2" xfId="21110" xr:uid="{29FD23A0-4FAA-4101-A253-3C9A24568088}"/>
    <cellStyle name="Hyperlink 2 4 3" xfId="21111" xr:uid="{AE3661B1-16E6-4AF7-B486-4990CD106764}"/>
    <cellStyle name="Hyperlink 2 5" xfId="21112" xr:uid="{6107FD75-E592-4E5D-AC83-0EB4CEEB42BB}"/>
    <cellStyle name="Hyperlink 2 5 2" xfId="21113" xr:uid="{9AD98FBD-FD68-40B1-8795-895FEE0D0236}"/>
    <cellStyle name="Hyperlink 2 6" xfId="21114" xr:uid="{99F248ED-E721-471B-863A-0BE2A3ECAB96}"/>
    <cellStyle name="Hyperlink 2 6 2" xfId="21115" xr:uid="{2E23CCDB-8554-4A94-8F80-65C1287B555F}"/>
    <cellStyle name="Hyperlink 2 7" xfId="21116" xr:uid="{D6B31F6F-961E-44BD-8732-CFD4BADBFA17}"/>
    <cellStyle name="Hyperlink 2 8" xfId="33105" xr:uid="{E82440DB-5D85-4177-A075-86C523CAE1F5}"/>
    <cellStyle name="Hyperlink 2 9" xfId="21098" xr:uid="{D17024CD-BB41-4792-B5A9-76D73961490A}"/>
    <cellStyle name="Hyperlink 3" xfId="633" xr:uid="{325A48BC-2671-48BA-B978-3356B3928895}"/>
    <cellStyle name="Hyperlink 3 2" xfId="21118" xr:uid="{173DA40C-D884-4C1B-8D63-4F366C8F380D}"/>
    <cellStyle name="Hyperlink 3 2 2" xfId="21119" xr:uid="{7E6C4146-CF1B-400F-AB2B-4E9B2DD53819}"/>
    <cellStyle name="Hyperlink 3 2 3" xfId="21120" xr:uid="{71156912-68C3-4ED4-AE94-46854FEB99E9}"/>
    <cellStyle name="Hyperlink 3 3" xfId="21121" xr:uid="{41721A1A-0FA7-4695-B1D1-EB5E7D46FD76}"/>
    <cellStyle name="Hyperlink 3 4" xfId="21122" xr:uid="{4C4AD96A-50A2-4F73-9B58-8D1D712C86B4}"/>
    <cellStyle name="Hyperlink 3 5" xfId="21123" xr:uid="{2F20EB32-2B4F-4BA8-80CB-A13E7254E114}"/>
    <cellStyle name="Hyperlink 3 6" xfId="21117" xr:uid="{74A15962-50B3-4BBC-B9D6-AA57A457FE80}"/>
    <cellStyle name="Hyperlink 4" xfId="634" xr:uid="{4E246F5C-2532-4DE9-AEDB-229C548EC72F}"/>
    <cellStyle name="Hyperlink 4 2" xfId="21125" xr:uid="{B076BB9C-751B-49EC-A9C9-6DBC6494ACE8}"/>
    <cellStyle name="Hyperlink 4 3" xfId="21124" xr:uid="{4F04B730-9C76-4A8F-B203-ED3A67CC9EC2}"/>
    <cellStyle name="Hyperlink 5" xfId="21126" xr:uid="{F94F8508-7D74-4522-8A3E-1F12683624C0}"/>
    <cellStyle name="Hyperlink 6" xfId="21127" xr:uid="{98BFAD3B-1DC3-4C6D-8D0F-DF2E293D782B}"/>
    <cellStyle name="Hyperlink 7" xfId="21128" xr:uid="{6CA7C00E-486E-45EB-893C-C76E6B22BEBC}"/>
    <cellStyle name="Hyperlink 8" xfId="33099" xr:uid="{FC0FE5AD-0F49-4336-B14C-36CE0E8698DD}"/>
    <cellStyle name="Input 2" xfId="21130" xr:uid="{6983097B-FA92-442C-A8FC-FF854924F3F2}"/>
    <cellStyle name="Input 2 2" xfId="21131" xr:uid="{60BA6F70-5331-4148-A59E-A863D1102AD7}"/>
    <cellStyle name="Input 2 2 2" xfId="21132" xr:uid="{B35CE0C5-D270-4639-9F9C-E4D79427BF8D}"/>
    <cellStyle name="Input 2 2 2 2" xfId="21133" xr:uid="{419679E1-2117-48B8-8E28-1F5A11532AAE}"/>
    <cellStyle name="Input 2 2 3" xfId="21134" xr:uid="{FAA6C4BC-A052-47A3-85A8-5FB70C09D89D}"/>
    <cellStyle name="Input 2 2 4" xfId="21135" xr:uid="{40468A94-379A-460F-A586-4DEB3FC82AF8}"/>
    <cellStyle name="Input 2 3" xfId="21136" xr:uid="{DD254707-C9EF-4572-8FFB-312F3131EDA3}"/>
    <cellStyle name="Input 2 3 2" xfId="21137" xr:uid="{CAEAEAE7-C7F1-4408-995E-01F577D8C07F}"/>
    <cellStyle name="Input 2 3 2 2" xfId="21138" xr:uid="{BEC1743E-B01F-4C86-B7C5-B4A6340F148C}"/>
    <cellStyle name="Input 2 3 3" xfId="21139" xr:uid="{66538470-53A2-4B63-9B7C-03699AC1EAB8}"/>
    <cellStyle name="Input 2 3 4" xfId="21140" xr:uid="{D37E596D-634E-41D1-8F29-76473F16A4A7}"/>
    <cellStyle name="Input 2 4" xfId="21141" xr:uid="{C482AD5E-89D5-41C9-9DCD-71F9A5CFD754}"/>
    <cellStyle name="Input 2 5" xfId="21142" xr:uid="{5F0829C8-C5CE-4BCD-98F6-5FB36F8554AE}"/>
    <cellStyle name="Input 2 6" xfId="21143" xr:uid="{8AA7B3B4-67C0-4DF1-8F34-0C8BDD3FA813}"/>
    <cellStyle name="Input 3" xfId="21144" xr:uid="{126222DA-163F-4671-B883-5B24C9558F91}"/>
    <cellStyle name="Input 3 2" xfId="21145" xr:uid="{1020133D-8D33-4A27-ADE5-03AF35DE3D79}"/>
    <cellStyle name="Input 3 2 2" xfId="21146" xr:uid="{650BE69D-20FD-4920-B7FB-CC47B9B4ACE9}"/>
    <cellStyle name="Input 4" xfId="21147" xr:uid="{820920A5-6C8D-4AE9-A305-624B6D79B9C4}"/>
    <cellStyle name="Input 5" xfId="21148" xr:uid="{88D0ECEC-F4F4-445F-BA44-3ACDD2EEC8E9}"/>
    <cellStyle name="Input 6" xfId="21149" xr:uid="{5EEAF2FC-1952-4C16-A88B-173FC621F44D}"/>
    <cellStyle name="Input 7" xfId="21150" xr:uid="{830618B5-E8B6-440F-9427-EF649E3DCF43}"/>
    <cellStyle name="Input 8" xfId="21129" xr:uid="{C8D196D2-9115-4592-A222-018C5CBC1D68}"/>
    <cellStyle name="Linked Cell 2" xfId="21152" xr:uid="{9A4E1BF9-BC32-46B0-8547-1422DB30E701}"/>
    <cellStyle name="Linked Cell 2 2" xfId="21153" xr:uid="{D749AABD-2BDF-46B8-A1E7-ED9F590655DC}"/>
    <cellStyle name="Linked Cell 2 2 2" xfId="21154" xr:uid="{7395056D-0336-47CA-A74A-19DF3C35011B}"/>
    <cellStyle name="Linked Cell 2 2 2 2" xfId="21155" xr:uid="{04D0210A-9CDB-416F-A7DD-CA6C7E692292}"/>
    <cellStyle name="Linked Cell 2 2 3" xfId="21156" xr:uid="{1F86265D-0778-4907-A287-8863B10FDB6A}"/>
    <cellStyle name="Linked Cell 2 2 4" xfId="21157" xr:uid="{AE349BEB-09A2-45F3-8FE8-4EC90BFCB0A8}"/>
    <cellStyle name="Linked Cell 2 3" xfId="21158" xr:uid="{44B6E465-23E0-4386-8760-2DEA7CD5482F}"/>
    <cellStyle name="Linked Cell 2 3 2" xfId="21159" xr:uid="{2FFC8EE7-9063-4CEF-9EB4-C180D27AA0E3}"/>
    <cellStyle name="Linked Cell 2 4" xfId="21160" xr:uid="{7F24874C-C021-4241-BFDA-C8A4009F83E2}"/>
    <cellStyle name="Linked Cell 2 5" xfId="21161" xr:uid="{4BE010C3-8283-48F3-9FFB-4DC3052772D2}"/>
    <cellStyle name="Linked Cell 3" xfId="21162" xr:uid="{F4AE0FAA-0057-4968-A9D6-469E3D1A9C19}"/>
    <cellStyle name="Linked Cell 3 2" xfId="21163" xr:uid="{14687318-96C2-4912-A204-09190A468C0B}"/>
    <cellStyle name="Linked Cell 3 2 2" xfId="21164" xr:uid="{F7380639-BDCB-422C-98A2-7E359C9CBBAC}"/>
    <cellStyle name="Linked Cell 4" xfId="21165" xr:uid="{806F3747-796C-4D8D-9678-1A9E0896660A}"/>
    <cellStyle name="Linked Cell 5" xfId="21166" xr:uid="{09DA3E7A-1CEA-461A-8D43-5B5A14BD8CCF}"/>
    <cellStyle name="Linked Cell 6" xfId="21167" xr:uid="{D2246026-E604-4298-B35E-90568FB2E72E}"/>
    <cellStyle name="Linked Cell 7" xfId="21168" xr:uid="{485DF4D4-2D99-4101-B114-0B13A7BF39C3}"/>
    <cellStyle name="Linked Cell 8" xfId="21151" xr:uid="{650AE3E3-09CA-4651-889F-F98391BA4999}"/>
    <cellStyle name="Neutral 10" xfId="21169" xr:uid="{315954A3-9A01-497C-A5B4-68AFC96A4281}"/>
    <cellStyle name="Neutral 2" xfId="635" xr:uid="{79177FC8-16C0-40A6-8AA7-25337658310C}"/>
    <cellStyle name="Neutral 2 2" xfId="21171" xr:uid="{A8B48789-314E-488C-AC10-14DA98CA5277}"/>
    <cellStyle name="Neutral 2 2 2" xfId="21172" xr:uid="{011AA2C8-3657-4D7E-A545-8EB3D5C20129}"/>
    <cellStyle name="Neutral 2 2 2 2" xfId="21173" xr:uid="{59FE57E6-2E91-403E-90A1-448FAF07EDD4}"/>
    <cellStyle name="Neutral 2 2 2 3" xfId="21174" xr:uid="{4FD25237-A5EB-47A9-98D8-D69D35D15658}"/>
    <cellStyle name="Neutral 2 2 3" xfId="21175" xr:uid="{D8AE6FA1-A0AB-4FF6-9271-E9B6BCC92AC9}"/>
    <cellStyle name="Neutral 2 2 4" xfId="21176" xr:uid="{10A3C677-2CE5-4E41-8264-B49E7A94A0E7}"/>
    <cellStyle name="Neutral 2 2 5" xfId="21177" xr:uid="{B891BCEC-802F-4447-8A93-091F04FA845C}"/>
    <cellStyle name="Neutral 2 3" xfId="21178" xr:uid="{D9A76C7A-9CF3-459F-B310-73A4A691AB3A}"/>
    <cellStyle name="Neutral 2 3 2" xfId="21179" xr:uid="{433F5E53-9290-4BEA-AE5D-F6DFEFDA0065}"/>
    <cellStyle name="Neutral 2 3 2 2" xfId="21180" xr:uid="{2CC84174-E660-4F03-9028-70E94C687EEF}"/>
    <cellStyle name="Neutral 2 3 2 3" xfId="21181" xr:uid="{7FF36BA7-8F0C-4CED-A9B3-704F01B093D2}"/>
    <cellStyle name="Neutral 2 3 3" xfId="21182" xr:uid="{4F6C1E8C-8B68-41D0-8A66-8A6C9DC4B3AD}"/>
    <cellStyle name="Neutral 2 3 4" xfId="21183" xr:uid="{4A0F4CF0-70D1-480B-B08B-10DD7FE1219F}"/>
    <cellStyle name="Neutral 2 4" xfId="21184" xr:uid="{962FAFDD-647F-4F94-AC34-0036F0C9B082}"/>
    <cellStyle name="Neutral 2 4 2" xfId="21185" xr:uid="{B518E346-0D14-46B6-A1BA-7B300250821C}"/>
    <cellStyle name="Neutral 2 4 2 2" xfId="21186" xr:uid="{E0E4C688-E747-48FD-B451-D7B93B2DFEE7}"/>
    <cellStyle name="Neutral 2 5" xfId="21187" xr:uid="{9D84EBFB-D63C-4A2C-AE98-3B1A0020B807}"/>
    <cellStyle name="Neutral 2 5 2" xfId="21188" xr:uid="{4CC7BAFF-FB07-419F-BF53-6F6C4C5030B7}"/>
    <cellStyle name="Neutral 2 6" xfId="21189" xr:uid="{E4F9399A-436E-4247-8600-277493FCFDF8}"/>
    <cellStyle name="Neutral 2 7" xfId="21190" xr:uid="{3D1AA0BB-4D27-4316-AD4D-0BCB61A04628}"/>
    <cellStyle name="Neutral 2 8" xfId="21170" xr:uid="{CB989041-6937-4F64-BDEC-2963F18D66B4}"/>
    <cellStyle name="Neutral 3" xfId="636" xr:uid="{A23A70BF-F25F-4546-9343-5EF89EE01D3C}"/>
    <cellStyle name="Neutral 3 2" xfId="21192" xr:uid="{A7F93DC5-284A-4432-A2DF-58EFEE3E74BD}"/>
    <cellStyle name="Neutral 3 2 2" xfId="21193" xr:uid="{772891C0-1124-4392-B9CC-141CCE8A5BE2}"/>
    <cellStyle name="Neutral 3 3" xfId="21194" xr:uid="{533F2556-DA17-4613-9CD6-AC6FD6C2867C}"/>
    <cellStyle name="Neutral 3 4" xfId="21195" xr:uid="{C009D375-8DCF-478D-8D65-80D0FD8A93CC}"/>
    <cellStyle name="Neutral 3 5" xfId="21191" xr:uid="{3DFAFDDD-78A8-4F67-AFB9-0DFE642A8D1D}"/>
    <cellStyle name="Neutral 4" xfId="637" xr:uid="{C3B92DAA-E070-4907-897C-8C12144FBDA6}"/>
    <cellStyle name="Neutral 4 2" xfId="21197" xr:uid="{A6289ABF-27A2-419D-93E2-A5191C423528}"/>
    <cellStyle name="Neutral 4 3" xfId="21198" xr:uid="{C286C319-63F8-4EC2-AC38-F0C652366085}"/>
    <cellStyle name="Neutral 4 4" xfId="21199" xr:uid="{B583C2D3-D5A4-41C4-8362-83625820290E}"/>
    <cellStyle name="Neutral 4 5" xfId="21196" xr:uid="{7A604AA7-D646-462B-A6D7-8ED1CD3DA75C}"/>
    <cellStyle name="Neutral 5" xfId="21200" xr:uid="{98206719-F1C2-4679-9181-879BC63D2A90}"/>
    <cellStyle name="Neutral 5 2" xfId="21201" xr:uid="{D0A33EE0-F17C-43E7-9A24-23D5B93697E0}"/>
    <cellStyle name="Neutral 5 3" xfId="21202" xr:uid="{7CD3232C-FC7B-48E4-9548-E32BD5F79FDD}"/>
    <cellStyle name="Neutral 6" xfId="21203" xr:uid="{A002F2AE-DEF4-4668-B3EC-6105E4A891EB}"/>
    <cellStyle name="Neutral 7" xfId="21204" xr:uid="{B1F25697-E30B-4AA1-90F9-98A27B1D2CCD}"/>
    <cellStyle name="Neutral 8" xfId="21205" xr:uid="{ABB22C9D-836D-4CDA-B968-BA31D1D0BED0}"/>
    <cellStyle name="Neutral 9" xfId="21206" xr:uid="{D3EA875F-33CA-415D-B085-6D46472E5514}"/>
    <cellStyle name="Normal" xfId="0" builtinId="0"/>
    <cellStyle name="Normal - size 10" xfId="21207" xr:uid="{270CBF11-96A3-43D1-AC59-DE5A41DB03BB}"/>
    <cellStyle name="Normal - size 10 2" xfId="21208" xr:uid="{82A81A15-0240-4318-A294-AB69C1BF1789}"/>
    <cellStyle name="Normal - size 10 3" xfId="21209" xr:uid="{84574248-AD61-4DD3-A99C-EF0EC5B6CE3D}"/>
    <cellStyle name="Normal - size 11" xfId="21210" xr:uid="{82B5623E-DF22-4255-A6D8-C83A29910BB2}"/>
    <cellStyle name="Normal - size 11 2" xfId="21211" xr:uid="{A361266A-81F9-428A-BCBA-0BC854C29B86}"/>
    <cellStyle name="Normal - size 11 2 2" xfId="21212" xr:uid="{BE134BED-CFE8-406B-85A1-C8ACC0D0BF78}"/>
    <cellStyle name="Normal - size 11 2 2 2" xfId="21213" xr:uid="{F4B12CE4-28C3-46EC-8D14-4F6DC2C3CA3B}"/>
    <cellStyle name="Normal - size 11 2 3" xfId="21214" xr:uid="{7E85DE01-37AA-485A-B7FB-DB4539E2E11B}"/>
    <cellStyle name="Normal - size 11 2 4" xfId="21215" xr:uid="{7BB33CC6-B06C-41C7-AD98-524278078D23}"/>
    <cellStyle name="Normal - size 11 2 5" xfId="21216" xr:uid="{E644010B-8CAE-43ED-A95C-6D0BFBCFF16D}"/>
    <cellStyle name="Normal - size 11 3" xfId="21217" xr:uid="{5E15E07A-CA85-4154-A683-F291321A1CD8}"/>
    <cellStyle name="Normal - size 11 3 2" xfId="21218" xr:uid="{21B332FE-FBCA-4B7B-AC2E-E58009CD6C88}"/>
    <cellStyle name="Normal - size 11 4" xfId="21219" xr:uid="{7F68B07B-CBB8-41CA-A332-1B8CC31D50B0}"/>
    <cellStyle name="Normal - size 8" xfId="21220" xr:uid="{2BD97D95-0EE9-451A-9477-7E812518954E}"/>
    <cellStyle name="Normal - size 8 2" xfId="21221" xr:uid="{2B7C5960-13CE-4863-85A6-780115C8E90C}"/>
    <cellStyle name="Normal - size 8 3" xfId="21222" xr:uid="{35E8B3D7-81B6-4E9C-8811-CA5D32CE8A20}"/>
    <cellStyle name="Normal - size 9" xfId="21223" xr:uid="{2CE19261-7675-4E7E-90F8-3C732D19499D}"/>
    <cellStyle name="Normal - size 9 2" xfId="21224" xr:uid="{587CA9F1-6732-4EA8-828E-7834D32AB296}"/>
    <cellStyle name="Normal - size 9 3" xfId="21225" xr:uid="{B385E82D-C7B6-4CFF-815B-70591221E291}"/>
    <cellStyle name="Normal - Style1" xfId="21226" xr:uid="{9ACF65EE-2271-4112-8C60-6E693831204F}"/>
    <cellStyle name="Normal - Style1 2" xfId="21227" xr:uid="{8F38E79E-C1DE-4B57-A77C-B839069E941B}"/>
    <cellStyle name="Normal - Style2" xfId="21228" xr:uid="{D69F8358-1ED6-4D72-8002-4093B4451C41}"/>
    <cellStyle name="Normal - Style3" xfId="21229" xr:uid="{F212C4EC-5333-4C18-BB98-0B2AEEBC910C}"/>
    <cellStyle name="Normal - Style4" xfId="21230" xr:uid="{2DC900C8-CB58-4877-8141-E31D8399DED4}"/>
    <cellStyle name="Normal - Style5" xfId="21231" xr:uid="{73417EBD-F38B-4A04-AF4B-EC920AAAABD1}"/>
    <cellStyle name="Normal 10" xfId="638" xr:uid="{7564AD33-7F52-4DC6-9B64-749C5A3049E4}"/>
    <cellStyle name="Normal 10 2" xfId="639" xr:uid="{4FBC3D8D-AAFB-4494-BC66-CC4D4A2370FA}"/>
    <cellStyle name="Normal 10 2 10" xfId="21234" xr:uid="{DBB1FD1D-5FE5-456B-8EDA-98E24E642771}"/>
    <cellStyle name="Normal 10 2 11" xfId="21233" xr:uid="{5A329D0F-14D2-42AE-8B81-161E6D1D5580}"/>
    <cellStyle name="Normal 10 2 2" xfId="640" xr:uid="{7DC3BF57-14EA-416B-B2D8-49D8B10ED635}"/>
    <cellStyle name="Normal 10 2 2 10" xfId="21236" xr:uid="{CD07BB59-E39B-4BFB-BDE6-82548137A9AF}"/>
    <cellStyle name="Normal 10 2 2 11" xfId="21237" xr:uid="{624C5B04-A17A-404C-BC42-FE77A6FED6D1}"/>
    <cellStyle name="Normal 10 2 2 12" xfId="21235" xr:uid="{792421B5-C00A-40F3-86F0-3D14A4CB834C}"/>
    <cellStyle name="Normal 10 2 2 2" xfId="641" xr:uid="{268BE867-D6CA-455E-A318-CF5856EC170A}"/>
    <cellStyle name="Normal 10 2 2 2 2" xfId="642" xr:uid="{3CE8652A-BB05-4E78-A302-FC9A4A9542EC}"/>
    <cellStyle name="Normal 10 2 2 2 2 2" xfId="21240" xr:uid="{556D6757-4EB0-42BC-A75C-BA24993B4AB3}"/>
    <cellStyle name="Normal 10 2 2 2 2 3" xfId="21239" xr:uid="{BB9FD626-2091-44F0-9A7D-2456866A3E16}"/>
    <cellStyle name="Normal 10 2 2 2 3" xfId="21241" xr:uid="{4FD7BF9D-E902-4DA0-A7A5-4914ABA9F26E}"/>
    <cellStyle name="Normal 10 2 2 2 4" xfId="21242" xr:uid="{A346FA6E-8140-457A-BD4F-079AEF7FDA02}"/>
    <cellStyle name="Normal 10 2 2 2 5" xfId="21243" xr:uid="{CE82E082-1353-4FCD-9C44-38CEEA0DC438}"/>
    <cellStyle name="Normal 10 2 2 2 6" xfId="21238" xr:uid="{A7011C82-ADA5-4E65-998A-060349E682CE}"/>
    <cellStyle name="Normal 10 2 2 3" xfId="643" xr:uid="{A484FED7-637B-4A0F-9A5B-26DDDF44F7BF}"/>
    <cellStyle name="Normal 10 2 2 3 2" xfId="21245" xr:uid="{F45E19DD-8757-4D7C-9CD1-C19A8B4054DA}"/>
    <cellStyle name="Normal 10 2 2 3 2 2" xfId="21246" xr:uid="{9A9B3FE9-69D7-4B19-8225-71F2E8D17A71}"/>
    <cellStyle name="Normal 10 2 2 3 3" xfId="21247" xr:uid="{8EC3F4FC-65C0-4AF5-A18D-9B68EAA1B3E3}"/>
    <cellStyle name="Normal 10 2 2 3 4" xfId="21248" xr:uid="{9C624E4E-E35D-4CC8-AAF9-D54642DC6C88}"/>
    <cellStyle name="Normal 10 2 2 3 5" xfId="21249" xr:uid="{D86C9E0A-C341-459A-978C-9BA2A49037ED}"/>
    <cellStyle name="Normal 10 2 2 3 6" xfId="21244" xr:uid="{6DDE25CC-6705-471F-ABDD-076AE0B80E45}"/>
    <cellStyle name="Normal 10 2 2 4" xfId="21250" xr:uid="{00BAC292-9CE4-447E-A34E-5E136690E4B5}"/>
    <cellStyle name="Normal 10 2 2 4 2" xfId="21251" xr:uid="{22EC6C35-629D-4FFA-917A-B39D667E3754}"/>
    <cellStyle name="Normal 10 2 2 4 2 2" xfId="21252" xr:uid="{EBC46B16-D556-4D86-8E38-A96179798B42}"/>
    <cellStyle name="Normal 10 2 2 4 3" xfId="21253" xr:uid="{B777558E-A158-46A5-8590-747A37163B8E}"/>
    <cellStyle name="Normal 10 2 2 4 4" xfId="21254" xr:uid="{362AFBAC-3E0C-44E4-9D1E-73629E74530A}"/>
    <cellStyle name="Normal 10 2 2 4 5" xfId="21255" xr:uid="{4A8F6088-95A7-4C0A-94B3-18D489C80F71}"/>
    <cellStyle name="Normal 10 2 2 5" xfId="21256" xr:uid="{4CC97B92-E10A-47A9-9B99-6AC8D1C052F6}"/>
    <cellStyle name="Normal 10 2 2 5 2" xfId="21257" xr:uid="{CB3CF76F-BA76-4F21-B4C9-F06B75EAB355}"/>
    <cellStyle name="Normal 10 2 2 5 2 2" xfId="21258" xr:uid="{959EB807-F983-4B23-BDDF-9B589AB26719}"/>
    <cellStyle name="Normal 10 2 2 5 3" xfId="21259" xr:uid="{A4CEFAD7-BC7E-47BD-9656-0849DF46DCA9}"/>
    <cellStyle name="Normal 10 2 2 5 4" xfId="21260" xr:uid="{A6550E2D-21BA-4A7B-9DA3-149A0AE9A6D7}"/>
    <cellStyle name="Normal 10 2 2 6" xfId="21261" xr:uid="{E8B3C19E-E16D-4C0A-AA93-5C2B66380316}"/>
    <cellStyle name="Normal 10 2 2 6 2" xfId="21262" xr:uid="{72AA2611-FED2-4A3C-8C2E-AED547FD2427}"/>
    <cellStyle name="Normal 10 2 2 7" xfId="21263" xr:uid="{23437150-9842-4433-8A4C-4E17B692FAF4}"/>
    <cellStyle name="Normal 10 2 2 8" xfId="21264" xr:uid="{D001DBF2-6F1E-4D63-9263-67BB1A454FA1}"/>
    <cellStyle name="Normal 10 2 2 9" xfId="21265" xr:uid="{8F45BDE5-2F3F-4109-840A-81561E806CAA}"/>
    <cellStyle name="Normal 10 2 3" xfId="644" xr:uid="{ACBF9B93-4116-429A-97F7-B795CACE7D99}"/>
    <cellStyle name="Normal 10 2 3 2" xfId="645" xr:uid="{C20DD564-555A-48FF-9AAE-EEDE546498B6}"/>
    <cellStyle name="Normal 10 2 3 2 2" xfId="21268" xr:uid="{69AC6D6C-BEF9-4E4A-998C-CAAC8DC67193}"/>
    <cellStyle name="Normal 10 2 3 2 3" xfId="21269" xr:uid="{C8C6F802-2B1D-4904-B797-3AA52B8423EB}"/>
    <cellStyle name="Normal 10 2 3 2 4" xfId="21267" xr:uid="{37673BEB-F9DF-4221-8F3D-04976031EC40}"/>
    <cellStyle name="Normal 10 2 3 3" xfId="21270" xr:uid="{6EAA44B0-0AB4-4BE1-9BE6-AE7F9CD7BBA9}"/>
    <cellStyle name="Normal 10 2 3 4" xfId="21271" xr:uid="{A71B35FE-A7CF-47C6-BAF3-AF936F043001}"/>
    <cellStyle name="Normal 10 2 3 5" xfId="21272" xr:uid="{627D05C2-AC42-4ABA-8348-353AEB85A8BD}"/>
    <cellStyle name="Normal 10 2 3 6" xfId="21273" xr:uid="{738A9EF1-9340-49C7-AF8F-583145992550}"/>
    <cellStyle name="Normal 10 2 3 7" xfId="21266" xr:uid="{896609FA-412C-4D34-8DFC-DAE0593622EB}"/>
    <cellStyle name="Normal 10 2 4" xfId="646" xr:uid="{DC3DD205-F7BB-4FE2-9685-8F1C1B1F4F57}"/>
    <cellStyle name="Normal 10 2 4 2" xfId="21275" xr:uid="{819A2147-65FA-4FF3-A877-29A1FAC8D2C5}"/>
    <cellStyle name="Normal 10 2 4 2 2" xfId="21276" xr:uid="{AC69A8B4-8D3E-46FE-AE65-02A9FA4B4AC4}"/>
    <cellStyle name="Normal 10 2 4 3" xfId="21277" xr:uid="{A5EA789A-52A8-484C-9EE9-8E4FE4C70903}"/>
    <cellStyle name="Normal 10 2 4 4" xfId="21278" xr:uid="{27477B71-DF22-4FA4-B249-5D71FF49CD90}"/>
    <cellStyle name="Normal 10 2 4 5" xfId="21279" xr:uid="{442961CF-FEF5-4249-9322-FDC84A2CA466}"/>
    <cellStyle name="Normal 10 2 4 6" xfId="21280" xr:uid="{04BB53F4-C544-47A2-866F-422E0407F11A}"/>
    <cellStyle name="Normal 10 2 4 7" xfId="21274" xr:uid="{EEE432BE-A0C5-450C-9BAA-83DB93BE8A22}"/>
    <cellStyle name="Normal 10 2 5" xfId="21281" xr:uid="{BF8E55C1-19B0-4804-AEBB-CFA0F73D7F16}"/>
    <cellStyle name="Normal 10 2 5 2" xfId="21282" xr:uid="{6A81DD83-F83C-45B2-977A-60FE3CEE3535}"/>
    <cellStyle name="Normal 10 2 5 2 2" xfId="21283" xr:uid="{F302540D-F17F-43D2-A419-B690DE4B23DA}"/>
    <cellStyle name="Normal 10 2 5 3" xfId="21284" xr:uid="{CE318699-2CC5-42D0-A846-B5A2A297915E}"/>
    <cellStyle name="Normal 10 2 5 4" xfId="21285" xr:uid="{54D63087-3C60-41FB-92B8-7ADCE1254F86}"/>
    <cellStyle name="Normal 10 2 5 5" xfId="21286" xr:uid="{B09F16F9-E896-4C42-86D9-CBAB5FFA8D21}"/>
    <cellStyle name="Normal 10 2 6" xfId="21287" xr:uid="{6D79F931-E8CA-4742-A207-64E39DAD7E44}"/>
    <cellStyle name="Normal 10 2 6 2" xfId="21288" xr:uid="{B3F8F7F1-65A9-4700-9BCA-F3E66234C8BA}"/>
    <cellStyle name="Normal 10 2 6 2 2" xfId="21289" xr:uid="{C396D57D-197A-4411-A27E-23B0C36FBF54}"/>
    <cellStyle name="Normal 10 2 6 3" xfId="21290" xr:uid="{7813FE45-E218-42CB-9C70-AA8B64B1B3CA}"/>
    <cellStyle name="Normal 10 2 6 4" xfId="21291" xr:uid="{0B67C2FF-3720-4D34-AFD3-501B51D689A4}"/>
    <cellStyle name="Normal 10 2 7" xfId="21292" xr:uid="{3B607CEA-B943-4D88-B7D9-E0DE32852C81}"/>
    <cellStyle name="Normal 10 2 7 2" xfId="21293" xr:uid="{49DFA8F3-A015-4E4C-B8EB-F617F748AA42}"/>
    <cellStyle name="Normal 10 2 8" xfId="21294" xr:uid="{4F230BCC-33B1-470B-A3EA-79D2C1479761}"/>
    <cellStyle name="Normal 10 2 9" xfId="21295" xr:uid="{3456D3F1-04C6-4608-B26B-0AD491510562}"/>
    <cellStyle name="Normal 10 3" xfId="647" xr:uid="{1B46FA9F-50E5-4A8F-BF2B-1B74CCFC9875}"/>
    <cellStyle name="Normal 10 3 2" xfId="648" xr:uid="{0AE493DC-9C20-4679-A7DB-657D65A3C003}"/>
    <cellStyle name="Normal 10 3 2 2" xfId="649" xr:uid="{08843A90-1AA3-4F85-AED2-ED084A33CA60}"/>
    <cellStyle name="Normal 10 3 2 2 2" xfId="21298" xr:uid="{ABDE80FB-7120-4C86-A42E-E8EF31687A4B}"/>
    <cellStyle name="Normal 10 3 2 3" xfId="21299" xr:uid="{EAC0D27B-1D73-4C30-8165-65656A73F375}"/>
    <cellStyle name="Normal 10 3 2 4" xfId="21300" xr:uid="{9AB860FF-055F-403D-87DA-E93EDA92722B}"/>
    <cellStyle name="Normal 10 3 2 5" xfId="21297" xr:uid="{1277A06A-FAF9-4A11-8B50-3C3B0B3F50BB}"/>
    <cellStyle name="Normal 10 3 3" xfId="650" xr:uid="{F739C181-A55B-4208-BA30-28843C3C3905}"/>
    <cellStyle name="Normal 10 3 3 2" xfId="21302" xr:uid="{FB270059-CAEF-4CD5-B9E4-A185DE1F815E}"/>
    <cellStyle name="Normal 10 3 3 3" xfId="21303" xr:uid="{95253000-6ECE-40E7-B221-14DDE4F28D5D}"/>
    <cellStyle name="Normal 10 3 3 4" xfId="21301" xr:uid="{E6481996-2B3F-47DB-911C-8125B5932F86}"/>
    <cellStyle name="Normal 10 3 4" xfId="21304" xr:uid="{42DCFA9D-5087-46E4-AC9A-939FCC4AF95F}"/>
    <cellStyle name="Normal 10 3 4 2" xfId="21305" xr:uid="{60BC7CBF-5D37-4189-AADE-669662C271CA}"/>
    <cellStyle name="Normal 10 3 5" xfId="21306" xr:uid="{09112D4C-F2F3-4DB9-9DCD-6CAB39BFA473}"/>
    <cellStyle name="Normal 10 3 6" xfId="21307" xr:uid="{5810FC0B-E7CF-47E0-89D4-8D7E8FBC55B5}"/>
    <cellStyle name="Normal 10 3 7" xfId="21296" xr:uid="{FE0207D0-8DAC-4DC1-B686-615FBBCD4048}"/>
    <cellStyle name="Normal 10 4" xfId="651" xr:uid="{3CFF927F-03DF-4CEA-BB0A-B4CD7564C3A6}"/>
    <cellStyle name="Normal 10 4 2" xfId="652" xr:uid="{6228B66A-BA48-4CB5-AABA-BEC873EEEB0E}"/>
    <cellStyle name="Normal 10 4 2 2" xfId="653" xr:uid="{3651C299-DC8D-4B34-8407-C331184F7B84}"/>
    <cellStyle name="Normal 10 4 2 3" xfId="21309" xr:uid="{60AF610F-1D86-4347-BA4D-41C0DEF04E75}"/>
    <cellStyle name="Normal 10 4 3" xfId="654" xr:uid="{2E0076E5-588F-4600-ADAB-65BF50C4BF6B}"/>
    <cellStyle name="Normal 10 4 3 2" xfId="21310" xr:uid="{A23D64C6-8B60-406D-8592-9E20C4927B16}"/>
    <cellStyle name="Normal 10 4 4" xfId="21311" xr:uid="{4E606C6E-5D88-409E-BF18-FE3B2B0D6858}"/>
    <cellStyle name="Normal 10 4 5" xfId="21308" xr:uid="{B4ABA4E8-6F5A-41BF-BD8E-08A39552327C}"/>
    <cellStyle name="Normal 10 5" xfId="655" xr:uid="{9819C990-34C3-4BED-84E5-59C38EFDA677}"/>
    <cellStyle name="Normal 10 5 2" xfId="656" xr:uid="{27D0A213-C87F-460C-8B8A-79126D5D14FC}"/>
    <cellStyle name="Normal 10 5 3" xfId="21312" xr:uid="{63BFEDC8-8A0B-4D58-AC9F-B0A17C93AA5D}"/>
    <cellStyle name="Normal 10 6" xfId="657" xr:uid="{AFA34B20-5EFE-4B2F-9DC6-FCC3B9546F27}"/>
    <cellStyle name="Normal 10 6 2" xfId="21314" xr:uid="{2682E239-B17F-4468-9BC2-BEB6A23EB28A}"/>
    <cellStyle name="Normal 10 6 3" xfId="21313" xr:uid="{2261B62E-11D4-4225-A89F-65BC67CC3F59}"/>
    <cellStyle name="Normal 10 7" xfId="21315" xr:uid="{12FA8E34-D91A-4868-BE74-9A6B1E14D172}"/>
    <cellStyle name="Normal 10 8" xfId="21316" xr:uid="{8007BB00-184A-4C9B-BA9A-03690ADD3B62}"/>
    <cellStyle name="Normal 10 9" xfId="21232" xr:uid="{B667DD1E-4ED5-4D71-AA7C-BDAC2824BDC7}"/>
    <cellStyle name="Normal 100" xfId="21317" xr:uid="{70E59313-ABA3-41BC-B8C5-53E0ABBB91D0}"/>
    <cellStyle name="Normal 101" xfId="21318" xr:uid="{76A62C13-0F4E-48B1-8C8B-7D84169D0E01}"/>
    <cellStyle name="Normal 101 2" xfId="21319" xr:uid="{1BE1B93D-8C97-4FAC-B1E7-3B16931404E0}"/>
    <cellStyle name="Normal 101 2 2" xfId="21320" xr:uid="{EB3AD816-5CF0-448A-AE11-D1806E51B723}"/>
    <cellStyle name="Normal 101 3" xfId="21321" xr:uid="{36C654D1-006B-402D-854F-769B9C15EC50}"/>
    <cellStyle name="Normal 101 4" xfId="21322" xr:uid="{72D6408D-81C6-4826-8F5A-1AF17CC6012C}"/>
    <cellStyle name="Normal 101 5" xfId="21323" xr:uid="{DDD186DD-7F24-4D87-92D0-3FBD5BD613CF}"/>
    <cellStyle name="Normal 102" xfId="21324" xr:uid="{FD43CABB-EF3F-4915-BA1B-D5630937C9C3}"/>
    <cellStyle name="Normal 102 2" xfId="21325" xr:uid="{0A31B874-D9CB-44A0-88EE-D1D23C300B16}"/>
    <cellStyle name="Normal 102 2 2" xfId="21326" xr:uid="{F4BBA515-28F2-4C70-AD1B-B0BC04584DC2}"/>
    <cellStyle name="Normal 102 3" xfId="21327" xr:uid="{4021869F-B13E-406D-93B6-E8578A473A79}"/>
    <cellStyle name="Normal 102 4" xfId="21328" xr:uid="{A59E0305-70A8-44C9-BAF8-98DC68F99738}"/>
    <cellStyle name="Normal 102 5" xfId="21329" xr:uid="{C9E933F2-F5A8-430C-9FBD-AD16288D50EF}"/>
    <cellStyle name="Normal 103" xfId="21330" xr:uid="{CDC302DC-CAE8-456A-A733-B03EBF4B00C3}"/>
    <cellStyle name="Normal 103 2" xfId="21331" xr:uid="{A3CF64C6-B3E3-44EE-96A2-4F919554A452}"/>
    <cellStyle name="Normal 103 2 2" xfId="21332" xr:uid="{E2C434EE-3327-4B3F-B56B-3D83AB33C3E7}"/>
    <cellStyle name="Normal 103 3" xfId="21333" xr:uid="{73B6D173-3890-4696-B918-79AB387A0966}"/>
    <cellStyle name="Normal 103 4" xfId="21334" xr:uid="{7C984E14-CB3A-4971-9075-E8D3A494CB9A}"/>
    <cellStyle name="Normal 103 5" xfId="21335" xr:uid="{34612B46-9D46-4A6A-B83F-D78C0AFC8DA5}"/>
    <cellStyle name="Normal 104" xfId="21336" xr:uid="{E6A83952-BABB-4AC3-AEDD-57E768FE87E6}"/>
    <cellStyle name="Normal 104 2" xfId="21337" xr:uid="{28C22D1A-C555-4BCF-AA9D-7E4C19AA4CAC}"/>
    <cellStyle name="Normal 104 2 2" xfId="21338" xr:uid="{AC67DFC4-30C2-4C70-A14F-4057EBA6ADD9}"/>
    <cellStyle name="Normal 104 3" xfId="21339" xr:uid="{CC2A942A-189C-43CE-A9F6-88C180D52DD0}"/>
    <cellStyle name="Normal 104 4" xfId="21340" xr:uid="{F77DF316-47CE-4526-98DE-C0814E9A462A}"/>
    <cellStyle name="Normal 104 5" xfId="21341" xr:uid="{1F395F3F-F7C5-4CD9-B31C-CA7010485EB9}"/>
    <cellStyle name="Normal 105" xfId="21342" xr:uid="{320B18EF-1D9C-4331-B3F3-B944A3EDBAA4}"/>
    <cellStyle name="Normal 105 2" xfId="21343" xr:uid="{68045A8E-D10A-40F6-B741-C685EEA9888B}"/>
    <cellStyle name="Normal 105 2 2" xfId="21344" xr:uid="{42FD39E9-1861-4DE9-8822-D853A450F1B7}"/>
    <cellStyle name="Normal 105 3" xfId="21345" xr:uid="{E552DF48-A2E1-4C69-A70B-BB5F00F13282}"/>
    <cellStyle name="Normal 105 4" xfId="21346" xr:uid="{21E9982D-22DC-4D51-A52C-3985C8587674}"/>
    <cellStyle name="Normal 105 5" xfId="21347" xr:uid="{D81AED89-F3AA-4950-A113-B0AE490D8DBD}"/>
    <cellStyle name="Normal 106" xfId="21348" xr:uid="{13DB4F19-733D-4F7E-B556-EE254A73FB0D}"/>
    <cellStyle name="Normal 106 2" xfId="21349" xr:uid="{63BF223E-9CA8-46DE-BCAE-8D6C8F77FDD7}"/>
    <cellStyle name="Normal 106 2 2" xfId="21350" xr:uid="{4A624EAD-0219-4940-935E-8B9D4C6659AE}"/>
    <cellStyle name="Normal 106 3" xfId="21351" xr:uid="{D3F55C1E-4D5F-43F9-A51B-AE533BDB01CE}"/>
    <cellStyle name="Normal 106 4" xfId="21352" xr:uid="{3D7B0B19-1563-47E9-9FFE-49BBAC9D9E1C}"/>
    <cellStyle name="Normal 106 5" xfId="21353" xr:uid="{5DEF7F88-AAFA-404A-9DB6-863177B86EBD}"/>
    <cellStyle name="Normal 107" xfId="21354" xr:uid="{E4838B42-3981-481D-98C0-DA75AE800240}"/>
    <cellStyle name="Normal 107 2" xfId="21355" xr:uid="{707203B4-C021-4E10-B1E7-41018EA358F4}"/>
    <cellStyle name="Normal 107 2 2" xfId="21356" xr:uid="{47723825-5E80-43D7-A406-BCE90FCD0823}"/>
    <cellStyle name="Normal 107 3" xfId="21357" xr:uid="{379DD248-AE5E-47D6-9729-174F8FF36D8B}"/>
    <cellStyle name="Normal 107 4" xfId="21358" xr:uid="{194F3CEB-C989-49A7-894D-8BF6DD7D8CBE}"/>
    <cellStyle name="Normal 107 5" xfId="21359" xr:uid="{C0511C84-33D6-4CCC-8BB8-967F3998A136}"/>
    <cellStyle name="Normal 108" xfId="21360" xr:uid="{DA2B5B0C-6984-44DB-A7AD-38748832105E}"/>
    <cellStyle name="Normal 108 2" xfId="21361" xr:uid="{92E13DD8-F297-4928-BE99-93104E006784}"/>
    <cellStyle name="Normal 108 2 2" xfId="21362" xr:uid="{E3FEB823-B8DA-4A78-8565-D5D675036849}"/>
    <cellStyle name="Normal 108 3" xfId="21363" xr:uid="{4B1224A1-0E4C-4674-B2FF-973246565D6F}"/>
    <cellStyle name="Normal 108 4" xfId="21364" xr:uid="{2C27BF8D-60A9-42B5-97F8-9703F1D9238D}"/>
    <cellStyle name="Normal 108 5" xfId="21365" xr:uid="{4775E0AA-C2D5-4F96-9D7E-8A57DCD67849}"/>
    <cellStyle name="Normal 108 6" xfId="21366" xr:uid="{E9AF89BD-E0DB-4E75-B772-C9EC2130C067}"/>
    <cellStyle name="Normal 108 7" xfId="21367" xr:uid="{5C853EB9-9B12-4FCA-B655-E3D19CA16AF0}"/>
    <cellStyle name="Normal 109" xfId="21368" xr:uid="{D6323AD7-ADDF-48B0-BEFD-C56650E7FE59}"/>
    <cellStyle name="Normal 109 2" xfId="21369" xr:uid="{D93A2504-CDA9-410E-A7D6-B794896BB577}"/>
    <cellStyle name="Normal 109 2 2" xfId="21370" xr:uid="{1E050BAF-AC95-4CB1-9F9D-0F27E0602A13}"/>
    <cellStyle name="Normal 109 3" xfId="21371" xr:uid="{4707D506-E712-4A02-A472-AF79CAF50423}"/>
    <cellStyle name="Normal 109 4" xfId="21372" xr:uid="{31A4234A-7231-4177-B684-428CFC60AD90}"/>
    <cellStyle name="Normal 109 5" xfId="21373" xr:uid="{3E98E528-8B10-4AE8-8386-6BBCEFC16F17}"/>
    <cellStyle name="Normal 109 6" xfId="21374" xr:uid="{8A0C9D04-7388-49D6-A9EC-1203908C56D9}"/>
    <cellStyle name="Normal 109 7" xfId="21375" xr:uid="{AB7F6570-FB2D-48DE-BB91-1CDC9FEF4E38}"/>
    <cellStyle name="Normal 11" xfId="658" xr:uid="{4DFF44E5-A9A8-4373-860A-052E3A6179D5}"/>
    <cellStyle name="Normal 11 2" xfId="659" xr:uid="{B70C7FBF-3758-4604-99DB-D6B678552F50}"/>
    <cellStyle name="Normal 11 2 10" xfId="21378" xr:uid="{F251E936-8093-4DD9-99B2-E78E9F3C095C}"/>
    <cellStyle name="Normal 11 2 11" xfId="21377" xr:uid="{EB67B182-25CB-4D1A-811F-79EA24F136EB}"/>
    <cellStyle name="Normal 11 2 2" xfId="660" xr:uid="{33B69C2E-1237-4D2F-9560-1E22CEE895D5}"/>
    <cellStyle name="Normal 11 2 2 10" xfId="21380" xr:uid="{38DDD596-C1CF-4381-9D0A-607EB737CEEF}"/>
    <cellStyle name="Normal 11 2 2 11" xfId="21379" xr:uid="{1E2D1A65-D85B-40D9-BBA6-C0A2BFE2C771}"/>
    <cellStyle name="Normal 11 2 2 2" xfId="21381" xr:uid="{F64D3BDC-A5B1-4CDD-8498-37A5E49CC581}"/>
    <cellStyle name="Normal 11 2 2 2 2" xfId="21382" xr:uid="{0CB47444-B42A-445D-92E5-1FF28ADE015F}"/>
    <cellStyle name="Normal 11 2 2 2 2 2" xfId="21383" xr:uid="{3C06E38A-20B5-4630-A96B-C4B83D9B5C3F}"/>
    <cellStyle name="Normal 11 2 2 2 3" xfId="21384" xr:uid="{2B2F6613-F235-4B0A-9395-93AA42A3A1C2}"/>
    <cellStyle name="Normal 11 2 2 2 4" xfId="21385" xr:uid="{B851E117-57EF-4F46-AE72-A6AC79A7F26E}"/>
    <cellStyle name="Normal 11 2 2 2 5" xfId="21386" xr:uid="{5B248BCA-AB28-41EB-90E2-29E2810EC05A}"/>
    <cellStyle name="Normal 11 2 2 3" xfId="21387" xr:uid="{AD4B09F9-19B0-49E0-9650-94E9FCFBFCD3}"/>
    <cellStyle name="Normal 11 2 2 3 2" xfId="21388" xr:uid="{321036BB-1088-4472-947E-C8D516A33CD9}"/>
    <cellStyle name="Normal 11 2 2 3 2 2" xfId="21389" xr:uid="{E0A1ECB0-DA33-4BBF-BF00-8BBF58BEFFAE}"/>
    <cellStyle name="Normal 11 2 2 3 3" xfId="21390" xr:uid="{D4241919-C8A6-4A92-9009-1289E7C5C913}"/>
    <cellStyle name="Normal 11 2 2 3 4" xfId="21391" xr:uid="{E1E722B1-6314-4A8C-81E3-88FAAA04FC8E}"/>
    <cellStyle name="Normal 11 2 2 3 5" xfId="21392" xr:uid="{61239761-AF98-4C27-8CEC-646258432C0E}"/>
    <cellStyle name="Normal 11 2 2 4" xfId="21393" xr:uid="{9A7BE514-4C43-49EE-ACC9-665EFEBD6434}"/>
    <cellStyle name="Normal 11 2 2 4 2" xfId="21394" xr:uid="{3B333FB4-90B1-4A5E-8F53-181AA5AD043D}"/>
    <cellStyle name="Normal 11 2 2 4 2 2" xfId="21395" xr:uid="{BC95A159-6793-4C2C-A8AD-808C451184EA}"/>
    <cellStyle name="Normal 11 2 2 4 3" xfId="21396" xr:uid="{6839C79D-E250-4521-97C9-7AC3929733E5}"/>
    <cellStyle name="Normal 11 2 2 4 4" xfId="21397" xr:uid="{5F46779C-28EA-4760-A56F-511C250BCBDD}"/>
    <cellStyle name="Normal 11 2 2 5" xfId="21398" xr:uid="{3DE19092-5C52-4A40-948C-C71909D84984}"/>
    <cellStyle name="Normal 11 2 2 5 2" xfId="21399" xr:uid="{D54D16F6-7899-44D1-BFEF-1CD054A4C745}"/>
    <cellStyle name="Normal 11 2 2 5 2 2" xfId="21400" xr:uid="{840BF7BC-2377-463F-9C17-961E39D2129E}"/>
    <cellStyle name="Normal 11 2 2 5 3" xfId="21401" xr:uid="{800552F8-BE5D-4BEA-AB60-A112031FFF81}"/>
    <cellStyle name="Normal 11 2 2 5 4" xfId="21402" xr:uid="{B7782D8E-DAD1-414C-B8D3-636FE70FAE66}"/>
    <cellStyle name="Normal 11 2 2 6" xfId="21403" xr:uid="{562C07A4-B3FA-4549-BD90-D3AAD76C116D}"/>
    <cellStyle name="Normal 11 2 2 6 2" xfId="21404" xr:uid="{B0FA12B0-C8A9-4B30-B726-FAE36A4B944D}"/>
    <cellStyle name="Normal 11 2 2 7" xfId="21405" xr:uid="{C3F27A2B-2EA6-4EDE-B8AD-8F98B305485F}"/>
    <cellStyle name="Normal 11 2 2 8" xfId="21406" xr:uid="{1807245A-35A3-4E14-AE78-C042DF4FD41C}"/>
    <cellStyle name="Normal 11 2 2 9" xfId="21407" xr:uid="{D6E048BE-D30B-4508-BA2A-6B0FB63B311D}"/>
    <cellStyle name="Normal 11 2 3" xfId="21408" xr:uid="{D32B9C3C-4E10-453D-A928-107ABEF1FB08}"/>
    <cellStyle name="Normal 11 2 3 2" xfId="21409" xr:uid="{8B00E94C-0FEF-4C30-93BE-5A83BF523029}"/>
    <cellStyle name="Normal 11 2 3 2 2" xfId="21410" xr:uid="{9763781B-C041-4E07-90E5-DF7657815965}"/>
    <cellStyle name="Normal 11 2 3 2 3" xfId="21411" xr:uid="{59DA8C3A-7F52-4F65-8B09-A9CE4B94CE4D}"/>
    <cellStyle name="Normal 11 2 3 3" xfId="21412" xr:uid="{CA2E2A48-E9ED-467B-A8B4-987DA41ED8D9}"/>
    <cellStyle name="Normal 11 2 3 4" xfId="21413" xr:uid="{4A5F364F-30A9-4909-BFA4-024EF9364F1A}"/>
    <cellStyle name="Normal 11 2 3 5" xfId="21414" xr:uid="{77023654-A2C0-4160-A577-21A211B35975}"/>
    <cellStyle name="Normal 11 2 3 6" xfId="21415" xr:uid="{A54006E8-06BC-49DB-8953-8C2297E103C2}"/>
    <cellStyle name="Normal 11 2 4" xfId="21416" xr:uid="{AAD702CB-C58B-4E8A-A957-2581ECDE0EEA}"/>
    <cellStyle name="Normal 11 2 4 2" xfId="21417" xr:uid="{49B24FB2-6297-4D2C-9CAA-971B397D29C2}"/>
    <cellStyle name="Normal 11 2 4 2 2" xfId="21418" xr:uid="{809E52CD-CC74-41C1-AA21-23CB74469282}"/>
    <cellStyle name="Normal 11 2 4 3" xfId="21419" xr:uid="{C0BDE02E-F5E0-4046-B3EB-B27341DE0248}"/>
    <cellStyle name="Normal 11 2 4 4" xfId="21420" xr:uid="{932628C1-7A3B-496D-A767-80222948F46B}"/>
    <cellStyle name="Normal 11 2 4 5" xfId="21421" xr:uid="{63788BC7-E249-4358-A80C-8E7F0017F94D}"/>
    <cellStyle name="Normal 11 2 5" xfId="21422" xr:uid="{3A3FEA26-4D67-4BFC-A056-569DBB9D9A45}"/>
    <cellStyle name="Normal 11 2 5 2" xfId="21423" xr:uid="{598A0D4E-044F-4D73-9982-A76A9E88AFC2}"/>
    <cellStyle name="Normal 11 2 5 2 2" xfId="21424" xr:uid="{20B9AB31-D867-4A64-B782-CC1775C3D4C7}"/>
    <cellStyle name="Normal 11 2 5 3" xfId="21425" xr:uid="{B7CDE565-5822-4984-98AF-F751C5F5A298}"/>
    <cellStyle name="Normal 11 2 5 4" xfId="21426" xr:uid="{00BBC513-FE9D-4ABD-9B05-3A97DEC05E64}"/>
    <cellStyle name="Normal 11 2 5 5" xfId="21427" xr:uid="{CD622EE9-30A9-4574-AA10-9EC7066FD3F5}"/>
    <cellStyle name="Normal 11 2 6" xfId="21428" xr:uid="{D9D255FC-66D6-4C09-B7C2-2E743333C5DF}"/>
    <cellStyle name="Normal 11 2 6 2" xfId="21429" xr:uid="{1589E580-D65F-4474-9652-F8ED7C0DC17B}"/>
    <cellStyle name="Normal 11 2 6 2 2" xfId="21430" xr:uid="{58510D07-FEE5-49AF-A9A3-D16BE29F3203}"/>
    <cellStyle name="Normal 11 2 6 3" xfId="21431" xr:uid="{78C67ADD-FBA1-47F7-A688-B6E5A7D74B4E}"/>
    <cellStyle name="Normal 11 2 6 4" xfId="21432" xr:uid="{F11F9E0B-E41F-471B-9F41-8CD2D92E393E}"/>
    <cellStyle name="Normal 11 2 7" xfId="21433" xr:uid="{ABA0F31A-C0EA-46B9-8386-0DB4EB65235F}"/>
    <cellStyle name="Normal 11 2 7 2" xfId="21434" xr:uid="{505F030C-5010-486F-B4C1-BF620146E4C7}"/>
    <cellStyle name="Normal 11 2 8" xfId="21435" xr:uid="{1F6E4713-D804-455B-95BE-D8B47F9C8B49}"/>
    <cellStyle name="Normal 11 2 9" xfId="21436" xr:uid="{32721993-9AA5-4315-81BF-5A11D1071EAF}"/>
    <cellStyle name="Normal 11 3" xfId="661" xr:uid="{8C0773E3-FEAE-4787-83F1-F4767A577642}"/>
    <cellStyle name="Normal 11 3 2" xfId="21438" xr:uid="{EDB3D791-D88C-4673-8D01-F04FDB55266A}"/>
    <cellStyle name="Normal 11 3 2 2" xfId="21439" xr:uid="{C3640666-F7C7-469B-84CC-7DD68A8BFF88}"/>
    <cellStyle name="Normal 11 3 2 3" xfId="21440" xr:uid="{CCA698AC-760D-4D42-8BE9-901EE0CB9993}"/>
    <cellStyle name="Normal 11 3 2 4" xfId="21441" xr:uid="{21254A6F-AAFB-4D20-8C59-9AE6F59D555C}"/>
    <cellStyle name="Normal 11 3 3" xfId="21442" xr:uid="{733B66C7-DA5F-4DA5-B000-5755C2D1C9F1}"/>
    <cellStyle name="Normal 11 3 3 2" xfId="21443" xr:uid="{9100B11F-8B85-4B83-846F-977B696A428A}"/>
    <cellStyle name="Normal 11 3 3 3" xfId="21444" xr:uid="{34991637-D7C8-49BB-B52A-D372FCD614BE}"/>
    <cellStyle name="Normal 11 3 4" xfId="21445" xr:uid="{645CFC48-9E99-437A-9B51-FA898EB64AE2}"/>
    <cellStyle name="Normal 11 3 4 2" xfId="21446" xr:uid="{F6DFA3D9-6714-4AB3-BE4E-8F29BE92709E}"/>
    <cellStyle name="Normal 11 3 5" xfId="21447" xr:uid="{A5981C55-F12A-43F1-8250-EB32A4E29860}"/>
    <cellStyle name="Normal 11 3 6" xfId="21437" xr:uid="{2824634F-7709-4C20-A9D1-415791264A09}"/>
    <cellStyle name="Normal 11 4" xfId="21448" xr:uid="{9A22A4DB-6E68-48CA-863F-A42F6E077927}"/>
    <cellStyle name="Normal 11 4 2" xfId="21449" xr:uid="{FC69A9D6-4C8A-4766-96C1-1643B15C0A7D}"/>
    <cellStyle name="Normal 11 4 2 2" xfId="21450" xr:uid="{C71AC0DF-4F65-451E-8F6E-5813E3D88DEE}"/>
    <cellStyle name="Normal 11 4 2 3" xfId="21451" xr:uid="{A3E196F5-D8DE-4402-949D-E1A19C340500}"/>
    <cellStyle name="Normal 11 4 3" xfId="21452" xr:uid="{7166D5F0-6D47-446B-BB2C-3037C6BFED32}"/>
    <cellStyle name="Normal 11 4 4" xfId="21453" xr:uid="{1CAB68F2-6914-4D3C-ABBF-66312F9938D4}"/>
    <cellStyle name="Normal 11 4 5" xfId="21454" xr:uid="{75E484FA-3A99-4D48-91F9-75B9884FE83B}"/>
    <cellStyle name="Normal 11 5" xfId="21455" xr:uid="{42AF9B5B-7EAC-40B5-A805-BCAF96CD24A5}"/>
    <cellStyle name="Normal 11 5 2" xfId="21456" xr:uid="{3D86AB50-1817-4136-8784-CFF191A3B02C}"/>
    <cellStyle name="Normal 11 6" xfId="21457" xr:uid="{A26F151E-77F4-4BB4-9751-7219C6787C75}"/>
    <cellStyle name="Normal 11 7" xfId="21458" xr:uid="{DAE6CF9C-E40E-48FB-864D-ACAC66399812}"/>
    <cellStyle name="Normal 11 8" xfId="21376" xr:uid="{A8849574-7B63-49CC-8946-92994A27654F}"/>
    <cellStyle name="Normal 110" xfId="21459" xr:uid="{9FFADD87-61F8-4204-AFCF-E06662A142A2}"/>
    <cellStyle name="Normal 110 2" xfId="21460" xr:uid="{24D13052-C3A9-4DEA-9F55-771E927EF2B9}"/>
    <cellStyle name="Normal 110 2 2" xfId="21461" xr:uid="{24B006F8-DCD1-498B-805B-C4C4260B09CF}"/>
    <cellStyle name="Normal 110 3" xfId="21462" xr:uid="{A5A5EA4C-1E25-4F44-9C17-6F3741909EC7}"/>
    <cellStyle name="Normal 110 4" xfId="21463" xr:uid="{1541776F-066C-4944-80E8-0E43F0FB63C3}"/>
    <cellStyle name="Normal 110 5" xfId="21464" xr:uid="{4A45FA29-B4D6-46C2-8FBB-AE99B4A84EEB}"/>
    <cellStyle name="Normal 111" xfId="21465" xr:uid="{D76917B9-3A25-46A2-A12B-EA0ECBCD5B98}"/>
    <cellStyle name="Normal 111 2" xfId="21466" xr:uid="{3F0E296A-CFD5-48CD-8017-70F2053CB442}"/>
    <cellStyle name="Normal 111 2 2" xfId="21467" xr:uid="{FB8272FF-E518-4913-A200-44F5F293A598}"/>
    <cellStyle name="Normal 111 3" xfId="21468" xr:uid="{2D72BCEB-10B6-455C-AAC5-180F38ADD6DF}"/>
    <cellStyle name="Normal 111 4" xfId="21469" xr:uid="{3A3065BE-56CC-4C98-85AF-990C6D818C70}"/>
    <cellStyle name="Normal 111 5" xfId="21470" xr:uid="{89327950-E433-4695-8E8F-5220CE43628C}"/>
    <cellStyle name="Normal 112" xfId="21471" xr:uid="{C0F54225-44F7-47DC-BA34-54823D092411}"/>
    <cellStyle name="Normal 113" xfId="21472" xr:uid="{D65E9444-3AB2-40FD-854A-B74475E2425A}"/>
    <cellStyle name="Normal 114" xfId="21473" xr:uid="{DBFAAE99-D5B2-48B6-9361-9A384C24AD61}"/>
    <cellStyle name="Normal 114 2" xfId="21474" xr:uid="{8276234E-147C-423B-9A57-EC5B940FF9D2}"/>
    <cellStyle name="Normal 114 3" xfId="21475" xr:uid="{84E43BAB-1DCB-444C-8E7F-A03CE51D8568}"/>
    <cellStyle name="Normal 115" xfId="21476" xr:uid="{43BEB09A-B8A2-40D8-B904-4E55BDD7DB28}"/>
    <cellStyle name="Normal 115 2" xfId="21477" xr:uid="{A4E305E1-3D38-45F2-B57B-B6D73ED43E48}"/>
    <cellStyle name="Normal 115 3" xfId="21478" xr:uid="{7CD0DA7A-863E-4437-9439-3069AC25F3A9}"/>
    <cellStyle name="Normal 116" xfId="21479" xr:uid="{85FE0019-9713-4645-8AE8-DC3D8F9504FB}"/>
    <cellStyle name="Normal 116 2" xfId="21480" xr:uid="{0A3904F7-E695-4F48-A182-B591FA1A018D}"/>
    <cellStyle name="Normal 116 3" xfId="21481" xr:uid="{FAC39DD0-E9DB-48A7-A812-A24ED9BB8676}"/>
    <cellStyle name="Normal 117" xfId="21482" xr:uid="{3A4FDD31-C54F-4B3B-AE2A-1A3B81FAF097}"/>
    <cellStyle name="Normal 118" xfId="21483" xr:uid="{0A9D8862-8ED2-4425-8417-55E03C408A93}"/>
    <cellStyle name="Normal 119" xfId="21484" xr:uid="{C02E4D1E-2A46-47CC-8C01-E1CC27F75D5B}"/>
    <cellStyle name="Normal 12" xfId="662" xr:uid="{F6A866D3-D331-4A58-90F6-45A1335B29E1}"/>
    <cellStyle name="Normal 12 10" xfId="21486" xr:uid="{EEACE761-9B80-452D-85EB-6D9F22019205}"/>
    <cellStyle name="Normal 12 11" xfId="21487" xr:uid="{0B902873-83E2-4F21-8B9D-8839A5BDC0EB}"/>
    <cellStyle name="Normal 12 12" xfId="21488" xr:uid="{FF28C7B8-C5D6-454E-9211-F4EDCFDDD99D}"/>
    <cellStyle name="Normal 12 13" xfId="21489" xr:uid="{6D545064-34CC-4927-B815-C3067B86507C}"/>
    <cellStyle name="Normal 12 13 2" xfId="21490" xr:uid="{394304DD-6E89-40ED-8BB4-5EC135260D9A}"/>
    <cellStyle name="Normal 12 14" xfId="21491" xr:uid="{569C0F9C-ADBA-4766-9A88-93E1E516FFA5}"/>
    <cellStyle name="Normal 12 15" xfId="21492" xr:uid="{036B633F-FF8A-49F4-A644-D1D7DD8AD959}"/>
    <cellStyle name="Normal 12 16" xfId="21485" xr:uid="{76E3F32F-5C72-4CDB-B539-492C98A5D85E}"/>
    <cellStyle name="Normal 12 2" xfId="663" xr:uid="{AC2FA3F9-8395-4B46-BC9F-8EC843354406}"/>
    <cellStyle name="Normal 12 2 10" xfId="21494" xr:uid="{07C56003-5746-4504-A9E2-2979A0D44DF2}"/>
    <cellStyle name="Normal 12 2 11" xfId="21493" xr:uid="{63D4136E-3C8B-45BE-8ED0-692CDFFC11B5}"/>
    <cellStyle name="Normal 12 2 2" xfId="664" xr:uid="{AD70CA6A-7644-4619-A533-7C542A5C4C3E}"/>
    <cellStyle name="Normal 12 2 2 10" xfId="21495" xr:uid="{982F796B-476E-4143-A588-82F5EB288AA5}"/>
    <cellStyle name="Normal 12 2 2 2" xfId="21496" xr:uid="{3DC223A8-17AB-43A2-9EC5-C7EB73DA154A}"/>
    <cellStyle name="Normal 12 2 2 2 2" xfId="21497" xr:uid="{13B866E3-93AD-4B95-BF9A-C43D74B0A08D}"/>
    <cellStyle name="Normal 12 2 2 2 2 2" xfId="21498" xr:uid="{BE3AAE9B-D807-47D7-8985-0D724112CC2F}"/>
    <cellStyle name="Normal 12 2 2 2 2 3" xfId="21499" xr:uid="{D6EDB940-5221-418E-BE25-E6FAB57CA112}"/>
    <cellStyle name="Normal 12 2 2 2 3" xfId="21500" xr:uid="{3FE3BCF9-7D48-4824-AF8D-222A5E3A702F}"/>
    <cellStyle name="Normal 12 2 2 2 3 2" xfId="21501" xr:uid="{3F0E739C-DE25-4173-987F-B7C6CB24BF61}"/>
    <cellStyle name="Normal 12 2 2 2 4" xfId="21502" xr:uid="{CD5F2E28-8353-494C-BB2D-E2386B93981F}"/>
    <cellStyle name="Normal 12 2 2 2 5" xfId="21503" xr:uid="{129FB740-6070-4E56-B88B-B5C5ED619AE3}"/>
    <cellStyle name="Normal 12 2 2 3" xfId="21504" xr:uid="{D28EB401-6479-4AB5-BA8B-2F7395CDF537}"/>
    <cellStyle name="Normal 12 2 2 3 2" xfId="21505" xr:uid="{4C9865FF-25A3-494F-982B-70DF547BD171}"/>
    <cellStyle name="Normal 12 2 2 3 2 2" xfId="21506" xr:uid="{4A679154-6E2D-4259-A3DA-BD8CBE42D81C}"/>
    <cellStyle name="Normal 12 2 2 3 3" xfId="21507" xr:uid="{1FAFE8F6-E648-4DD6-9BBE-8A16A0B64B6B}"/>
    <cellStyle name="Normal 12 2 2 3 4" xfId="21508" xr:uid="{F808D6FF-1F7B-48D5-8050-3F4B3B21E9C7}"/>
    <cellStyle name="Normal 12 2 2 3 5" xfId="21509" xr:uid="{32EDBFC8-98CB-4A55-8671-4181C3694B04}"/>
    <cellStyle name="Normal 12 2 2 4" xfId="21510" xr:uid="{72DF223C-9895-45FD-AC3B-711BDF069A1F}"/>
    <cellStyle name="Normal 12 2 2 4 2" xfId="21511" xr:uid="{188DD37A-AE8E-4013-A8D8-4A17439E4CC2}"/>
    <cellStyle name="Normal 12 2 2 4 2 2" xfId="21512" xr:uid="{0219CE56-0454-4923-9AAF-7E0A50513436}"/>
    <cellStyle name="Normal 12 2 2 4 3" xfId="21513" xr:uid="{CDE18AB0-1E51-496B-8466-E69F961993B3}"/>
    <cellStyle name="Normal 12 2 2 4 4" xfId="21514" xr:uid="{87593A66-40F4-430A-9FFC-3B2017F1D59C}"/>
    <cellStyle name="Normal 12 2 2 4 5" xfId="21515" xr:uid="{60CE6E06-06DE-4C54-9F6B-78A05431F460}"/>
    <cellStyle name="Normal 12 2 2 5" xfId="21516" xr:uid="{C213D33D-7E1F-4F6B-8F4B-535417F5E707}"/>
    <cellStyle name="Normal 12 2 2 5 2" xfId="21517" xr:uid="{1A8DA382-2CF8-41E3-9E70-0055E5A3A8F5}"/>
    <cellStyle name="Normal 12 2 2 5 2 2" xfId="21518" xr:uid="{60C8CBD5-18F0-4DFF-9617-E2108B20DF5B}"/>
    <cellStyle name="Normal 12 2 2 5 3" xfId="21519" xr:uid="{4C787E24-E2EF-4DA8-A4D6-21F368E3416E}"/>
    <cellStyle name="Normal 12 2 2 5 4" xfId="21520" xr:uid="{71122B47-FE87-4123-873E-9F76D9A354F8}"/>
    <cellStyle name="Normal 12 2 2 5 5" xfId="21521" xr:uid="{543125A6-E77C-4ECF-B9FB-8DD9AD3F210B}"/>
    <cellStyle name="Normal 12 2 2 6" xfId="21522" xr:uid="{916E5465-5991-4CA2-A8C7-2B90B74DACE9}"/>
    <cellStyle name="Normal 12 2 2 6 2" xfId="21523" xr:uid="{C0E12DAE-46C7-430C-83C1-9CED5E5F2567}"/>
    <cellStyle name="Normal 12 2 2 6 3" xfId="21524" xr:uid="{27F7D2DF-1B6B-4984-B606-4E3B2E0ED8A8}"/>
    <cellStyle name="Normal 12 2 2 7" xfId="21525" xr:uid="{F2049952-F123-4957-A9FA-DEFC9BB6BD8C}"/>
    <cellStyle name="Normal 12 2 2 7 2" xfId="21526" xr:uid="{AB6CED17-F63B-4A41-91D7-20F73968E230}"/>
    <cellStyle name="Normal 12 2 2 8" xfId="21527" xr:uid="{EA4F239C-95C8-4086-B4F6-B7AED1325251}"/>
    <cellStyle name="Normal 12 2 2 9" xfId="21528" xr:uid="{9D1B83B0-B3EF-48DD-89DC-F773AB5A8E0A}"/>
    <cellStyle name="Normal 12 2 3" xfId="21529" xr:uid="{55FE49A8-7D1C-47F2-86C7-B9534A5462B9}"/>
    <cellStyle name="Normal 12 2 3 2" xfId="21530" xr:uid="{C4B6925E-A42C-4953-B2FB-88AEC5CE7838}"/>
    <cellStyle name="Normal 12 2 3 2 2" xfId="21531" xr:uid="{A45077D7-B693-401D-A891-0C18A89A71C0}"/>
    <cellStyle name="Normal 12 2 3 2 2 2" xfId="21532" xr:uid="{C85F907C-BADB-48AF-B1BC-A25F6AE9D3DB}"/>
    <cellStyle name="Normal 12 2 3 2 3" xfId="21533" xr:uid="{41913445-0057-4F5D-B9CB-757A80A02108}"/>
    <cellStyle name="Normal 12 2 3 2 4" xfId="21534" xr:uid="{F81DC1A0-E2CB-4264-A507-2F581716452F}"/>
    <cellStyle name="Normal 12 2 3 3" xfId="21535" xr:uid="{BE2212AA-5FEA-4E18-BA25-88AC05E1B896}"/>
    <cellStyle name="Normal 12 2 3 3 2" xfId="21536" xr:uid="{7720F903-2ED0-4DFC-B93C-82D11C0BD421}"/>
    <cellStyle name="Normal 12 2 3 4" xfId="21537" xr:uid="{2C46DA73-4FEB-4F14-B907-29D59EFFC470}"/>
    <cellStyle name="Normal 12 2 3 4 2" xfId="21538" xr:uid="{F2973E83-0AAE-484D-A7EB-C3D4F34757AD}"/>
    <cellStyle name="Normal 12 2 3 5" xfId="21539" xr:uid="{0D99EDCF-D4F6-41A5-BDC6-F26DC5A61164}"/>
    <cellStyle name="Normal 12 2 3 6" xfId="21540" xr:uid="{0FC143CB-0D25-46BC-9586-925155874252}"/>
    <cellStyle name="Normal 12 2 3 7" xfId="21541" xr:uid="{C596EFFF-5D29-4320-8DB4-924947036464}"/>
    <cellStyle name="Normal 12 2 3 8" xfId="21542" xr:uid="{C618E122-0356-4B6B-B9CF-A058B7AA7117}"/>
    <cellStyle name="Normal 12 2 4" xfId="21543" xr:uid="{F2E58E3C-2720-46EC-A24D-8AFC97D4DDF2}"/>
    <cellStyle name="Normal 12 2 4 2" xfId="21544" xr:uid="{7EBBADE5-512A-4AA2-9993-811AA60AE49C}"/>
    <cellStyle name="Normal 12 2 4 2 2" xfId="21545" xr:uid="{CE3418C2-FCB4-4CCF-AE3C-1BA25F5AEC0C}"/>
    <cellStyle name="Normal 12 2 4 2 3" xfId="21546" xr:uid="{6203D9AB-B4B5-458C-ADBA-93019BE86CC0}"/>
    <cellStyle name="Normal 12 2 4 3" xfId="21547" xr:uid="{4D6EA8F8-2B56-4C5F-BE45-FB5B02B8D44A}"/>
    <cellStyle name="Normal 12 2 4 3 2" xfId="21548" xr:uid="{2DD09CFE-5379-4DDE-B98D-E9532C17A1A3}"/>
    <cellStyle name="Normal 12 2 4 4" xfId="21549" xr:uid="{380F9601-1B7D-43FC-81D3-6016A6EB4648}"/>
    <cellStyle name="Normal 12 2 4 5" xfId="21550" xr:uid="{D903D4E3-1820-46A7-9F46-83DB0ED34596}"/>
    <cellStyle name="Normal 12 2 5" xfId="21551" xr:uid="{F9B47E38-7C4B-4AE7-8037-7CE51B8D35B5}"/>
    <cellStyle name="Normal 12 2 5 2" xfId="21552" xr:uid="{1EBB3ECE-E404-470B-8809-31B8FA351900}"/>
    <cellStyle name="Normal 12 2 5 2 2" xfId="21553" xr:uid="{0235BD71-EC85-4395-811F-B5E92E4C9264}"/>
    <cellStyle name="Normal 12 2 5 3" xfId="21554" xr:uid="{14C8948D-AC1F-4C71-B8B3-3861BD1CF602}"/>
    <cellStyle name="Normal 12 2 5 4" xfId="21555" xr:uid="{C334C7C3-8C7B-43D9-B472-9D5C57849F78}"/>
    <cellStyle name="Normal 12 2 5 5" xfId="21556" xr:uid="{DD3FBE86-A3B0-4A3D-841B-BEAB51ADD215}"/>
    <cellStyle name="Normal 12 2 6" xfId="21557" xr:uid="{5ED32099-F02C-4F9A-8D29-926058530AE1}"/>
    <cellStyle name="Normal 12 2 6 2" xfId="21558" xr:uid="{FF752B01-9CFA-4C93-882C-61224B72255C}"/>
    <cellStyle name="Normal 12 2 6 2 2" xfId="21559" xr:uid="{4AEA230C-D44E-478D-81B8-4E2A604272B7}"/>
    <cellStyle name="Normal 12 2 6 3" xfId="21560" xr:uid="{D853418A-25E0-409D-A068-F44444D5F043}"/>
    <cellStyle name="Normal 12 2 6 4" xfId="21561" xr:uid="{901D4B40-F9D3-436E-A330-C1B8FB881039}"/>
    <cellStyle name="Normal 12 2 6 5" xfId="21562" xr:uid="{7FC3AECD-D699-420F-9642-34ABB8752C16}"/>
    <cellStyle name="Normal 12 2 7" xfId="21563" xr:uid="{6AE4EAD7-C31A-45F3-99A4-F0D53F638DA2}"/>
    <cellStyle name="Normal 12 2 7 2" xfId="21564" xr:uid="{255A1084-A44F-4A27-A3A7-E7683BC8EB7D}"/>
    <cellStyle name="Normal 12 2 7 3" xfId="21565" xr:uid="{2ED4565B-CBC9-4359-9D89-9EA8E479CE2F}"/>
    <cellStyle name="Normal 12 2 8" xfId="21566" xr:uid="{0FB0324B-2014-4693-971E-982EAF4894D7}"/>
    <cellStyle name="Normal 12 2 8 2" xfId="21567" xr:uid="{3E842C1E-94E7-48D0-9761-C3BAD721BDAA}"/>
    <cellStyle name="Normal 12 2 9" xfId="21568" xr:uid="{08349609-BAFA-43FB-9D25-31BD3DBE28CC}"/>
    <cellStyle name="Normal 12 2 9 2" xfId="21569" xr:uid="{C6B67CB2-5DEC-454D-A846-4DEE98CF6D77}"/>
    <cellStyle name="Normal 12 3" xfId="21570" xr:uid="{BA4A2E67-6027-45F7-A4C8-3903C0214F47}"/>
    <cellStyle name="Normal 12 3 10" xfId="21571" xr:uid="{F371191D-239E-4E10-834A-63C99595565D}"/>
    <cellStyle name="Normal 12 3 2" xfId="21572" xr:uid="{76BCB9C4-268F-4F8D-9F8D-BD56D8817B28}"/>
    <cellStyle name="Normal 12 3 2 2" xfId="21573" xr:uid="{28CF919C-8A32-4878-9894-50172784A674}"/>
    <cellStyle name="Normal 12 3 2 2 2" xfId="21574" xr:uid="{73DA5648-80EB-450E-9320-FB061746AC30}"/>
    <cellStyle name="Normal 12 3 2 2 3" xfId="21575" xr:uid="{0463B319-F8C1-4F52-8CC5-6B721ADB5252}"/>
    <cellStyle name="Normal 12 3 2 3" xfId="21576" xr:uid="{6862FA13-47C5-4A5B-B354-A90340BC483F}"/>
    <cellStyle name="Normal 12 3 2 4" xfId="21577" xr:uid="{D9EC992F-BDD1-4B50-9504-5D85DF983E8A}"/>
    <cellStyle name="Normal 12 3 2 5" xfId="21578" xr:uid="{DA6868C6-36EF-4A3D-AB82-2A729FD754F4}"/>
    <cellStyle name="Normal 12 3 2 6" xfId="21579" xr:uid="{C90E99BA-CBBD-4B94-B597-417ED429EAAC}"/>
    <cellStyle name="Normal 12 3 2 7" xfId="21580" xr:uid="{55901AD6-8D03-4DBF-B87D-46D36C5930A4}"/>
    <cellStyle name="Normal 12 3 2 8" xfId="21581" xr:uid="{DA4803E8-74E3-4D08-944C-30A5574298E0}"/>
    <cellStyle name="Normal 12 3 2 9" xfId="21582" xr:uid="{12CBCC9D-76F6-4B5A-AF08-C044C5448E5D}"/>
    <cellStyle name="Normal 12 3 3" xfId="21583" xr:uid="{B017A2F7-8476-4D74-8B33-5950BF61A8AE}"/>
    <cellStyle name="Normal 12 3 3 2" xfId="21584" xr:uid="{E55B7D39-AE23-48D4-8AD1-A8006EB2E721}"/>
    <cellStyle name="Normal 12 3 3 2 2" xfId="21585" xr:uid="{ED2CF008-0B1F-412C-8410-4EA757E01E7A}"/>
    <cellStyle name="Normal 12 3 3 2 3" xfId="21586" xr:uid="{B7E7A38C-846D-4C6F-A1A5-9A063FBC0084}"/>
    <cellStyle name="Normal 12 3 3 3" xfId="21587" xr:uid="{1422FFD6-D888-4BD1-897D-B615AB73DB82}"/>
    <cellStyle name="Normal 12 3 3 4" xfId="21588" xr:uid="{63BAAA9C-FB18-4E1C-A5F7-20182E600EA2}"/>
    <cellStyle name="Normal 12 3 3 5" xfId="21589" xr:uid="{92264327-E1F5-42EE-AD32-11F1C3B687C3}"/>
    <cellStyle name="Normal 12 3 3 6" xfId="21590" xr:uid="{38BD10A6-2C77-487E-BBD8-A8489AF7EC3E}"/>
    <cellStyle name="Normal 12 3 3 7" xfId="21591" xr:uid="{241E35B2-5F81-444A-A7D0-61B819F913E5}"/>
    <cellStyle name="Normal 12 3 4" xfId="21592" xr:uid="{A33B9ADA-5960-458C-BB70-FFD2DA3ABF4B}"/>
    <cellStyle name="Normal 12 3 4 2" xfId="21593" xr:uid="{73751C5C-83DE-4455-8A63-890BA0E69A49}"/>
    <cellStyle name="Normal 12 3 4 3" xfId="21594" xr:uid="{FE8DFBAE-9BC8-43CE-8115-C70CF343DD1B}"/>
    <cellStyle name="Normal 12 3 4 4" xfId="21595" xr:uid="{AF1AF380-7A39-4E45-83E3-C44293CD6097}"/>
    <cellStyle name="Normal 12 3 5" xfId="21596" xr:uid="{6752919E-D1D4-4225-B69C-6F91A59D10D9}"/>
    <cellStyle name="Normal 12 3 6" xfId="21597" xr:uid="{2033E923-11E9-42D7-92E7-A16A929FA2A4}"/>
    <cellStyle name="Normal 12 3 7" xfId="21598" xr:uid="{8FAA94C8-DEA8-4F1B-9647-2949B36FD7D0}"/>
    <cellStyle name="Normal 12 3 8" xfId="21599" xr:uid="{F0669F9D-7BEE-4F01-8435-563078639124}"/>
    <cellStyle name="Normal 12 3 9" xfId="21600" xr:uid="{F2C1247C-0471-463F-B3AE-44A5EDB07E76}"/>
    <cellStyle name="Normal 12 4" xfId="21601" xr:uid="{64AAE3C8-E086-482D-BC56-5F559C179B70}"/>
    <cellStyle name="Normal 12 4 10" xfId="21602" xr:uid="{220BDB60-D8BC-409F-9EA5-9BFFE47400E3}"/>
    <cellStyle name="Normal 12 4 2" xfId="21603" xr:uid="{381D070F-CBBA-48C7-9DAB-71D6DFC76B56}"/>
    <cellStyle name="Normal 12 4 2 2" xfId="21604" xr:uid="{E216FEC7-D4DA-4E2E-8634-ED16ABAF6110}"/>
    <cellStyle name="Normal 12 4 2 2 2" xfId="21605" xr:uid="{73E54D7E-8001-42FA-B7B3-3CF7D6BF10FE}"/>
    <cellStyle name="Normal 12 4 2 2 3" xfId="21606" xr:uid="{585DF381-9FB0-4923-80C2-75998A99BD0A}"/>
    <cellStyle name="Normal 12 4 2 3" xfId="21607" xr:uid="{4EAF4CD5-5B8D-4A80-8C3C-F9D7A61F24B8}"/>
    <cellStyle name="Normal 12 4 2 4" xfId="21608" xr:uid="{3F81BB92-4B7F-4F4D-A037-AEBB023C0D4C}"/>
    <cellStyle name="Normal 12 4 2 5" xfId="21609" xr:uid="{F69941AB-AE06-4F42-B26F-06CDA8B2BDF6}"/>
    <cellStyle name="Normal 12 4 3" xfId="21610" xr:uid="{657CCB2D-D391-4019-9042-AA2FB2A4530D}"/>
    <cellStyle name="Normal 12 4 3 2" xfId="21611" xr:uid="{6D179DE7-F13E-44B0-83C4-9FB44739CFEE}"/>
    <cellStyle name="Normal 12 4 3 2 2" xfId="21612" xr:uid="{9B0C7B24-6107-47FF-AA92-59812EABDD2C}"/>
    <cellStyle name="Normal 12 4 3 2 3" xfId="21613" xr:uid="{11A9723A-5465-4DA0-8316-713F0C3ADFC6}"/>
    <cellStyle name="Normal 12 4 3 3" xfId="21614" xr:uid="{0686DF59-3527-4733-8098-96EAF6DFF9DF}"/>
    <cellStyle name="Normal 12 4 3 4" xfId="21615" xr:uid="{315EF9BC-8E29-4271-ACC3-D481AA7BD35F}"/>
    <cellStyle name="Normal 12 4 3 5" xfId="21616" xr:uid="{94DC3B00-B5A5-4537-B096-367AF2DF8678}"/>
    <cellStyle name="Normal 12 4 4" xfId="21617" xr:uid="{4821DC05-E944-4E0F-9475-14BBDACA297E}"/>
    <cellStyle name="Normal 12 4 4 2" xfId="21618" xr:uid="{00C6D18A-E650-42D0-9E48-655A9F5728D1}"/>
    <cellStyle name="Normal 12 4 4 3" xfId="21619" xr:uid="{7C9B2275-6B71-4FB9-912C-CA359DDF61D4}"/>
    <cellStyle name="Normal 12 4 5" xfId="21620" xr:uid="{89833355-E244-438D-A102-E2293DD29D66}"/>
    <cellStyle name="Normal 12 4 6" xfId="21621" xr:uid="{763DD64D-0856-4B0C-8A3C-E4722A2CBB84}"/>
    <cellStyle name="Normal 12 4 7" xfId="21622" xr:uid="{8E8BE612-61A7-41D8-9CE4-D4C298EDA2D4}"/>
    <cellStyle name="Normal 12 4 8" xfId="21623" xr:uid="{7D663EBB-9299-4CD0-855C-394981B96EC7}"/>
    <cellStyle name="Normal 12 4 9" xfId="21624" xr:uid="{D1D7BCD5-8AF5-4C7A-A0F7-3B5899FF82A7}"/>
    <cellStyle name="Normal 12 5" xfId="21625" xr:uid="{A347E018-AC1F-4F3F-A35D-563061E1C918}"/>
    <cellStyle name="Normal 12 5 2" xfId="21626" xr:uid="{4D25FDEB-1073-46F6-AD36-95F4610A7739}"/>
    <cellStyle name="Normal 12 5 2 2" xfId="21627" xr:uid="{DA1C6E41-DD90-4D10-9336-1BF508A0E1F3}"/>
    <cellStyle name="Normal 12 5 2 3" xfId="21628" xr:uid="{F67B535B-B808-48A5-AD9A-EB6C61AA1A5E}"/>
    <cellStyle name="Normal 12 5 3" xfId="21629" xr:uid="{EB309A22-EE5F-4856-BD1C-01BC86CC27A5}"/>
    <cellStyle name="Normal 12 5 4" xfId="21630" xr:uid="{532D7CC8-5845-40F5-A932-F85E1A62A083}"/>
    <cellStyle name="Normal 12 5 5" xfId="21631" xr:uid="{0641038C-EC49-4422-9049-F0DD5DE6B70B}"/>
    <cellStyle name="Normal 12 5 6" xfId="21632" xr:uid="{CB9F0EB8-238F-4F86-A0A8-368B2CCD4DA4}"/>
    <cellStyle name="Normal 12 6" xfId="21633" xr:uid="{57D2C9AF-1D59-43E2-BC55-BEFCF25BC947}"/>
    <cellStyle name="Normal 12 6 2" xfId="21634" xr:uid="{450E97AE-EFED-4ACC-A63C-B035D5B658B8}"/>
    <cellStyle name="Normal 12 6 2 2" xfId="21635" xr:uid="{6E1CBB59-0EF7-42DA-B394-33DB21D4BA5D}"/>
    <cellStyle name="Normal 12 6 2 3" xfId="21636" xr:uid="{0C7C736C-6C50-441B-867D-4FB386BBBFB9}"/>
    <cellStyle name="Normal 12 6 3" xfId="21637" xr:uid="{4ED3B31D-6FC6-4243-BDEC-899FCBAC9AC8}"/>
    <cellStyle name="Normal 12 6 4" xfId="21638" xr:uid="{596B5CE3-C26F-49F3-BFD6-0391F132F331}"/>
    <cellStyle name="Normal 12 6 5" xfId="21639" xr:uid="{DEF2F38E-1099-4026-9047-22FF1C7922AF}"/>
    <cellStyle name="Normal 12 7" xfId="21640" xr:uid="{7FED9165-8120-4015-BFA8-75CA19640ACE}"/>
    <cellStyle name="Normal 12 7 2" xfId="21641" xr:uid="{DD798BF8-4915-430D-9437-F9C45E93CEAD}"/>
    <cellStyle name="Normal 12 7 3" xfId="21642" xr:uid="{9F164C3B-B418-4827-8749-0B71CAA99B76}"/>
    <cellStyle name="Normal 12 8" xfId="21643" xr:uid="{9ECB08BC-B85F-43F1-8711-43EADF264F4D}"/>
    <cellStyle name="Normal 12 9" xfId="21644" xr:uid="{EC64AF66-89C3-46C3-8853-E0A19CB3502C}"/>
    <cellStyle name="Normal 120" xfId="21645" xr:uid="{7B34F4CC-131F-41D1-A114-34F1AEF60606}"/>
    <cellStyle name="Normal 120 2" xfId="21646" xr:uid="{9F3D6D17-782A-41C9-AB6D-EE649CB705B5}"/>
    <cellStyle name="Normal 121" xfId="21647" xr:uid="{677D7B15-C14A-4C43-BB0E-DE9942BA68AB}"/>
    <cellStyle name="Normal 122" xfId="21648" xr:uid="{3C57D49C-91BC-45C0-AD14-D4E829AB826F}"/>
    <cellStyle name="Normal 123" xfId="21649" xr:uid="{013F030F-12C0-41D0-902A-A27F3E6C0093}"/>
    <cellStyle name="Normal 123 2" xfId="21650" xr:uid="{48566181-1B85-47DE-A9F7-2C85278A4814}"/>
    <cellStyle name="Normal 124" xfId="21651" xr:uid="{95A22A2D-1D07-47B5-99F3-29DFD275A6A4}"/>
    <cellStyle name="Normal 124 2" xfId="21652" xr:uid="{BBC14753-58B6-4DDE-88C8-FB60C58A6AB8}"/>
    <cellStyle name="Normal 125" xfId="21653" xr:uid="{C97A1C09-0B05-43F8-A285-168D242DD1EA}"/>
    <cellStyle name="Normal 125 2" xfId="21654" xr:uid="{00349796-4A06-4F54-B33D-EA2D8B2DF990}"/>
    <cellStyle name="Normal 126" xfId="21655" xr:uid="{2FC54347-C348-4903-9F9F-54FF67D04782}"/>
    <cellStyle name="Normal 127" xfId="21656" xr:uid="{174ED589-6F84-4C22-894A-38871EE41139}"/>
    <cellStyle name="Normal 128" xfId="21657" xr:uid="{F8C73996-1FE7-4893-AEC3-9E251A0FD707}"/>
    <cellStyle name="Normal 129" xfId="21658" xr:uid="{78C79CB1-1000-43DF-8661-4EAC46B87DC2}"/>
    <cellStyle name="Normal 13" xfId="665" xr:uid="{C0C5C85F-5CA4-4ADC-82A5-5444DF57AF2E}"/>
    <cellStyle name="Normal 13 10" xfId="21660" xr:uid="{793E9154-0C7E-48E4-AB6E-ACB138E9F807}"/>
    <cellStyle name="Normal 13 10 2" xfId="21661" xr:uid="{30FA85F0-1153-45A4-96BE-297C68ACD569}"/>
    <cellStyle name="Normal 13 11" xfId="21662" xr:uid="{4657ACF7-D5C0-447F-B994-70369522780F}"/>
    <cellStyle name="Normal 13 12" xfId="21659" xr:uid="{8FC7966B-EE28-4C68-AD83-A07F4DFAE130}"/>
    <cellStyle name="Normal 13 2" xfId="666" xr:uid="{F4466316-6B99-460C-8517-F2EA99C15592}"/>
    <cellStyle name="Normal 13 2 10" xfId="21664" xr:uid="{738D9226-1124-48DB-896B-CA028F7AC65F}"/>
    <cellStyle name="Normal 13 2 11" xfId="21663" xr:uid="{7AB56ACA-68F4-42B3-B6F9-2B5E1307A516}"/>
    <cellStyle name="Normal 13 2 2" xfId="21665" xr:uid="{D4F24A4C-DEC6-41DE-B64A-EC084B9E3EE7}"/>
    <cellStyle name="Normal 13 2 2 10" xfId="21666" xr:uid="{293C37C2-A923-4EC6-96D3-A8E626B76BEB}"/>
    <cellStyle name="Normal 13 2 2 2" xfId="21667" xr:uid="{3F0028B8-9E00-4077-8B81-FF4146C6D3FC}"/>
    <cellStyle name="Normal 13 2 2 2 2" xfId="21668" xr:uid="{AF4CDB4E-0670-49C7-8716-38D9A8DC9455}"/>
    <cellStyle name="Normal 13 2 2 2 2 2" xfId="21669" xr:uid="{8F9305FC-DCE1-40E4-A63D-0A264EE9A32B}"/>
    <cellStyle name="Normal 13 2 2 2 3" xfId="21670" xr:uid="{1325C811-18BB-4BC3-AE96-6DA3008A1A0C}"/>
    <cellStyle name="Normal 13 2 2 2 4" xfId="21671" xr:uid="{5DDAE3EF-9BF4-44DA-9D93-234DD60C140B}"/>
    <cellStyle name="Normal 13 2 2 2 5" xfId="21672" xr:uid="{C285EE74-FB29-4B4C-949B-2C3D14B35699}"/>
    <cellStyle name="Normal 13 2 2 3" xfId="21673" xr:uid="{E64A56D1-9CBD-46CB-928A-4F7C03E333B7}"/>
    <cellStyle name="Normal 13 2 2 3 2" xfId="21674" xr:uid="{63769857-0C36-4FC3-A2E6-EFC86FFA53B3}"/>
    <cellStyle name="Normal 13 2 2 3 2 2" xfId="21675" xr:uid="{4C60DC17-56E1-4EFB-84CE-60537E3A4FA1}"/>
    <cellStyle name="Normal 13 2 2 3 3" xfId="21676" xr:uid="{0040E2E5-9B58-43A5-AF22-3F62130E3370}"/>
    <cellStyle name="Normal 13 2 2 3 4" xfId="21677" xr:uid="{AB34E009-F36C-4D3A-B616-E50FD4BAE1AC}"/>
    <cellStyle name="Normal 13 2 2 3 5" xfId="21678" xr:uid="{28BCA7FD-1F61-4B48-AE14-F1D7DAAAA690}"/>
    <cellStyle name="Normal 13 2 2 4" xfId="21679" xr:uid="{E3DBABD5-C146-4938-A0DF-716AECDF64DB}"/>
    <cellStyle name="Normal 13 2 2 4 2" xfId="21680" xr:uid="{975B7EF6-7BE8-42BE-8DB7-EDEF074AD1AC}"/>
    <cellStyle name="Normal 13 2 2 4 2 2" xfId="21681" xr:uid="{18286FB5-2121-4E00-A530-2E093441EE95}"/>
    <cellStyle name="Normal 13 2 2 4 3" xfId="21682" xr:uid="{DFE7ADA7-14A7-413C-979F-8B96F931C211}"/>
    <cellStyle name="Normal 13 2 2 4 4" xfId="21683" xr:uid="{D7C76560-62AE-4EBB-B36E-67E276A32D0D}"/>
    <cellStyle name="Normal 13 2 2 4 5" xfId="21684" xr:uid="{D880A50B-03F2-4E02-840C-39C71522DDA1}"/>
    <cellStyle name="Normal 13 2 2 5" xfId="21685" xr:uid="{41BA4620-1778-4176-A2E8-4780469716E8}"/>
    <cellStyle name="Normal 13 2 2 5 2" xfId="21686" xr:uid="{0853531B-089D-4D51-AE65-A7130C75D3D8}"/>
    <cellStyle name="Normal 13 2 2 5 2 2" xfId="21687" xr:uid="{F7268DDC-B09F-44EE-87EE-4F64F907F97B}"/>
    <cellStyle name="Normal 13 2 2 5 3" xfId="21688" xr:uid="{FBDD1717-90A7-4428-BAE7-C9DC3355616E}"/>
    <cellStyle name="Normal 13 2 2 5 4" xfId="21689" xr:uid="{FCA5A69F-F4AA-4C98-9197-CD172BF534CE}"/>
    <cellStyle name="Normal 13 2 2 5 5" xfId="21690" xr:uid="{D04AA49A-376B-4C7C-821A-36C84DC740BF}"/>
    <cellStyle name="Normal 13 2 2 6" xfId="21691" xr:uid="{89D39EBA-8F2A-4B87-A2D8-352083E15AA0}"/>
    <cellStyle name="Normal 13 2 2 6 2" xfId="21692" xr:uid="{233670F3-DD46-449A-B9C7-20DA82BA848D}"/>
    <cellStyle name="Normal 13 2 2 7" xfId="21693" xr:uid="{71779F36-8567-4406-AC7B-C4F14706741A}"/>
    <cellStyle name="Normal 13 2 2 8" xfId="21694" xr:uid="{299FC023-1ADD-4798-8A6F-582BCD311E68}"/>
    <cellStyle name="Normal 13 2 2 9" xfId="21695" xr:uid="{B06BDB44-68AF-4704-8A7E-3D95B31C67EF}"/>
    <cellStyle name="Normal 13 2 3" xfId="21696" xr:uid="{91F2921C-C101-4300-8D2C-118603CAA5F2}"/>
    <cellStyle name="Normal 13 2 3 2" xfId="21697" xr:uid="{2FE30964-B92F-414E-BA83-04544A19DEB9}"/>
    <cellStyle name="Normal 13 2 3 2 2" xfId="21698" xr:uid="{4C9D6BFF-54E9-4E2B-97C1-AD947F8A5E4F}"/>
    <cellStyle name="Normal 13 2 3 2 3" xfId="21699" xr:uid="{69263D4A-5AED-4BAA-8FAE-D243E0506238}"/>
    <cellStyle name="Normal 13 2 3 3" xfId="21700" xr:uid="{A203D374-C6FB-4FA1-9501-9AD10C2FEFA3}"/>
    <cellStyle name="Normal 13 2 3 3 2" xfId="21701" xr:uid="{B40D500A-BFF1-4C13-94DA-C150B0C5F690}"/>
    <cellStyle name="Normal 13 2 3 4" xfId="21702" xr:uid="{A614857A-DEFD-42DB-8F6A-71EF46E3A1BD}"/>
    <cellStyle name="Normal 13 2 3 5" xfId="21703" xr:uid="{D856F3C0-E32C-4109-ABE4-E3C6ACD4AA87}"/>
    <cellStyle name="Normal 13 2 3 6" xfId="21704" xr:uid="{E2C7399A-DABE-4DA7-B0A5-373930E4D558}"/>
    <cellStyle name="Normal 13 2 4" xfId="21705" xr:uid="{B111C7CD-D32C-468C-8045-C7BB1A9211A1}"/>
    <cellStyle name="Normal 13 2 4 2" xfId="21706" xr:uid="{53DB6568-64AB-4F5C-9033-E9902DC4DDF0}"/>
    <cellStyle name="Normal 13 2 4 2 2" xfId="21707" xr:uid="{7656268D-FF56-443B-BDFB-EF422B72C7EA}"/>
    <cellStyle name="Normal 13 2 4 3" xfId="21708" xr:uid="{A66788E6-795C-4B26-BBD3-0AF6D863E6F5}"/>
    <cellStyle name="Normal 13 2 4 4" xfId="21709" xr:uid="{04963BC9-6235-4A4A-9E2C-433FF504545F}"/>
    <cellStyle name="Normal 13 2 4 5" xfId="21710" xr:uid="{24548F24-DB37-4637-BD00-C653936C9804}"/>
    <cellStyle name="Normal 13 2 5" xfId="21711" xr:uid="{CD0DE101-1C43-4557-BD56-3DFC122E4DB3}"/>
    <cellStyle name="Normal 13 2 5 2" xfId="21712" xr:uid="{2A25F89D-6B14-4A09-900D-D9079C14A5C6}"/>
    <cellStyle name="Normal 13 2 5 2 2" xfId="21713" xr:uid="{8B6C3999-EF85-4C05-90E1-AF8817FDABCA}"/>
    <cellStyle name="Normal 13 2 5 3" xfId="21714" xr:uid="{76C98193-AB67-4F69-8216-7257AA911BFD}"/>
    <cellStyle name="Normal 13 2 5 4" xfId="21715" xr:uid="{B4599376-E8FB-4489-8572-ED01C57C6811}"/>
    <cellStyle name="Normal 13 2 5 5" xfId="21716" xr:uid="{94D9C37F-5C64-447E-9362-277D5456A378}"/>
    <cellStyle name="Normal 13 2 6" xfId="21717" xr:uid="{EA80663E-BB6F-4DEF-B7D9-8FCE7B92BA73}"/>
    <cellStyle name="Normal 13 2 6 2" xfId="21718" xr:uid="{30FFA9BF-5CA3-4B34-9EC3-EAB6AA91014B}"/>
    <cellStyle name="Normal 13 2 6 2 2" xfId="21719" xr:uid="{BB9E2993-C5A0-4C45-896B-30F5CFD27354}"/>
    <cellStyle name="Normal 13 2 6 3" xfId="21720" xr:uid="{0324F34A-3DE0-4560-BF6D-8A46909C3A47}"/>
    <cellStyle name="Normal 13 2 6 4" xfId="21721" xr:uid="{080F0DF8-1C48-47EB-8BF6-171C27EDE93E}"/>
    <cellStyle name="Normal 13 2 6 5" xfId="21722" xr:uid="{D9103C70-4809-4F03-BE85-E2D93F153DBF}"/>
    <cellStyle name="Normal 13 2 7" xfId="21723" xr:uid="{BBA86E2D-8C0B-413B-874E-7296A4AD38D9}"/>
    <cellStyle name="Normal 13 2 7 2" xfId="21724" xr:uid="{146E1362-584B-438A-B83B-9F01EA970E78}"/>
    <cellStyle name="Normal 13 2 7 3" xfId="21725" xr:uid="{8DFE6A52-12E2-4074-9DCC-37EDF948B4A7}"/>
    <cellStyle name="Normal 13 2 8" xfId="21726" xr:uid="{AD549E2A-42A1-4AE2-953E-EBC9458FB889}"/>
    <cellStyle name="Normal 13 2 8 2" xfId="21727" xr:uid="{90C1EBD0-FBEF-4319-AE6F-B239046AA420}"/>
    <cellStyle name="Normal 13 2 9" xfId="21728" xr:uid="{7C15256D-7F9A-4482-AC10-8CB3467B92AA}"/>
    <cellStyle name="Normal 13 3" xfId="21729" xr:uid="{972CF96D-065C-4D0E-BAE1-3D31AC55DBB8}"/>
    <cellStyle name="Normal 13 3 2" xfId="21730" xr:uid="{7158F797-F0AB-440F-85A6-F9F8897F5B40}"/>
    <cellStyle name="Normal 13 3 2 2" xfId="21731" xr:uid="{20098C09-3443-420E-ABE9-ED6FDF03412A}"/>
    <cellStyle name="Normal 13 3 2 3" xfId="21732" xr:uid="{E0742179-BCED-4699-84B4-827A442CCDFA}"/>
    <cellStyle name="Normal 13 3 2 4" xfId="21733" xr:uid="{934D0BB7-493C-4E1A-B7E7-83B80E66B6F2}"/>
    <cellStyle name="Normal 13 3 2 5" xfId="21734" xr:uid="{B0AD95EE-B6B2-48D7-86CF-283FFDED3D8D}"/>
    <cellStyle name="Normal 13 3 2 6" xfId="21735" xr:uid="{C75F28C0-E2E4-4BD1-9294-BE2AD2AC7BCA}"/>
    <cellStyle name="Normal 13 3 2 7" xfId="21736" xr:uid="{F058FF39-36B7-4DA5-8283-CD599170E014}"/>
    <cellStyle name="Normal 13 3 3" xfId="21737" xr:uid="{6E28A2E4-F37F-4785-AF4F-9D8CF6F83853}"/>
    <cellStyle name="Normal 13 3 3 2" xfId="21738" xr:uid="{B8096829-E78E-4304-B3A6-897CD96C46F6}"/>
    <cellStyle name="Normal 13 3 3 3" xfId="21739" xr:uid="{23CDA7D1-625E-4E1B-9BB2-ED1352A85CBC}"/>
    <cellStyle name="Normal 13 3 4" xfId="21740" xr:uid="{6F7907A9-4D93-4B06-B3B7-741D607CBDF1}"/>
    <cellStyle name="Normal 13 3 4 2" xfId="21741" xr:uid="{6C499C04-CB40-4B6E-88FB-550A6A8C243D}"/>
    <cellStyle name="Normal 13 3 5" xfId="21742" xr:uid="{8CA7F3BC-4561-4F58-A001-57A4D158C832}"/>
    <cellStyle name="Normal 13 3 6" xfId="21743" xr:uid="{9556EBCA-C2E3-4371-BA55-F270431CE187}"/>
    <cellStyle name="Normal 13 3 7" xfId="21744" xr:uid="{5CC160C2-5A86-4EAF-A9F0-A42745C693EF}"/>
    <cellStyle name="Normal 13 3 8" xfId="21745" xr:uid="{7F5C142A-9FEB-4CF2-87E2-B15E75AEE648}"/>
    <cellStyle name="Normal 13 4" xfId="21746" xr:uid="{889B631E-4B29-4788-8BC8-B07B2842AAEA}"/>
    <cellStyle name="Normal 13 4 2" xfId="21747" xr:uid="{3F20E066-8D00-40AA-83B1-9205DA5582CE}"/>
    <cellStyle name="Normal 13 4 2 2" xfId="21748" xr:uid="{24D3F821-ACDA-43E6-9524-AD08E7AF4BCB}"/>
    <cellStyle name="Normal 13 4 2 3" xfId="21749" xr:uid="{5F52D4F3-410F-4543-BCDF-9C3BF22438FA}"/>
    <cellStyle name="Normal 13 4 2 4" xfId="21750" xr:uid="{63427C1B-411E-40CA-9B6B-989F4DBDA1A3}"/>
    <cellStyle name="Normal 13 4 3" xfId="21751" xr:uid="{039EFCCE-5826-408F-BFA3-1EE7C8451B9F}"/>
    <cellStyle name="Normal 13 4 3 2" xfId="21752" xr:uid="{5CDF2284-4770-4F25-BABA-748C048FF122}"/>
    <cellStyle name="Normal 13 4 4" xfId="21753" xr:uid="{99F9D51F-93A1-45B5-8CFB-6B793900967B}"/>
    <cellStyle name="Normal 13 4 4 2" xfId="21754" xr:uid="{7B43D0BD-03EA-480C-B71E-8D85935EE5D3}"/>
    <cellStyle name="Normal 13 4 5" xfId="21755" xr:uid="{21A6AB6C-69AC-418F-9D13-DE7C455459D3}"/>
    <cellStyle name="Normal 13 4 6" xfId="21756" xr:uid="{B02E0C5B-D139-4DD8-8E68-B93D7359FF2C}"/>
    <cellStyle name="Normal 13 4 7" xfId="21757" xr:uid="{ED27DB6E-CE9A-45A2-9526-56F4F8FD31C9}"/>
    <cellStyle name="Normal 13 5" xfId="21758" xr:uid="{1C191A8C-6954-4C9B-B617-4727BBE3652A}"/>
    <cellStyle name="Normal 13 5 2" xfId="21759" xr:uid="{575BE4AA-28D9-4554-ADA5-78A4C6E1564D}"/>
    <cellStyle name="Normal 13 5 2 2" xfId="21760" xr:uid="{1983FB46-B162-4E5E-85E4-9D647F4E0B29}"/>
    <cellStyle name="Normal 13 5 3" xfId="21761" xr:uid="{B20362A2-B414-4E1D-BE27-684C3D445DAC}"/>
    <cellStyle name="Normal 13 5 4" xfId="21762" xr:uid="{67824BBB-91F7-4563-8176-13FA905E3DA7}"/>
    <cellStyle name="Normal 13 5 5" xfId="21763" xr:uid="{D604E6F7-64BD-41F7-BC2B-C520D4900526}"/>
    <cellStyle name="Normal 13 5 6" xfId="21764" xr:uid="{43CD15E4-2005-4999-BE82-2BFC395DEAA2}"/>
    <cellStyle name="Normal 13 6" xfId="21765" xr:uid="{6CBB6936-A234-425F-B022-B7025F7A2A4E}"/>
    <cellStyle name="Normal 13 6 2" xfId="21766" xr:uid="{142D0632-EDBE-4B35-AA91-ACE4F788FC62}"/>
    <cellStyle name="Normal 13 6 2 2" xfId="21767" xr:uid="{2EED049D-0774-46F9-8B43-0DF3E6F1AAA6}"/>
    <cellStyle name="Normal 13 6 3" xfId="21768" xr:uid="{922A7E41-0D75-461D-A7A6-72321A4EA2B0}"/>
    <cellStyle name="Normal 13 6 4" xfId="21769" xr:uid="{71EF166E-A3FB-4AC1-85FF-94765AEE559E}"/>
    <cellStyle name="Normal 13 6 5" xfId="21770" xr:uid="{F21BDBBB-812F-4C5F-8345-9966A8FE63BF}"/>
    <cellStyle name="Normal 13 7" xfId="21771" xr:uid="{6481C71E-B728-4C16-89AD-F51E3871F194}"/>
    <cellStyle name="Normal 13 7 2" xfId="21772" xr:uid="{9CCF7DFF-767B-430E-AB08-662E88BD7F65}"/>
    <cellStyle name="Normal 13 7 2 2" xfId="21773" xr:uid="{84A3E407-92FE-4573-881A-A9889F581392}"/>
    <cellStyle name="Normal 13 7 3" xfId="21774" xr:uid="{861D1A85-75B0-49BC-8244-1B2D9472D15A}"/>
    <cellStyle name="Normal 13 7 4" xfId="21775" xr:uid="{05527027-0031-4820-B4A4-A65FAA2FF9F0}"/>
    <cellStyle name="Normal 13 7 5" xfId="21776" xr:uid="{2B5D74C0-3A7E-434F-9C74-F1ADA4B71E4B}"/>
    <cellStyle name="Normal 13 8" xfId="21777" xr:uid="{464AC57E-852C-4137-BA7A-EC876F7BB895}"/>
    <cellStyle name="Normal 13 8 2" xfId="21778" xr:uid="{8B697E66-E4F1-47B9-9982-E417C84688B8}"/>
    <cellStyle name="Normal 13 8 3" xfId="21779" xr:uid="{7A295228-260B-4B0A-A316-61A32A324B9E}"/>
    <cellStyle name="Normal 13 9" xfId="21780" xr:uid="{0A6406E2-7D81-45C6-8964-BFA3F9DC9A92}"/>
    <cellStyle name="Normal 13 9 2" xfId="21781" xr:uid="{9918155B-D32E-4B6C-9826-8464E4C9CBF1}"/>
    <cellStyle name="Normal 130" xfId="21782" xr:uid="{F95154DA-853B-40CD-9B76-1C2E8181F2BB}"/>
    <cellStyle name="Normal 131" xfId="21783" xr:uid="{B24A1848-6778-49A1-907F-04669C925C93}"/>
    <cellStyle name="Normal 132" xfId="21784" xr:uid="{3C6BDE35-7CE1-42C6-AE30-F8282577E751}"/>
    <cellStyle name="Normal 133" xfId="21785" xr:uid="{A22A757D-1156-4F23-B422-6CD7B32EC78F}"/>
    <cellStyle name="Normal 134" xfId="21786" xr:uid="{617A9B6F-3329-4E96-A947-9F605569CBF1}"/>
    <cellStyle name="Normal 135" xfId="21787" xr:uid="{DD666E73-D751-4D3A-A406-A23B9ED4051B}"/>
    <cellStyle name="Normal 136" xfId="21788" xr:uid="{A93CE2B1-DEF8-4730-9039-623C662B9DEE}"/>
    <cellStyle name="Normal 137" xfId="21789" xr:uid="{4C416C7F-60F4-4CF8-9F47-C79AE33A0E8B}"/>
    <cellStyle name="Normal 138" xfId="21790" xr:uid="{A9512965-552E-476A-AB4F-001A0069E59D}"/>
    <cellStyle name="Normal 139" xfId="21791" xr:uid="{EBD91FA3-2DF9-42C7-BF3B-0F2FC6F1D9C4}"/>
    <cellStyle name="Normal 14" xfId="667" xr:uid="{57B6D162-5BA2-4D24-99D4-37FD4888EBBE}"/>
    <cellStyle name="Normal 14 10" xfId="21793" xr:uid="{7850B9F5-CC9A-4F2F-897D-E536C0BB19AE}"/>
    <cellStyle name="Normal 14 10 2" xfId="21794" xr:uid="{A3901324-9DA9-4354-93EC-15BA84E65C6F}"/>
    <cellStyle name="Normal 14 11" xfId="21795" xr:uid="{600AAF57-B6E4-4B0B-91B3-32CDA1CF5090}"/>
    <cellStyle name="Normal 14 12" xfId="21792" xr:uid="{D8525CAB-A30D-4A5C-9DAA-253D2AE6A6E0}"/>
    <cellStyle name="Normal 14 2" xfId="21796" xr:uid="{C5D43275-EDAC-4376-8A80-9EDFCBBA201F}"/>
    <cellStyle name="Normal 14 2 10" xfId="21797" xr:uid="{4FF6763D-DA15-4F0E-ACD0-E04A9D5DEDFD}"/>
    <cellStyle name="Normal 14 2 2" xfId="21798" xr:uid="{57EDFB7A-C603-4E54-9D10-576D38A808A4}"/>
    <cellStyle name="Normal 14 2 2 2" xfId="21799" xr:uid="{9FC04C59-635B-4B02-B58C-34DF0BDA1AC2}"/>
    <cellStyle name="Normal 14 2 2 2 2" xfId="21800" xr:uid="{02267B71-177B-41C7-BA50-4EA693AD4F89}"/>
    <cellStyle name="Normal 14 2 2 2 2 2" xfId="21801" xr:uid="{31A72332-4B29-4BFB-8FCA-8CB738CD2A31}"/>
    <cellStyle name="Normal 14 2 2 2 3" xfId="21802" xr:uid="{C3965308-6892-4E4C-B254-66D6DC950656}"/>
    <cellStyle name="Normal 14 2 2 2 4" xfId="21803" xr:uid="{7230D8B9-E9DB-40E0-92F8-57706221748A}"/>
    <cellStyle name="Normal 14 2 2 2 5" xfId="21804" xr:uid="{20220710-598D-4D82-84B9-1A199CE713F5}"/>
    <cellStyle name="Normal 14 2 2 3" xfId="21805" xr:uid="{B8D85232-5E8D-43DE-8DB3-FE5196C3DE6D}"/>
    <cellStyle name="Normal 14 2 2 3 2" xfId="21806" xr:uid="{D92055A6-C4CE-4033-AFCA-28C2C621267A}"/>
    <cellStyle name="Normal 14 2 2 3 2 2" xfId="21807" xr:uid="{38ECC827-29AE-420E-B2C7-02168BDD2121}"/>
    <cellStyle name="Normal 14 2 2 3 3" xfId="21808" xr:uid="{9709ECD8-A507-4B03-8541-46EF50A5E750}"/>
    <cellStyle name="Normal 14 2 2 3 4" xfId="21809" xr:uid="{F2FFA59E-ABF4-4BA9-9847-BDA59929C9C2}"/>
    <cellStyle name="Normal 14 2 2 3 5" xfId="21810" xr:uid="{4E8C8577-BB31-41C6-8A1A-DC1C55D22C8D}"/>
    <cellStyle name="Normal 14 2 2 4" xfId="21811" xr:uid="{81FD25ED-1FD9-4EE6-945E-BBBACB06AA53}"/>
    <cellStyle name="Normal 14 2 2 4 2" xfId="21812" xr:uid="{24F3FC7F-ABB6-4850-82CC-0EEBA8042912}"/>
    <cellStyle name="Normal 14 2 2 4 2 2" xfId="21813" xr:uid="{DA603F6C-1179-4043-B6EF-5F711E1446DC}"/>
    <cellStyle name="Normal 14 2 2 4 3" xfId="21814" xr:uid="{0EF5EB2C-96F2-4616-A1B1-5404E74617BE}"/>
    <cellStyle name="Normal 14 2 2 4 4" xfId="21815" xr:uid="{55F6056A-9D5F-443B-A6BE-FB1B1FEDD353}"/>
    <cellStyle name="Normal 14 2 2 4 5" xfId="21816" xr:uid="{F525F039-D9AF-4171-9093-0D4D4609D3B2}"/>
    <cellStyle name="Normal 14 2 2 5" xfId="21817" xr:uid="{5C017729-877B-49CE-BF76-4C54FA0F6318}"/>
    <cellStyle name="Normal 14 2 2 5 2" xfId="21818" xr:uid="{10A4AB55-898D-4E4B-87A6-719B418B1C04}"/>
    <cellStyle name="Normal 14 2 2 5 2 2" xfId="21819" xr:uid="{EC3EF2F8-2454-42FE-90A0-B4ED0E4A98D8}"/>
    <cellStyle name="Normal 14 2 2 5 3" xfId="21820" xr:uid="{9AE1DBEE-76EF-4826-A0DE-8F06F5D52E51}"/>
    <cellStyle name="Normal 14 2 2 5 4" xfId="21821" xr:uid="{92250E4A-D623-4B0F-BBC0-21785B6A4A93}"/>
    <cellStyle name="Normal 14 2 2 5 5" xfId="21822" xr:uid="{16351DC0-D417-4BD5-B7CA-0BAFF6DE1868}"/>
    <cellStyle name="Normal 14 2 2 6" xfId="21823" xr:uid="{5B8C67B0-9B69-46E1-B19F-C2BC295D2F43}"/>
    <cellStyle name="Normal 14 2 2 6 2" xfId="21824" xr:uid="{1BA1265F-EAAD-4F13-86D1-45F12B6874D4}"/>
    <cellStyle name="Normal 14 2 2 7" xfId="21825" xr:uid="{C1745C96-E3AC-425D-AC3E-50F4458E6850}"/>
    <cellStyle name="Normal 14 2 2 8" xfId="21826" xr:uid="{1CEEC852-6C84-4329-94A6-C3EAA7661CF6}"/>
    <cellStyle name="Normal 14 2 2 9" xfId="21827" xr:uid="{56287739-DC82-4605-AC19-A07C233ACABE}"/>
    <cellStyle name="Normal 14 2 3" xfId="21828" xr:uid="{7B8D962B-007B-4CD3-87F7-A24043D8954B}"/>
    <cellStyle name="Normal 14 2 3 2" xfId="21829" xr:uid="{249CE80A-09F8-4453-B432-405E92362FA6}"/>
    <cellStyle name="Normal 14 2 3 2 2" xfId="21830" xr:uid="{F6EC765F-9404-4A6E-9B13-E76258DB5521}"/>
    <cellStyle name="Normal 14 2 3 2 3" xfId="21831" xr:uid="{CC6B29B6-47CB-4510-8ED1-1F08CDE10BB5}"/>
    <cellStyle name="Normal 14 2 3 3" xfId="21832" xr:uid="{79045597-AB1D-44D3-95A0-15CCC031186C}"/>
    <cellStyle name="Normal 14 2 3 3 2" xfId="21833" xr:uid="{E9D3921F-2100-46D9-8B0A-AD2EADBAA520}"/>
    <cellStyle name="Normal 14 2 3 4" xfId="21834" xr:uid="{232F8F5E-5F91-472D-BB2D-C4C9DA755379}"/>
    <cellStyle name="Normal 14 2 3 5" xfId="21835" xr:uid="{7A1261BB-FAA2-4A71-97BE-A2FDFBB59E89}"/>
    <cellStyle name="Normal 14 2 4" xfId="21836" xr:uid="{57F2D9C5-976B-4BEB-9C92-3F24DC241370}"/>
    <cellStyle name="Normal 14 2 4 2" xfId="21837" xr:uid="{C3B9989B-5C66-4F35-8E30-2C2358191C48}"/>
    <cellStyle name="Normal 14 2 4 2 2" xfId="21838" xr:uid="{62682F1A-7D91-4D27-AAD7-055FB45815F6}"/>
    <cellStyle name="Normal 14 2 4 3" xfId="21839" xr:uid="{556035A1-5828-4F79-8725-54659C5D1892}"/>
    <cellStyle name="Normal 14 2 4 4" xfId="21840" xr:uid="{3FA87B7E-2F6C-46C2-B5F8-4EE8885E774F}"/>
    <cellStyle name="Normal 14 2 4 5" xfId="21841" xr:uid="{9F26635F-CD3E-4925-8C16-700052FBC9BB}"/>
    <cellStyle name="Normal 14 2 5" xfId="21842" xr:uid="{8842CE53-E93B-46C1-8D2E-BF7ED8758184}"/>
    <cellStyle name="Normal 14 2 5 2" xfId="21843" xr:uid="{CF9CF71E-DA57-4541-B741-4D41C5E9E0DA}"/>
    <cellStyle name="Normal 14 2 5 2 2" xfId="21844" xr:uid="{3A7FBE07-24C2-47F8-AA1E-71DD4A7F5F94}"/>
    <cellStyle name="Normal 14 2 5 3" xfId="21845" xr:uid="{8BB9D9AC-541E-48AA-BD88-C9A05BF4EDC6}"/>
    <cellStyle name="Normal 14 2 5 4" xfId="21846" xr:uid="{D935EA27-0764-42A8-8E4A-F4131747A5EA}"/>
    <cellStyle name="Normal 14 2 5 5" xfId="21847" xr:uid="{581A10BE-FD8C-4BF7-A8C9-43796DE71486}"/>
    <cellStyle name="Normal 14 2 6" xfId="21848" xr:uid="{6C3845FF-290E-4B88-BCED-F679D6EC8988}"/>
    <cellStyle name="Normal 14 2 6 2" xfId="21849" xr:uid="{2EC7B6A4-FA6E-43A3-B25A-5C592D153721}"/>
    <cellStyle name="Normal 14 2 6 2 2" xfId="21850" xr:uid="{2325083D-78F0-45E2-AF2E-BB3C7D77DF04}"/>
    <cellStyle name="Normal 14 2 6 3" xfId="21851" xr:uid="{9C0C68B3-9517-4CF7-BABD-EB05EFD7D446}"/>
    <cellStyle name="Normal 14 2 6 4" xfId="21852" xr:uid="{DE1A836F-1E59-4A14-9CF7-6C4C00EDC5F5}"/>
    <cellStyle name="Normal 14 2 6 5" xfId="21853" xr:uid="{CD097E9F-DD32-4222-843D-A9F81EBE3E37}"/>
    <cellStyle name="Normal 14 2 7" xfId="21854" xr:uid="{4845D248-C857-4259-84B7-C455280FF458}"/>
    <cellStyle name="Normal 14 2 7 2" xfId="21855" xr:uid="{9BFD8A4D-3BB8-4F7B-B0D4-E9D53245715B}"/>
    <cellStyle name="Normal 14 2 7 3" xfId="21856" xr:uid="{2906C766-9468-4C51-9529-74FDEEC1E9E9}"/>
    <cellStyle name="Normal 14 2 8" xfId="21857" xr:uid="{B76DC475-D44B-416E-BBFD-973E6245A62A}"/>
    <cellStyle name="Normal 14 2 8 2" xfId="21858" xr:uid="{2A75E5D8-28C9-49EF-9958-22D0E3BACA21}"/>
    <cellStyle name="Normal 14 2 9" xfId="21859" xr:uid="{77238415-E779-433D-8405-75BA336EB11A}"/>
    <cellStyle name="Normal 14 3" xfId="21860" xr:uid="{53D2299A-A81C-4E5F-B85B-571D1591FEE7}"/>
    <cellStyle name="Normal 14 3 2" xfId="21861" xr:uid="{7ED0B615-C4F7-4AD9-8535-D29DE74B8C1B}"/>
    <cellStyle name="Normal 14 3 2 2" xfId="21862" xr:uid="{03853082-6C94-4A1F-A9FC-4519CC642BF7}"/>
    <cellStyle name="Normal 14 3 2 3" xfId="21863" xr:uid="{1E8B8D02-97F3-41E0-B1A4-4FA4AD6FF946}"/>
    <cellStyle name="Normal 14 3 2 4" xfId="21864" xr:uid="{9BCA6D69-53C0-4C95-967F-C23A43FAD9CC}"/>
    <cellStyle name="Normal 14 3 2 5" xfId="21865" xr:uid="{ECDF66A7-D6D0-4C5D-A7A5-0CDD11DDCED5}"/>
    <cellStyle name="Normal 14 3 2 6" xfId="21866" xr:uid="{BC7E0CAD-7C0E-453E-A6D7-5F7EACF11553}"/>
    <cellStyle name="Normal 14 3 2 7" xfId="21867" xr:uid="{32EABB11-D063-4E06-91B8-75D902AE6113}"/>
    <cellStyle name="Normal 14 3 3" xfId="21868" xr:uid="{278B6CC1-ECD9-4015-9F5B-242385363B11}"/>
    <cellStyle name="Normal 14 3 3 2" xfId="21869" xr:uid="{EF4F5C41-C604-4D8C-A034-C5E397BFB531}"/>
    <cellStyle name="Normal 14 3 3 3" xfId="21870" xr:uid="{A7F317C5-0A68-47F3-906F-19BD4F623D6B}"/>
    <cellStyle name="Normal 14 3 4" xfId="21871" xr:uid="{30795D4C-FC1E-42CA-BB3F-CC193F61FE59}"/>
    <cellStyle name="Normal 14 3 4 2" xfId="21872" xr:uid="{A843830E-C352-4BC0-BBB4-24E703639D37}"/>
    <cellStyle name="Normal 14 3 5" xfId="21873" xr:uid="{496DB0E4-2A35-4A09-8465-80AF4B57B2A3}"/>
    <cellStyle name="Normal 14 3 6" xfId="21874" xr:uid="{CF8ED6B8-68A0-4C9A-9EFD-D6E039779C24}"/>
    <cellStyle name="Normal 14 3 7" xfId="21875" xr:uid="{1754D4B0-EDFC-4DB8-B272-1AB34C12A462}"/>
    <cellStyle name="Normal 14 3 8" xfId="21876" xr:uid="{167A4A7F-88ED-478D-A8AD-5851892E82C1}"/>
    <cellStyle name="Normal 14 4" xfId="21877" xr:uid="{F82B7951-48B8-464D-8780-A6466ECDFDA9}"/>
    <cellStyle name="Normal 14 4 2" xfId="21878" xr:uid="{E88A17A0-DC30-4E62-BDD9-FBA53BEB86F2}"/>
    <cellStyle name="Normal 14 4 2 2" xfId="21879" xr:uid="{4AC06A44-6587-422C-98FF-DFBD5722FD28}"/>
    <cellStyle name="Normal 14 4 2 3" xfId="21880" xr:uid="{E0881D55-E378-4D53-ACB5-00387F8782D8}"/>
    <cellStyle name="Normal 14 4 3" xfId="21881" xr:uid="{1232DC76-4003-476B-94EC-5AC1E2C58730}"/>
    <cellStyle name="Normal 14 4 3 2" xfId="21882" xr:uid="{888DDE0B-618D-4686-8479-E07D4BE3E836}"/>
    <cellStyle name="Normal 14 4 4" xfId="21883" xr:uid="{C42C1663-BC01-4667-AE3C-BB91BCAE571C}"/>
    <cellStyle name="Normal 14 4 4 2" xfId="21884" xr:uid="{ED7613C9-42B9-4A79-968C-97BC1753BCD0}"/>
    <cellStyle name="Normal 14 4 5" xfId="21885" xr:uid="{D55439EA-0BEB-4507-BD8A-927A91B11E43}"/>
    <cellStyle name="Normal 14 4 6" xfId="21886" xr:uid="{67E7B084-E25E-4C1C-B590-442EF4C6D30C}"/>
    <cellStyle name="Normal 14 5" xfId="21887" xr:uid="{741CAF87-DE32-47B8-AB63-AD90A25E1CE3}"/>
    <cellStyle name="Normal 14 5 2" xfId="21888" xr:uid="{DC1EFCF5-7283-4937-A1F6-17A05176DB11}"/>
    <cellStyle name="Normal 14 5 2 2" xfId="21889" xr:uid="{EA50220B-083D-4BC1-BDA0-EAEEE8F8A993}"/>
    <cellStyle name="Normal 14 5 3" xfId="21890" xr:uid="{61121784-2684-4EC2-93CD-4FB2346B41ED}"/>
    <cellStyle name="Normal 14 5 4" xfId="21891" xr:uid="{4BA28532-27EB-45DB-A03E-1E2A0EC39C12}"/>
    <cellStyle name="Normal 14 5 5" xfId="21892" xr:uid="{C2B4E607-DA01-4E27-BF36-706EF1BCFCDD}"/>
    <cellStyle name="Normal 14 6" xfId="21893" xr:uid="{4FC986D7-C1DC-4AC2-8772-9C1FB2AC4CF1}"/>
    <cellStyle name="Normal 14 6 2" xfId="21894" xr:uid="{35B774F8-E34F-4902-82C8-A30C1FE93CD4}"/>
    <cellStyle name="Normal 14 6 2 2" xfId="21895" xr:uid="{A0577291-3DB0-4619-A38F-6A618A64E4BC}"/>
    <cellStyle name="Normal 14 6 3" xfId="21896" xr:uid="{C3CCD538-5CF8-4D6F-9903-8EA082F64656}"/>
    <cellStyle name="Normal 14 6 4" xfId="21897" xr:uid="{70E0D5FF-DA21-47AA-9901-FBD7ECF3B8D2}"/>
    <cellStyle name="Normal 14 6 5" xfId="21898" xr:uid="{BFE07EF7-766F-4BE9-9110-246DEFF8911F}"/>
    <cellStyle name="Normal 14 7" xfId="21899" xr:uid="{97F3FC53-2143-4A5C-97FA-3C9A4C34AFD8}"/>
    <cellStyle name="Normal 14 7 2" xfId="21900" xr:uid="{040D575B-9639-45D2-ACAB-AA42648FF292}"/>
    <cellStyle name="Normal 14 7 2 2" xfId="21901" xr:uid="{4FEF1ABB-438B-4CF8-9B4E-85E971E95DA0}"/>
    <cellStyle name="Normal 14 7 3" xfId="21902" xr:uid="{E08192DD-7A60-4FEE-9270-02FB89E23B0C}"/>
    <cellStyle name="Normal 14 7 4" xfId="21903" xr:uid="{664695CC-61E6-42FE-A85F-5E54C138A0C8}"/>
    <cellStyle name="Normal 14 7 5" xfId="21904" xr:uid="{74D26DCC-FAC4-4345-A6A4-84F20E80128A}"/>
    <cellStyle name="Normal 14 8" xfId="21905" xr:uid="{BACB3433-959D-450C-BFBC-B2DB92389C7B}"/>
    <cellStyle name="Normal 14 8 2" xfId="21906" xr:uid="{DAC67521-FD02-4A0F-90DC-46BC1BBCB40E}"/>
    <cellStyle name="Normal 14 8 3" xfId="21907" xr:uid="{50905A67-CDD8-46AB-9ED4-221B911BC588}"/>
    <cellStyle name="Normal 14 9" xfId="21908" xr:uid="{892B7F85-3DA4-43B5-93A3-059B3BD29915}"/>
    <cellStyle name="Normal 14 9 2" xfId="21909" xr:uid="{0A5EC2E9-2218-4C71-9C9F-733257F7B101}"/>
    <cellStyle name="Normal 140" xfId="21910" xr:uid="{90428F37-CF63-448E-9F36-F8E06A989DDA}"/>
    <cellStyle name="Normal 141" xfId="21911" xr:uid="{80C6EF21-CE0A-4298-8A4B-CAF331D0DBAE}"/>
    <cellStyle name="Normal 142" xfId="21912" xr:uid="{2B80AEDF-746F-4ADC-9F3B-A1F999E84772}"/>
    <cellStyle name="Normal 143" xfId="21913" xr:uid="{CE79BA04-B96A-4BBF-9232-3CFC1ADEBE52}"/>
    <cellStyle name="Normal 144" xfId="21914" xr:uid="{24F9C99D-9985-4E7B-BBB1-1366F516D466}"/>
    <cellStyle name="Normal 145" xfId="21915" xr:uid="{13DE0C2A-667B-4704-86FF-049B03623F5A}"/>
    <cellStyle name="Normal 146" xfId="21916" xr:uid="{DB09ADA8-032F-4295-8AAA-1E6C81EC6AF4}"/>
    <cellStyle name="Normal 147" xfId="21917" xr:uid="{5982BA7C-29EA-4314-BEC2-CC914689E91A}"/>
    <cellStyle name="Normal 148" xfId="21918" xr:uid="{F958ABA4-6D78-45EE-8E6F-C896D15D7127}"/>
    <cellStyle name="Normal 149" xfId="21919" xr:uid="{C75792C0-8A5C-4A2E-8F8E-7B83E77FF6FA}"/>
    <cellStyle name="Normal 15" xfId="668" xr:uid="{0B0AA0B6-4F0A-4164-949C-FFC676BC6229}"/>
    <cellStyle name="Normal 15 10" xfId="21921" xr:uid="{2A665ED1-1D12-4FEA-B9A7-47CD84B12DFD}"/>
    <cellStyle name="Normal 15 10 2" xfId="21922" xr:uid="{4ED64845-341E-4A48-975D-0CEABF89838F}"/>
    <cellStyle name="Normal 15 11" xfId="21923" xr:uid="{2AD934F0-6031-4D1B-9793-6B5D9287198D}"/>
    <cellStyle name="Normal 15 12" xfId="21920" xr:uid="{8038B4D4-0968-4397-ADFF-F00CF4335B47}"/>
    <cellStyle name="Normal 15 2" xfId="21924" xr:uid="{445A17C4-9C47-40FA-9F81-3920170A3361}"/>
    <cellStyle name="Normal 15 2 10" xfId="21925" xr:uid="{E7391A3A-2FA2-41DD-8874-039C9248252D}"/>
    <cellStyle name="Normal 15 2 2" xfId="21926" xr:uid="{12C9D62F-D692-47F9-BDD1-1F3DCECFA9E3}"/>
    <cellStyle name="Normal 15 2 2 2" xfId="21927" xr:uid="{B6B76E54-3BA6-4563-AF0C-4C1B2A173558}"/>
    <cellStyle name="Normal 15 2 2 2 2" xfId="21928" xr:uid="{F8AB8F3B-24EE-48B5-B236-BCE1592FA13A}"/>
    <cellStyle name="Normal 15 2 2 2 2 2" xfId="21929" xr:uid="{22D79ACC-56FA-49D8-ABC7-2461C410FF95}"/>
    <cellStyle name="Normal 15 2 2 2 3" xfId="21930" xr:uid="{32B7101C-DF8E-46E5-AE00-90ECBF0EC8F4}"/>
    <cellStyle name="Normal 15 2 2 2 4" xfId="21931" xr:uid="{879C8DC2-826E-4BCD-B22E-BF3C0C1FAEB3}"/>
    <cellStyle name="Normal 15 2 2 2 5" xfId="21932" xr:uid="{6CDE8BA7-8FA3-4FEC-8F08-864F84601EB0}"/>
    <cellStyle name="Normal 15 2 2 3" xfId="21933" xr:uid="{2B69F750-2BD1-4196-ABCA-BA994A43E86D}"/>
    <cellStyle name="Normal 15 2 2 3 2" xfId="21934" xr:uid="{D4E64128-C1AD-405D-9DDC-D2801A02BBE3}"/>
    <cellStyle name="Normal 15 2 2 3 2 2" xfId="21935" xr:uid="{B310D0B6-69E2-4562-BC46-1F8CB27A72DC}"/>
    <cellStyle name="Normal 15 2 2 3 3" xfId="21936" xr:uid="{CAB583C7-2826-4DFE-8B97-F7606023D81A}"/>
    <cellStyle name="Normal 15 2 2 3 4" xfId="21937" xr:uid="{91E72B0F-287C-4B95-9B41-AAF6A8C7617B}"/>
    <cellStyle name="Normal 15 2 2 3 5" xfId="21938" xr:uid="{661421B1-D9F0-44C5-A5EE-CB3D43816980}"/>
    <cellStyle name="Normal 15 2 2 4" xfId="21939" xr:uid="{A9DE2032-A383-4019-944B-9433E127B6FC}"/>
    <cellStyle name="Normal 15 2 2 4 2" xfId="21940" xr:uid="{DAF9E9EF-2DBB-4538-8EFF-E85A04E51426}"/>
    <cellStyle name="Normal 15 2 2 4 2 2" xfId="21941" xr:uid="{C5986C28-5093-495C-80F9-C3B35FB9D96E}"/>
    <cellStyle name="Normal 15 2 2 4 3" xfId="21942" xr:uid="{C84E5DA4-D18B-4E8F-8D6F-57ED83B7AB07}"/>
    <cellStyle name="Normal 15 2 2 4 4" xfId="21943" xr:uid="{72F83045-1B17-4594-AB2D-14DE43D7C4CF}"/>
    <cellStyle name="Normal 15 2 2 4 5" xfId="21944" xr:uid="{D7FB9512-353A-4ED9-A361-9A0F575259E4}"/>
    <cellStyle name="Normal 15 2 2 5" xfId="21945" xr:uid="{B4F65C56-0DCC-428B-B785-A16ED1B11C5D}"/>
    <cellStyle name="Normal 15 2 2 5 2" xfId="21946" xr:uid="{359252CE-B0D6-460F-9BE6-377EB746E463}"/>
    <cellStyle name="Normal 15 2 2 5 2 2" xfId="21947" xr:uid="{2601F65C-5746-4FA1-86CA-83C84CC0B56A}"/>
    <cellStyle name="Normal 15 2 2 5 3" xfId="21948" xr:uid="{0BFF691B-CC10-42B6-8333-4E56E174510E}"/>
    <cellStyle name="Normal 15 2 2 5 4" xfId="21949" xr:uid="{80872ADC-5DCB-45EA-96EF-FD7464035E1D}"/>
    <cellStyle name="Normal 15 2 2 5 5" xfId="21950" xr:uid="{82727059-AE23-4126-829A-546C59716284}"/>
    <cellStyle name="Normal 15 2 2 6" xfId="21951" xr:uid="{4B8FCE87-7B46-4E46-A367-32DF262B0F78}"/>
    <cellStyle name="Normal 15 2 2 6 2" xfId="21952" xr:uid="{A200C633-E16E-48F9-B917-6735FC3C999A}"/>
    <cellStyle name="Normal 15 2 2 6 3" xfId="21953" xr:uid="{95ABBF28-DD81-4711-90F2-716FD07862A9}"/>
    <cellStyle name="Normal 15 2 2 7" xfId="21954" xr:uid="{8FDA74C6-E410-418C-97DD-638770FD592B}"/>
    <cellStyle name="Normal 15 2 2 8" xfId="21955" xr:uid="{A91FA574-C91D-4CBF-9BE2-B108EA16DCB0}"/>
    <cellStyle name="Normal 15 2 2 9" xfId="21956" xr:uid="{B6CA75ED-69BE-4B77-950E-563DFB6B9177}"/>
    <cellStyle name="Normal 15 2 3" xfId="21957" xr:uid="{9F905341-DE66-4AD8-99FF-795B2343AE98}"/>
    <cellStyle name="Normal 15 2 3 2" xfId="21958" xr:uid="{4D438CE3-3EA7-4A57-A7EE-AFD78C5673F6}"/>
    <cellStyle name="Normal 15 2 3 2 2" xfId="21959" xr:uid="{7D9329FD-595D-4DB2-B6CB-017A7F66C15F}"/>
    <cellStyle name="Normal 15 2 3 2 3" xfId="21960" xr:uid="{B8897EB5-B80D-49CD-AB7D-724C1F810267}"/>
    <cellStyle name="Normal 15 2 3 3" xfId="21961" xr:uid="{62EACBDF-A587-43D8-913C-C4624BE8D9CF}"/>
    <cellStyle name="Normal 15 2 3 3 2" xfId="21962" xr:uid="{69B28FFD-E16D-4B2E-9C2C-A133DF9538BE}"/>
    <cellStyle name="Normal 15 2 3 4" xfId="21963" xr:uid="{150A449A-0C57-4B19-AFF0-3310B1208B26}"/>
    <cellStyle name="Normal 15 2 3 5" xfId="21964" xr:uid="{1A116B6C-A47D-40DB-A4FF-465C020E91F0}"/>
    <cellStyle name="Normal 15 2 4" xfId="21965" xr:uid="{29814E97-6B0D-47F1-8477-21D0B52DD875}"/>
    <cellStyle name="Normal 15 2 4 2" xfId="21966" xr:uid="{2D87F470-7E0D-44D0-97D5-1C316360A488}"/>
    <cellStyle name="Normal 15 2 4 2 2" xfId="21967" xr:uid="{EDB4AED9-2973-4665-9C06-D487863335D3}"/>
    <cellStyle name="Normal 15 2 4 3" xfId="21968" xr:uid="{DA405E3F-1195-4B9D-A602-84BE4FD46F00}"/>
    <cellStyle name="Normal 15 2 4 4" xfId="21969" xr:uid="{48415F33-41FD-4642-A764-17614EC87519}"/>
    <cellStyle name="Normal 15 2 4 5" xfId="21970" xr:uid="{E719071E-19B3-43AD-9F0E-F7AEC66E2BD4}"/>
    <cellStyle name="Normal 15 2 5" xfId="21971" xr:uid="{7C164BE0-5B1B-4D7C-B015-837FCABFB53A}"/>
    <cellStyle name="Normal 15 2 5 2" xfId="21972" xr:uid="{78F81903-E179-4C42-8551-2531801E7F3D}"/>
    <cellStyle name="Normal 15 2 5 2 2" xfId="21973" xr:uid="{400786BF-E99F-4767-83E3-6D987C776E16}"/>
    <cellStyle name="Normal 15 2 5 3" xfId="21974" xr:uid="{785DEB01-0AD1-42D8-AB5B-0FC8D5CDCD39}"/>
    <cellStyle name="Normal 15 2 5 4" xfId="21975" xr:uid="{BB2196E3-1AF8-4631-90D2-F4F6CFAC4DA1}"/>
    <cellStyle name="Normal 15 2 5 5" xfId="21976" xr:uid="{118B60B3-8191-40A3-B4FF-25D440506287}"/>
    <cellStyle name="Normal 15 2 6" xfId="21977" xr:uid="{ABD15DBE-0A19-43AD-8C57-1C4321ACDF3C}"/>
    <cellStyle name="Normal 15 2 6 2" xfId="21978" xr:uid="{0F61E609-8F34-4C8F-B07A-4961A9DA93B9}"/>
    <cellStyle name="Normal 15 2 6 2 2" xfId="21979" xr:uid="{6470AB79-3373-4B37-9A1F-8BC31977A8C3}"/>
    <cellStyle name="Normal 15 2 6 3" xfId="21980" xr:uid="{D44196F2-E05C-4B03-A4F1-C475EC3A14F6}"/>
    <cellStyle name="Normal 15 2 6 4" xfId="21981" xr:uid="{28370F06-B639-4BAC-9278-DD9AC8818563}"/>
    <cellStyle name="Normal 15 2 6 5" xfId="21982" xr:uid="{16D7760C-D210-4251-B150-C1B0ACD2FBD8}"/>
    <cellStyle name="Normal 15 2 7" xfId="21983" xr:uid="{96C7567C-9087-4CE9-A8DB-A4D0015D85A3}"/>
    <cellStyle name="Normal 15 2 7 2" xfId="21984" xr:uid="{D01DE590-A8DB-4D25-B167-C5B7427F5440}"/>
    <cellStyle name="Normal 15 2 7 3" xfId="21985" xr:uid="{99B6B9C9-48EE-44D8-94F7-C27C55AF3051}"/>
    <cellStyle name="Normal 15 2 8" xfId="21986" xr:uid="{A544EE26-3DA1-479F-A0C5-ABFDD21B2684}"/>
    <cellStyle name="Normal 15 2 8 2" xfId="21987" xr:uid="{897F5018-EE2C-4E6C-872A-F9A803E543D3}"/>
    <cellStyle name="Normal 15 2 9" xfId="21988" xr:uid="{E792A1A5-ECAE-4194-A1AE-C0F0113DB028}"/>
    <cellStyle name="Normal 15 3" xfId="21989" xr:uid="{940A9BAE-1AB8-478E-9FF7-D4D2D8F113E7}"/>
    <cellStyle name="Normal 15 3 2" xfId="21990" xr:uid="{1B017CCF-74F0-42A0-9DDE-C0D173AA6B2A}"/>
    <cellStyle name="Normal 15 3 2 2" xfId="21991" xr:uid="{EF6D2744-8C28-4556-8774-69BA1ECE27FC}"/>
    <cellStyle name="Normal 15 3 2 2 2" xfId="21992" xr:uid="{D6E80569-E22A-42C4-A68A-B86D036BE1EC}"/>
    <cellStyle name="Normal 15 3 2 2 3" xfId="21993" xr:uid="{B989CEB6-D4E1-45C2-8EE6-17BF42731E81}"/>
    <cellStyle name="Normal 15 3 2 3" xfId="21994" xr:uid="{6F452257-455C-43B0-ADD1-3D38C389B671}"/>
    <cellStyle name="Normal 15 3 2 4" xfId="21995" xr:uid="{F04F5F51-6E37-482A-9C58-7D621C6FABA0}"/>
    <cellStyle name="Normal 15 3 2 5" xfId="21996" xr:uid="{3EC40735-2CFA-4B71-B10F-43F87CE6F7BB}"/>
    <cellStyle name="Normal 15 3 3" xfId="21997" xr:uid="{7EE15933-9512-4170-A966-E7A913A80363}"/>
    <cellStyle name="Normal 15 3 3 2" xfId="21998" xr:uid="{531EB132-0B36-4CFD-B4F7-76112CBAC075}"/>
    <cellStyle name="Normal 15 3 3 3" xfId="21999" xr:uid="{5A0C5EDB-369E-4C88-AFFC-5DB083CF776F}"/>
    <cellStyle name="Normal 15 3 3 4" xfId="22000" xr:uid="{614D3CF6-E234-48DE-9503-3D0966DC2AD6}"/>
    <cellStyle name="Normal 15 3 4" xfId="22001" xr:uid="{5193D6D1-8B0D-4D7D-8347-43679E23195F}"/>
    <cellStyle name="Normal 15 3 5" xfId="22002" xr:uid="{DAE04974-770F-4615-80A3-F3161791B3AE}"/>
    <cellStyle name="Normal 15 3 6" xfId="22003" xr:uid="{7AB89D34-5166-4972-B2BE-693AB20875E9}"/>
    <cellStyle name="Normal 15 3 6 2" xfId="22004" xr:uid="{E2ABF680-9059-463F-AF27-45C9BE948B5E}"/>
    <cellStyle name="Normal 15 3 7" xfId="22005" xr:uid="{0072D2CA-DBB3-4585-AA9A-74A8C8E2023F}"/>
    <cellStyle name="Normal 15 4" xfId="22006" xr:uid="{C238C788-6951-4DED-8218-280191A7EB67}"/>
    <cellStyle name="Normal 15 4 2" xfId="22007" xr:uid="{7ABDD4FD-755A-4083-965F-371445EDE276}"/>
    <cellStyle name="Normal 15 4 2 2" xfId="22008" xr:uid="{5D1A5319-53AC-4B9E-8ADE-7F4DA5E8A619}"/>
    <cellStyle name="Normal 15 4 2 2 2" xfId="22009" xr:uid="{41ACE887-595A-4D3E-83D4-9A2FA0047F6E}"/>
    <cellStyle name="Normal 15 4 2 3" xfId="22010" xr:uid="{A20B3E53-EB9A-459A-9B1F-44F3C1441CE2}"/>
    <cellStyle name="Normal 15 4 2 4" xfId="22011" xr:uid="{967AAC4B-D91C-4651-B6DF-953B966F0C42}"/>
    <cellStyle name="Normal 15 4 2 5" xfId="22012" xr:uid="{30021467-6921-4869-A76A-69DC212E89C3}"/>
    <cellStyle name="Normal 15 4 3" xfId="22013" xr:uid="{522F77A3-02AB-49D3-9AFD-282A36FE4E2E}"/>
    <cellStyle name="Normal 15 4 3 2" xfId="22014" xr:uid="{59AEA0F2-AE52-45BC-9BA2-D29C137F9B77}"/>
    <cellStyle name="Normal 15 4 3 3" xfId="22015" xr:uid="{AB0C41D0-7003-4C43-835C-0629E11D89FA}"/>
    <cellStyle name="Normal 15 4 4" xfId="22016" xr:uid="{ABD90965-B398-4BFF-8810-AEF5B4D493DC}"/>
    <cellStyle name="Normal 15 4 4 2" xfId="22017" xr:uid="{26E40655-1775-41AC-AEAA-264E1904045A}"/>
    <cellStyle name="Normal 15 4 5" xfId="22018" xr:uid="{017729F7-E277-458B-89CA-9A3736FCB363}"/>
    <cellStyle name="Normal 15 4 6" xfId="22019" xr:uid="{8BD7AAF1-AD45-423F-A529-3385CB9418E8}"/>
    <cellStyle name="Normal 15 5" xfId="22020" xr:uid="{A925F080-7239-4D8B-91E9-8A8A83EB20CB}"/>
    <cellStyle name="Normal 15 5 2" xfId="22021" xr:uid="{7309A81F-CF84-4445-B676-6B5C384812F3}"/>
    <cellStyle name="Normal 15 5 2 2" xfId="22022" xr:uid="{AF0EE627-DDED-4A3A-BE91-E5940ABCCD77}"/>
    <cellStyle name="Normal 15 5 2 2 2" xfId="22023" xr:uid="{53B5E1E1-725B-4D4E-AFB4-5B87FE1131B3}"/>
    <cellStyle name="Normal 15 5 2 3" xfId="22024" xr:uid="{B276E6AC-B85B-4F27-8F59-4D348567CF9C}"/>
    <cellStyle name="Normal 15 5 3" xfId="22025" xr:uid="{C2566909-2248-47E9-9512-0C7128F5D7B1}"/>
    <cellStyle name="Normal 15 5 4" xfId="22026" xr:uid="{1FDD198B-E16F-400B-984D-78CF88C098C9}"/>
    <cellStyle name="Normal 15 5 5" xfId="22027" xr:uid="{B4E3F05E-5FF4-4A2E-84F5-64BB983E346F}"/>
    <cellStyle name="Normal 15 5 6" xfId="22028" xr:uid="{4B212DF7-A51E-4876-B4D2-33D7B972949B}"/>
    <cellStyle name="Normal 15 5 7" xfId="22029" xr:uid="{C138B17F-5F16-4AAD-A142-35826621791A}"/>
    <cellStyle name="Normal 15 6" xfId="22030" xr:uid="{7AE7BE5B-7572-40C3-982F-5BA444679BFE}"/>
    <cellStyle name="Normal 15 6 2" xfId="22031" xr:uid="{37810C8F-0A0B-438F-AB0E-66A8D7346A16}"/>
    <cellStyle name="Normal 15 6 2 2" xfId="22032" xr:uid="{6BEAB83A-1B5C-4B0F-8149-C69B678A910C}"/>
    <cellStyle name="Normal 15 6 3" xfId="22033" xr:uid="{3F261923-ADE8-4981-92E7-71164844A4E9}"/>
    <cellStyle name="Normal 15 6 4" xfId="22034" xr:uid="{D533354C-B7D5-40A3-A311-72C94331A021}"/>
    <cellStyle name="Normal 15 6 5" xfId="22035" xr:uid="{4FFB7F65-86E6-423C-BB62-DC2DC6EE60F0}"/>
    <cellStyle name="Normal 15 6 6" xfId="22036" xr:uid="{772C3C52-19C4-45F2-9D6D-61EE0B06199B}"/>
    <cellStyle name="Normal 15 7" xfId="22037" xr:uid="{0628BEAE-F998-4D47-BA66-4C8509BC3AF5}"/>
    <cellStyle name="Normal 15 7 2" xfId="22038" xr:uid="{46755EAA-DF99-4BA9-B657-3CF7396CBF7A}"/>
    <cellStyle name="Normal 15 7 2 2" xfId="22039" xr:uid="{B5C3C885-6908-485B-B3A2-1F866AD02690}"/>
    <cellStyle name="Normal 15 7 3" xfId="22040" xr:uid="{0E5FAEA4-F7C0-450A-BC53-8A173FDEC289}"/>
    <cellStyle name="Normal 15 7 4" xfId="22041" xr:uid="{C3D89CB3-2E79-443F-95E9-F2286B963E7F}"/>
    <cellStyle name="Normal 15 7 5" xfId="22042" xr:uid="{EC4CB0DA-150C-44B4-B4E4-CA54440E2016}"/>
    <cellStyle name="Normal 15 7 6" xfId="22043" xr:uid="{CE237127-C19D-4CB2-8EA9-A917C6E33A19}"/>
    <cellStyle name="Normal 15 8" xfId="22044" xr:uid="{1C341817-16E9-49EE-BC7E-FE7DC7E5B69A}"/>
    <cellStyle name="Normal 15 8 2" xfId="22045" xr:uid="{1F6F23AC-2587-4AF0-8721-BCCFB7C1F028}"/>
    <cellStyle name="Normal 15 8 3" xfId="22046" xr:uid="{92444F40-6BE4-4C4C-91AE-2A2B8ABD792A}"/>
    <cellStyle name="Normal 15 9" xfId="22047" xr:uid="{ED962001-7F74-4755-8BF8-BF4C38AFFF12}"/>
    <cellStyle name="Normal 15 9 2" xfId="22048" xr:uid="{E7A9CCC9-8376-41B0-9B26-42C3F2297C27}"/>
    <cellStyle name="Normal 150" xfId="22049" xr:uid="{925927A5-FB77-408B-9194-0AAD089D83DC}"/>
    <cellStyle name="Normal 151" xfId="22050" xr:uid="{6DD38936-E419-490D-8E38-1C3CA23F1BE9}"/>
    <cellStyle name="Normal 152" xfId="22051" xr:uid="{E18F714F-4D0D-43F7-AAC8-9DC7DE1B0881}"/>
    <cellStyle name="Normal 152 2" xfId="22052" xr:uid="{69BEC19B-14C0-4000-AC32-D894877D32B6}"/>
    <cellStyle name="Normal 152 2 2" xfId="22053" xr:uid="{0DF151A5-F2A1-4D13-A4E7-C2BBF8ACE5DD}"/>
    <cellStyle name="Normal 152 2 2 2" xfId="22054" xr:uid="{2877812E-3E75-40F8-B0BD-04292FEB6BE7}"/>
    <cellStyle name="Normal 152 2 2 3" xfId="22055" xr:uid="{865BB0AD-7C93-4066-B997-3F79CDEEB74E}"/>
    <cellStyle name="Normal 152 2 3" xfId="22056" xr:uid="{5BA5021F-E40D-4596-B4B4-A7DC7577D203}"/>
    <cellStyle name="Normal 152 2 4" xfId="22057" xr:uid="{2E9719DD-4681-4950-BE6F-0C969766D9CD}"/>
    <cellStyle name="Normal 152 3" xfId="22058" xr:uid="{A44FEE52-07CE-4963-87B9-4CB36FA4C681}"/>
    <cellStyle name="Normal 152 4" xfId="22059" xr:uid="{0760B612-B8AD-433D-B3D0-14BDA2ECF7B0}"/>
    <cellStyle name="Normal 152 4 2" xfId="22060" xr:uid="{64805646-F3F4-4C72-A803-A168D7AB22B9}"/>
    <cellStyle name="Normal 152 4 3" xfId="22061" xr:uid="{B7C77084-FBC7-4B0A-9FB2-B7A837EA0009}"/>
    <cellStyle name="Normal 152 5" xfId="22062" xr:uid="{D84B11D8-666D-411E-B3A3-D9E58853FA12}"/>
    <cellStyle name="Normal 153" xfId="22063" xr:uid="{8A97D046-8C9D-4EB9-9157-06CB68A020E2}"/>
    <cellStyle name="Normal 153 2" xfId="22064" xr:uid="{3F35A647-5498-4926-9D2C-F5B58252C83D}"/>
    <cellStyle name="Normal 153 2 2" xfId="22065" xr:uid="{F8171E18-6004-4F2E-8479-CD54F96AED2E}"/>
    <cellStyle name="Normal 153 2 2 2" xfId="22066" xr:uid="{32E6A3D0-5C7C-438D-ADF4-561498B3BD3D}"/>
    <cellStyle name="Normal 153 2 2 3" xfId="22067" xr:uid="{C052D520-330B-4E31-838C-CD256CF8B9E4}"/>
    <cellStyle name="Normal 153 2 3" xfId="22068" xr:uid="{4199140D-9DF6-493B-8FCF-385EE8BDE7D0}"/>
    <cellStyle name="Normal 153 2 4" xfId="22069" xr:uid="{BF00E0A4-70A7-4B83-A96A-BFAFE3DE1AC9}"/>
    <cellStyle name="Normal 153 3" xfId="22070" xr:uid="{8C02CBD0-B13F-4C39-9C70-15F4075B6D20}"/>
    <cellStyle name="Normal 153 4" xfId="22071" xr:uid="{26C01C26-A14B-406C-A5B9-E3BA10D06392}"/>
    <cellStyle name="Normal 153 4 2" xfId="22072" xr:uid="{51981224-7CED-43DE-AA25-9C2303D97003}"/>
    <cellStyle name="Normal 153 4 3" xfId="22073" xr:uid="{8A40ECE7-3484-42D6-A83B-BD354F00385A}"/>
    <cellStyle name="Normal 153 5" xfId="22074" xr:uid="{31126FA4-C812-4517-9D4C-EAA3CB0C13A4}"/>
    <cellStyle name="Normal 154" xfId="22075" xr:uid="{F907880E-B7B0-40C6-B456-D5A3D84B5751}"/>
    <cellStyle name="Normal 154 2" xfId="22076" xr:uid="{AF38BF67-9EDA-47D3-89B4-C153ABAE6A8C}"/>
    <cellStyle name="Normal 154 2 2" xfId="22077" xr:uid="{6B6249B6-3B22-4D73-8EE2-B76525087754}"/>
    <cellStyle name="Normal 154 2 2 2" xfId="22078" xr:uid="{0013D706-AFDE-4FAD-9988-3424A80A305E}"/>
    <cellStyle name="Normal 154 2 2 3" xfId="22079" xr:uid="{50C603F0-43F0-4B4F-9B6C-69476C24844E}"/>
    <cellStyle name="Normal 154 2 3" xfId="22080" xr:uid="{0B69489A-42D4-4C22-AFDC-35D02AD0D15A}"/>
    <cellStyle name="Normal 154 2 4" xfId="22081" xr:uid="{DBB5A41B-8BAE-4362-BAB1-3A3DCB7FC9D8}"/>
    <cellStyle name="Normal 154 3" xfId="22082" xr:uid="{5D23D65B-8850-4256-967D-187D521ADA31}"/>
    <cellStyle name="Normal 154 4" xfId="22083" xr:uid="{A32B3E35-87A8-4A7D-B8DB-391C8C7AA4F6}"/>
    <cellStyle name="Normal 154 4 2" xfId="22084" xr:uid="{43C55000-1F2A-4C0A-B24F-E137F0B62E81}"/>
    <cellStyle name="Normal 154 4 3" xfId="22085" xr:uid="{D6DA4116-17A0-4068-A8F9-240644FD6835}"/>
    <cellStyle name="Normal 154 5" xfId="22086" xr:uid="{9DB3E03F-1D8C-4618-9634-29E055EFAEA9}"/>
    <cellStyle name="Normal 155" xfId="22087" xr:uid="{6C71CE87-F32A-4AF3-8AE7-DA47DF493E5E}"/>
    <cellStyle name="Normal 155 2" xfId="22088" xr:uid="{EA3D7E46-F5B3-4324-AA59-8C208962576D}"/>
    <cellStyle name="Normal 155 2 2" xfId="22089" xr:uid="{178C8355-7847-4349-9564-F0949D52D274}"/>
    <cellStyle name="Normal 155 2 2 2" xfId="22090" xr:uid="{73879C01-8BC1-466F-8ADE-42DB1CD7D42E}"/>
    <cellStyle name="Normal 155 2 2 3" xfId="22091" xr:uid="{9007CBC3-8121-4A1A-A784-6B6AF5E3C500}"/>
    <cellStyle name="Normal 155 2 3" xfId="22092" xr:uid="{838CB3C8-C1FA-49A6-82B7-DB249D684B77}"/>
    <cellStyle name="Normal 155 2 4" xfId="22093" xr:uid="{9B039005-943D-466D-BDBE-C84690CE1D9B}"/>
    <cellStyle name="Normal 155 3" xfId="22094" xr:uid="{F298BC17-D5FB-4294-8F11-CE2919EF1824}"/>
    <cellStyle name="Normal 155 4" xfId="22095" xr:uid="{F32C065A-C133-4B18-BA42-FD854EDCC3F2}"/>
    <cellStyle name="Normal 155 4 2" xfId="22096" xr:uid="{CB35F36D-83DC-47F1-88C3-93D8B52BEC95}"/>
    <cellStyle name="Normal 155 4 3" xfId="22097" xr:uid="{4E8FECD4-4D98-4C22-8730-1D3DB220672B}"/>
    <cellStyle name="Normal 155 5" xfId="22098" xr:uid="{2632FCA9-552A-4878-82E7-6491AD1D75B7}"/>
    <cellStyle name="Normal 156" xfId="22099" xr:uid="{7C05FFC5-825C-4B05-84A1-9FF2D875FEB3}"/>
    <cellStyle name="Normal 156 2" xfId="22100" xr:uid="{01C50BE5-89A8-4F0F-B53E-6598B7D1A297}"/>
    <cellStyle name="Normal 156 2 2" xfId="22101" xr:uid="{BBAEB4DD-8879-4A18-84EC-0D42A76C5781}"/>
    <cellStyle name="Normal 156 2 2 2" xfId="22102" xr:uid="{D8064CD9-BC9A-45EE-827D-15215AA05620}"/>
    <cellStyle name="Normal 156 2 2 3" xfId="22103" xr:uid="{7D8FA3B6-4501-477F-B764-4C007460D2E0}"/>
    <cellStyle name="Normal 156 2 3" xfId="22104" xr:uid="{D8CBC06C-7E7F-482F-A296-DF34E88F12C0}"/>
    <cellStyle name="Normal 156 2 4" xfId="22105" xr:uid="{DB044D8F-85AC-4D60-AE86-1F38BF0B74E7}"/>
    <cellStyle name="Normal 156 3" xfId="22106" xr:uid="{18CFC058-1C26-4280-AA63-392155006B5D}"/>
    <cellStyle name="Normal 156 4" xfId="22107" xr:uid="{F776DDB3-2D4B-4BDD-9B5C-CF8089C9B3EA}"/>
    <cellStyle name="Normal 156 4 2" xfId="22108" xr:uid="{0EA70A7B-3F05-4AEA-9153-8CF529B19490}"/>
    <cellStyle name="Normal 156 4 3" xfId="22109" xr:uid="{423CF92F-D28D-449F-B8D7-EFB94530980D}"/>
    <cellStyle name="Normal 156 5" xfId="22110" xr:uid="{3B3689C2-8AAB-4078-8975-4DD789C298F0}"/>
    <cellStyle name="Normal 157" xfId="22111" xr:uid="{C90DC75D-ADCD-4DB0-AFE4-469ACA3E9719}"/>
    <cellStyle name="Normal 157 2" xfId="22112" xr:uid="{4960E8C2-7B78-404E-B162-92FF606DACB9}"/>
    <cellStyle name="Normal 157 2 2" xfId="22113" xr:uid="{19D10054-704F-4866-AD7E-51DF20002111}"/>
    <cellStyle name="Normal 157 2 2 2" xfId="22114" xr:uid="{7CC54125-9899-4A23-B87D-315C41944BF5}"/>
    <cellStyle name="Normal 157 2 2 3" xfId="22115" xr:uid="{9265675E-0FD1-456B-8A1B-CEDE6AF37814}"/>
    <cellStyle name="Normal 157 2 3" xfId="22116" xr:uid="{C6201A87-A07C-40C4-9A1D-98C1B5F39481}"/>
    <cellStyle name="Normal 157 2 4" xfId="22117" xr:uid="{02F0D282-7CBA-4C09-AFDB-AE3153E80715}"/>
    <cellStyle name="Normal 157 3" xfId="22118" xr:uid="{86DDBF3E-7778-4F49-A7CE-5BBB64BC8F1B}"/>
    <cellStyle name="Normal 157 4" xfId="22119" xr:uid="{A6A9A250-9B22-47DE-9870-A1AED63898AF}"/>
    <cellStyle name="Normal 157 4 2" xfId="22120" xr:uid="{C3B72E27-8252-423F-8FBB-092E5F44F1FA}"/>
    <cellStyle name="Normal 157 4 3" xfId="22121" xr:uid="{6778EA24-7758-4DC6-8443-518C76AE717D}"/>
    <cellStyle name="Normal 157 5" xfId="22122" xr:uid="{DE77A649-CFFE-43B6-B5DA-D86F7C4E6003}"/>
    <cellStyle name="Normal 158" xfId="22123" xr:uid="{8E5DCD30-E147-49BC-A598-05602995B3DE}"/>
    <cellStyle name="Normal 158 2" xfId="22124" xr:uid="{C6852EE7-15EE-4745-9C41-30E10374AE76}"/>
    <cellStyle name="Normal 158 2 2" xfId="22125" xr:uid="{DB17C3D0-2C11-4ABF-9AA3-92AAB77D4F97}"/>
    <cellStyle name="Normal 158 2 2 2" xfId="22126" xr:uid="{637DF285-BADC-46B0-BE0B-D7A372AAACB0}"/>
    <cellStyle name="Normal 158 2 2 3" xfId="22127" xr:uid="{C366655D-B4F5-42B9-A6FF-E881D1D7E75F}"/>
    <cellStyle name="Normal 158 2 3" xfId="22128" xr:uid="{2B7FFBFD-ECB9-45A7-B9EF-12B8F0F808B5}"/>
    <cellStyle name="Normal 158 2 4" xfId="22129" xr:uid="{ECC02FA8-1347-49C0-AACE-6CF1947B2A6D}"/>
    <cellStyle name="Normal 158 3" xfId="22130" xr:uid="{6B041FE6-493A-4C36-A780-21A152FA8BB9}"/>
    <cellStyle name="Normal 158 4" xfId="22131" xr:uid="{CDA45606-1D6A-4743-8F12-668FA2EB3FB9}"/>
    <cellStyle name="Normal 158 4 2" xfId="22132" xr:uid="{DDDCCAC8-183A-48C8-A8CB-8697FABE9EDD}"/>
    <cellStyle name="Normal 158 4 3" xfId="22133" xr:uid="{FBF90203-FEC9-4F29-A92F-A1B0DC4F56BF}"/>
    <cellStyle name="Normal 158 5" xfId="22134" xr:uid="{A402035D-4B20-472F-B66E-5DC3DD7355CA}"/>
    <cellStyle name="Normal 159" xfId="22135" xr:uid="{A779C80F-59E1-4651-BB79-CA1BE7F0101B}"/>
    <cellStyle name="Normal 159 2" xfId="22136" xr:uid="{9A86A128-7111-4016-8A55-D1DC61E0CDC4}"/>
    <cellStyle name="Normal 159 2 2" xfId="22137" xr:uid="{5069B1E3-7E90-4474-9624-9BE72A336F40}"/>
    <cellStyle name="Normal 159 2 2 2" xfId="22138" xr:uid="{BCEF9FE9-912B-4D07-BDC5-0BB4163AB2B7}"/>
    <cellStyle name="Normal 159 2 2 3" xfId="22139" xr:uid="{920A0B0D-8733-4B92-8650-317C0A97F875}"/>
    <cellStyle name="Normal 159 2 3" xfId="22140" xr:uid="{EB6AD807-2E36-4286-B4E4-B4CE236851EF}"/>
    <cellStyle name="Normal 159 2 4" xfId="22141" xr:uid="{A8BE25F7-B0F1-4206-BCD6-D826C7EB31E7}"/>
    <cellStyle name="Normal 159 3" xfId="22142" xr:uid="{27DCEFA5-A3F0-415A-8DE4-7F0C7C75B42F}"/>
    <cellStyle name="Normal 159 4" xfId="22143" xr:uid="{62B7C2D3-BA04-459C-B451-751952E5902B}"/>
    <cellStyle name="Normal 159 4 2" xfId="22144" xr:uid="{58A989B9-90C0-4561-A913-C2F89A35EBFC}"/>
    <cellStyle name="Normal 159 4 3" xfId="22145" xr:uid="{896F55EF-0F35-4470-BA36-644DE8A7D4AD}"/>
    <cellStyle name="Normal 159 5" xfId="22146" xr:uid="{43988AB2-9BF7-4EAC-AC66-A682C8FFBC73}"/>
    <cellStyle name="Normal 16" xfId="22147" xr:uid="{2744DA2A-AF0C-4AA3-B9D1-32CCE292CB53}"/>
    <cellStyle name="Normal 16 10" xfId="22148" xr:uid="{53726040-1AFC-40EB-8D9E-F539095F8A01}"/>
    <cellStyle name="Normal 16 11" xfId="22149" xr:uid="{57434C7D-D316-4EB3-BF97-5D473D2F0034}"/>
    <cellStyle name="Normal 16 2" xfId="22150" xr:uid="{58EE2924-EE98-4965-8B12-168DB76FA57E}"/>
    <cellStyle name="Normal 16 2 10" xfId="22151" xr:uid="{810EAD1D-28BE-4775-9087-4A2582188322}"/>
    <cellStyle name="Normal 16 2 11" xfId="22152" xr:uid="{1B8D869A-2B7E-4FB3-8920-A68EC8FC46A0}"/>
    <cellStyle name="Normal 16 2 2" xfId="22153" xr:uid="{DB6A7C43-86C3-4AB2-B37B-481EC888D546}"/>
    <cellStyle name="Normal 16 2 2 10" xfId="22154" xr:uid="{7C4AD864-D173-4D0E-B35D-6AF6BE29265B}"/>
    <cellStyle name="Normal 16 2 2 2" xfId="22155" xr:uid="{E3EBE7C5-5AF4-487C-8FBD-2BF727A3973B}"/>
    <cellStyle name="Normal 16 2 2 2 2" xfId="22156" xr:uid="{D99CED7B-777E-4075-81A8-787997EF90D4}"/>
    <cellStyle name="Normal 16 2 2 2 2 2" xfId="22157" xr:uid="{CE382600-510A-40C0-924A-2131DFB9CEA5}"/>
    <cellStyle name="Normal 16 2 2 2 3" xfId="22158" xr:uid="{16BD21E1-7DF1-4B13-A0C8-B7851142C8EE}"/>
    <cellStyle name="Normal 16 2 2 2 4" xfId="22159" xr:uid="{9CDE1582-B378-43F5-BFD1-A96150060DB7}"/>
    <cellStyle name="Normal 16 2 2 2 5" xfId="22160" xr:uid="{A299B09D-8E68-491B-8F0B-3226B194DDBD}"/>
    <cellStyle name="Normal 16 2 2 3" xfId="22161" xr:uid="{A9A71D4A-B9AD-4619-92F2-C10AC18D8000}"/>
    <cellStyle name="Normal 16 2 2 3 2" xfId="22162" xr:uid="{2EFD647F-F56A-4DF8-A3AC-EC39B4B75691}"/>
    <cellStyle name="Normal 16 2 2 3 2 2" xfId="22163" xr:uid="{F0E24D25-6F6A-4780-90A5-241F59FA1943}"/>
    <cellStyle name="Normal 16 2 2 3 3" xfId="22164" xr:uid="{3B0E8B96-902B-47AB-B837-B3F25084F560}"/>
    <cellStyle name="Normal 16 2 2 3 4" xfId="22165" xr:uid="{F583E3F4-A242-472B-A27A-07BEBA56C3F8}"/>
    <cellStyle name="Normal 16 2 2 3 5" xfId="22166" xr:uid="{BBFC2317-7DAA-4E07-8E45-4952A479FE71}"/>
    <cellStyle name="Normal 16 2 2 4" xfId="22167" xr:uid="{95CBF0DC-3505-4E13-B904-6CC0C045F1A2}"/>
    <cellStyle name="Normal 16 2 2 4 2" xfId="22168" xr:uid="{710656CC-32EB-4207-892E-00C011533566}"/>
    <cellStyle name="Normal 16 2 2 4 2 2" xfId="22169" xr:uid="{14916817-AAF9-4E87-8131-33C8964EBF3F}"/>
    <cellStyle name="Normal 16 2 2 4 3" xfId="22170" xr:uid="{DE07CD68-EC35-4EA8-BA70-39F1F5002E1B}"/>
    <cellStyle name="Normal 16 2 2 4 4" xfId="22171" xr:uid="{CCBD2824-333E-42C3-93FA-439560907B55}"/>
    <cellStyle name="Normal 16 2 2 5" xfId="22172" xr:uid="{BCEB5242-30E1-443D-ABE2-BFD549624067}"/>
    <cellStyle name="Normal 16 2 2 5 2" xfId="22173" xr:uid="{BE5B659A-5085-4AE9-B378-045BEF0716FB}"/>
    <cellStyle name="Normal 16 2 2 5 2 2" xfId="22174" xr:uid="{05F2059E-57A9-406E-B0B3-145FD2EFF6CE}"/>
    <cellStyle name="Normal 16 2 2 5 3" xfId="22175" xr:uid="{301215C5-97C9-439A-9100-45FDE0D761FB}"/>
    <cellStyle name="Normal 16 2 2 5 4" xfId="22176" xr:uid="{0E8CA0CA-AA62-49B4-9E6D-8DEF9A41E2BB}"/>
    <cellStyle name="Normal 16 2 2 6" xfId="22177" xr:uid="{71462E74-6453-47D2-9BC6-57B6213B148A}"/>
    <cellStyle name="Normal 16 2 2 6 2" xfId="22178" xr:uid="{0C36F244-92E1-44EA-9E90-BFC2B412F96A}"/>
    <cellStyle name="Normal 16 2 2 7" xfId="22179" xr:uid="{02EC4791-7462-42BC-9303-C709663DD4D7}"/>
    <cellStyle name="Normal 16 2 2 8" xfId="22180" xr:uid="{FEE6B820-484A-49E3-9DBD-35B2D6F27CF9}"/>
    <cellStyle name="Normal 16 2 2 9" xfId="22181" xr:uid="{F456ABAF-59B9-4087-BC80-D605AB4093C4}"/>
    <cellStyle name="Normal 16 2 3" xfId="22182" xr:uid="{0F64D3DE-5DB9-4E3A-9C08-7428FA89E34E}"/>
    <cellStyle name="Normal 16 2 3 2" xfId="22183" xr:uid="{5BA9286E-8253-4DD8-AC0D-85547116C547}"/>
    <cellStyle name="Normal 16 2 3 2 2" xfId="22184" xr:uid="{369271A6-FCE6-4586-9C24-EBC1378C48EB}"/>
    <cellStyle name="Normal 16 2 3 2 3" xfId="22185" xr:uid="{C311A9E3-E145-4CD2-8D62-326E9490F477}"/>
    <cellStyle name="Normal 16 2 3 3" xfId="22186" xr:uid="{8B1A0881-E2BD-42FC-847D-80565B87E866}"/>
    <cellStyle name="Normal 16 2 3 4" xfId="22187" xr:uid="{CACC51F9-7D25-4F52-8C6C-1F37B370AEBB}"/>
    <cellStyle name="Normal 16 2 3 5" xfId="22188" xr:uid="{AD2250E8-CDE6-4853-B4B7-C9C0542E9784}"/>
    <cellStyle name="Normal 16 2 4" xfId="22189" xr:uid="{8DC48370-C6DE-4887-9B9B-0A4207B04ECE}"/>
    <cellStyle name="Normal 16 2 4 2" xfId="22190" xr:uid="{51A19F91-5D0C-452F-A007-62FDCE4266F1}"/>
    <cellStyle name="Normal 16 2 4 2 2" xfId="22191" xr:uid="{0B296A1A-B4CC-420C-A55E-D2E8DFFAA94B}"/>
    <cellStyle name="Normal 16 2 4 3" xfId="22192" xr:uid="{07CDD34E-2F9B-4761-A8AD-A1B232C6A136}"/>
    <cellStyle name="Normal 16 2 4 4" xfId="22193" xr:uid="{217BEE10-A6D9-4F72-9127-EA85D23B4CF3}"/>
    <cellStyle name="Normal 16 2 4 5" xfId="22194" xr:uid="{78378891-4779-4016-9ED0-F897BDDDD7C9}"/>
    <cellStyle name="Normal 16 2 5" xfId="22195" xr:uid="{134835F0-DD9E-4A94-BA15-9A5001CF9B28}"/>
    <cellStyle name="Normal 16 2 5 2" xfId="22196" xr:uid="{5B571482-6202-4D03-BE9E-E86CAB087605}"/>
    <cellStyle name="Normal 16 2 5 2 2" xfId="22197" xr:uid="{D6E0A193-8194-42FD-850D-31951501B40F}"/>
    <cellStyle name="Normal 16 2 5 3" xfId="22198" xr:uid="{B9934F49-A419-475C-8372-5AAABD0FFED3}"/>
    <cellStyle name="Normal 16 2 5 4" xfId="22199" xr:uid="{30A4BD01-9E8E-4CAC-8496-EC11CFA9DECC}"/>
    <cellStyle name="Normal 16 2 5 5" xfId="22200" xr:uid="{A837CF0B-0C4F-48AD-812B-15A85A078215}"/>
    <cellStyle name="Normal 16 2 6" xfId="22201" xr:uid="{7F992DE2-ACC8-40E9-BEE0-B4A9D9CEABD8}"/>
    <cellStyle name="Normal 16 2 6 2" xfId="22202" xr:uid="{15EE9908-5DDC-4C2E-80F1-A8BA7537E218}"/>
    <cellStyle name="Normal 16 2 6 2 2" xfId="22203" xr:uid="{94D8D6D0-A930-43B8-B06F-BF1B59340B8B}"/>
    <cellStyle name="Normal 16 2 6 3" xfId="22204" xr:uid="{3A883E17-621E-4B0A-8563-72477DB99377}"/>
    <cellStyle name="Normal 16 2 6 4" xfId="22205" xr:uid="{8CF2827D-0628-4DDE-9B3A-BF51A9CAEA4E}"/>
    <cellStyle name="Normal 16 2 7" xfId="22206" xr:uid="{7D5509B2-2014-45E8-B248-219A88DB5323}"/>
    <cellStyle name="Normal 16 2 7 2" xfId="22207" xr:uid="{4DC96817-B872-47DA-84EA-406871BD477E}"/>
    <cellStyle name="Normal 16 2 8" xfId="22208" xr:uid="{EBAD1035-4AFF-4B64-8AA4-36BD6796307F}"/>
    <cellStyle name="Normal 16 2 9" xfId="22209" xr:uid="{05AAD33D-B092-422F-8CB9-1A8ADDF25781}"/>
    <cellStyle name="Normal 16 3" xfId="22210" xr:uid="{BE693DDC-64F4-4C63-B54A-BE0B430DDB84}"/>
    <cellStyle name="Normal 16 3 2" xfId="22211" xr:uid="{E11E9F42-58E5-42E9-B5CE-ADFF02A338F4}"/>
    <cellStyle name="Normal 16 3 2 2" xfId="22212" xr:uid="{FCC2769E-C14B-4C5C-A363-C9D62389CB06}"/>
    <cellStyle name="Normal 16 3 2 3" xfId="22213" xr:uid="{E2F5E273-F1A6-4182-BC71-AD272E016B6A}"/>
    <cellStyle name="Normal 16 3 2 4" xfId="22214" xr:uid="{24C848D7-03AB-41FD-806F-DBDAF39FE2D5}"/>
    <cellStyle name="Normal 16 3 3" xfId="22215" xr:uid="{BB32469F-6483-4595-981F-E821DDFB481A}"/>
    <cellStyle name="Normal 16 3 3 2" xfId="22216" xr:uid="{7FBBC6A4-37AB-46A5-9A91-1D137CE4304B}"/>
    <cellStyle name="Normal 16 3 4" xfId="22217" xr:uid="{8FD2A151-B343-4246-837A-DE0C5EFADA0A}"/>
    <cellStyle name="Normal 16 3 5" xfId="22218" xr:uid="{1CA55E16-80B3-4247-B84A-BEBF4223251F}"/>
    <cellStyle name="Normal 16 4" xfId="22219" xr:uid="{5390E755-8C9D-4396-BCC9-E6EB4E744E29}"/>
    <cellStyle name="Normal 16 4 2" xfId="22220" xr:uid="{1E2C352D-DBC6-48CC-8EC8-C3D31C7C6326}"/>
    <cellStyle name="Normal 16 4 2 2" xfId="22221" xr:uid="{F0B1E7E5-9999-4F96-B048-51CF3140D362}"/>
    <cellStyle name="Normal 16 4 2 3" xfId="22222" xr:uid="{90DED004-A976-4A14-8D40-7FFDEDBE60A1}"/>
    <cellStyle name="Normal 16 4 3" xfId="22223" xr:uid="{2EFDA705-0DAA-4FA4-B44D-7FA229E2ACD8}"/>
    <cellStyle name="Normal 16 4 4" xfId="22224" xr:uid="{8E8E68C2-CBFB-44A7-A5AC-6483DC4D7773}"/>
    <cellStyle name="Normal 16 4 5" xfId="22225" xr:uid="{7AF6292D-F9B7-4DB9-BE02-C481371AADEB}"/>
    <cellStyle name="Normal 16 5" xfId="22226" xr:uid="{F11BA242-4F8F-48CE-B7CE-12CD71DA4E9B}"/>
    <cellStyle name="Normal 16 5 2" xfId="22227" xr:uid="{C927BE1A-6110-4BC5-9248-D271830D1E93}"/>
    <cellStyle name="Normal 16 5 2 2" xfId="22228" xr:uid="{2D17EAE7-1B8A-4CAB-B98E-5EF7F562F3E1}"/>
    <cellStyle name="Normal 16 5 3" xfId="22229" xr:uid="{14A1CA70-7BA0-4E63-8729-023E392EB598}"/>
    <cellStyle name="Normal 16 5 4" xfId="22230" xr:uid="{6052BEE2-4827-4E28-90F9-419BFD1D9846}"/>
    <cellStyle name="Normal 16 5 5" xfId="22231" xr:uid="{182EEF75-3176-4F6B-91D7-64543C70B400}"/>
    <cellStyle name="Normal 16 6" xfId="22232" xr:uid="{79E5829E-4EFE-4AB9-A38D-848099FA8E7A}"/>
    <cellStyle name="Normal 16 6 2" xfId="22233" xr:uid="{5E9CC662-1FF0-4EDB-8C7A-624176EA6478}"/>
    <cellStyle name="Normal 16 6 2 2" xfId="22234" xr:uid="{A42E121A-13E0-4EDF-809E-607A07D4B53D}"/>
    <cellStyle name="Normal 16 6 3" xfId="22235" xr:uid="{D7DC3C18-5C3F-4CC5-A570-54B84A0A9CEE}"/>
    <cellStyle name="Normal 16 6 4" xfId="22236" xr:uid="{2D6F5C58-758A-4407-9E37-E45DBAD202C1}"/>
    <cellStyle name="Normal 16 6 5" xfId="22237" xr:uid="{733C2ADB-5111-44F1-B78D-844CA0398DD7}"/>
    <cellStyle name="Normal 16 7" xfId="22238" xr:uid="{4C115A1D-FE45-4F26-A1A5-7287CAA40AB2}"/>
    <cellStyle name="Normal 16 7 2" xfId="22239" xr:uid="{534DFF21-6133-4D77-8E98-74D917BA93BD}"/>
    <cellStyle name="Normal 16 7 2 2" xfId="22240" xr:uid="{26D133EE-1251-4E8A-B6B5-B8ADCD2DC3C9}"/>
    <cellStyle name="Normal 16 7 3" xfId="22241" xr:uid="{12C7EDB8-DAA2-4671-AED0-DFD8CD7F8168}"/>
    <cellStyle name="Normal 16 7 4" xfId="22242" xr:uid="{3341D5D6-3BF0-435E-9B9D-8E8BBB827904}"/>
    <cellStyle name="Normal 16 7 5" xfId="22243" xr:uid="{581D377F-C5DB-4175-A300-862E565BC275}"/>
    <cellStyle name="Normal 16 8" xfId="22244" xr:uid="{89A21171-597C-481A-8B29-1F7C4AB4F2EB}"/>
    <cellStyle name="Normal 16 8 2" xfId="22245" xr:uid="{9B26A762-CD05-4FF2-8D1F-81165313B01E}"/>
    <cellStyle name="Normal 16 9" xfId="22246" xr:uid="{9EA344C3-963C-49B6-8EA6-98EA034101BC}"/>
    <cellStyle name="Normal 160" xfId="22247" xr:uid="{821884B4-0A3C-4F7C-BB7D-4E801A7D7A13}"/>
    <cellStyle name="Normal 160 2" xfId="22248" xr:uid="{B98703C1-759A-4231-8190-1790BC9D21E7}"/>
    <cellStyle name="Normal 160 2 2" xfId="22249" xr:uid="{D5E575F4-4FEC-49D4-8AD2-21463B1E28C8}"/>
    <cellStyle name="Normal 160 2 2 2" xfId="22250" xr:uid="{8BE75AF2-9459-4C24-8D45-63D015280983}"/>
    <cellStyle name="Normal 160 2 2 3" xfId="22251" xr:uid="{30D5BB4C-7AB2-427D-AE49-899085C1F524}"/>
    <cellStyle name="Normal 160 2 3" xfId="22252" xr:uid="{F82400EE-97BE-47B6-AFB5-C05521C75CA3}"/>
    <cellStyle name="Normal 160 2 4" xfId="22253" xr:uid="{04685740-EA8D-4559-98AE-FA7CE8BDA82E}"/>
    <cellStyle name="Normal 160 3" xfId="22254" xr:uid="{4549B3BD-F68F-492B-A782-919A2671653C}"/>
    <cellStyle name="Normal 160 4" xfId="22255" xr:uid="{DF208415-2A47-4BD0-A003-5736971E4ECB}"/>
    <cellStyle name="Normal 160 4 2" xfId="22256" xr:uid="{A144C0D5-8CE7-4242-A6E3-92C1E2E31F0A}"/>
    <cellStyle name="Normal 160 4 3" xfId="22257" xr:uid="{B4E2A6A6-2CD5-4A29-9E10-6A31CF7C21A2}"/>
    <cellStyle name="Normal 160 5" xfId="22258" xr:uid="{3A28C545-4FAD-42FF-A59B-282C35E79F86}"/>
    <cellStyle name="Normal 161" xfId="22259" xr:uid="{609747AB-BEFA-4B3D-9186-52069E7B2AA2}"/>
    <cellStyle name="Normal 161 2" xfId="22260" xr:uid="{93F06FF5-BF14-4865-ACF8-94990198CAFE}"/>
    <cellStyle name="Normal 161 2 2" xfId="22261" xr:uid="{7DF00C09-629E-4203-9560-36DA3FA44095}"/>
    <cellStyle name="Normal 161 2 2 2" xfId="22262" xr:uid="{EECBC2B0-92B1-4E5B-8138-DB6342AE3CD2}"/>
    <cellStyle name="Normal 161 2 2 3" xfId="22263" xr:uid="{DF623429-7D6E-4CDE-AC8C-F4683A9B5804}"/>
    <cellStyle name="Normal 161 2 3" xfId="22264" xr:uid="{B8B9EF1E-B9B4-444F-85C1-4E68CFBBF343}"/>
    <cellStyle name="Normal 161 2 4" xfId="22265" xr:uid="{8DCA7368-2669-449D-ACD3-72D14945777A}"/>
    <cellStyle name="Normal 161 3" xfId="22266" xr:uid="{B543AAA6-6851-4C34-ACEA-24C0D0179FDE}"/>
    <cellStyle name="Normal 161 4" xfId="22267" xr:uid="{ACA93281-3984-4485-98DA-C1DB6F10900E}"/>
    <cellStyle name="Normal 161 4 2" xfId="22268" xr:uid="{CBC1FCBD-385C-4307-AFF9-9D38B440D292}"/>
    <cellStyle name="Normal 161 4 3" xfId="22269" xr:uid="{1A44917C-F6E2-4047-A4C4-098501E284F4}"/>
    <cellStyle name="Normal 161 5" xfId="22270" xr:uid="{6BA5F103-F2B1-4F65-BF4F-3F573E384FD0}"/>
    <cellStyle name="Normal 162" xfId="22271" xr:uid="{0EC0A7A9-A1B7-4D1B-8A43-B8318926D0D0}"/>
    <cellStyle name="Normal 162 2" xfId="22272" xr:uid="{02096FF8-EEDA-4225-A70E-51D891529BE7}"/>
    <cellStyle name="Normal 162 2 2" xfId="22273" xr:uid="{E9D5FC3D-9591-4EC6-AA9E-B3B63AC19341}"/>
    <cellStyle name="Normal 162 2 2 2" xfId="22274" xr:uid="{322FBD90-E56C-4D28-93DC-3B18E1D8E386}"/>
    <cellStyle name="Normal 162 2 2 3" xfId="22275" xr:uid="{41C996F6-B652-4CE4-951B-62F7F77977A1}"/>
    <cellStyle name="Normal 162 2 3" xfId="22276" xr:uid="{E08D040E-8E58-473B-B88D-CD0F2B99B653}"/>
    <cellStyle name="Normal 162 2 4" xfId="22277" xr:uid="{7A6536E6-5049-4524-9522-759A319AF47F}"/>
    <cellStyle name="Normal 162 3" xfId="22278" xr:uid="{3988619B-528C-477A-9041-FBFF8AF17223}"/>
    <cellStyle name="Normal 162 4" xfId="22279" xr:uid="{395B1BF3-28C7-4C27-AE6D-F955B93B89B5}"/>
    <cellStyle name="Normal 162 5" xfId="22280" xr:uid="{7AD1EAE4-978B-4C6F-A7EE-1A38151EABF6}"/>
    <cellStyle name="Normal 163" xfId="22281" xr:uid="{3279B5D5-6FB0-4479-A97D-219301993C59}"/>
    <cellStyle name="Normal 163 2" xfId="22282" xr:uid="{A17A71F9-7713-44FF-9C97-821E68F9EDF8}"/>
    <cellStyle name="Normal 163 2 2" xfId="22283" xr:uid="{AA4044DD-F884-4508-ADE6-3F9E19040963}"/>
    <cellStyle name="Normal 163 2 2 2" xfId="22284" xr:uid="{DFF79ECB-6C71-4E2F-98C4-42236B9D4FD1}"/>
    <cellStyle name="Normal 163 2 2 3" xfId="22285" xr:uid="{A85DD5E8-9415-46B9-A1EE-F31D6955F323}"/>
    <cellStyle name="Normal 163 2 3" xfId="22286" xr:uid="{F3B4FBF7-2545-4579-AC70-33ECD6861B0C}"/>
    <cellStyle name="Normal 163 2 4" xfId="22287" xr:uid="{CB5F0466-72C5-4531-BFAA-D902E15268AB}"/>
    <cellStyle name="Normal 163 3" xfId="22288" xr:uid="{81C08FC6-3E9A-47DB-A547-8D2C05C5A2B3}"/>
    <cellStyle name="Normal 163 4" xfId="22289" xr:uid="{74576775-5764-4F9D-B3DB-2372BA1CEFD0}"/>
    <cellStyle name="Normal 163 5" xfId="22290" xr:uid="{24D7208D-AD43-4A6C-8BBF-A7474C88B2D3}"/>
    <cellStyle name="Normal 164" xfId="22291" xr:uid="{2B2541B3-7AC7-431F-A3B7-A42004A5FF6C}"/>
    <cellStyle name="Normal 164 2" xfId="22292" xr:uid="{96947F48-214A-4735-B494-64786D1D7633}"/>
    <cellStyle name="Normal 164 2 2" xfId="22293" xr:uid="{AC755C45-DAF8-4231-A8EC-A6475F092A61}"/>
    <cellStyle name="Normal 164 2 2 2" xfId="22294" xr:uid="{3DBFF597-8326-4B4C-BEDB-A5F018A30E92}"/>
    <cellStyle name="Normal 164 2 2 3" xfId="22295" xr:uid="{EAB51B54-D3B7-4AE2-AA1F-60062643E42D}"/>
    <cellStyle name="Normal 164 2 3" xfId="22296" xr:uid="{41B46F20-146E-45DD-ABC4-C0B57C7AA663}"/>
    <cellStyle name="Normal 164 2 4" xfId="22297" xr:uid="{9455BCE1-9A28-4924-A285-5F8E33C48358}"/>
    <cellStyle name="Normal 164 3" xfId="22298" xr:uid="{AFE0EBDE-58A6-4BB4-B176-07EC40FBC9D4}"/>
    <cellStyle name="Normal 164 4" xfId="22299" xr:uid="{501F4DDE-55B3-4470-B898-1AAB4A783FDB}"/>
    <cellStyle name="Normal 164 5" xfId="22300" xr:uid="{030BCB62-D0C1-4BC4-98A6-141FB872E251}"/>
    <cellStyle name="Normal 165" xfId="22301" xr:uid="{E38676E2-1008-419C-96B2-E78BBD9DF24E}"/>
    <cellStyle name="Normal 165 2" xfId="22302" xr:uid="{3476D6AC-780F-4968-BDB6-1D1D490DCDCC}"/>
    <cellStyle name="Normal 165 2 2" xfId="22303" xr:uid="{47E67AF6-66CE-4E1E-BC27-8873246DB2FC}"/>
    <cellStyle name="Normal 165 2 2 2" xfId="22304" xr:uid="{9017C1C4-592B-4841-B2D6-31BB92AF4ED8}"/>
    <cellStyle name="Normal 165 2 2 3" xfId="22305" xr:uid="{309BA9C8-F847-487C-AD2B-8C67116CC3AB}"/>
    <cellStyle name="Normal 165 2 3" xfId="22306" xr:uid="{C4C0ED9A-9E8F-4BB0-ADCF-6210B54D31C2}"/>
    <cellStyle name="Normal 165 2 4" xfId="22307" xr:uid="{F2265579-62D0-4A10-B110-33F17A999DF2}"/>
    <cellStyle name="Normal 165 3" xfId="22308" xr:uid="{FF3BF3AC-22A3-4C0F-9603-1E01C1B44943}"/>
    <cellStyle name="Normal 165 4" xfId="22309" xr:uid="{EF0574E4-B14A-422C-8B0B-08A659C82D75}"/>
    <cellStyle name="Normal 165 5" xfId="22310" xr:uid="{5BEE6A89-480E-448F-8C1B-7CB9AB7859EE}"/>
    <cellStyle name="Normal 166" xfId="22311" xr:uid="{EA4C8CF4-B8D1-49EB-8F74-E28FA498DDFC}"/>
    <cellStyle name="Normal 166 2" xfId="22312" xr:uid="{D70C0310-0BDF-406B-99F3-96C76571321C}"/>
    <cellStyle name="Normal 166 2 2" xfId="22313" xr:uid="{5A81FA28-2941-44DA-9CD6-BB8894D61AF9}"/>
    <cellStyle name="Normal 166 2 2 2" xfId="22314" xr:uid="{98B86F01-FAE4-4193-9BD7-886500B8FFEA}"/>
    <cellStyle name="Normal 166 2 2 3" xfId="22315" xr:uid="{B68A47BD-BE5C-4940-A2BB-2705DEE28073}"/>
    <cellStyle name="Normal 166 2 3" xfId="22316" xr:uid="{6711A955-A6FC-4314-9CC4-C87129B396F1}"/>
    <cellStyle name="Normal 166 2 4" xfId="22317" xr:uid="{1A46D7E7-403E-4407-9AFB-17E8CC9263EB}"/>
    <cellStyle name="Normal 166 3" xfId="22318" xr:uid="{B920B102-6D17-4076-9187-3D8BC7CB7502}"/>
    <cellStyle name="Normal 166 4" xfId="22319" xr:uid="{7174D396-C235-4885-B3D3-7AF02B59A300}"/>
    <cellStyle name="Normal 166 5" xfId="22320" xr:uid="{5C989022-8141-4347-A023-C13D60D10156}"/>
    <cellStyle name="Normal 167" xfId="22321" xr:uid="{3DC3F3A5-8A39-45FB-83F1-75ECE732FAB2}"/>
    <cellStyle name="Normal 167 2" xfId="22322" xr:uid="{6048CE3F-B91E-49FD-B490-9D6C28D071F0}"/>
    <cellStyle name="Normal 167 2 2" xfId="22323" xr:uid="{F6104C70-2A5D-4994-9613-026D40BCF69B}"/>
    <cellStyle name="Normal 167 2 2 2" xfId="22324" xr:uid="{17D452B1-0764-47A3-B78D-129A7E1F14ED}"/>
    <cellStyle name="Normal 167 2 2 3" xfId="22325" xr:uid="{7E6D5842-48A5-4AEE-9FEB-9F3EB37504FC}"/>
    <cellStyle name="Normal 167 2 3" xfId="22326" xr:uid="{E0F32484-EC41-4894-AB80-DD66BB23A18C}"/>
    <cellStyle name="Normal 167 2 4" xfId="22327" xr:uid="{B20EB7E0-4CE9-4B76-B24B-69DD229E7CFC}"/>
    <cellStyle name="Normal 167 3" xfId="22328" xr:uid="{29CEDA68-305B-472C-8681-C01EC9E78517}"/>
    <cellStyle name="Normal 167 4" xfId="22329" xr:uid="{D691E5FE-8971-45E3-804E-536FA2D56577}"/>
    <cellStyle name="Normal 167 5" xfId="22330" xr:uid="{6070AD7B-F000-4A63-839E-ED8342D92E51}"/>
    <cellStyle name="Normal 168" xfId="22331" xr:uid="{AB32CA9F-7F66-4D50-B810-EB9ED5038123}"/>
    <cellStyle name="Normal 168 2" xfId="22332" xr:uid="{F3D13AB3-3ECD-48BB-BB58-AA25B4FED44A}"/>
    <cellStyle name="Normal 168 2 2" xfId="22333" xr:uid="{030EC8E6-49DF-46DD-B3D6-256CDE4871DB}"/>
    <cellStyle name="Normal 168 2 2 2" xfId="22334" xr:uid="{05E570B7-DD25-4777-878C-396AD6F2621E}"/>
    <cellStyle name="Normal 168 2 2 3" xfId="22335" xr:uid="{C4B04562-97C9-4CD1-93F6-7E4DD88FA05B}"/>
    <cellStyle name="Normal 168 2 3" xfId="22336" xr:uid="{31D9FD13-D641-48A6-AB3F-90285F96E645}"/>
    <cellStyle name="Normal 168 2 4" xfId="22337" xr:uid="{469CB552-0E8A-47EB-848F-1EDFC216F208}"/>
    <cellStyle name="Normal 168 3" xfId="22338" xr:uid="{F5D6EC7B-3BEB-42F5-8151-8F0DC83C3A6B}"/>
    <cellStyle name="Normal 168 4" xfId="22339" xr:uid="{EDD3A58D-7EF7-41A4-A2D3-30768BD288AA}"/>
    <cellStyle name="Normal 168 5" xfId="22340" xr:uid="{99C3140D-FFCA-43D3-83D6-47DD8C80E01F}"/>
    <cellStyle name="Normal 169" xfId="22341" xr:uid="{96FF3894-70CC-480D-8286-5A2B7D6105E3}"/>
    <cellStyle name="Normal 169 2" xfId="22342" xr:uid="{6BE9C74B-43E2-4564-B427-F0CA3E07296E}"/>
    <cellStyle name="Normal 169 2 2" xfId="22343" xr:uid="{0EE3197B-8611-4781-BD85-5F8D6775B5C6}"/>
    <cellStyle name="Normal 169 2 2 2" xfId="22344" xr:uid="{CD9A1B1D-A35A-4720-927A-C2D366D4BCCF}"/>
    <cellStyle name="Normal 169 2 2 3" xfId="22345" xr:uid="{B7A6DB20-1083-4D98-BA3B-00C481573B27}"/>
    <cellStyle name="Normal 169 2 3" xfId="22346" xr:uid="{BE003411-2057-4321-8448-1A7F7EE57243}"/>
    <cellStyle name="Normal 169 2 4" xfId="22347" xr:uid="{E86D68C1-AE5D-41EA-BA88-12B8C0FFA174}"/>
    <cellStyle name="Normal 169 3" xfId="22348" xr:uid="{0C9AC8C9-1DC0-40A9-A17F-C37488325749}"/>
    <cellStyle name="Normal 169 4" xfId="22349" xr:uid="{175DEEFF-3EB2-4DE7-8CEC-483B83541C6D}"/>
    <cellStyle name="Normal 169 5" xfId="22350" xr:uid="{FDAD4D8E-3F9C-413E-B47A-252A76EED651}"/>
    <cellStyle name="Normal 17" xfId="22351" xr:uid="{A142D897-79F0-4A74-B30C-C192C207B8E6}"/>
    <cellStyle name="Normal 17 10" xfId="22352" xr:uid="{FDEECAF1-B4B9-417F-BDC2-FE2A61D32781}"/>
    <cellStyle name="Normal 17 11" xfId="22353" xr:uid="{E7F3FFA7-6BA1-478A-BDC5-D2CC51BA465F}"/>
    <cellStyle name="Normal 17 2" xfId="22354" xr:uid="{9BDD4BE0-BEE9-416A-866F-DAE87CF1D26F}"/>
    <cellStyle name="Normal 17 2 10" xfId="22355" xr:uid="{16EA72BC-560A-4754-B350-10CDB345882E}"/>
    <cellStyle name="Normal 17 2 2" xfId="22356" xr:uid="{1C72A99C-66F5-4D54-A157-EFF5C2E112E3}"/>
    <cellStyle name="Normal 17 2 2 2" xfId="22357" xr:uid="{6CD70F6F-C345-4F30-A885-F0C288FF4D9E}"/>
    <cellStyle name="Normal 17 2 2 2 2" xfId="22358" xr:uid="{DA36F867-4648-452A-BD3A-4F5AC0F7FB3C}"/>
    <cellStyle name="Normal 17 2 2 2 2 2" xfId="22359" xr:uid="{89BAE45B-BD49-4308-AED9-03D20AA97F0B}"/>
    <cellStyle name="Normal 17 2 2 2 2 3" xfId="22360" xr:uid="{19F41489-0166-414F-ADA4-52C793127831}"/>
    <cellStyle name="Normal 17 2 2 2 3" xfId="22361" xr:uid="{D5B1B434-6097-4BC5-A685-4CDF7B8C3FD6}"/>
    <cellStyle name="Normal 17 2 2 2 4" xfId="22362" xr:uid="{148AD06B-478A-45A5-945E-00BD25D3714A}"/>
    <cellStyle name="Normal 17 2 2 2 5" xfId="22363" xr:uid="{206167D7-B71F-407B-AA0A-244DB3B28D87}"/>
    <cellStyle name="Normal 17 2 2 3" xfId="22364" xr:uid="{810CE90E-BD00-440C-9313-5E5CD0C7F791}"/>
    <cellStyle name="Normal 17 2 2 3 2" xfId="22365" xr:uid="{3E0C17FD-5220-4A51-BF23-22C7DA29F520}"/>
    <cellStyle name="Normal 17 2 2 3 2 2" xfId="22366" xr:uid="{7F98DE93-9639-41A0-AE37-A4D207E96447}"/>
    <cellStyle name="Normal 17 2 2 3 3" xfId="22367" xr:uid="{7CDC8577-FF58-42C8-A3A9-2410E29F5A28}"/>
    <cellStyle name="Normal 17 2 2 3 4" xfId="22368" xr:uid="{2E37910A-A95A-4AF4-89FA-70898C0B0596}"/>
    <cellStyle name="Normal 17 2 2 4" xfId="22369" xr:uid="{FC57A120-ACB7-4791-98CA-3E069CBBFF94}"/>
    <cellStyle name="Normal 17 2 2 4 2" xfId="22370" xr:uid="{4F88AF35-986C-4A0E-B711-33AB6D1A6B1A}"/>
    <cellStyle name="Normal 17 2 2 4 2 2" xfId="22371" xr:uid="{AD05271A-4C0C-49B4-B4E6-024F5F509BE5}"/>
    <cellStyle name="Normal 17 2 2 4 3" xfId="22372" xr:uid="{C0CEAC5D-D776-4ADB-A815-749120A35739}"/>
    <cellStyle name="Normal 17 2 2 4 4" xfId="22373" xr:uid="{C298162D-3EF4-425B-AED5-3830A891BDCB}"/>
    <cellStyle name="Normal 17 2 2 5" xfId="22374" xr:uid="{92034015-1D2F-4DD8-A913-080E8BB34988}"/>
    <cellStyle name="Normal 17 2 2 5 2" xfId="22375" xr:uid="{01D44D6A-5125-4E8F-B9A7-42E9CF70EC62}"/>
    <cellStyle name="Normal 17 2 2 5 2 2" xfId="22376" xr:uid="{129F4C29-DFF7-418B-9800-3E5C4E5AAB4C}"/>
    <cellStyle name="Normal 17 2 2 5 3" xfId="22377" xr:uid="{3B7DE88E-350B-4BBE-BD01-E7B791888EE6}"/>
    <cellStyle name="Normal 17 2 2 5 4" xfId="22378" xr:uid="{7E5E0BA7-AE9B-4CAB-BCA3-FFC991606DD8}"/>
    <cellStyle name="Normal 17 2 2 6" xfId="22379" xr:uid="{D447C365-9D11-4C91-8D7E-86705BC23E79}"/>
    <cellStyle name="Normal 17 2 2 6 2" xfId="22380" xr:uid="{D45F9C54-BF55-436F-86C2-7B5FB05535F9}"/>
    <cellStyle name="Normal 17 2 2 7" xfId="22381" xr:uid="{0DC65071-DD5F-430F-9B1A-2A92918B43E6}"/>
    <cellStyle name="Normal 17 2 2 8" xfId="22382" xr:uid="{B075E17D-2B22-4C43-94C0-8E0D4A46C08A}"/>
    <cellStyle name="Normal 17 2 2 9" xfId="22383" xr:uid="{03A7B5CE-42DE-47C9-A61D-7DCDCB79FC97}"/>
    <cellStyle name="Normal 17 2 3" xfId="22384" xr:uid="{C6487171-82F1-4C0B-A126-B354FB5D6996}"/>
    <cellStyle name="Normal 17 2 3 2" xfId="22385" xr:uid="{1C40D7ED-B03C-444B-BAE3-3B58D2FA7537}"/>
    <cellStyle name="Normal 17 2 3 2 2" xfId="22386" xr:uid="{0D434100-F2C4-4B75-93B1-C42C5766E4B5}"/>
    <cellStyle name="Normal 17 2 3 2 3" xfId="22387" xr:uid="{EDF33798-9C30-48A5-8137-DEFF7DD104AC}"/>
    <cellStyle name="Normal 17 2 3 3" xfId="22388" xr:uid="{779F49F6-7165-451B-8892-18908CB9E027}"/>
    <cellStyle name="Normal 17 2 3 4" xfId="22389" xr:uid="{AC4A47E0-25A5-477C-9DAF-FAFDB4E3A5B4}"/>
    <cellStyle name="Normal 17 2 3 5" xfId="22390" xr:uid="{347705B6-89E9-4BED-AC12-21B354A14164}"/>
    <cellStyle name="Normal 17 2 4" xfId="22391" xr:uid="{1A234F40-4A3B-46C0-ADFD-9D39D72ED94C}"/>
    <cellStyle name="Normal 17 2 4 2" xfId="22392" xr:uid="{772B9A7C-32F9-4EE0-8A13-34B5F140DB28}"/>
    <cellStyle name="Normal 17 2 4 2 2" xfId="22393" xr:uid="{05BA87F7-F0AC-4544-9DCA-7A24FDD3CB7C}"/>
    <cellStyle name="Normal 17 2 4 2 3" xfId="22394" xr:uid="{6EC86E0B-FF89-4280-A61A-E3C60E01F16D}"/>
    <cellStyle name="Normal 17 2 4 3" xfId="22395" xr:uid="{A4B2316F-F66D-4970-8E22-4C14BC86F57A}"/>
    <cellStyle name="Normal 17 2 4 4" xfId="22396" xr:uid="{D85E8D8F-7048-48E3-9691-AE69410DF6FC}"/>
    <cellStyle name="Normal 17 2 4 5" xfId="22397" xr:uid="{6985AF85-B830-474D-ACE4-F79689AF430A}"/>
    <cellStyle name="Normal 17 2 5" xfId="22398" xr:uid="{F3B8011B-4DBD-435C-A7EC-30B3A6343963}"/>
    <cellStyle name="Normal 17 2 5 2" xfId="22399" xr:uid="{C5C8A54F-4EED-4762-AE78-6C62A489CDD7}"/>
    <cellStyle name="Normal 17 2 5 2 2" xfId="22400" xr:uid="{381BC611-2B48-4FC6-9AF1-6A5DBEE4D03D}"/>
    <cellStyle name="Normal 17 2 5 3" xfId="22401" xr:uid="{CA3020BA-E2A0-465B-A680-7ECEEF2CBF9E}"/>
    <cellStyle name="Normal 17 2 5 4" xfId="22402" xr:uid="{1307770F-8E33-4EA8-A80A-D86B94FFA718}"/>
    <cellStyle name="Normal 17 2 5 5" xfId="22403" xr:uid="{CF85B9CE-6109-413C-B139-D74E51158825}"/>
    <cellStyle name="Normal 17 2 6" xfId="22404" xr:uid="{17DAAA1E-5446-4D34-BEBF-F254B6550B2E}"/>
    <cellStyle name="Normal 17 2 6 2" xfId="22405" xr:uid="{7BB9B400-F57F-4D69-95B2-630DF6D73AC4}"/>
    <cellStyle name="Normal 17 2 6 2 2" xfId="22406" xr:uid="{3A18D436-9137-40F4-A3C5-7ED17E85CA8F}"/>
    <cellStyle name="Normal 17 2 6 3" xfId="22407" xr:uid="{8B0BAD3B-55C2-4DE5-BCC3-945FCBC72DAF}"/>
    <cellStyle name="Normal 17 2 6 4" xfId="22408" xr:uid="{67C89CAB-766F-464B-940D-4D6807B58DA2}"/>
    <cellStyle name="Normal 17 2 7" xfId="22409" xr:uid="{F874254C-4CEB-4100-AAFC-EE819223E8BD}"/>
    <cellStyle name="Normal 17 2 7 2" xfId="22410" xr:uid="{064C2E52-6333-444F-A5DA-277EADD22076}"/>
    <cellStyle name="Normal 17 2 8" xfId="22411" xr:uid="{9BBA063A-BEA9-4BE4-BF4D-16BF1C5A1E2C}"/>
    <cellStyle name="Normal 17 2 9" xfId="22412" xr:uid="{F79C7660-E8E3-4643-A308-4DD94DC4B56F}"/>
    <cellStyle name="Normal 17 3" xfId="22413" xr:uid="{4F5C4892-8A33-4CF1-84C8-DA374ACED2D7}"/>
    <cellStyle name="Normal 17 3 2" xfId="22414" xr:uid="{282E89B7-FEE4-4FFE-93C4-738B9589513B}"/>
    <cellStyle name="Normal 17 3 2 2" xfId="22415" xr:uid="{854F4813-E6E6-4D0A-A57B-4B2142B24BD9}"/>
    <cellStyle name="Normal 17 3 2 3" xfId="22416" xr:uid="{16516065-9201-44D4-8C09-F146272B1D11}"/>
    <cellStyle name="Normal 17 3 2 4" xfId="22417" xr:uid="{2DE43602-2300-48CD-91B1-6E75D53AD85D}"/>
    <cellStyle name="Normal 17 3 3" xfId="22418" xr:uid="{B3DCBD38-3E66-4229-AC8A-8D504FCF150E}"/>
    <cellStyle name="Normal 17 3 3 2" xfId="22419" xr:uid="{A89441F3-8C3E-4B85-A7D5-266F7698ABB7}"/>
    <cellStyle name="Normal 17 3 3 3" xfId="22420" xr:uid="{18504308-F86D-4B24-95E7-C000E29A3EC1}"/>
    <cellStyle name="Normal 17 4" xfId="22421" xr:uid="{B4772C20-0B23-40ED-894E-A9286E822F1B}"/>
    <cellStyle name="Normal 17 4 2" xfId="22422" xr:uid="{3C02F441-8D65-4AC3-87D0-B18390AFB177}"/>
    <cellStyle name="Normal 17 4 2 2" xfId="22423" xr:uid="{275C6FAB-12FA-44B2-B032-6B15F061AE47}"/>
    <cellStyle name="Normal 17 4 2 3" xfId="22424" xr:uid="{DC65049D-122E-4E78-94F6-75D81CB87707}"/>
    <cellStyle name="Normal 17 4 3" xfId="22425" xr:uid="{39C3D393-907C-46EA-A0B7-A45B3D68D118}"/>
    <cellStyle name="Normal 17 4 4" xfId="22426" xr:uid="{8F704392-C1C6-4546-931A-AEFB2611C211}"/>
    <cellStyle name="Normal 17 4 5" xfId="22427" xr:uid="{FD7FBF13-507E-4BC5-AAD8-375259A2A3A4}"/>
    <cellStyle name="Normal 17 5" xfId="22428" xr:uid="{20B707D3-9591-4F20-9139-0924B08EE784}"/>
    <cellStyle name="Normal 17 5 2" xfId="22429" xr:uid="{F0ACADE7-AF39-4B1D-8E48-8845535D06E1}"/>
    <cellStyle name="Normal 17 5 2 2" xfId="22430" xr:uid="{5B2AFDB0-F0C8-447E-98E5-63F99AE57DEF}"/>
    <cellStyle name="Normal 17 5 3" xfId="22431" xr:uid="{814AD802-7A43-46FA-9A61-4D727519CB23}"/>
    <cellStyle name="Normal 17 5 4" xfId="22432" xr:uid="{584FED72-C1BB-44F9-8543-388A99801C70}"/>
    <cellStyle name="Normal 17 5 5" xfId="22433" xr:uid="{418D566E-D3A5-4378-9A87-6101A06F7BB1}"/>
    <cellStyle name="Normal 17 5 6" xfId="22434" xr:uid="{5648A905-DD98-4A65-81B5-4528E237BA02}"/>
    <cellStyle name="Normal 17 6" xfId="22435" xr:uid="{88C7990B-CDFE-4A14-90B8-F02242FF2A52}"/>
    <cellStyle name="Normal 17 6 2" xfId="22436" xr:uid="{DE8EDAC2-C0F5-4722-8453-0D3DF92D9877}"/>
    <cellStyle name="Normal 17 6 2 2" xfId="22437" xr:uid="{C3286B32-C4BD-401C-8C74-02AA7CD7D08D}"/>
    <cellStyle name="Normal 17 6 3" xfId="22438" xr:uid="{D236294F-9DA8-4E0C-B7C2-31E5B40B0B99}"/>
    <cellStyle name="Normal 17 6 4" xfId="22439" xr:uid="{7731458C-7B92-4DBD-9BFB-4F184E18C5F4}"/>
    <cellStyle name="Normal 17 6 5" xfId="22440" xr:uid="{3F1F9257-D169-4FC3-83E2-B2A54131A2D4}"/>
    <cellStyle name="Normal 17 7" xfId="22441" xr:uid="{6D33AE94-3236-499D-9EFB-7B863E0BA07E}"/>
    <cellStyle name="Normal 17 7 2" xfId="22442" xr:uid="{87B4E4FF-A409-4442-95AD-ABAA4F429A84}"/>
    <cellStyle name="Normal 17 7 2 2" xfId="22443" xr:uid="{983E268E-9588-4E57-8881-8CB164CAFB5B}"/>
    <cellStyle name="Normal 17 7 3" xfId="22444" xr:uid="{305ECE7E-0146-42B6-BBF1-C3CFAAA4AA5E}"/>
    <cellStyle name="Normal 17 7 4" xfId="22445" xr:uid="{B7807FF3-E4A9-4DE8-9DDB-B980094DBC6C}"/>
    <cellStyle name="Normal 17 7 5" xfId="22446" xr:uid="{AE70983B-EB81-4124-99B2-7B7476F8653D}"/>
    <cellStyle name="Normal 17 8" xfId="22447" xr:uid="{A10BE6FF-C2A3-4C6E-AE09-6A652ACC278E}"/>
    <cellStyle name="Normal 17 8 2" xfId="22448" xr:uid="{F0B3A0F4-B611-46BC-A48B-9885FC46CEC8}"/>
    <cellStyle name="Normal 17 9" xfId="22449" xr:uid="{80D00C24-C163-4C05-941B-47099485E57D}"/>
    <cellStyle name="Normal 170" xfId="22450" xr:uid="{64EA4034-9ADE-4E21-B618-DDECEAC0024D}"/>
    <cellStyle name="Normal 170 2" xfId="22451" xr:uid="{C5C00613-7A13-4BA2-B566-CD8F165C0D11}"/>
    <cellStyle name="Normal 170 2 2" xfId="22452" xr:uid="{5DD22CA9-7C9A-4210-A360-06CA81CAC3B4}"/>
    <cellStyle name="Normal 170 2 2 2" xfId="22453" xr:uid="{C16BEE37-DD5D-40CF-B4E6-9D6461171C40}"/>
    <cellStyle name="Normal 170 2 2 3" xfId="22454" xr:uid="{4E842482-5BCB-4DAE-94C0-29A626021BD9}"/>
    <cellStyle name="Normal 170 2 3" xfId="22455" xr:uid="{D5A2E605-428E-4093-ADDC-8DA4DFEB978F}"/>
    <cellStyle name="Normal 170 2 4" xfId="22456" xr:uid="{34FCFFDA-313D-45A9-909E-D31A5DDC1C74}"/>
    <cellStyle name="Normal 170 3" xfId="22457" xr:uid="{BD89CEFC-67BD-40DF-863A-795F59BFA320}"/>
    <cellStyle name="Normal 170 4" xfId="22458" xr:uid="{A6616A39-F6A1-4D2E-BE1A-0435FD8DEE1A}"/>
    <cellStyle name="Normal 170 5" xfId="22459" xr:uid="{D9886070-4193-46FD-8BF4-515EF8790C92}"/>
    <cellStyle name="Normal 171" xfId="22460" xr:uid="{92EFC391-AE5C-4147-9D1B-0D2A6FBEE318}"/>
    <cellStyle name="Normal 171 2" xfId="22461" xr:uid="{B6FF869A-5D4E-4D8C-BDAD-8DD4D21EBDE5}"/>
    <cellStyle name="Normal 171 2 2" xfId="22462" xr:uid="{8CB63020-C388-48DE-B3BB-1ABE346BB05D}"/>
    <cellStyle name="Normal 171 2 2 2" xfId="22463" xr:uid="{06145F6B-882C-4DEB-B7DE-39F55253B0ED}"/>
    <cellStyle name="Normal 171 2 2 3" xfId="22464" xr:uid="{B6902047-9340-45BB-AF5B-C9BC7FDB702B}"/>
    <cellStyle name="Normal 171 2 3" xfId="22465" xr:uid="{2213B363-B1FE-4089-A57B-2A23103D021B}"/>
    <cellStyle name="Normal 171 2 4" xfId="22466" xr:uid="{EDB4B498-0A2F-4863-9386-CCD83C4F32DB}"/>
    <cellStyle name="Normal 171 3" xfId="22467" xr:uid="{3C081BE3-7CB8-4181-98A3-C99A6B7EF8D1}"/>
    <cellStyle name="Normal 171 4" xfId="22468" xr:uid="{6C4499F3-3186-4128-8FE0-DB8DC5E5ADC2}"/>
    <cellStyle name="Normal 171 5" xfId="22469" xr:uid="{9D247B62-6C74-468E-A015-5A419721C474}"/>
    <cellStyle name="Normal 172" xfId="22470" xr:uid="{C7ECBA6D-B62F-44B0-8923-ADFCC8AC7BCD}"/>
    <cellStyle name="Normal 172 2" xfId="22471" xr:uid="{5C7EBD90-8C75-49B3-AE15-C09E2E44F75B}"/>
    <cellStyle name="Normal 172 2 2" xfId="22472" xr:uid="{F1D421F2-2B58-4B55-B744-F059A6744938}"/>
    <cellStyle name="Normal 172 2 2 2" xfId="22473" xr:uid="{12FC6231-91C4-43B7-BAC7-BEF7189BDDB1}"/>
    <cellStyle name="Normal 172 2 2 3" xfId="22474" xr:uid="{90F1172E-8449-4621-B9F4-BDAEBA5F865F}"/>
    <cellStyle name="Normal 172 2 3" xfId="22475" xr:uid="{7F3C72BE-1EE1-49AD-A643-1DF4CB7C89E2}"/>
    <cellStyle name="Normal 172 2 4" xfId="22476" xr:uid="{BA7CA86D-24FC-41AB-B5E2-1F0D6A5DD573}"/>
    <cellStyle name="Normal 172 3" xfId="22477" xr:uid="{0DCE8371-FEF7-477D-8D92-0042BD7DA629}"/>
    <cellStyle name="Normal 172 4" xfId="22478" xr:uid="{69CDBB3C-6A80-493C-8EBF-78D344B4CAF2}"/>
    <cellStyle name="Normal 172 5" xfId="22479" xr:uid="{2259DAFA-135B-432B-94FB-4000377C4EDF}"/>
    <cellStyle name="Normal 173" xfId="22480" xr:uid="{28D34778-3BC7-4629-BCE1-2BB6E57C00D9}"/>
    <cellStyle name="Normal 173 2" xfId="22481" xr:uid="{489D2A64-6173-4588-A8FA-9969AB094EBD}"/>
    <cellStyle name="Normal 173 2 2" xfId="22482" xr:uid="{A7B2BEE4-4651-4D84-8740-F672E6F99B17}"/>
    <cellStyle name="Normal 173 2 2 2" xfId="22483" xr:uid="{038FA129-8F61-4ED8-8637-2C4051FA6E25}"/>
    <cellStyle name="Normal 173 2 2 3" xfId="22484" xr:uid="{F3EE4684-D581-426B-B247-8C14D815C953}"/>
    <cellStyle name="Normal 173 2 3" xfId="22485" xr:uid="{25560938-CC88-4456-B2A5-1757F2683E88}"/>
    <cellStyle name="Normal 173 2 4" xfId="22486" xr:uid="{72E422AE-F887-4F78-A3B6-77B150385DC0}"/>
    <cellStyle name="Normal 173 3" xfId="22487" xr:uid="{3E1AF338-2877-4AFB-ADA7-43A67B5A42F0}"/>
    <cellStyle name="Normal 173 4" xfId="22488" xr:uid="{02CBD87E-B720-42A3-8F77-251FE9AD2005}"/>
    <cellStyle name="Normal 173 5" xfId="22489" xr:uid="{EFDCD297-CC5A-4A94-8080-0DE1A0E87472}"/>
    <cellStyle name="Normal 174" xfId="22490" xr:uid="{8EA1EEB6-BA0B-4D2F-8E01-292C7A042016}"/>
    <cellStyle name="Normal 174 2" xfId="22491" xr:uid="{59C15904-1137-4FA6-9259-8296BFD53324}"/>
    <cellStyle name="Normal 174 2 2" xfId="22492" xr:uid="{A2FD56FC-D9FB-4BA0-A402-72ECABD11753}"/>
    <cellStyle name="Normal 174 2 2 2" xfId="22493" xr:uid="{7B70DDD4-C895-472A-9E6F-FF8F0D8D1C49}"/>
    <cellStyle name="Normal 174 2 2 3" xfId="22494" xr:uid="{807B1F7A-6D62-467E-ADEF-1758E01E1CD3}"/>
    <cellStyle name="Normal 174 2 3" xfId="22495" xr:uid="{14DD1322-1717-4207-BF5D-103E57D6A1C2}"/>
    <cellStyle name="Normal 174 2 4" xfId="22496" xr:uid="{81818BF1-F7B7-4D64-B0A4-3DE6A37B43D0}"/>
    <cellStyle name="Normal 174 3" xfId="22497" xr:uid="{0C1EB4D1-9856-4F59-A316-6365DFD9CF35}"/>
    <cellStyle name="Normal 174 4" xfId="22498" xr:uid="{E7451042-4D0F-47ED-884F-6FB1A41FCE26}"/>
    <cellStyle name="Normal 174 5" xfId="22499" xr:uid="{75D98791-819B-4CD6-8003-C42D0FDA8E13}"/>
    <cellStyle name="Normal 175" xfId="22500" xr:uid="{26BDCD56-42A7-4A88-9DF6-F39738B2A7DE}"/>
    <cellStyle name="Normal 175 2" xfId="22501" xr:uid="{997F21AD-599C-4B37-A5A6-C4BA70C2D8EB}"/>
    <cellStyle name="Normal 175 2 2" xfId="22502" xr:uid="{57F58F01-D0EE-4D79-9B9C-24CCB4F5274C}"/>
    <cellStyle name="Normal 175 2 2 2" xfId="22503" xr:uid="{8C9DA940-A897-4331-9B04-E118EFF78922}"/>
    <cellStyle name="Normal 175 2 2 3" xfId="22504" xr:uid="{1A723D8C-47B1-4D8E-9668-F584EF1CADDD}"/>
    <cellStyle name="Normal 175 2 3" xfId="22505" xr:uid="{2356122A-4947-42DF-8FE2-71E05FB64CB8}"/>
    <cellStyle name="Normal 175 2 4" xfId="22506" xr:uid="{557E5076-6698-4D4C-BE03-4A82DD3698F7}"/>
    <cellStyle name="Normal 175 3" xfId="22507" xr:uid="{70D5BACA-1D8F-4B4E-B434-8D18EBEDF48A}"/>
    <cellStyle name="Normal 175 4" xfId="22508" xr:uid="{BB78A90B-9911-4CCF-8BDE-BE1C5927C173}"/>
    <cellStyle name="Normal 175 5" xfId="22509" xr:uid="{01AC0069-E6EF-4356-9A66-A42F974E270E}"/>
    <cellStyle name="Normal 176" xfId="22510" xr:uid="{7D88D66D-EACE-4783-BBDF-210A9FDE085A}"/>
    <cellStyle name="Normal 176 2" xfId="22511" xr:uid="{1371A867-4882-4856-B34D-BB88ABBBBF27}"/>
    <cellStyle name="Normal 176 2 2" xfId="22512" xr:uid="{E5DA8CEB-0C29-46D0-A618-8B7AC84D565B}"/>
    <cellStyle name="Normal 176 2 2 2" xfId="22513" xr:uid="{A0DB2B9B-0222-4977-A0D6-4F4EA2101697}"/>
    <cellStyle name="Normal 176 2 2 3" xfId="22514" xr:uid="{758E7A42-C0D2-4B0D-9548-12AB2B27DAD5}"/>
    <cellStyle name="Normal 176 2 3" xfId="22515" xr:uid="{988951E9-0A29-440E-A868-3C8F4DAA17E0}"/>
    <cellStyle name="Normal 176 2 4" xfId="22516" xr:uid="{DBEB4376-7FCE-44F0-820E-B76958FFCD77}"/>
    <cellStyle name="Normal 176 3" xfId="22517" xr:uid="{4D98F14C-357F-4CAA-B38D-BC7A41EE5BB0}"/>
    <cellStyle name="Normal 176 4" xfId="22518" xr:uid="{A5DB771E-8878-46B8-97CB-6972BA294C6B}"/>
    <cellStyle name="Normal 176 5" xfId="22519" xr:uid="{E69AF9CD-A702-4A7F-94A0-DD1031C09A13}"/>
    <cellStyle name="Normal 177" xfId="22520" xr:uid="{C98EE1D4-5A5A-4F4A-89A0-8AF504CF26B1}"/>
    <cellStyle name="Normal 177 2" xfId="22521" xr:uid="{DE076E0D-4792-41EF-B50F-7F34D30DF9BB}"/>
    <cellStyle name="Normal 177 2 2" xfId="22522" xr:uid="{1BB2FBF4-6ED6-4D84-AE1C-DD8CF8535C20}"/>
    <cellStyle name="Normal 177 2 2 2" xfId="22523" xr:uid="{A28E359A-DEC9-44AA-96EC-57C6E9DCBB14}"/>
    <cellStyle name="Normal 177 2 2 3" xfId="22524" xr:uid="{B71703A5-748B-4A9B-A2AF-F30999B040E8}"/>
    <cellStyle name="Normal 177 2 3" xfId="22525" xr:uid="{B8D2C9C7-7813-4D5A-A434-01B457F8E21D}"/>
    <cellStyle name="Normal 177 2 4" xfId="22526" xr:uid="{B885D81D-7EEE-4B95-9133-3CE5E38D1C78}"/>
    <cellStyle name="Normal 177 3" xfId="22527" xr:uid="{415453B3-2718-426F-BD02-2D5BC6ABF95C}"/>
    <cellStyle name="Normal 177 4" xfId="22528" xr:uid="{1E0987A5-26B6-4E2C-954B-932980783978}"/>
    <cellStyle name="Normal 177 5" xfId="22529" xr:uid="{FC7C737B-C079-49EA-9FC8-F7B999974F79}"/>
    <cellStyle name="Normal 178" xfId="22530" xr:uid="{DB33B394-DD7F-4F7D-8399-BDC0251AA572}"/>
    <cellStyle name="Normal 178 2" xfId="22531" xr:uid="{3FABD983-925D-44DB-B3CF-223A2AC8CCB4}"/>
    <cellStyle name="Normal 178 2 2" xfId="22532" xr:uid="{9FA2CFBF-565F-4C1E-A207-DF111420036B}"/>
    <cellStyle name="Normal 178 2 2 2" xfId="22533" xr:uid="{CB62534F-B087-40D7-BEC1-1CB48C062F05}"/>
    <cellStyle name="Normal 178 2 2 3" xfId="22534" xr:uid="{9476F314-6CEE-4027-A572-4C1CB589935D}"/>
    <cellStyle name="Normal 178 2 3" xfId="22535" xr:uid="{4C5922C6-B543-4DC0-B105-1D3150E32B7F}"/>
    <cellStyle name="Normal 178 2 4" xfId="22536" xr:uid="{C78C0D5D-566A-488D-968E-FA24C88BCAE2}"/>
    <cellStyle name="Normal 178 3" xfId="22537" xr:uid="{899EC6C1-7E57-4388-AF8B-6590968DB606}"/>
    <cellStyle name="Normal 178 4" xfId="22538" xr:uid="{2DF23AC8-2C31-492A-8E09-6B5F656EA41A}"/>
    <cellStyle name="Normal 178 5" xfId="22539" xr:uid="{DBC130BB-A8F2-4A3E-8875-0211F476AE55}"/>
    <cellStyle name="Normal 179" xfId="22540" xr:uid="{AFBB29F8-25F8-4329-9F81-D2ADD2029391}"/>
    <cellStyle name="Normal 179 2" xfId="22541" xr:uid="{1039663A-F50C-4B96-8463-F2847ACEEFB4}"/>
    <cellStyle name="Normal 179 2 2" xfId="22542" xr:uid="{56C2D55C-ACD2-4A5D-A83C-DC84878E888D}"/>
    <cellStyle name="Normal 179 2 2 2" xfId="22543" xr:uid="{59D22D02-6794-45E0-B5AE-2DEEB5091FD3}"/>
    <cellStyle name="Normal 179 2 2 3" xfId="22544" xr:uid="{4359C6BE-FAB3-4125-8CA9-6923DACB16A4}"/>
    <cellStyle name="Normal 179 2 3" xfId="22545" xr:uid="{4CF7ABF5-97CA-421D-8AE8-A360BE890483}"/>
    <cellStyle name="Normal 179 2 4" xfId="22546" xr:uid="{EFEF6BA8-369A-4B34-8CE2-332F255FD299}"/>
    <cellStyle name="Normal 179 3" xfId="22547" xr:uid="{C62F50B5-2495-463D-ABB0-B10C4604AB62}"/>
    <cellStyle name="Normal 179 4" xfId="22548" xr:uid="{955E9D1C-58FF-4952-885B-FB07671604F7}"/>
    <cellStyle name="Normal 179 5" xfId="22549" xr:uid="{733580C7-81B8-4EC4-BD9D-490D88556202}"/>
    <cellStyle name="Normal 18" xfId="22550" xr:uid="{39EFBF41-8CA3-42BE-92D6-8818C98A12F0}"/>
    <cellStyle name="Normal 18 10" xfId="22551" xr:uid="{57940B49-8AE9-4FD4-9D74-F3EC36FE6B38}"/>
    <cellStyle name="Normal 18 10 2" xfId="22552" xr:uid="{2D4B3D3C-BA5B-4D13-BF78-6E5407AEAD03}"/>
    <cellStyle name="Normal 18 11" xfId="22553" xr:uid="{8856F123-F87E-46EA-8AC5-09B34B96797D}"/>
    <cellStyle name="Normal 18 12" xfId="22554" xr:uid="{FB2D97ED-0F8E-412B-AD2C-6A967F549267}"/>
    <cellStyle name="Normal 18 2" xfId="22555" xr:uid="{A733D900-539E-42D5-83B8-931039C5B98E}"/>
    <cellStyle name="Normal 18 2 10" xfId="22556" xr:uid="{5954A642-68C2-408C-AD52-BCE707F9B256}"/>
    <cellStyle name="Normal 18 2 2" xfId="22557" xr:uid="{91431C54-D7C1-4E30-BC51-7050B976DB92}"/>
    <cellStyle name="Normal 18 2 2 2" xfId="22558" xr:uid="{96E4F4AA-4AB2-4C9A-B660-3938A066FF08}"/>
    <cellStyle name="Normal 18 2 2 2 2" xfId="22559" xr:uid="{F39961D1-D26A-4640-AA3D-613E6DAD6F9C}"/>
    <cellStyle name="Normal 18 2 2 2 2 2" xfId="22560" xr:uid="{50AD54E3-5D18-4488-9C23-6AB462D9236F}"/>
    <cellStyle name="Normal 18 2 2 2 2 3" xfId="22561" xr:uid="{E8D19C63-AD19-46BC-B95C-6A7B385F6958}"/>
    <cellStyle name="Normal 18 2 2 2 3" xfId="22562" xr:uid="{462FECF0-8C09-4383-9C6B-1FDDADC813C4}"/>
    <cellStyle name="Normal 18 2 2 2 3 2" xfId="22563" xr:uid="{EC94679F-0406-444E-A016-ECF59992AD38}"/>
    <cellStyle name="Normal 18 2 2 2 4" xfId="22564" xr:uid="{A9AB5C80-42A7-4316-B4BF-33F57C4005AB}"/>
    <cellStyle name="Normal 18 2 2 2 5" xfId="22565" xr:uid="{8B7D17F7-CCFE-4D38-B0AE-29C362C52F04}"/>
    <cellStyle name="Normal 18 2 2 3" xfId="22566" xr:uid="{A22041AF-0828-4140-BBE6-3488B24E9618}"/>
    <cellStyle name="Normal 18 2 2 3 2" xfId="22567" xr:uid="{0517BD6A-0843-4678-A8C3-A2214000E013}"/>
    <cellStyle name="Normal 18 2 2 3 2 2" xfId="22568" xr:uid="{2B068C02-F01E-4343-83E1-069C347E520B}"/>
    <cellStyle name="Normal 18 2 2 3 3" xfId="22569" xr:uid="{D580B788-734B-447A-8CFE-96BEB40C67DB}"/>
    <cellStyle name="Normal 18 2 2 3 4" xfId="22570" xr:uid="{5452F001-2AEB-4D92-8769-EE29A5698290}"/>
    <cellStyle name="Normal 18 2 2 3 5" xfId="22571" xr:uid="{54771F22-A588-4105-B6BF-E59938AE3675}"/>
    <cellStyle name="Normal 18 2 2 4" xfId="22572" xr:uid="{2854132E-7E18-43F5-9A28-FD1FC240BA1E}"/>
    <cellStyle name="Normal 18 2 2 4 2" xfId="22573" xr:uid="{853FEB30-C8C2-4AA9-8EEA-FB0D0DF506BA}"/>
    <cellStyle name="Normal 18 2 2 4 2 2" xfId="22574" xr:uid="{46DB9475-21D1-4C14-8150-28049BA5ADC1}"/>
    <cellStyle name="Normal 18 2 2 4 3" xfId="22575" xr:uid="{74752730-00D1-4AA2-9724-9858AD578164}"/>
    <cellStyle name="Normal 18 2 2 4 4" xfId="22576" xr:uid="{3FFA2469-850C-45E0-A1B5-D0D889635903}"/>
    <cellStyle name="Normal 18 2 2 4 5" xfId="22577" xr:uid="{E87F0F87-8683-499C-98EF-CC4ADB6718EC}"/>
    <cellStyle name="Normal 18 2 2 5" xfId="22578" xr:uid="{5C431CDB-429E-433D-B6E0-D365FF5F970C}"/>
    <cellStyle name="Normal 18 2 2 5 2" xfId="22579" xr:uid="{758C2682-AC23-49ED-AE11-56E49FAE34E3}"/>
    <cellStyle name="Normal 18 2 2 5 2 2" xfId="22580" xr:uid="{5B3688E5-2B94-4C8A-ADEC-5C061FF73CAC}"/>
    <cellStyle name="Normal 18 2 2 5 3" xfId="22581" xr:uid="{7DA6E96F-3BBF-4A9D-BEA6-3A848DC4FD93}"/>
    <cellStyle name="Normal 18 2 2 5 4" xfId="22582" xr:uid="{C8CD667A-E82B-43D3-944C-530010143A30}"/>
    <cellStyle name="Normal 18 2 2 5 5" xfId="22583" xr:uid="{1FBA1096-5C48-4D32-83DC-6761556C3B31}"/>
    <cellStyle name="Normal 18 2 2 6" xfId="22584" xr:uid="{632E082E-AB38-432E-8792-D3A0BBB752FA}"/>
    <cellStyle name="Normal 18 2 2 6 2" xfId="22585" xr:uid="{22C371B5-76CF-40F6-8C66-1DB0B9C0DBEB}"/>
    <cellStyle name="Normal 18 2 2 7" xfId="22586" xr:uid="{37069421-3D91-4B03-9E6A-17399CA27B4B}"/>
    <cellStyle name="Normal 18 2 2 8" xfId="22587" xr:uid="{2D32A68A-D118-452F-ACAF-22DCD69647AD}"/>
    <cellStyle name="Normal 18 2 2 9" xfId="22588" xr:uid="{5D5F3E80-523D-446F-B3A3-1BF35E800B82}"/>
    <cellStyle name="Normal 18 2 3" xfId="22589" xr:uid="{18255561-745A-4BD0-B530-98B57E5CB19C}"/>
    <cellStyle name="Normal 18 2 3 2" xfId="22590" xr:uid="{932F7469-C5C7-4AD4-9233-795075724CAE}"/>
    <cellStyle name="Normal 18 2 3 2 2" xfId="22591" xr:uid="{23CCC6DE-EEF2-40F8-92F8-95B7429AE03B}"/>
    <cellStyle name="Normal 18 2 3 2 3" xfId="22592" xr:uid="{C57F4578-73CE-4BCD-A19C-C7520189248F}"/>
    <cellStyle name="Normal 18 2 3 3" xfId="22593" xr:uid="{9959B114-D13B-4DA8-8E76-0AE3B62EC66A}"/>
    <cellStyle name="Normal 18 2 3 3 2" xfId="22594" xr:uid="{102C285F-17E7-4B91-AF76-2633CB411A2B}"/>
    <cellStyle name="Normal 18 2 3 4" xfId="22595" xr:uid="{F769F0ED-2684-4084-B2DC-561111448B4B}"/>
    <cellStyle name="Normal 18 2 3 5" xfId="22596" xr:uid="{752DD4AF-0692-4B05-86B5-1A5030EEE482}"/>
    <cellStyle name="Normal 18 2 4" xfId="22597" xr:uid="{DDF8D47F-B9CE-4026-B640-CADBB97728C0}"/>
    <cellStyle name="Normal 18 2 4 2" xfId="22598" xr:uid="{5FCF7B9A-AE8A-4FFB-AC15-8710DDF4487F}"/>
    <cellStyle name="Normal 18 2 4 2 2" xfId="22599" xr:uid="{4B9682FF-8BC0-4777-BFBF-2A441AF368A3}"/>
    <cellStyle name="Normal 18 2 4 3" xfId="22600" xr:uid="{61E27AEA-A212-4F6F-AFBD-0110CE72368A}"/>
    <cellStyle name="Normal 18 2 4 4" xfId="22601" xr:uid="{6E1653C0-E03C-4E8C-AF17-12A65DAB6E07}"/>
    <cellStyle name="Normal 18 2 4 5" xfId="22602" xr:uid="{1346F843-870F-43D9-8189-9D673F1C83DB}"/>
    <cellStyle name="Normal 18 2 5" xfId="22603" xr:uid="{71AF2316-A99F-4C2B-9DE3-D9F23108F78E}"/>
    <cellStyle name="Normal 18 2 5 2" xfId="22604" xr:uid="{D34600F8-9F38-40AB-8C8B-A64D95AE0C8D}"/>
    <cellStyle name="Normal 18 2 5 2 2" xfId="22605" xr:uid="{C5BB9CC7-B3FB-4956-83AF-D334EF057B85}"/>
    <cellStyle name="Normal 18 2 5 3" xfId="22606" xr:uid="{AA39858A-1C86-498C-A517-4DD3C3E28397}"/>
    <cellStyle name="Normal 18 2 5 4" xfId="22607" xr:uid="{B4EA60E6-9D86-41CD-A6C8-03C892594F9F}"/>
    <cellStyle name="Normal 18 2 5 5" xfId="22608" xr:uid="{F8419FB6-317A-48EB-A800-69A1CC60916A}"/>
    <cellStyle name="Normal 18 2 6" xfId="22609" xr:uid="{D7887EA7-DFB1-4995-B428-5C3235F8D4DF}"/>
    <cellStyle name="Normal 18 2 6 2" xfId="22610" xr:uid="{D2344C8B-DA18-4CF1-9D7B-97B7BE60C1A8}"/>
    <cellStyle name="Normal 18 2 6 2 2" xfId="22611" xr:uid="{A3F7DDE4-8CFA-49FC-81D7-5CDF038FDEDF}"/>
    <cellStyle name="Normal 18 2 6 3" xfId="22612" xr:uid="{6ADCF3EC-651E-44BE-B668-B45ED2B4C815}"/>
    <cellStyle name="Normal 18 2 6 4" xfId="22613" xr:uid="{78ABE02F-662C-419F-883F-602C45E3CB80}"/>
    <cellStyle name="Normal 18 2 6 5" xfId="22614" xr:uid="{4083BF63-52E8-45E5-95BD-56CBBE5125C9}"/>
    <cellStyle name="Normal 18 2 7" xfId="22615" xr:uid="{7FF75DE6-617F-484E-98A3-D22B32707EAE}"/>
    <cellStyle name="Normal 18 2 7 2" xfId="22616" xr:uid="{C499C1F2-61AD-4646-BA02-8AE49108AA8B}"/>
    <cellStyle name="Normal 18 2 7 2 2" xfId="22617" xr:uid="{BD7F89E6-B8EA-4DF6-A88A-3A16F450A810}"/>
    <cellStyle name="Normal 18 2 7 3" xfId="22618" xr:uid="{44B960E9-E309-497B-85F6-0CE3316EA88F}"/>
    <cellStyle name="Normal 18 2 8" xfId="22619" xr:uid="{099C5570-FE8A-4587-B0DA-DC606ABC7C47}"/>
    <cellStyle name="Normal 18 2 8 2" xfId="22620" xr:uid="{B9A8E7A5-7AF2-4136-9AAC-7120B1491E00}"/>
    <cellStyle name="Normal 18 2 9" xfId="22621" xr:uid="{ED01A611-2353-45EB-A8E3-BEF82E8FB086}"/>
    <cellStyle name="Normal 18 3" xfId="22622" xr:uid="{62ACC158-A5B5-4EFE-9AE4-D897850F0604}"/>
    <cellStyle name="Normal 18 3 2" xfId="22623" xr:uid="{FE1A63D7-7AB7-4CC1-B79F-C527092B672D}"/>
    <cellStyle name="Normal 18 3 2 2" xfId="22624" xr:uid="{B4D5FBCB-928E-4BE0-B6A7-5F86ECE39594}"/>
    <cellStyle name="Normal 18 3 2 3" xfId="22625" xr:uid="{8252BAD7-99C6-4AF4-9F10-2231867B986A}"/>
    <cellStyle name="Normal 18 3 2 4" xfId="22626" xr:uid="{DA54076F-6A88-4B7E-A214-900EDF3A29E1}"/>
    <cellStyle name="Normal 18 3 2 5" xfId="22627" xr:uid="{6CBDB902-A31E-4E89-8985-2660CFDB7552}"/>
    <cellStyle name="Normal 18 3 2 6" xfId="22628" xr:uid="{814CE8F6-6AF7-4678-BE80-D46629429A20}"/>
    <cellStyle name="Normal 18 3 2 7" xfId="22629" xr:uid="{5DF997F8-B5AE-401F-877B-702E3C9A16CC}"/>
    <cellStyle name="Normal 18 3 3" xfId="22630" xr:uid="{4BA37CA0-A346-41D5-9A83-68AF77539FCE}"/>
    <cellStyle name="Normal 18 3 3 2" xfId="22631" xr:uid="{50296E84-A735-4651-A4F7-8065D47BCD9E}"/>
    <cellStyle name="Normal 18 3 3 3" xfId="22632" xr:uid="{138C13B2-2982-4531-9053-5F1CCE776261}"/>
    <cellStyle name="Normal 18 3 3 4" xfId="22633" xr:uid="{34696048-23C2-4076-8E31-483068465348}"/>
    <cellStyle name="Normal 18 3 4" xfId="22634" xr:uid="{612E4D5F-9DE6-45F2-BDF4-3FB63DE16256}"/>
    <cellStyle name="Normal 18 3 5" xfId="22635" xr:uid="{1399C227-E258-423F-AAA0-634AFEA7EFA3}"/>
    <cellStyle name="Normal 18 3 6" xfId="22636" xr:uid="{059649B1-5C95-4D29-A51B-5AAAF82355F4}"/>
    <cellStyle name="Normal 18 3 7" xfId="22637" xr:uid="{F957C24A-C31A-4841-854D-FAC293005884}"/>
    <cellStyle name="Normal 18 4" xfId="22638" xr:uid="{1210CEF7-DFC7-47D0-8DB2-51C9BCF31569}"/>
    <cellStyle name="Normal 18 4 2" xfId="22639" xr:uid="{371EBDAE-BD1A-4A43-B1B9-A4BEB4BDF24C}"/>
    <cellStyle name="Normal 18 4 2 2" xfId="22640" xr:uid="{BE26BB8E-37F7-4CB4-8F09-BA9F80A60AD8}"/>
    <cellStyle name="Normal 18 4 2 2 2" xfId="22641" xr:uid="{9D371417-F2B8-4563-AED8-4973A0794C85}"/>
    <cellStyle name="Normal 18 4 2 3" xfId="22642" xr:uid="{D64396A5-A281-4DBF-8B25-2EEEAB8EBD84}"/>
    <cellStyle name="Normal 18 4 2 4" xfId="22643" xr:uid="{E954436A-71F3-49BE-9A8E-97376576AD9E}"/>
    <cellStyle name="Normal 18 4 2 5" xfId="22644" xr:uid="{77A4DE7E-280A-414B-8C25-E3BB68284BF0}"/>
    <cellStyle name="Normal 18 4 3" xfId="22645" xr:uid="{DAE304BA-4E70-42F0-AC74-4DA6AECB8459}"/>
    <cellStyle name="Normal 18 4 3 2" xfId="22646" xr:uid="{BD75F92A-5699-4CB7-A2DF-CC91CF6A620B}"/>
    <cellStyle name="Normal 18 4 3 2 2" xfId="22647" xr:uid="{7C287090-36B6-4CEB-A26C-310A46D1702F}"/>
    <cellStyle name="Normal 18 4 3 3" xfId="22648" xr:uid="{02F11E92-E84A-45AE-983A-DE9BCB6D70F4}"/>
    <cellStyle name="Normal 18 4 3 4" xfId="22649" xr:uid="{82ECB62F-5515-41C4-B7CA-53C3C8F2046D}"/>
    <cellStyle name="Normal 18 4 3 5" xfId="22650" xr:uid="{191425EB-BC0B-4E80-9039-C1E742D8DD47}"/>
    <cellStyle name="Normal 18 4 4" xfId="22651" xr:uid="{0FFFFB01-3C71-4CAE-96D6-C5B5927F9CED}"/>
    <cellStyle name="Normal 18 4 4 2" xfId="22652" xr:uid="{CA2E255E-2FBF-46D8-ACF0-51F77C10C8FF}"/>
    <cellStyle name="Normal 18 4 4 2 2" xfId="22653" xr:uid="{EF4ED92A-154C-4926-896D-AE0DA56DC2E1}"/>
    <cellStyle name="Normal 18 4 4 3" xfId="22654" xr:uid="{3C4DC494-6021-46B4-BB36-E344F7A3BA92}"/>
    <cellStyle name="Normal 18 4 4 4" xfId="22655" xr:uid="{95A80C11-987A-4D58-BAC4-A136E796254F}"/>
    <cellStyle name="Normal 18 4 4 5" xfId="22656" xr:uid="{814B173D-9542-4A62-9E0A-03A72E47A0B8}"/>
    <cellStyle name="Normal 18 4 5" xfId="22657" xr:uid="{A0E1B0BE-B89A-4995-9D52-779244E7CABA}"/>
    <cellStyle name="Normal 18 4 5 2" xfId="22658" xr:uid="{4D8B21FF-C37D-4827-8AC1-4F56382BCF57}"/>
    <cellStyle name="Normal 18 4 5 2 2" xfId="22659" xr:uid="{D0D0AC35-39D6-4840-9725-96E250666348}"/>
    <cellStyle name="Normal 18 4 5 3" xfId="22660" xr:uid="{8BCFFEF0-4452-4874-BAA1-E91C579C1969}"/>
    <cellStyle name="Normal 18 4 5 4" xfId="22661" xr:uid="{0CABB57E-74B7-4203-A32A-713638DEC37C}"/>
    <cellStyle name="Normal 18 4 5 5" xfId="22662" xr:uid="{5E176932-CF2C-47F5-BD3E-90796311CBEC}"/>
    <cellStyle name="Normal 18 4 6" xfId="22663" xr:uid="{C4E4B3A1-2864-4D89-B33B-97FE0D93957D}"/>
    <cellStyle name="Normal 18 4 6 2" xfId="22664" xr:uid="{33F452E4-446F-4436-A8D1-7FE0621FE7D5}"/>
    <cellStyle name="Normal 18 4 7" xfId="22665" xr:uid="{2C894C6E-0215-491F-B771-EA110E64A758}"/>
    <cellStyle name="Normal 18 4 8" xfId="22666" xr:uid="{6950D39B-556C-4E12-88C6-C9973AE7DFFA}"/>
    <cellStyle name="Normal 18 4 9" xfId="22667" xr:uid="{81D25966-F5F2-48E4-9E08-42453352A79F}"/>
    <cellStyle name="Normal 18 5" xfId="22668" xr:uid="{C7EA1EF1-6346-4A4A-9C5D-1B850C078D8D}"/>
    <cellStyle name="Normal 18 5 2" xfId="22669" xr:uid="{589183C9-2D83-4C5A-8F15-7A3C5B600C98}"/>
    <cellStyle name="Normal 18 5 2 2" xfId="22670" xr:uid="{0488E026-88C8-4D18-B10C-9B767D094187}"/>
    <cellStyle name="Normal 18 5 3" xfId="22671" xr:uid="{3B2A4B69-F6FD-4211-86AB-00BEBABA6204}"/>
    <cellStyle name="Normal 18 5 4" xfId="22672" xr:uid="{07DBD30C-5BFC-4986-B84B-CF2BBE33F41E}"/>
    <cellStyle name="Normal 18 5 5" xfId="22673" xr:uid="{F8074D1A-54A9-418D-B2A7-331C508FCB91}"/>
    <cellStyle name="Normal 18 5 6" xfId="22674" xr:uid="{15CC0034-C4D9-406F-AC35-E9C6F1410FA4}"/>
    <cellStyle name="Normal 18 6" xfId="22675" xr:uid="{7F214EA7-E7EA-4858-9593-DB16B83B2006}"/>
    <cellStyle name="Normal 18 6 2" xfId="22676" xr:uid="{BCB531E3-1335-44D7-879C-4B97D61D481B}"/>
    <cellStyle name="Normal 18 6 2 2" xfId="22677" xr:uid="{4625DF4E-4F84-4E70-A08A-BAE6A2A61B2E}"/>
    <cellStyle name="Normal 18 6 3" xfId="22678" xr:uid="{295E64EC-7079-41AA-B3AF-1053EE124860}"/>
    <cellStyle name="Normal 18 6 4" xfId="22679" xr:uid="{52563FD2-417B-4A12-AB89-3E5393E1E5FB}"/>
    <cellStyle name="Normal 18 6 5" xfId="22680" xr:uid="{2A363184-D792-49B4-A257-76DA3E79C339}"/>
    <cellStyle name="Normal 18 7" xfId="22681" xr:uid="{7F72E4DB-6FD0-4AD0-8B5A-D1F491499D51}"/>
    <cellStyle name="Normal 18 7 2" xfId="22682" xr:uid="{3AA7DFE6-1770-409D-8168-796FB8C233A7}"/>
    <cellStyle name="Normal 18 7 2 2" xfId="22683" xr:uid="{E80CFAC7-74F9-487E-BB2D-AFA70839E84B}"/>
    <cellStyle name="Normal 18 7 3" xfId="22684" xr:uid="{E7FFA22A-F44C-4ED8-A16D-D73AE2108EB7}"/>
    <cellStyle name="Normal 18 7 4" xfId="22685" xr:uid="{617AF3B8-0305-49A7-8D23-982617035E57}"/>
    <cellStyle name="Normal 18 7 5" xfId="22686" xr:uid="{B21EF83A-CEA7-439A-B5FA-F52B6C2634EE}"/>
    <cellStyle name="Normal 18 8" xfId="22687" xr:uid="{E51B7395-DDDA-43D5-B4B3-C97B9FCFDEF2}"/>
    <cellStyle name="Normal 18 8 2" xfId="22688" xr:uid="{2CD56848-16EE-45A5-9E31-B16CB67334F8}"/>
    <cellStyle name="Normal 18 8 2 2" xfId="22689" xr:uid="{76C19BA5-B937-4556-9C87-CC41E5A8527D}"/>
    <cellStyle name="Normal 18 8 3" xfId="22690" xr:uid="{E4FDB721-9CA9-4122-B31B-53223C0AB2FA}"/>
    <cellStyle name="Normal 18 8 4" xfId="22691" xr:uid="{E0935967-EC5A-4484-8B40-22FDFAE218CE}"/>
    <cellStyle name="Normal 18 8 5" xfId="22692" xr:uid="{32A9EC4F-A5C8-402F-BF78-EF93348F83CF}"/>
    <cellStyle name="Normal 18 9" xfId="22693" xr:uid="{102231C1-2051-4978-8471-2489F666BBEE}"/>
    <cellStyle name="Normal 18 9 2" xfId="22694" xr:uid="{2D6EFEB5-889E-4BEB-900F-E9F0A54DBC7C}"/>
    <cellStyle name="Normal 18 9 3" xfId="22695" xr:uid="{D7DD185C-91DC-44E6-B61F-C5E1227406D5}"/>
    <cellStyle name="Normal 180" xfId="22696" xr:uid="{B0D217F2-6AE1-444C-BD43-3855B4275463}"/>
    <cellStyle name="Normal 180 2" xfId="22697" xr:uid="{9E6B96B2-5FAE-4B96-BAE6-A279C89AEFC6}"/>
    <cellStyle name="Normal 180 2 2" xfId="22698" xr:uid="{FE17274A-11A7-4CC2-8561-EC6E18583CCE}"/>
    <cellStyle name="Normal 180 2 2 2" xfId="22699" xr:uid="{D7E30B10-ECF1-4617-9360-0397E8551EA2}"/>
    <cellStyle name="Normal 180 2 2 3" xfId="22700" xr:uid="{6EF76FD1-2CCB-4FC0-9C2A-3D69939476EB}"/>
    <cellStyle name="Normal 180 2 3" xfId="22701" xr:uid="{6E979C69-EEFA-486A-B5E4-FA50678445D0}"/>
    <cellStyle name="Normal 180 2 4" xfId="22702" xr:uid="{95166825-B809-4558-910F-5B673B91BC3E}"/>
    <cellStyle name="Normal 180 3" xfId="22703" xr:uid="{6ED841EC-797E-4A71-8430-49115F8E95DF}"/>
    <cellStyle name="Normal 180 4" xfId="22704" xr:uid="{ADA40561-F588-43BB-BD42-1D794A0AE530}"/>
    <cellStyle name="Normal 180 5" xfId="22705" xr:uid="{C6F7D18E-4218-4E66-9206-6CE498C62979}"/>
    <cellStyle name="Normal 181" xfId="22706" xr:uid="{2B08A386-B6F8-4F5D-B0A0-6B372AC976F8}"/>
    <cellStyle name="Normal 181 2" xfId="22707" xr:uid="{234F2128-1274-4E63-8D62-D1DC77B8AB32}"/>
    <cellStyle name="Normal 181 2 2" xfId="22708" xr:uid="{DFA650B5-FB33-441A-8A63-EF58B85364FA}"/>
    <cellStyle name="Normal 181 2 2 2" xfId="22709" xr:uid="{F5676A13-7ECF-43C7-9B01-8407D514BA97}"/>
    <cellStyle name="Normal 181 2 2 3" xfId="22710" xr:uid="{576D275D-59E4-4252-9B73-25ACD5CF87B9}"/>
    <cellStyle name="Normal 181 2 3" xfId="22711" xr:uid="{CF540A4F-9B0B-452F-B44E-1A63DCEDEAC9}"/>
    <cellStyle name="Normal 181 2 4" xfId="22712" xr:uid="{B66A806D-BB39-4F80-82CF-A85554DF0942}"/>
    <cellStyle name="Normal 181 3" xfId="22713" xr:uid="{A5987475-D608-4D5E-A7CD-960D6A5FE31A}"/>
    <cellStyle name="Normal 181 4" xfId="22714" xr:uid="{11A238E1-C6D6-4226-ACFD-ABF4BC857BB1}"/>
    <cellStyle name="Normal 181 5" xfId="22715" xr:uid="{B904BB59-4D52-4A74-B172-8833B82349D1}"/>
    <cellStyle name="Normal 182" xfId="22716" xr:uid="{02B63A21-CF13-4191-BAB9-4CB6ADF19C8A}"/>
    <cellStyle name="Normal 182 2" xfId="22717" xr:uid="{E833BD82-2985-4D87-88BF-1D01DE7746E6}"/>
    <cellStyle name="Normal 182 2 2" xfId="22718" xr:uid="{C84154ED-4839-4CC8-BBEB-992AB1D4277E}"/>
    <cellStyle name="Normal 182 2 2 2" xfId="22719" xr:uid="{8E89D34B-04A9-400D-98AD-A2A7948BBF31}"/>
    <cellStyle name="Normal 182 2 2 3" xfId="22720" xr:uid="{DB563D2F-F9A2-4496-BDBE-103AD1E75300}"/>
    <cellStyle name="Normal 182 2 3" xfId="22721" xr:uid="{2B1D6EE9-8313-43F5-8595-D165A1269EC1}"/>
    <cellStyle name="Normal 182 2 4" xfId="22722" xr:uid="{44694C18-2703-44DC-8A8E-D48FDF8F633B}"/>
    <cellStyle name="Normal 182 3" xfId="22723" xr:uid="{15A3B0DC-C6A1-4573-BF54-66E75699348D}"/>
    <cellStyle name="Normal 182 4" xfId="22724" xr:uid="{68311A3A-9531-420D-AD5F-ECFE678787D9}"/>
    <cellStyle name="Normal 182 5" xfId="22725" xr:uid="{5B131E1C-94B6-4846-89AA-5E36157AD6C3}"/>
    <cellStyle name="Normal 183" xfId="22726" xr:uid="{419172F7-0B55-4546-9154-EA04677E767A}"/>
    <cellStyle name="Normal 183 2" xfId="22727" xr:uid="{B7A37593-A516-4816-A345-92B1120A32CF}"/>
    <cellStyle name="Normal 183 2 2" xfId="22728" xr:uid="{82CC0639-3DFC-4E20-BBD2-1E05434F56F2}"/>
    <cellStyle name="Normal 183 2 2 2" xfId="22729" xr:uid="{A630B07B-F5DA-44FE-8668-C4A8AA3679E7}"/>
    <cellStyle name="Normal 183 2 2 3" xfId="22730" xr:uid="{8BAAF440-5161-4620-B95B-21B9D29C882D}"/>
    <cellStyle name="Normal 183 2 3" xfId="22731" xr:uid="{0369B7B0-A8E8-4D08-899E-04BE544CA6F0}"/>
    <cellStyle name="Normal 183 2 4" xfId="22732" xr:uid="{6949959D-C36F-4B44-A936-EC49926E289D}"/>
    <cellStyle name="Normal 183 3" xfId="22733" xr:uid="{E28AC2A1-D424-469D-A57F-05F1F884054E}"/>
    <cellStyle name="Normal 183 4" xfId="22734" xr:uid="{8A43D3FA-75DF-42F7-895E-1F0ACDD7A9FE}"/>
    <cellStyle name="Normal 183 5" xfId="22735" xr:uid="{F041C952-379C-473B-878D-5D0E8BF920F3}"/>
    <cellStyle name="Normal 184" xfId="22736" xr:uid="{806CF5CB-6F72-4205-9F96-D24FB966C277}"/>
    <cellStyle name="Normal 184 2" xfId="22737" xr:uid="{85EDA582-B20C-4A8A-AEED-616EE3C7B846}"/>
    <cellStyle name="Normal 184 2 2" xfId="22738" xr:uid="{CFB5B24D-9333-477C-9BCF-EED9FB35DDB6}"/>
    <cellStyle name="Normal 184 2 2 2" xfId="22739" xr:uid="{D4959A1D-608A-4431-86DF-28A4A5A81B39}"/>
    <cellStyle name="Normal 184 2 2 3" xfId="22740" xr:uid="{99DF7781-814D-472B-A74F-280B5C462D86}"/>
    <cellStyle name="Normal 184 2 3" xfId="22741" xr:uid="{A951A065-D844-4C96-912D-6C9C4C46465A}"/>
    <cellStyle name="Normal 184 2 4" xfId="22742" xr:uid="{AD15B0BC-99B5-4706-8D39-4EDD09DA0E87}"/>
    <cellStyle name="Normal 184 3" xfId="22743" xr:uid="{319043AE-2344-4163-A066-117DF0AA4FE7}"/>
    <cellStyle name="Normal 184 4" xfId="22744" xr:uid="{96A0598A-683D-4713-9938-48F3E2BC4A2A}"/>
    <cellStyle name="Normal 184 5" xfId="22745" xr:uid="{255C688B-9AB5-457B-ADBC-512C68794437}"/>
    <cellStyle name="Normal 185" xfId="22746" xr:uid="{CC2FE681-AFDF-49C2-8680-0B50ABC1E529}"/>
    <cellStyle name="Normal 185 2" xfId="22747" xr:uid="{59A622AB-24F0-4E8A-AF7B-95E91203527E}"/>
    <cellStyle name="Normal 185 2 2" xfId="22748" xr:uid="{F7B1E8FC-8841-4E01-929A-862236011FC9}"/>
    <cellStyle name="Normal 185 2 2 2" xfId="22749" xr:uid="{14C29ADC-BCDE-4484-A1A4-0E7E0F879FCF}"/>
    <cellStyle name="Normal 185 2 2 3" xfId="22750" xr:uid="{8BB0B934-ED00-49D6-BD12-C12C9066D8F9}"/>
    <cellStyle name="Normal 185 2 3" xfId="22751" xr:uid="{E904CA6C-BD6C-4BDA-B3EE-163EF7A05BDB}"/>
    <cellStyle name="Normal 185 2 4" xfId="22752" xr:uid="{CB631B21-EBC8-4430-98E1-AC6980C42BF5}"/>
    <cellStyle name="Normal 185 3" xfId="22753" xr:uid="{5667EB72-621D-4C76-987D-BD27C24270D9}"/>
    <cellStyle name="Normal 185 4" xfId="22754" xr:uid="{D21ED460-1936-47AE-9297-87F75BD88BDB}"/>
    <cellStyle name="Normal 185 5" xfId="22755" xr:uid="{9A680810-AB30-4D74-A445-9270179C1D0E}"/>
    <cellStyle name="Normal 186" xfId="22756" xr:uid="{034A74B7-88AC-4EAF-BD21-9BBE5881F5F7}"/>
    <cellStyle name="Normal 186 2" xfId="22757" xr:uid="{DD6C9345-70DE-4F89-B455-3852B4496886}"/>
    <cellStyle name="Normal 186 2 2" xfId="22758" xr:uid="{78CC6E10-99C5-4171-839F-B387780F3E58}"/>
    <cellStyle name="Normal 186 2 2 2" xfId="22759" xr:uid="{675BA69D-D019-461B-9400-E150C47C102B}"/>
    <cellStyle name="Normal 186 2 2 3" xfId="22760" xr:uid="{25D731CF-D7FB-4672-8CCB-7B4600F732F8}"/>
    <cellStyle name="Normal 186 2 3" xfId="22761" xr:uid="{AA732D25-935F-4411-A44D-F75AA9A3F1CA}"/>
    <cellStyle name="Normal 186 2 4" xfId="22762" xr:uid="{A2539DA6-DCE4-4B94-9C9C-88FA54733FB3}"/>
    <cellStyle name="Normal 186 3" xfId="22763" xr:uid="{8877914E-BA78-448F-88CC-160C9350F9F9}"/>
    <cellStyle name="Normal 186 4" xfId="22764" xr:uid="{E1088D91-D592-4B38-A050-054F8DB5545B}"/>
    <cellStyle name="Normal 186 5" xfId="22765" xr:uid="{F36E0204-CB25-48BF-BE99-2E72CB585E88}"/>
    <cellStyle name="Normal 187" xfId="22766" xr:uid="{B49AEE11-3DC0-40E0-BFA0-ABB1C56A45CC}"/>
    <cellStyle name="Normal 187 2" xfId="22767" xr:uid="{82FB9AE8-7724-4539-9296-D6CED9DD0D05}"/>
    <cellStyle name="Normal 187 2 2" xfId="22768" xr:uid="{89C10302-4E27-43FB-96C8-33D6EA8EB635}"/>
    <cellStyle name="Normal 187 2 2 2" xfId="22769" xr:uid="{12918E24-287D-48E0-848E-C2F8BD9CFAF5}"/>
    <cellStyle name="Normal 187 2 2 3" xfId="22770" xr:uid="{521D74C6-E691-451F-A240-4ECF47F5DB33}"/>
    <cellStyle name="Normal 187 2 3" xfId="22771" xr:uid="{B0D1AFCC-2FAE-4FE7-B06F-D792BE76948A}"/>
    <cellStyle name="Normal 187 2 4" xfId="22772" xr:uid="{50FF61F3-5EBF-4AC5-BE78-F5DFE5010B9F}"/>
    <cellStyle name="Normal 187 3" xfId="22773" xr:uid="{F323D573-75B4-40CF-BA53-3E8B1CD5B47A}"/>
    <cellStyle name="Normal 187 4" xfId="22774" xr:uid="{47ED0968-4531-4DA6-B250-DCD51D47D718}"/>
    <cellStyle name="Normal 187 5" xfId="22775" xr:uid="{CB808E67-8F9B-4D57-852C-28D5EF321A07}"/>
    <cellStyle name="Normal 188" xfId="22776" xr:uid="{AD559694-34F1-4CAC-B07C-B263F19313FF}"/>
    <cellStyle name="Normal 188 2" xfId="22777" xr:uid="{120A17F8-D37F-4169-9E2A-5D9537602864}"/>
    <cellStyle name="Normal 188 2 2" xfId="22778" xr:uid="{B066035B-B334-4FD9-83C5-7A68D97FB859}"/>
    <cellStyle name="Normal 188 2 2 2" xfId="22779" xr:uid="{E78A6EEC-F9B0-4DAF-B803-1C12842355C1}"/>
    <cellStyle name="Normal 188 2 2 3" xfId="22780" xr:uid="{438CAA10-1C1B-41D5-9D98-3844D14A5F99}"/>
    <cellStyle name="Normal 188 2 3" xfId="22781" xr:uid="{1A5163EE-2837-4941-84FF-DF65D3711673}"/>
    <cellStyle name="Normal 188 2 4" xfId="22782" xr:uid="{49E96B51-8173-4E48-9C2B-AB3FFA5D6927}"/>
    <cellStyle name="Normal 188 3" xfId="22783" xr:uid="{9E20E194-ED56-41FA-AB6A-36D28318B693}"/>
    <cellStyle name="Normal 188 4" xfId="22784" xr:uid="{D74F73D3-311A-40C8-A920-B59214AAF46C}"/>
    <cellStyle name="Normal 188 5" xfId="22785" xr:uid="{A47CB9F9-4A7D-4D04-858B-C2CDDEDA3BB1}"/>
    <cellStyle name="Normal 189" xfId="22786" xr:uid="{11086DB7-86C7-4898-8BD2-E83E57F580D3}"/>
    <cellStyle name="Normal 189 2" xfId="22787" xr:uid="{55CDD25D-CC75-43F7-ACC5-5C08D99F585A}"/>
    <cellStyle name="Normal 189 2 2" xfId="22788" xr:uid="{D6CB6C7E-63FC-4F95-BBA6-FDC05383561A}"/>
    <cellStyle name="Normal 189 2 2 2" xfId="22789" xr:uid="{D0BE7A2E-14B1-4BA9-9D1E-6D704A191209}"/>
    <cellStyle name="Normal 189 2 2 3" xfId="22790" xr:uid="{DC287282-4E66-4C13-A0AC-5FF95CE2C1FD}"/>
    <cellStyle name="Normal 189 2 3" xfId="22791" xr:uid="{DCF5C15A-26E2-4A8D-8A71-8F8AA81769C2}"/>
    <cellStyle name="Normal 189 2 4" xfId="22792" xr:uid="{349BB4E8-0CAF-443D-9A1C-4581E2ED5E82}"/>
    <cellStyle name="Normal 189 3" xfId="22793" xr:uid="{98862BE0-3102-4B39-9CB9-BAE9A0349819}"/>
    <cellStyle name="Normal 189 4" xfId="22794" xr:uid="{B54E822D-4B6D-499B-A0EC-F7B9825DE481}"/>
    <cellStyle name="Normal 189 5" xfId="22795" xr:uid="{3DD9761C-3421-482F-97B6-51959F316BFE}"/>
    <cellStyle name="Normal 19" xfId="22796" xr:uid="{89590196-7FF3-4A37-83A8-19B8ECCD42F5}"/>
    <cellStyle name="Normal 19 10" xfId="22797" xr:uid="{3F88B355-F7D1-4450-B046-8D0039C69D98}"/>
    <cellStyle name="Normal 19 10 2" xfId="22798" xr:uid="{3A6F4128-C677-4EF7-9E30-E4854D81EE3C}"/>
    <cellStyle name="Normal 19 11" xfId="22799" xr:uid="{F0A7353B-CD82-4CBA-B915-2E198D1412F0}"/>
    <cellStyle name="Normal 19 2" xfId="22800" xr:uid="{ED9C5A5D-4EC1-458B-A50C-39C25A8DB873}"/>
    <cellStyle name="Normal 19 2 10" xfId="22801" xr:uid="{72047C87-E27D-43B8-B211-D87103D23AB0}"/>
    <cellStyle name="Normal 19 2 2" xfId="22802" xr:uid="{B255F62B-2A12-40C9-85E5-BA89B6EF4483}"/>
    <cellStyle name="Normal 19 2 2 2" xfId="22803" xr:uid="{8A8B3AC3-38E2-4755-B25E-34484CBDDCD9}"/>
    <cellStyle name="Normal 19 2 2 2 2" xfId="22804" xr:uid="{F17BD2FD-FA10-4205-B079-E684194A8FC7}"/>
    <cellStyle name="Normal 19 2 2 2 2 2" xfId="22805" xr:uid="{221C860F-715A-40B0-A45A-7B487BE67017}"/>
    <cellStyle name="Normal 19 2 2 2 2 3" xfId="22806" xr:uid="{4CF5B429-7FA8-4008-BDA7-6B3C8813B315}"/>
    <cellStyle name="Normal 19 2 2 2 3" xfId="22807" xr:uid="{38B36F69-0933-494F-99B8-F3BA5F56454A}"/>
    <cellStyle name="Normal 19 2 2 2 3 2" xfId="22808" xr:uid="{9503F20E-894E-49FD-9BCD-AAA09AE59DB3}"/>
    <cellStyle name="Normal 19 2 2 2 4" xfId="22809" xr:uid="{D2399A2A-44B8-4CA9-B25C-30C82DF4DD69}"/>
    <cellStyle name="Normal 19 2 2 2 5" xfId="22810" xr:uid="{81BA33D5-A3BC-4073-8DBE-9F8D964228F5}"/>
    <cellStyle name="Normal 19 2 2 3" xfId="22811" xr:uid="{27751EB0-6CA2-46FD-8A74-F281698BA05C}"/>
    <cellStyle name="Normal 19 2 2 3 2" xfId="22812" xr:uid="{3926304C-9F53-4881-B7DB-073E349EC1A5}"/>
    <cellStyle name="Normal 19 2 2 3 2 2" xfId="22813" xr:uid="{169799A6-E6ED-47D7-B957-C552B5336F4D}"/>
    <cellStyle name="Normal 19 2 2 3 3" xfId="22814" xr:uid="{8A5CE249-D642-436D-8F2A-4F8288B8F475}"/>
    <cellStyle name="Normal 19 2 2 3 4" xfId="22815" xr:uid="{97D59AEA-D42E-44FE-836C-1CE5A7971FBD}"/>
    <cellStyle name="Normal 19 2 2 3 5" xfId="22816" xr:uid="{D72482B7-DAA4-4E85-9141-C90835DA0016}"/>
    <cellStyle name="Normal 19 2 2 4" xfId="22817" xr:uid="{39305D3F-0DE0-4104-88A6-0C2122FE604C}"/>
    <cellStyle name="Normal 19 2 2 4 2" xfId="22818" xr:uid="{8DA263D8-001A-4048-946A-535FC209186F}"/>
    <cellStyle name="Normal 19 2 2 4 2 2" xfId="22819" xr:uid="{54825382-6C0F-4492-8873-6E5C0E5A7FA1}"/>
    <cellStyle name="Normal 19 2 2 4 3" xfId="22820" xr:uid="{177CF0E1-25B2-4A1B-AD73-F8653675D81A}"/>
    <cellStyle name="Normal 19 2 2 4 4" xfId="22821" xr:uid="{AC484CDF-F333-4EB9-8BBF-E58AC416F8C8}"/>
    <cellStyle name="Normal 19 2 2 4 5" xfId="22822" xr:uid="{D84612A6-437B-49A2-9094-0C9A29077DCE}"/>
    <cellStyle name="Normal 19 2 2 5" xfId="22823" xr:uid="{4197187E-9E1E-431E-A429-D447FF376941}"/>
    <cellStyle name="Normal 19 2 2 5 2" xfId="22824" xr:uid="{A6E53AC8-6A22-4313-BC46-6C7456DB71E3}"/>
    <cellStyle name="Normal 19 2 2 5 2 2" xfId="22825" xr:uid="{02D3A704-6E58-48DD-BE9D-B49998BA8444}"/>
    <cellStyle name="Normal 19 2 2 5 3" xfId="22826" xr:uid="{CC64284E-3DA6-48DB-B7C2-2505F157983C}"/>
    <cellStyle name="Normal 19 2 2 5 4" xfId="22827" xr:uid="{FB66BBE4-6AAB-4868-8BAE-E82879355C92}"/>
    <cellStyle name="Normal 19 2 2 5 5" xfId="22828" xr:uid="{0AFB0D05-F2FE-4A40-B820-4A5E5304C9C1}"/>
    <cellStyle name="Normal 19 2 2 6" xfId="22829" xr:uid="{465AFA82-1CC2-4E47-B577-A7FA18EF8D64}"/>
    <cellStyle name="Normal 19 2 2 6 2" xfId="22830" xr:uid="{113C4791-AF7C-4B82-89F7-CFCB754F79F7}"/>
    <cellStyle name="Normal 19 2 2 7" xfId="22831" xr:uid="{2D0CC8F2-E424-4117-A75E-C9AB00CF2CE3}"/>
    <cellStyle name="Normal 19 2 2 8" xfId="22832" xr:uid="{B1F6FC55-40F5-4EE0-910D-BEE7BE2F48EA}"/>
    <cellStyle name="Normal 19 2 2 9" xfId="22833" xr:uid="{E86305B1-0613-4DC2-AB54-12917A6B7526}"/>
    <cellStyle name="Normal 19 2 3" xfId="22834" xr:uid="{2D21D36C-7EA0-4AD5-9D26-3CE5244A6E0E}"/>
    <cellStyle name="Normal 19 2 3 2" xfId="22835" xr:uid="{ED84C87C-918C-4C4D-9448-84D946878301}"/>
    <cellStyle name="Normal 19 2 3 2 2" xfId="22836" xr:uid="{0D59EFDB-D85E-4811-8668-395F45759C51}"/>
    <cellStyle name="Normal 19 2 3 2 3" xfId="22837" xr:uid="{A0E11622-4106-4A9B-A7B4-CF2130608388}"/>
    <cellStyle name="Normal 19 2 3 3" xfId="22838" xr:uid="{03B5D4EB-F410-476B-B0CD-24520BFC2E65}"/>
    <cellStyle name="Normal 19 2 3 3 2" xfId="22839" xr:uid="{2FEA7857-EBBC-4E30-8B84-B61127F3C730}"/>
    <cellStyle name="Normal 19 2 3 4" xfId="22840" xr:uid="{E6DD6945-848D-401B-BF17-9E32BB1E432C}"/>
    <cellStyle name="Normal 19 2 3 5" xfId="22841" xr:uid="{5E3E93D6-CE6C-460A-816F-50E5C0292593}"/>
    <cellStyle name="Normal 19 2 4" xfId="22842" xr:uid="{8D1F7AD7-E023-4B9E-A464-6736B61D2B74}"/>
    <cellStyle name="Normal 19 2 4 2" xfId="22843" xr:uid="{6E0E37C2-6258-458F-8E2F-BE1E938DD0D3}"/>
    <cellStyle name="Normal 19 2 4 2 2" xfId="22844" xr:uid="{A37C49A0-93C5-45DC-BCE5-3194E9B59B5A}"/>
    <cellStyle name="Normal 19 2 4 3" xfId="22845" xr:uid="{25E65966-4CA0-4D8D-BC22-F40050FB2625}"/>
    <cellStyle name="Normal 19 2 4 4" xfId="22846" xr:uid="{8FCED7FF-1AF5-40FC-B673-8F115716042D}"/>
    <cellStyle name="Normal 19 2 4 5" xfId="22847" xr:uid="{C705EC83-A37A-41F9-8BB7-40C650B6A368}"/>
    <cellStyle name="Normal 19 2 5" xfId="22848" xr:uid="{5145FC00-579F-4FC8-9BFC-B42468FE725A}"/>
    <cellStyle name="Normal 19 2 5 2" xfId="22849" xr:uid="{17A7ABB9-C73F-4977-B061-4C6542B12223}"/>
    <cellStyle name="Normal 19 2 5 2 2" xfId="22850" xr:uid="{39A8570B-EE9E-4CDC-AB31-2E4E8C3E446F}"/>
    <cellStyle name="Normal 19 2 5 3" xfId="22851" xr:uid="{4537B5DC-17F7-44AD-8CF0-78355139BD7D}"/>
    <cellStyle name="Normal 19 2 5 4" xfId="22852" xr:uid="{C95C1F87-C935-4A02-BD5C-D345DA370DA9}"/>
    <cellStyle name="Normal 19 2 5 5" xfId="22853" xr:uid="{FBC45504-5890-4EA2-9B88-92C6CC85D0D8}"/>
    <cellStyle name="Normal 19 2 6" xfId="22854" xr:uid="{340E48DF-D20C-4FBA-BF14-51EBFE6C54EE}"/>
    <cellStyle name="Normal 19 2 6 2" xfId="22855" xr:uid="{38F82B29-DD2B-4EEC-AD7B-6ECD7AF23658}"/>
    <cellStyle name="Normal 19 2 6 2 2" xfId="22856" xr:uid="{64720E9A-6C30-41FD-9036-FA42563FA82E}"/>
    <cellStyle name="Normal 19 2 6 3" xfId="22857" xr:uid="{4B465B62-9418-4A93-8262-9144250D7494}"/>
    <cellStyle name="Normal 19 2 6 4" xfId="22858" xr:uid="{1B4068B1-2E15-42CA-9241-FA93FD965453}"/>
    <cellStyle name="Normal 19 2 6 5" xfId="22859" xr:uid="{73075F9E-36CE-48F5-9EB1-F4CC13C2DF35}"/>
    <cellStyle name="Normal 19 2 7" xfId="22860" xr:uid="{5487AB52-1B93-4BED-B8BA-0CEB2B67F4A4}"/>
    <cellStyle name="Normal 19 2 7 2" xfId="22861" xr:uid="{F9BEED30-78D2-4E26-AA29-67B40D010987}"/>
    <cellStyle name="Normal 19 2 7 2 2" xfId="22862" xr:uid="{799A24AB-B746-44B5-B04F-1BF6A06CD7B9}"/>
    <cellStyle name="Normal 19 2 7 3" xfId="22863" xr:uid="{2D305C93-2122-4347-AE2C-ADDBDA0BCEB0}"/>
    <cellStyle name="Normal 19 2 8" xfId="22864" xr:uid="{36FA8B65-C694-49E5-A250-F8AE7B7C9613}"/>
    <cellStyle name="Normal 19 2 8 2" xfId="22865" xr:uid="{8A09C264-9956-41A6-8BE2-4C6122E15E29}"/>
    <cellStyle name="Normal 19 2 9" xfId="22866" xr:uid="{94F452C5-94E1-4C0C-95BA-AABAC127701B}"/>
    <cellStyle name="Normal 19 3" xfId="22867" xr:uid="{CE71C21A-5C1E-4C96-8021-3BD2AAF034C8}"/>
    <cellStyle name="Normal 19 3 2" xfId="22868" xr:uid="{3608A35B-2954-4A25-8C5B-7D0B25441356}"/>
    <cellStyle name="Normal 19 3 2 2" xfId="22869" xr:uid="{47164CDB-C7DA-46ED-A679-FDCACD24AB63}"/>
    <cellStyle name="Normal 19 3 2 3" xfId="22870" xr:uid="{5F2D3371-0512-4F76-8FB6-23AA2C14E8F6}"/>
    <cellStyle name="Normal 19 3 2 4" xfId="22871" xr:uid="{CD4062C3-1FE9-4F0A-AA8B-FE6B3DD6E036}"/>
    <cellStyle name="Normal 19 3 2 5" xfId="22872" xr:uid="{B1324270-DC3B-404E-B68C-C30661C4B859}"/>
    <cellStyle name="Normal 19 3 2 6" xfId="22873" xr:uid="{0D86059C-FFE4-41AC-BCDF-972430E51A01}"/>
    <cellStyle name="Normal 19 3 2 7" xfId="22874" xr:uid="{FBD1E60C-F698-48D1-ACE3-8ADA896A5607}"/>
    <cellStyle name="Normal 19 3 3" xfId="22875" xr:uid="{4E51060A-E334-4F1B-AC87-F3C642E2808D}"/>
    <cellStyle name="Normal 19 3 3 2" xfId="22876" xr:uid="{A9BF6273-CF62-401C-BDEB-DCCCB9CA71E3}"/>
    <cellStyle name="Normal 19 3 3 3" xfId="22877" xr:uid="{725F3418-EBF9-493F-9242-A5B450E13172}"/>
    <cellStyle name="Normal 19 3 3 4" xfId="22878" xr:uid="{A05320D2-6265-4B05-AF09-A8BA262009C7}"/>
    <cellStyle name="Normal 19 3 4" xfId="22879" xr:uid="{4EBB3D93-4C63-47E3-B7C9-DC0BBA40A65A}"/>
    <cellStyle name="Normal 19 3 5" xfId="22880" xr:uid="{6B41DBE4-923D-4BDF-9B59-C890B8622BE2}"/>
    <cellStyle name="Normal 19 3 6" xfId="22881" xr:uid="{F158E11D-D6E1-4B05-81AD-BF57E5FDEE2B}"/>
    <cellStyle name="Normal 19 3 7" xfId="22882" xr:uid="{DB834A31-2AE1-455F-A709-2CE07FCD8C1C}"/>
    <cellStyle name="Normal 19 4" xfId="22883" xr:uid="{E262003D-3F86-4E4E-B16E-38D2A630F2F1}"/>
    <cellStyle name="Normal 19 4 2" xfId="22884" xr:uid="{4BEFCFDD-E490-4292-9E79-38AA6767B58C}"/>
    <cellStyle name="Normal 19 4 2 2" xfId="22885" xr:uid="{B7730557-19EA-4291-B2FA-6A7EF0E1204E}"/>
    <cellStyle name="Normal 19 4 2 3" xfId="22886" xr:uid="{E318BA54-CAC2-4D36-9A35-36DCE9544BB2}"/>
    <cellStyle name="Normal 19 4 3" xfId="22887" xr:uid="{96C8691A-9F63-44D3-842E-AC27E1C7650D}"/>
    <cellStyle name="Normal 19 4 3 2" xfId="22888" xr:uid="{2FE08426-F7BB-4A78-94B3-0B29394BBF69}"/>
    <cellStyle name="Normal 19 4 4" xfId="22889" xr:uid="{EC3B9960-2DE6-450C-8B6E-00917487ADC3}"/>
    <cellStyle name="Normal 19 4 4 2" xfId="22890" xr:uid="{F73DC9AD-19BC-4D35-A2A3-4F9D57AD4EC2}"/>
    <cellStyle name="Normal 19 4 5" xfId="22891" xr:uid="{554EF38E-CBEC-4E87-A525-BDD6B38279C7}"/>
    <cellStyle name="Normal 19 4 6" xfId="22892" xr:uid="{588AF9BF-49EC-40C8-8A0E-2ADB55DF0A4C}"/>
    <cellStyle name="Normal 19 5" xfId="22893" xr:uid="{7A9E464D-2227-4337-857D-623235D961A5}"/>
    <cellStyle name="Normal 19 5 2" xfId="22894" xr:uid="{F14FDC96-B372-46C5-98E5-398263AF072A}"/>
    <cellStyle name="Normal 19 5 2 2" xfId="22895" xr:uid="{F221D1A3-F5D1-4B57-A4AD-10BF35D76C89}"/>
    <cellStyle name="Normal 19 5 3" xfId="22896" xr:uid="{9B1207A1-B0CD-41A8-AED8-7F55FBF08300}"/>
    <cellStyle name="Normal 19 5 4" xfId="22897" xr:uid="{773C26FA-8382-424D-91AF-90CB5577567E}"/>
    <cellStyle name="Normal 19 5 5" xfId="22898" xr:uid="{75BEFC80-59E0-4753-BB30-D4F586789A89}"/>
    <cellStyle name="Normal 19 5 6" xfId="22899" xr:uid="{69BD3A9C-8F9C-4C0E-A965-737AAAD0C918}"/>
    <cellStyle name="Normal 19 6" xfId="22900" xr:uid="{675EC8C5-C263-4D5E-93DC-DD7085423A88}"/>
    <cellStyle name="Normal 19 6 2" xfId="22901" xr:uid="{92F760E5-FC38-44D8-9B75-E7727FBADA65}"/>
    <cellStyle name="Normal 19 6 2 2" xfId="22902" xr:uid="{91809AE0-CD62-4F4F-A1EE-6D28392CDED3}"/>
    <cellStyle name="Normal 19 6 3" xfId="22903" xr:uid="{2C1D25D3-136C-47D8-AF2B-7EE9E1833539}"/>
    <cellStyle name="Normal 19 6 4" xfId="22904" xr:uid="{2C28C923-3D9B-4F36-983A-7329D0FF6EAA}"/>
    <cellStyle name="Normal 19 6 5" xfId="22905" xr:uid="{FBD889F5-70D9-4655-B734-672739226FB2}"/>
    <cellStyle name="Normal 19 7" xfId="22906" xr:uid="{26A31E92-7EBC-4CB5-84E0-244284F7EB36}"/>
    <cellStyle name="Normal 19 7 2" xfId="22907" xr:uid="{83A004BD-A17A-4667-84B9-78A119C77CF3}"/>
    <cellStyle name="Normal 19 7 2 2" xfId="22908" xr:uid="{3FF7E578-FCE0-4327-A5C0-81780E12D225}"/>
    <cellStyle name="Normal 19 7 3" xfId="22909" xr:uid="{A1D8ADA5-F2C8-4241-9EBD-8DCE76E87189}"/>
    <cellStyle name="Normal 19 7 4" xfId="22910" xr:uid="{04846F18-5C88-46C5-A797-C79B2E8837C8}"/>
    <cellStyle name="Normal 19 7 5" xfId="22911" xr:uid="{ADEAE7F2-E8D5-4045-94EE-360B47A72C87}"/>
    <cellStyle name="Normal 19 8" xfId="22912" xr:uid="{B1C0AB63-7366-4A87-99CE-8636AC7058B9}"/>
    <cellStyle name="Normal 19 8 2" xfId="22913" xr:uid="{A0F78D23-B0AD-41C3-B035-F96E74680DBA}"/>
    <cellStyle name="Normal 19 8 3" xfId="22914" xr:uid="{31468449-9EFF-4BD4-8260-0B17BB19A09D}"/>
    <cellStyle name="Normal 19 9" xfId="22915" xr:uid="{676254A1-F3F4-4980-A7A9-B70FCDB80829}"/>
    <cellStyle name="Normal 19 9 2" xfId="22916" xr:uid="{AB086492-60D5-4F12-865E-50B9BAF83F63}"/>
    <cellStyle name="Normal 190" xfId="22917" xr:uid="{E85A9FF1-EF64-4AF3-B5D0-4EFD09BC5657}"/>
    <cellStyle name="Normal 190 2" xfId="22918" xr:uid="{B324811C-E1CC-40FD-AEF9-06BB1814E5B9}"/>
    <cellStyle name="Normal 190 2 2" xfId="22919" xr:uid="{B0C3EB99-568B-4A39-82C0-470ECD672872}"/>
    <cellStyle name="Normal 190 2 2 2" xfId="22920" xr:uid="{158CB8D7-FC09-4E71-AE01-3D9F616FB507}"/>
    <cellStyle name="Normal 190 2 2 3" xfId="22921" xr:uid="{A9D0FE2B-A39B-4E6A-8AD8-5DF68FACF7E1}"/>
    <cellStyle name="Normal 190 2 3" xfId="22922" xr:uid="{BD53E6FB-015B-447C-95DD-A18DA3829B8A}"/>
    <cellStyle name="Normal 190 2 4" xfId="22923" xr:uid="{15B3AAEF-EFD9-4BA1-96FD-CEA77204532F}"/>
    <cellStyle name="Normal 190 3" xfId="22924" xr:uid="{B795F535-5717-4DB0-92DA-A33D804B5A04}"/>
    <cellStyle name="Normal 190 4" xfId="22925" xr:uid="{4A269C57-BD3C-4274-8004-BEFF11F393E4}"/>
    <cellStyle name="Normal 190 5" xfId="22926" xr:uid="{693A361C-0DE4-424F-9EEC-88B097F09BFA}"/>
    <cellStyle name="Normal 191" xfId="22927" xr:uid="{B533B600-277A-4015-B398-6BF2F1AC1976}"/>
    <cellStyle name="Normal 191 2" xfId="22928" xr:uid="{824C68C4-1E90-4E48-88F3-467C42917C27}"/>
    <cellStyle name="Normal 191 2 2" xfId="22929" xr:uid="{BB6F0F71-B345-4ABD-845C-17B0F7CFA5F5}"/>
    <cellStyle name="Normal 191 2 2 2" xfId="22930" xr:uid="{33A7305E-A895-4822-AC44-E9A0FB1C1930}"/>
    <cellStyle name="Normal 191 2 2 3" xfId="22931" xr:uid="{300A8748-8E5D-4326-A4CF-84900E5FB578}"/>
    <cellStyle name="Normal 191 2 3" xfId="22932" xr:uid="{4AEC0F6A-3C37-44BE-AAD7-B6F999B77D5A}"/>
    <cellStyle name="Normal 191 2 4" xfId="22933" xr:uid="{BB07F9A1-463D-45A3-A6FA-4E340BE95A5D}"/>
    <cellStyle name="Normal 191 3" xfId="22934" xr:uid="{59B22EB7-0DBA-443F-93EE-7D4667CEB952}"/>
    <cellStyle name="Normal 191 4" xfId="22935" xr:uid="{0EF8B5D6-2945-4A15-874A-BC4DB4442333}"/>
    <cellStyle name="Normal 191 5" xfId="22936" xr:uid="{332DF3C2-6C4B-4349-8A91-14FAE31B293F}"/>
    <cellStyle name="Normal 192" xfId="22937" xr:uid="{4947F7B0-60DF-4F47-977C-3DDA7DB5877D}"/>
    <cellStyle name="Normal 192 2" xfId="22938" xr:uid="{530974E9-B6A7-40BF-BCD2-1A261C63CD01}"/>
    <cellStyle name="Normal 192 2 2" xfId="22939" xr:uid="{B7079433-0503-4013-8E4E-7945F479D74A}"/>
    <cellStyle name="Normal 192 2 2 2" xfId="22940" xr:uid="{CF162F75-2043-4888-83F1-76805983F4E6}"/>
    <cellStyle name="Normal 192 2 2 3" xfId="22941" xr:uid="{F9EBAB06-987B-4783-B96C-C1BBB5829B1A}"/>
    <cellStyle name="Normal 192 2 3" xfId="22942" xr:uid="{65A299F9-9324-4412-A0CB-10676894B662}"/>
    <cellStyle name="Normal 192 2 4" xfId="22943" xr:uid="{20F0A040-61B4-408C-8DA7-4CE908003DB0}"/>
    <cellStyle name="Normal 192 3" xfId="22944" xr:uid="{572979A1-AF9C-411F-ABA6-6B30DF58B8EF}"/>
    <cellStyle name="Normal 192 4" xfId="22945" xr:uid="{B2CD4FC5-C93F-4E99-BE8E-34FFC45AE35E}"/>
    <cellStyle name="Normal 192 5" xfId="22946" xr:uid="{15823C35-B0A4-4647-9E6D-979FF9844C03}"/>
    <cellStyle name="Normal 193" xfId="22947" xr:uid="{DE3E75C1-1016-4810-A7EB-92B46900BC36}"/>
    <cellStyle name="Normal 193 2" xfId="22948" xr:uid="{0269BD14-F730-4516-9416-A64C7FBAF736}"/>
    <cellStyle name="Normal 193 2 2" xfId="22949" xr:uid="{35274E12-D052-4911-9907-54AA87D4A4EA}"/>
    <cellStyle name="Normal 193 2 2 2" xfId="22950" xr:uid="{B66F9F9F-9FEF-44D3-B5CA-D95611C6D1A3}"/>
    <cellStyle name="Normal 193 2 2 3" xfId="22951" xr:uid="{207A9791-92EB-427B-B777-67464C0DD1E4}"/>
    <cellStyle name="Normal 193 2 3" xfId="22952" xr:uid="{271D2DF4-890A-4537-ADA9-B326D37A0F74}"/>
    <cellStyle name="Normal 193 2 4" xfId="22953" xr:uid="{1F8FA70D-32E8-42D3-B493-D655B2A8BBEB}"/>
    <cellStyle name="Normal 193 3" xfId="22954" xr:uid="{E8292A5F-B576-4C7F-A91F-7897BB3DFC6D}"/>
    <cellStyle name="Normal 193 4" xfId="22955" xr:uid="{A25E407D-3671-4A5E-B18A-F38D352F40DA}"/>
    <cellStyle name="Normal 193 5" xfId="22956" xr:uid="{CCE84F87-46F7-4AE4-8F30-DB021FEDCE7E}"/>
    <cellStyle name="Normal 194" xfId="22957" xr:uid="{1CEFBC6E-B4C3-4375-B888-AE5A8D4FC98E}"/>
    <cellStyle name="Normal 194 2" xfId="22958" xr:uid="{83595E51-CAE2-4297-914B-41C80A6EB7D3}"/>
    <cellStyle name="Normal 194 2 2" xfId="22959" xr:uid="{972AEDC5-BE95-432A-AEAC-055505950276}"/>
    <cellStyle name="Normal 194 2 2 2" xfId="22960" xr:uid="{CF67A4AF-D35F-4BF7-811B-465031405D6B}"/>
    <cellStyle name="Normal 194 2 2 3" xfId="22961" xr:uid="{6E6EF673-2F81-4451-AE0C-28F0CDFD92C5}"/>
    <cellStyle name="Normal 194 2 3" xfId="22962" xr:uid="{D3856447-004A-45D3-A7F9-09B565C731FB}"/>
    <cellStyle name="Normal 194 2 4" xfId="22963" xr:uid="{3ECBD774-E0B7-4F55-AB0C-8C748D5DB9FD}"/>
    <cellStyle name="Normal 194 3" xfId="22964" xr:uid="{0A13F23A-2EAA-44E2-BA37-812812C65C96}"/>
    <cellStyle name="Normal 194 4" xfId="22965" xr:uid="{E8DC4B49-3A8F-433F-AA53-75DE4A71175A}"/>
    <cellStyle name="Normal 194 5" xfId="22966" xr:uid="{060284DA-088C-496B-AB9B-7F1A07DFF8C2}"/>
    <cellStyle name="Normal 195" xfId="22967" xr:uid="{1651D467-572F-46ED-9CF7-23E8FB0AE265}"/>
    <cellStyle name="Normal 195 2" xfId="22968" xr:uid="{2E16CB85-3C14-482A-9E7B-F58170CB585B}"/>
    <cellStyle name="Normal 195 2 2" xfId="22969" xr:uid="{09AACB38-A352-4868-B013-A39B4EB9514F}"/>
    <cellStyle name="Normal 195 2 2 2" xfId="22970" xr:uid="{C93766E3-71C7-4500-B7B4-1FEB546CD4FE}"/>
    <cellStyle name="Normal 195 2 2 3" xfId="22971" xr:uid="{D4D37A35-5F37-4FA9-8C86-8BAB32ECEB15}"/>
    <cellStyle name="Normal 195 2 3" xfId="22972" xr:uid="{058D8310-33DC-4CAA-BCA9-BB6B0934D8C6}"/>
    <cellStyle name="Normal 195 2 4" xfId="22973" xr:uid="{87A5BD9E-D93C-4ACD-9081-6982C835746B}"/>
    <cellStyle name="Normal 195 3" xfId="22974" xr:uid="{032D4F07-8A5B-40F8-B5A3-7EBF27E6B1AA}"/>
    <cellStyle name="Normal 195 4" xfId="22975" xr:uid="{921140FC-45E1-45EE-B524-C785C949F9F8}"/>
    <cellStyle name="Normal 195 5" xfId="22976" xr:uid="{F301FC29-BADF-4E02-A724-858A6106B8A6}"/>
    <cellStyle name="Normal 196" xfId="22977" xr:uid="{0D2F21ED-CDBC-420B-9D6B-BDDF7FE696A4}"/>
    <cellStyle name="Normal 196 2" xfId="22978" xr:uid="{F0859F54-A84F-4EBB-9730-99066CF5D87A}"/>
    <cellStyle name="Normal 196 2 2" xfId="22979" xr:uid="{71A24A9A-ECE2-445F-9DB5-8CA5AF76BA64}"/>
    <cellStyle name="Normal 196 2 2 2" xfId="22980" xr:uid="{7F4F89CC-D66D-4220-AEC7-B2AA1E6619A7}"/>
    <cellStyle name="Normal 196 2 2 3" xfId="22981" xr:uid="{50D4DE3F-0A58-4DD4-B0ED-7B0BD7DFE08E}"/>
    <cellStyle name="Normal 196 2 3" xfId="22982" xr:uid="{10FC5795-79BF-4622-B63B-2C825DCCCC5E}"/>
    <cellStyle name="Normal 196 2 4" xfId="22983" xr:uid="{46AF2503-BE20-405C-A694-56EFE0B636CD}"/>
    <cellStyle name="Normal 196 3" xfId="22984" xr:uid="{C634802C-BE03-4F12-87B6-6898C96C4B60}"/>
    <cellStyle name="Normal 196 4" xfId="22985" xr:uid="{BF0EEF10-EC4D-44E3-A099-6F126C9F16BC}"/>
    <cellStyle name="Normal 196 5" xfId="22986" xr:uid="{A36AA5E9-0031-434E-9D73-4AD15E7C5705}"/>
    <cellStyle name="Normal 197" xfId="22987" xr:uid="{65A7EF1E-E874-4E87-BBA8-23793A0A531D}"/>
    <cellStyle name="Normal 197 2" xfId="22988" xr:uid="{B9BEB7F6-2E73-4CFE-B69A-682D10D2B169}"/>
    <cellStyle name="Normal 197 2 2" xfId="22989" xr:uid="{7296370C-7C88-4149-9D6E-17C8323AF16C}"/>
    <cellStyle name="Normal 197 2 2 2" xfId="22990" xr:uid="{E19D52B2-944F-4234-8BCC-7CDB40714B9B}"/>
    <cellStyle name="Normal 197 2 2 3" xfId="22991" xr:uid="{054B019D-24F7-4DDB-9043-639EDBEE9D04}"/>
    <cellStyle name="Normal 197 2 3" xfId="22992" xr:uid="{F5ACD120-D7F5-4EAD-9F3A-E4F727B7C1DE}"/>
    <cellStyle name="Normal 197 2 4" xfId="22993" xr:uid="{50109681-A13D-4B1D-A6D2-C9E2B1F0F4B0}"/>
    <cellStyle name="Normal 197 3" xfId="22994" xr:uid="{5762FF9E-F85E-4A2A-B254-90286DAF8D22}"/>
    <cellStyle name="Normal 197 4" xfId="22995" xr:uid="{DEC29956-A57F-4AD6-BA02-138E69C1E3FC}"/>
    <cellStyle name="Normal 197 5" xfId="22996" xr:uid="{10346A28-4760-456A-ADAC-C5CFBF947CE7}"/>
    <cellStyle name="Normal 198" xfId="22997" xr:uid="{505D26EB-CA7A-4C23-9DA5-99CDBD3B8898}"/>
    <cellStyle name="Normal 198 2" xfId="22998" xr:uid="{8E7CCBF7-4279-4431-856F-D3F7BDFE30EF}"/>
    <cellStyle name="Normal 198 2 2" xfId="22999" xr:uid="{842D651A-48A6-4B8E-8F1A-0C241CB0FD88}"/>
    <cellStyle name="Normal 198 2 2 2" xfId="23000" xr:uid="{8ECF447D-01EB-45C4-84DA-1EF06EA7B77B}"/>
    <cellStyle name="Normal 198 2 2 3" xfId="23001" xr:uid="{E055180D-F63E-4AE3-8F78-64165B2F3A90}"/>
    <cellStyle name="Normal 198 2 3" xfId="23002" xr:uid="{71D81DB2-5A0F-41BD-9509-C69DFCEBB43F}"/>
    <cellStyle name="Normal 198 2 4" xfId="23003" xr:uid="{14BFF661-A89B-469D-AC17-496A1DD607BA}"/>
    <cellStyle name="Normal 198 3" xfId="23004" xr:uid="{91F6E79A-D4FA-41C9-ACD5-2F24683B2334}"/>
    <cellStyle name="Normal 198 4" xfId="23005" xr:uid="{3131E0C2-C5CD-417D-871F-55EC9B587832}"/>
    <cellStyle name="Normal 198 5" xfId="23006" xr:uid="{46A101B5-835F-4DB1-91D1-5622B34F877F}"/>
    <cellStyle name="Normal 199" xfId="23007" xr:uid="{EAE93B88-D06B-428F-BF3F-85D63C5806E7}"/>
    <cellStyle name="Normal 199 2" xfId="23008" xr:uid="{4A149D2F-CC42-4895-99D9-84A13855B799}"/>
    <cellStyle name="Normal 199 2 2" xfId="23009" xr:uid="{59917312-FDE2-44F2-B472-96D77823C6B7}"/>
    <cellStyle name="Normal 199 2 2 2" xfId="23010" xr:uid="{61CA9519-01C5-46F9-A1A7-24A936E555A8}"/>
    <cellStyle name="Normal 199 2 2 3" xfId="23011" xr:uid="{7AA03C97-E400-4F1E-AE40-398517B0BAAD}"/>
    <cellStyle name="Normal 199 2 3" xfId="23012" xr:uid="{80D13746-72B5-4AA0-84C8-80D70CF98B94}"/>
    <cellStyle name="Normal 199 2 4" xfId="23013" xr:uid="{CA66F837-B7FD-4DCC-BAAB-28F02D87C508}"/>
    <cellStyle name="Normal 199 3" xfId="23014" xr:uid="{3BBA7AA6-DAB0-4C31-B675-C9F5A82FB689}"/>
    <cellStyle name="Normal 199 4" xfId="23015" xr:uid="{69BCFFC5-DDE9-48B2-A211-D7022A003A55}"/>
    <cellStyle name="Normal 199 5" xfId="23016" xr:uid="{C152B9B0-3D0B-42F9-AD2B-D81A0079ADE5}"/>
    <cellStyle name="Normal 2" xfId="669" xr:uid="{B190D761-ADDB-4CFB-8149-54EEFCE0B1C0}"/>
    <cellStyle name="Normal 2 10" xfId="670" xr:uid="{25635D35-6675-4E4D-AAB1-9A83726B5117}"/>
    <cellStyle name="Normal 2 10 2" xfId="23018" xr:uid="{5D38FCDB-F961-44A6-96DF-CCDEACB3C3D0}"/>
    <cellStyle name="Normal 2 10 2 2" xfId="23019" xr:uid="{A9984896-6E6A-448A-9200-6A502DB5A567}"/>
    <cellStyle name="Normal 2 10 2 3" xfId="23020" xr:uid="{CC34EF7C-9672-4539-A36F-38FA801C7F68}"/>
    <cellStyle name="Normal 2 10 2 4" xfId="23021" xr:uid="{93C5690A-C550-4DF2-8F40-BD825D8DE2EF}"/>
    <cellStyle name="Normal 2 10 3" xfId="23022" xr:uid="{88B1EBE2-6DF9-4C83-AD5C-7CEBB54DB40D}"/>
    <cellStyle name="Normal 2 10 3 2" xfId="23023" xr:uid="{1EF3DE70-C7A2-426E-82FB-10497750C11A}"/>
    <cellStyle name="Normal 2 10 3 2 2" xfId="23024" xr:uid="{3D4B553F-9E41-4EAA-A104-F44F531EA4EA}"/>
    <cellStyle name="Normal 2 10 3 3" xfId="23025" xr:uid="{0B7ADCBA-7B34-4546-89F0-C72BD64AEF43}"/>
    <cellStyle name="Normal 2 10 4" xfId="23026" xr:uid="{D9DB814F-81CB-4461-9061-022C6084CEC7}"/>
    <cellStyle name="Normal 2 10 5" xfId="23027" xr:uid="{258F2D60-AF06-4AB9-B7DD-8A32268416EB}"/>
    <cellStyle name="Normal 2 10 6" xfId="23028" xr:uid="{02449E40-DCB7-4E24-A7CA-720B4A8D46BB}"/>
    <cellStyle name="Normal 2 10 7" xfId="23017" xr:uid="{88D73781-B8C9-4290-9CD6-1FB5C17E936E}"/>
    <cellStyle name="Normal 2 11" xfId="23029" xr:uid="{C31754C4-5E13-4C10-9376-BFDFC2CDA237}"/>
    <cellStyle name="Normal 2 11 2" xfId="23030" xr:uid="{F0BBEAC4-3DD8-4FFB-B310-D65A597371AC}"/>
    <cellStyle name="Normal 2 11 2 2" xfId="23031" xr:uid="{CBCCCA33-623E-4E8E-BC77-4D7EC6014D4A}"/>
    <cellStyle name="Normal 2 11 2 3" xfId="23032" xr:uid="{1BFBA525-F959-4CFB-A0FF-41175B45CD28}"/>
    <cellStyle name="Normal 2 11 3" xfId="23033" xr:uid="{E58385AA-20CE-442A-9577-67F685C1AE1C}"/>
    <cellStyle name="Normal 2 11 4" xfId="23034" xr:uid="{28EC572B-A021-487F-ADB1-1C48A11EBE86}"/>
    <cellStyle name="Normal 2 11 5" xfId="23035" xr:uid="{9571249B-7040-4198-81F3-2E9E6966E236}"/>
    <cellStyle name="Normal 2 11 6" xfId="23036" xr:uid="{E2A58386-D3E3-40E6-9E47-D729303A29E5}"/>
    <cellStyle name="Normal 2 12" xfId="23037" xr:uid="{2DC3F971-C7A9-4CB9-9E6D-302276DDEC8D}"/>
    <cellStyle name="Normal 2 12 2" xfId="23038" xr:uid="{2CF4241C-DA71-4CF2-BDD6-DAD4F8569A38}"/>
    <cellStyle name="Normal 2 12 2 2" xfId="23039" xr:uid="{F1DD16E6-DFBE-49C1-8159-BB5B54793341}"/>
    <cellStyle name="Normal 2 12 2 3" xfId="23040" xr:uid="{23BAFE8F-D9F3-4797-971E-729C909E5EF7}"/>
    <cellStyle name="Normal 2 12 3" xfId="23041" xr:uid="{B01FC18B-A584-4B3C-958C-21A56B61F088}"/>
    <cellStyle name="Normal 2 12 4" xfId="23042" xr:uid="{124F31C1-B371-41F2-859A-D308833CB445}"/>
    <cellStyle name="Normal 2 12 5" xfId="23043" xr:uid="{8014921C-3A81-4F5E-92D7-99AA96A312BC}"/>
    <cellStyle name="Normal 2 12 6" xfId="23044" xr:uid="{8BE0EDD0-27A7-4818-9216-32A8520C9393}"/>
    <cellStyle name="Normal 2 13" xfId="23045" xr:uid="{CFDD03C1-ED87-4808-8961-0B0354C13349}"/>
    <cellStyle name="Normal 2 13 2" xfId="23046" xr:uid="{12D8BC27-40DE-4210-8317-8B0F22FF332D}"/>
    <cellStyle name="Normal 2 13 2 2" xfId="23047" xr:uid="{26745B97-4D3C-4803-BB3D-C8FBBED1AFA1}"/>
    <cellStyle name="Normal 2 13 3" xfId="23048" xr:uid="{DA8C0752-D932-4BD3-B4CF-E20016FB2ED5}"/>
    <cellStyle name="Normal 2 13 4" xfId="23049" xr:uid="{DF3B2087-AD74-4718-8967-034510446D0E}"/>
    <cellStyle name="Normal 2 13 5" xfId="23050" xr:uid="{952BAF56-E8B8-4DA6-ACA6-133AFAC5C136}"/>
    <cellStyle name="Normal 2 13 6" xfId="23051" xr:uid="{525544B5-6CA0-43D9-BB8B-17EF52A71CB0}"/>
    <cellStyle name="Normal 2 14" xfId="23052" xr:uid="{9B227FE6-7FB2-478F-A772-303ACF3B05A6}"/>
    <cellStyle name="Normal 2 14 2" xfId="23053" xr:uid="{22094D96-8773-4086-93AB-BB17ABB020FB}"/>
    <cellStyle name="Normal 2 14 2 2" xfId="23054" xr:uid="{E9BD1060-C4F1-46AD-B157-69CE751615BD}"/>
    <cellStyle name="Normal 2 14 2 3" xfId="23055" xr:uid="{1B60E4C7-D1B7-4A7C-B9A2-0F931283BDD7}"/>
    <cellStyle name="Normal 2 14 3" xfId="23056" xr:uid="{48D14347-19B4-49F6-8018-317DBEC2405F}"/>
    <cellStyle name="Normal 2 14 4" xfId="23057" xr:uid="{F7C89A53-361A-4A8A-803D-2842E422A771}"/>
    <cellStyle name="Normal 2 14 4 2" xfId="23058" xr:uid="{F6BD095A-53FA-43DA-84B4-10E7DF75D676}"/>
    <cellStyle name="Normal 2 14 5" xfId="23059" xr:uid="{F808A0F6-98E1-4879-9BD1-81D465B385DA}"/>
    <cellStyle name="Normal 2 14 6" xfId="23060" xr:uid="{0E2EE63F-0933-44CE-A92E-D5304040507B}"/>
    <cellStyle name="Normal 2 14 7" xfId="23061" xr:uid="{E7E6A946-FE8B-4537-A125-3CECC933683D}"/>
    <cellStyle name="Normal 2 15" xfId="23062" xr:uid="{485E013C-483E-4109-BCD2-2409D3087BE2}"/>
    <cellStyle name="Normal 2 15 2" xfId="23063" xr:uid="{BD29D1D2-868E-43FA-BE8F-49A3B905FADC}"/>
    <cellStyle name="Normal 2 15 2 2" xfId="23064" xr:uid="{B6F6D39A-955F-49B9-98FE-9A68D28FD9D1}"/>
    <cellStyle name="Normal 2 15 2 3" xfId="23065" xr:uid="{EF21B0D3-ABE3-432C-BE4F-2257F218FC0A}"/>
    <cellStyle name="Normal 2 15 3" xfId="23066" xr:uid="{81BE892E-55F6-4E72-9D30-273581E91AF7}"/>
    <cellStyle name="Normal 2 15 4" xfId="23067" xr:uid="{7F1AC3BE-389B-4BE1-AB54-67B294531DDB}"/>
    <cellStyle name="Normal 2 15 5" xfId="23068" xr:uid="{B45A02CC-665C-4BDA-92E7-DCF1B1E8417C}"/>
    <cellStyle name="Normal 2 15 6" xfId="23069" xr:uid="{81623D20-75A3-4495-BD65-68DB689AB8CE}"/>
    <cellStyle name="Normal 2 16" xfId="23070" xr:uid="{8468266D-2066-4449-BAB2-83D46271E22C}"/>
    <cellStyle name="Normal 2 16 2" xfId="23071" xr:uid="{2CB92DE5-B3E0-4069-85EA-6AB4461F08A9}"/>
    <cellStyle name="Normal 2 16 3" xfId="23072" xr:uid="{EA00A0B6-0896-4EA5-BD2D-BA57F2F9BEE5}"/>
    <cellStyle name="Normal 2 17" xfId="23073" xr:uid="{88C2C443-B960-41CE-8B88-499D6790D124}"/>
    <cellStyle name="Normal 2 17 2" xfId="23074" xr:uid="{C594392E-80F4-410D-8D69-DED4DD5A1A91}"/>
    <cellStyle name="Normal 2 17 3" xfId="23075" xr:uid="{411A5291-5B17-4708-B0EB-1DFB4FFA865B}"/>
    <cellStyle name="Normal 2 18" xfId="23076" xr:uid="{5BFB3294-BF8D-4CDE-8315-08E4B1B89F8A}"/>
    <cellStyle name="Normal 2 18 2" xfId="23077" xr:uid="{A61548D5-6AE0-4270-94DB-AD1720AE13F6}"/>
    <cellStyle name="Normal 2 18 3" xfId="23078" xr:uid="{B4DD75E7-ED5A-441B-ACA3-FE06C1C32A79}"/>
    <cellStyle name="Normal 2 19" xfId="23079" xr:uid="{F9376540-A260-4688-932E-11DF17F314E1}"/>
    <cellStyle name="Normal 2 19 2" xfId="23080" xr:uid="{597FC97D-384D-468F-8B2E-EB24703AC809}"/>
    <cellStyle name="Normal 2 2" xfId="671" xr:uid="{55E2D636-4C9F-4C55-9A3D-57247FEC84CD}"/>
    <cellStyle name="Normal 2 2 10" xfId="23081" xr:uid="{26009687-4DB3-46FB-AE47-214C5AE8FFF1}"/>
    <cellStyle name="Normal 2 2 10 2" xfId="23082" xr:uid="{A9182DB1-849E-41AF-9FDA-A8C39F0ABC3E}"/>
    <cellStyle name="Normal 2 2 10 2 2" xfId="23083" xr:uid="{A74FD3F1-4412-496F-9AC3-9564A7E8AA42}"/>
    <cellStyle name="Normal 2 2 10 2 2 2" xfId="23084" xr:uid="{CA175467-162C-46E1-B5DD-BCFAF148C32F}"/>
    <cellStyle name="Normal 2 2 10 2 2 3" xfId="23085" xr:uid="{8062B242-57A3-4FF2-9AFF-DBA8D0F7663D}"/>
    <cellStyle name="Normal 2 2 10 2 3" xfId="23086" xr:uid="{DB8ED190-82CD-4F49-AC24-1AC2D73C0823}"/>
    <cellStyle name="Normal 2 2 10 2 4" xfId="23087" xr:uid="{85199F7E-FBD4-4B49-9C54-1E1A069E54C4}"/>
    <cellStyle name="Normal 2 2 10 3" xfId="23088" xr:uid="{0EFF2AC1-2E8E-46B4-8E85-8624A2100022}"/>
    <cellStyle name="Normal 2 2 10 3 2" xfId="23089" xr:uid="{22E743C9-B990-4528-90CF-2632415D9870}"/>
    <cellStyle name="Normal 2 2 10 3 2 2" xfId="23090" xr:uid="{3FC0C701-B19E-453E-A584-AEA0C1EA1441}"/>
    <cellStyle name="Normal 2 2 10 3 3" xfId="23091" xr:uid="{64D67465-3DF1-49EE-B2EF-5F904A283A41}"/>
    <cellStyle name="Normal 2 2 10 3 4" xfId="23092" xr:uid="{A235304A-A192-4154-83C7-1283A77795BE}"/>
    <cellStyle name="Normal 2 2 10 4" xfId="23093" xr:uid="{ADE7644F-D951-4AA1-A802-F09D2336A4E3}"/>
    <cellStyle name="Normal 2 2 10 4 2" xfId="23094" xr:uid="{9B2071CE-DE0D-4E0A-BED8-74C80FBB78A6}"/>
    <cellStyle name="Normal 2 2 10 4 3" xfId="23095" xr:uid="{4F379949-47EC-42F7-B732-2F025B97AA7D}"/>
    <cellStyle name="Normal 2 2 10 5" xfId="23096" xr:uid="{045A93C2-C26E-435C-87C8-A5BCB8A7130C}"/>
    <cellStyle name="Normal 2 2 10 6" xfId="23097" xr:uid="{0617437D-E36A-4EDB-BCA1-EBF5B3D7E0EE}"/>
    <cellStyle name="Normal 2 2 10 7" xfId="23098" xr:uid="{6E943089-4F10-4563-B150-9F76C709728A}"/>
    <cellStyle name="Normal 2 2 10 8" xfId="23099" xr:uid="{5716990F-C0A0-4DD4-9860-A17327D1C12B}"/>
    <cellStyle name="Normal 2 2 11" xfId="23100" xr:uid="{63165843-480D-463B-8822-B6D7970A26E5}"/>
    <cellStyle name="Normal 2 2 11 2" xfId="23101" xr:uid="{9BFF8FD3-DDD2-4234-84A9-E51837B9BB51}"/>
    <cellStyle name="Normal 2 2 11 2 2" xfId="23102" xr:uid="{B3932720-DFFD-4714-ABCE-EF018421A664}"/>
    <cellStyle name="Normal 2 2 11 2 2 2" xfId="23103" xr:uid="{BAECE9B7-B960-4841-8E76-05D4BFAE09F0}"/>
    <cellStyle name="Normal 2 2 11 2 2 3" xfId="23104" xr:uid="{CE670905-DD52-48AD-8A91-563F96631A6E}"/>
    <cellStyle name="Normal 2 2 11 2 3" xfId="23105" xr:uid="{667BA1E8-F4C3-4079-A27F-9EC9BEA1411E}"/>
    <cellStyle name="Normal 2 2 11 2 4" xfId="23106" xr:uid="{D326677C-2A00-4E6A-B732-A2C7FBEA49E3}"/>
    <cellStyle name="Normal 2 2 11 3" xfId="23107" xr:uid="{E114C329-07F6-4C9F-9359-44A79A80D17D}"/>
    <cellStyle name="Normal 2 2 11 3 2" xfId="23108" xr:uid="{3C3D7239-EA64-4979-93C3-645560C400A1}"/>
    <cellStyle name="Normal 2 2 11 3 2 2" xfId="23109" xr:uid="{FB6F02B2-E16B-4B90-996D-A0B6B376EC67}"/>
    <cellStyle name="Normal 2 2 11 3 3" xfId="23110" xr:uid="{D079AEA8-967A-4FD4-B82B-EC1BD1EC906D}"/>
    <cellStyle name="Normal 2 2 11 3 4" xfId="23111" xr:uid="{401EB8BA-5FAB-401F-9467-A851C8AC215B}"/>
    <cellStyle name="Normal 2 2 11 4" xfId="23112" xr:uid="{6985D192-8B40-4E6B-A18F-36FDCB479295}"/>
    <cellStyle name="Normal 2 2 11 4 2" xfId="23113" xr:uid="{CBFE0EC2-71DD-402D-B53E-89E1D9D93CB0}"/>
    <cellStyle name="Normal 2 2 11 4 3" xfId="23114" xr:uid="{4244D94C-A1FE-4F73-8331-4E90FF386045}"/>
    <cellStyle name="Normal 2 2 11 5" xfId="23115" xr:uid="{C3F9D000-3FE4-490F-9665-3934F0933AE5}"/>
    <cellStyle name="Normal 2 2 11 6" xfId="23116" xr:uid="{3CCA0927-8A90-46BC-877E-DEDA1670500F}"/>
    <cellStyle name="Normal 2 2 11 7" xfId="23117" xr:uid="{E4CBE4E8-835D-4CAC-BE4A-5611E53567D5}"/>
    <cellStyle name="Normal 2 2 12" xfId="23118" xr:uid="{A9AF056F-3A48-4451-A933-80FAD463E6BA}"/>
    <cellStyle name="Normal 2 2 12 2" xfId="23119" xr:uid="{D27C2026-9EC1-4A3A-8962-2A64967BC686}"/>
    <cellStyle name="Normal 2 2 12 2 2" xfId="23120" xr:uid="{1527EB78-C003-4941-AA29-AC60BBF2191A}"/>
    <cellStyle name="Normal 2 2 12 2 2 2" xfId="23121" xr:uid="{6FE53EC4-57F8-46C2-8A9B-BE6522748DD9}"/>
    <cellStyle name="Normal 2 2 12 2 2 3" xfId="23122" xr:uid="{4131A7A2-5152-4DA0-8D5F-FF9F6E874F9A}"/>
    <cellStyle name="Normal 2 2 12 2 3" xfId="23123" xr:uid="{DDEB7D26-B8A2-423F-B471-EA67B4DC0C75}"/>
    <cellStyle name="Normal 2 2 12 2 4" xfId="23124" xr:uid="{C022FD11-8435-4D56-ADBC-157EFFD70B96}"/>
    <cellStyle name="Normal 2 2 12 3" xfId="23125" xr:uid="{6360B1FB-CB64-4417-9B60-E507117CDF7A}"/>
    <cellStyle name="Normal 2 2 12 3 2" xfId="23126" xr:uid="{0288B47B-0566-4718-A566-7DD1BAE3B9BC}"/>
    <cellStyle name="Normal 2 2 12 3 2 2" xfId="23127" xr:uid="{F31FAC89-2B62-4868-9A7C-5E7C4E2DBAC6}"/>
    <cellStyle name="Normal 2 2 12 3 3" xfId="23128" xr:uid="{FDA3E925-4AAD-4A8A-8CF7-F23B3911944E}"/>
    <cellStyle name="Normal 2 2 12 3 4" xfId="23129" xr:uid="{15728601-1C34-4456-A121-04D8E3DECE39}"/>
    <cellStyle name="Normal 2 2 12 4" xfId="23130" xr:uid="{D8120450-7025-40AA-B669-4B074017C9A9}"/>
    <cellStyle name="Normal 2 2 12 4 2" xfId="23131" xr:uid="{F1B51E28-CD4A-48C8-BE29-A945D9AAF822}"/>
    <cellStyle name="Normal 2 2 12 4 3" xfId="23132" xr:uid="{8E60DDBD-36EC-4E31-9A79-65338FC75EB1}"/>
    <cellStyle name="Normal 2 2 12 5" xfId="23133" xr:uid="{A201F692-E2AE-4182-B1C8-B024FDD2675B}"/>
    <cellStyle name="Normal 2 2 12 6" xfId="23134" xr:uid="{FB21D2A1-620C-44C3-A96E-FF975B8EC6A5}"/>
    <cellStyle name="Normal 2 2 12 7" xfId="23135" xr:uid="{737FB84F-61F1-4C15-80BC-2C4AB79600B9}"/>
    <cellStyle name="Normal 2 2 12 8" xfId="23136" xr:uid="{08250C4B-C38D-4B58-801F-4E7D3669EFF8}"/>
    <cellStyle name="Normal 2 2 13" xfId="23137" xr:uid="{0333B333-98B8-4E2C-A808-A06D93B1575C}"/>
    <cellStyle name="Normal 2 2 13 2" xfId="23138" xr:uid="{359D16D3-6B70-4B1D-ADF6-9971A0437035}"/>
    <cellStyle name="Normal 2 2 13 2 2" xfId="23139" xr:uid="{081D8F65-8D66-4BB3-9E11-C15338E101F0}"/>
    <cellStyle name="Normal 2 2 13 2 3" xfId="23140" xr:uid="{22A6E5B5-8387-46DB-80F1-615BF75F8047}"/>
    <cellStyle name="Normal 2 2 13 3" xfId="23141" xr:uid="{502F63CF-B75D-4495-B6E8-F1EE3DF6C900}"/>
    <cellStyle name="Normal 2 2 13 4" xfId="23142" xr:uid="{05F2BEF0-3005-465B-83B9-7D31E31224DA}"/>
    <cellStyle name="Normal 2 2 14" xfId="23143" xr:uid="{CBAED9AE-3C37-44F7-94D9-CCD36A476D29}"/>
    <cellStyle name="Normal 2 2 14 2" xfId="23144" xr:uid="{8C3E9B7A-9109-46D0-A580-B3A344FDA126}"/>
    <cellStyle name="Normal 2 2 14 2 2" xfId="23145" xr:uid="{DFD5D137-B776-49C5-9B44-38AD97A8C5DC}"/>
    <cellStyle name="Normal 2 2 14 2 3" xfId="23146" xr:uid="{E50DC49C-FD49-4028-8F43-8D6330E58C68}"/>
    <cellStyle name="Normal 2 2 14 3" xfId="23147" xr:uid="{734D63EA-D378-4F48-BDF1-A833B0B3F168}"/>
    <cellStyle name="Normal 2 2 14 4" xfId="23148" xr:uid="{D9ABEDED-FC51-42C5-B9E8-24C0D142BA08}"/>
    <cellStyle name="Normal 2 2 15" xfId="23149" xr:uid="{4566E485-7044-43B9-B077-183C00219F7E}"/>
    <cellStyle name="Normal 2 2 15 2" xfId="23150" xr:uid="{897610B6-F467-4653-B177-D38E10653FE6}"/>
    <cellStyle name="Normal 2 2 15 2 2" xfId="23151" xr:uid="{F12D8EF6-6CBF-4F78-B1CC-C08D18E1D778}"/>
    <cellStyle name="Normal 2 2 15 3" xfId="23152" xr:uid="{2E870222-DCFB-48B3-9AA6-3FD63DF9885B}"/>
    <cellStyle name="Normal 2 2 15 4" xfId="23153" xr:uid="{894ABCC0-FDF2-43D0-9C52-C1A727872C03}"/>
    <cellStyle name="Normal 2 2 16" xfId="23154" xr:uid="{A43EBC4A-974C-411F-B6CA-6036FCDA0E47}"/>
    <cellStyle name="Normal 2 2 16 2" xfId="23155" xr:uid="{816F729C-BA03-4D92-9C99-2A1E9296F4B0}"/>
    <cellStyle name="Normal 2 2 16 2 2" xfId="23156" xr:uid="{289C6CB6-B608-4CCB-A9D7-1684318B67EC}"/>
    <cellStyle name="Normal 2 2 16 3" xfId="23157" xr:uid="{FC573D32-F491-48A7-ABD7-FFF5043528CB}"/>
    <cellStyle name="Normal 2 2 16 4" xfId="23158" xr:uid="{0599A2C4-1AA6-4C88-A45C-276E47B23D56}"/>
    <cellStyle name="Normal 2 2 17" xfId="23159" xr:uid="{3F4D62DF-D683-4364-84C9-C0E8831964FA}"/>
    <cellStyle name="Normal 2 2 17 2" xfId="23160" xr:uid="{D2022A31-9CC1-461B-ADED-C310D849C295}"/>
    <cellStyle name="Normal 2 2 17 2 2" xfId="23161" xr:uid="{702F4E06-BC66-4ABE-9E54-1D2B65D7B605}"/>
    <cellStyle name="Normal 2 2 17 3" xfId="23162" xr:uid="{3134A62F-BB69-4F2A-A731-76E079F26161}"/>
    <cellStyle name="Normal 2 2 17 4" xfId="23163" xr:uid="{73398306-FCD3-4A52-BDD4-C2B18E8BD540}"/>
    <cellStyle name="Normal 2 2 18" xfId="23164" xr:uid="{A37189A8-26E9-41CF-9994-1F1137153785}"/>
    <cellStyle name="Normal 2 2 18 2" xfId="23165" xr:uid="{817C2F45-7B1F-487F-BC08-A5A8A26F5B19}"/>
    <cellStyle name="Normal 2 2 18 2 2" xfId="23166" xr:uid="{06535B19-15CD-4DD4-B93F-927854386CB9}"/>
    <cellStyle name="Normal 2 2 18 3" xfId="23167" xr:uid="{C152DB69-80AF-4B3A-BF2B-841D0B0FBA70}"/>
    <cellStyle name="Normal 2 2 19" xfId="23168" xr:uid="{39F2A9BD-46CC-4C0D-B565-A7037FEFF10C}"/>
    <cellStyle name="Normal 2 2 19 2" xfId="23169" xr:uid="{09938DB6-1E71-42A8-8075-F81523972631}"/>
    <cellStyle name="Normal 2 2 19 2 2" xfId="23170" xr:uid="{78CBC16C-67DA-4BCA-A36A-F34C96567462}"/>
    <cellStyle name="Normal 2 2 19 3" xfId="23171" xr:uid="{DB71EF4A-5683-45ED-8556-9A12466B6451}"/>
    <cellStyle name="Normal 2 2 2" xfId="672" xr:uid="{F6E20830-CB29-47A4-B0A7-092DAD9B1053}"/>
    <cellStyle name="Normal 2 2 2 10" xfId="23173" xr:uid="{CC060175-3E09-459D-B645-4A4F2C630106}"/>
    <cellStyle name="Normal 2 2 2 10 2" xfId="23174" xr:uid="{B14187CA-66B4-4195-8D2B-550436195DB3}"/>
    <cellStyle name="Normal 2 2 2 11" xfId="23175" xr:uid="{0183EFF9-B77F-45EB-AAEE-DA077D2CCD69}"/>
    <cellStyle name="Normal 2 2 2 12" xfId="23172" xr:uid="{9CB96501-FC80-4665-ADBA-F9B281CF3418}"/>
    <cellStyle name="Normal 2 2 2 2" xfId="23176" xr:uid="{CD6C67CE-214A-4AD1-9295-8194AB16CD9D}"/>
    <cellStyle name="Normal 2 2 2 2 2" xfId="23177" xr:uid="{67ACCD37-54C4-4C28-90A6-4DDBD80FE1A5}"/>
    <cellStyle name="Normal 2 2 2 2 2 2" xfId="23178" xr:uid="{28EAA50F-565D-4D21-B62F-58D1C9CCE2BC}"/>
    <cellStyle name="Normal 2 2 2 2 2 2 2" xfId="23179" xr:uid="{B0EE289C-DDF1-4F3E-A2B8-4E371956C394}"/>
    <cellStyle name="Normal 2 2 2 2 2 2 2 2" xfId="23180" xr:uid="{AA613508-B0B2-402B-BE9D-415A4FF0E9A4}"/>
    <cellStyle name="Normal 2 2 2 2 2 2 3" xfId="23181" xr:uid="{4157FE58-957D-49F7-902E-7226455A4ADF}"/>
    <cellStyle name="Normal 2 2 2 2 2 2 4" xfId="23182" xr:uid="{169E8991-A8A8-45DA-BEDF-A862C71AF8F7}"/>
    <cellStyle name="Normal 2 2 2 2 2 3" xfId="23183" xr:uid="{74D6B1F8-16F6-45EF-B259-429042411184}"/>
    <cellStyle name="Normal 2 2 2 2 2 3 2" xfId="23184" xr:uid="{C5CB814D-4A51-4BF2-95B6-A684C243F685}"/>
    <cellStyle name="Normal 2 2 2 2 2 3 3" xfId="23185" xr:uid="{0405BCF8-CDC4-4D43-95E2-985F9714FFD1}"/>
    <cellStyle name="Normal 2 2 2 2 2 4" xfId="23186" xr:uid="{4756B846-4E5F-4C22-820A-5D6D7A63188E}"/>
    <cellStyle name="Normal 2 2 2 2 2 4 2" xfId="23187" xr:uid="{B346EF0E-EC25-475C-855E-DD0BBA135E8E}"/>
    <cellStyle name="Normal 2 2 2 2 2 5" xfId="23188" xr:uid="{4F06014E-1E4C-4220-8F44-F35583988A92}"/>
    <cellStyle name="Normal 2 2 2 2 2 6" xfId="23189" xr:uid="{B72D745A-EBAF-4BE0-9FC1-F775C238806B}"/>
    <cellStyle name="Normal 2 2 2 2 3" xfId="23190" xr:uid="{3F5370CB-9043-4A2C-BD3F-33777D8E99E9}"/>
    <cellStyle name="Normal 2 2 2 2 3 2" xfId="23191" xr:uid="{79DB6AB3-E4CE-4931-B27E-8AB72002D927}"/>
    <cellStyle name="Normal 2 2 2 2 3 2 2" xfId="23192" xr:uid="{D3CA3DA5-7F03-4109-98CA-B3CEE6FF4B3F}"/>
    <cellStyle name="Normal 2 2 2 2 3 3" xfId="23193" xr:uid="{CD37FA89-62AD-4051-8F26-369311AA8144}"/>
    <cellStyle name="Normal 2 2 2 2 3 4" xfId="23194" xr:uid="{BA4D6055-24A6-4F6F-BA87-563E8D600014}"/>
    <cellStyle name="Normal 2 2 2 2 4" xfId="23195" xr:uid="{117F4102-5FA5-45DC-8F0D-29253A17C437}"/>
    <cellStyle name="Normal 2 2 2 2 4 2" xfId="23196" xr:uid="{E1AFE07D-90A5-4E12-B93E-BE8869A82C8D}"/>
    <cellStyle name="Normal 2 2 2 2 4 3" xfId="23197" xr:uid="{0FFA36D2-AAA8-4915-8081-285D39B44F52}"/>
    <cellStyle name="Normal 2 2 2 2 5" xfId="23198" xr:uid="{7618214B-F630-4E3C-8231-F40171B160CC}"/>
    <cellStyle name="Normal 2 2 2 2 5 2" xfId="23199" xr:uid="{DF615093-019B-47A7-967E-3DD4D6C8E2E2}"/>
    <cellStyle name="Normal 2 2 2 2 6" xfId="23200" xr:uid="{96FDFDB7-0A3C-4F68-82D4-335DB6EA673E}"/>
    <cellStyle name="Normal 2 2 2 2 6 2" xfId="23201" xr:uid="{5C3A6685-F79E-4E72-AEE8-DB51A391B8E9}"/>
    <cellStyle name="Normal 2 2 2 2 7" xfId="23202" xr:uid="{6410BB78-87B6-4280-8DD6-789CECB75D7E}"/>
    <cellStyle name="Normal 2 2 2 2 7 2" xfId="23203" xr:uid="{31CEFBF7-2DE3-472E-8EE9-E0A46A3F0A24}"/>
    <cellStyle name="Normal 2 2 2 2 7 3" xfId="23204" xr:uid="{138D6410-2D20-4D40-85CA-292E8A36A822}"/>
    <cellStyle name="Normal 2 2 2 2 8" xfId="23205" xr:uid="{E678793E-DDC1-4AB3-88EF-983A31F01F92}"/>
    <cellStyle name="Normal 2 2 2 3" xfId="23206" xr:uid="{5D33D366-19C7-4CB7-AD3B-D960D9EC9427}"/>
    <cellStyle name="Normal 2 2 2 3 10" xfId="23207" xr:uid="{7D20EFB3-E80A-4007-B747-850F8EBDCA78}"/>
    <cellStyle name="Normal 2 2 2 3 11" xfId="23208" xr:uid="{7A0FF2A8-1E07-411D-9F6E-E86DE3EF339E}"/>
    <cellStyle name="Normal 2 2 2 3 2" xfId="23209" xr:uid="{AAF7B460-81B8-4287-B636-E95705BB410C}"/>
    <cellStyle name="Normal 2 2 2 3 2 2" xfId="23210" xr:uid="{4078FDE4-CB26-4946-97F0-E6E843034E3D}"/>
    <cellStyle name="Normal 2 2 2 3 2 2 2" xfId="23211" xr:uid="{0AAC80D5-4FCF-446D-A68A-AEED6A5A7302}"/>
    <cellStyle name="Normal 2 2 2 3 2 2 3" xfId="23212" xr:uid="{50F3D210-1999-4886-9891-6A00C8FF8AA8}"/>
    <cellStyle name="Normal 2 2 2 3 2 2 4" xfId="23213" xr:uid="{ABF8002A-0549-4937-B317-76970ED5420E}"/>
    <cellStyle name="Normal 2 2 2 3 2 3" xfId="23214" xr:uid="{4783AC3F-9B51-4347-8F32-82E6DF0FEF2D}"/>
    <cellStyle name="Normal 2 2 2 3 2 3 2" xfId="23215" xr:uid="{830B8375-C3FA-4766-906E-F9A350BFB03D}"/>
    <cellStyle name="Normal 2 2 2 3 2 3 3" xfId="23216" xr:uid="{1F382B50-F9D5-4D7C-B16B-0D407951A97E}"/>
    <cellStyle name="Normal 2 2 2 3 2 4" xfId="23217" xr:uid="{E9B97CE2-65A2-4210-B1F3-EECBF8538E96}"/>
    <cellStyle name="Normal 2 2 2 3 2 5" xfId="23218" xr:uid="{DA7BDC3C-5CCA-447D-ADE2-9C5D3F986A26}"/>
    <cellStyle name="Normal 2 2 2 3 2 6" xfId="23219" xr:uid="{52A3DAEA-F687-44FA-8AA5-6402F2EED4DA}"/>
    <cellStyle name="Normal 2 2 2 3 3" xfId="23220" xr:uid="{795F738C-9257-4F78-BCC0-0D9C5AD060AB}"/>
    <cellStyle name="Normal 2 2 2 3 3 2" xfId="23221" xr:uid="{8D3BA465-331B-4B55-B1EE-92C10961FA5D}"/>
    <cellStyle name="Normal 2 2 2 3 3 2 2" xfId="23222" xr:uid="{79113038-C0D8-4B6C-944E-4641F6CF9521}"/>
    <cellStyle name="Normal 2 2 2 3 3 3" xfId="23223" xr:uid="{1187BE32-A403-4FE1-898E-11FBB6519535}"/>
    <cellStyle name="Normal 2 2 2 3 3 4" xfId="23224" xr:uid="{775DD4BB-4BF7-4BEB-A179-96A28E6F055A}"/>
    <cellStyle name="Normal 2 2 2 3 3 5" xfId="23225" xr:uid="{56B117C5-2B19-4C87-9DB1-288B20CBF493}"/>
    <cellStyle name="Normal 2 2 2 3 3 6" xfId="23226" xr:uid="{E29C12DD-B676-46F6-98E0-24516DADBCDE}"/>
    <cellStyle name="Normal 2 2 2 3 4" xfId="23227" xr:uid="{89E8646F-1130-461A-A6BF-84D369A6839D}"/>
    <cellStyle name="Normal 2 2 2 3 4 2" xfId="23228" xr:uid="{BDFC3EE2-8364-4C3C-85D7-D7B20C51BB08}"/>
    <cellStyle name="Normal 2 2 2 3 4 2 2" xfId="23229" xr:uid="{779165AB-62E4-45A4-B813-4DFA9618BD8A}"/>
    <cellStyle name="Normal 2 2 2 3 4 3" xfId="23230" xr:uid="{9C17A80B-3A3F-4305-AEE8-3D6A6F43F60C}"/>
    <cellStyle name="Normal 2 2 2 3 4 4" xfId="23231" xr:uid="{42D07CE2-6C7D-4E2C-9115-5757494FFCE1}"/>
    <cellStyle name="Normal 2 2 2 3 4 5" xfId="23232" xr:uid="{B02219FB-F565-40D8-9106-CC85D811311F}"/>
    <cellStyle name="Normal 2 2 2 3 4 6" xfId="23233" xr:uid="{CEAE2D4C-CDFF-4197-B1E0-B5FE9EC1A553}"/>
    <cellStyle name="Normal 2 2 2 3 5" xfId="23234" xr:uid="{3CB0A931-0636-4176-B550-D54FF0D369E0}"/>
    <cellStyle name="Normal 2 2 2 3 5 2" xfId="23235" xr:uid="{87D48824-9E3B-4BF0-B001-A719C3FDC05A}"/>
    <cellStyle name="Normal 2 2 2 3 5 2 2" xfId="23236" xr:uid="{BB94629F-4A64-4D7A-99DF-6B33609219E8}"/>
    <cellStyle name="Normal 2 2 2 3 5 3" xfId="23237" xr:uid="{39FDDCBD-5340-4E47-AB59-9D0E217F3FFC}"/>
    <cellStyle name="Normal 2 2 2 3 5 4" xfId="23238" xr:uid="{0F75C6D4-F562-4476-8BC8-C8FA8F0DC5ED}"/>
    <cellStyle name="Normal 2 2 2 3 5 5" xfId="23239" xr:uid="{9EAA502C-89F1-4BB9-BDA3-B1E277E32AF8}"/>
    <cellStyle name="Normal 2 2 2 3 6" xfId="23240" xr:uid="{D5618636-E760-4F8C-B0D9-B4A0AA746B35}"/>
    <cellStyle name="Normal 2 2 2 3 6 2" xfId="23241" xr:uid="{AE0B2BC5-6167-4FCD-A933-59D3D8A08271}"/>
    <cellStyle name="Normal 2 2 2 3 7" xfId="23242" xr:uid="{E76576E4-5002-4F02-81FF-C1AF1A8AA2D9}"/>
    <cellStyle name="Normal 2 2 2 3 8" xfId="23243" xr:uid="{430DA9A8-014D-4DF2-B4CE-0864255F7B8A}"/>
    <cellStyle name="Normal 2 2 2 3 9" xfId="23244" xr:uid="{5D74F749-3B44-47B0-A8B5-D1615870F6DF}"/>
    <cellStyle name="Normal 2 2 2 4" xfId="23245" xr:uid="{7122DF52-F5DE-48F2-A4E3-1CB7C4998321}"/>
    <cellStyle name="Normal 2 2 2 4 2" xfId="23246" xr:uid="{68F7D406-2AB6-4489-9CDC-9A5501B51B0B}"/>
    <cellStyle name="Normal 2 2 2 4 2 2" xfId="23247" xr:uid="{D94037BC-B272-4E9E-AF56-996D86FC20F2}"/>
    <cellStyle name="Normal 2 2 2 4 2 2 2" xfId="23248" xr:uid="{0A3B1C59-B338-45DA-81CC-4E47A5950F6F}"/>
    <cellStyle name="Normal 2 2 2 4 2 3" xfId="23249" xr:uid="{CF841970-C4DB-4123-B7BA-0B6E9DCAA718}"/>
    <cellStyle name="Normal 2 2 2 4 2 4" xfId="23250" xr:uid="{1355EF1D-367B-4BB2-97EB-AA8E0B36C9F6}"/>
    <cellStyle name="Normal 2 2 2 4 3" xfId="23251" xr:uid="{16B90716-5E28-4418-976B-FB293A4C2983}"/>
    <cellStyle name="Normal 2 2 2 4 3 2" xfId="23252" xr:uid="{1B0B1FC1-0D34-42F3-A5AE-42FA8452978D}"/>
    <cellStyle name="Normal 2 2 2 4 3 3" xfId="23253" xr:uid="{ED0F9905-69CB-44BE-8BD3-33D2C1898F95}"/>
    <cellStyle name="Normal 2 2 2 4 4" xfId="23254" xr:uid="{9058C2A8-D745-4752-BC21-AC15FC377584}"/>
    <cellStyle name="Normal 2 2 2 4 5" xfId="23255" xr:uid="{D7856013-B0BF-486A-9C80-034EAF57428F}"/>
    <cellStyle name="Normal 2 2 2 4 6" xfId="23256" xr:uid="{E44888B5-0F22-466C-BE5F-810A13CD710B}"/>
    <cellStyle name="Normal 2 2 2 5" xfId="23257" xr:uid="{03E7450A-2F1E-4E9D-9D55-6A10E0FEB72F}"/>
    <cellStyle name="Normal 2 2 2 5 2" xfId="23258" xr:uid="{ECC187B3-2BC2-48BD-8A81-3A6EB31DC321}"/>
    <cellStyle name="Normal 2 2 2 5 2 2" xfId="23259" xr:uid="{5B90A977-67AD-4CCB-B29F-F88D895AA444}"/>
    <cellStyle name="Normal 2 2 2 5 3" xfId="23260" xr:uid="{85DB642F-89B1-4A78-8D18-07C761C27455}"/>
    <cellStyle name="Normal 2 2 2 5 4" xfId="23261" xr:uid="{A229E603-32F4-44E9-B017-0A4470792D0D}"/>
    <cellStyle name="Normal 2 2 2 5 5" xfId="23262" xr:uid="{325EBAB7-B15B-4A80-894D-5119C2F6E67C}"/>
    <cellStyle name="Normal 2 2 2 5 6" xfId="23263" xr:uid="{91CB1F1A-C94F-4491-AE0F-655FDA9C8C41}"/>
    <cellStyle name="Normal 2 2 2 6" xfId="23264" xr:uid="{5973F00D-73E8-4F82-AABB-1008AE79DC43}"/>
    <cellStyle name="Normal 2 2 2 6 2" xfId="23265" xr:uid="{59A3DE8A-080B-4A4B-B447-9E9D8D4D9276}"/>
    <cellStyle name="Normal 2 2 2 6 2 2" xfId="23266" xr:uid="{9218E1B5-B4CE-497B-9BA9-7FBC39660FFE}"/>
    <cellStyle name="Normal 2 2 2 6 3" xfId="23267" xr:uid="{9E3E0B7B-82D2-4D22-AD3C-C73FAE194673}"/>
    <cellStyle name="Normal 2 2 2 6 4" xfId="23268" xr:uid="{79B6FB15-6B4D-4C61-8F75-8897467294CE}"/>
    <cellStyle name="Normal 2 2 2 6 5" xfId="23269" xr:uid="{1DF4D176-EB50-40C0-9819-F8EB746B825C}"/>
    <cellStyle name="Normal 2 2 2 6 6" xfId="23270" xr:uid="{25DFE0DD-AB5A-445A-9764-91C26C679046}"/>
    <cellStyle name="Normal 2 2 2 7" xfId="23271" xr:uid="{375540D4-77F4-468F-8D15-E816B5F7C05F}"/>
    <cellStyle name="Normal 2 2 2 7 2" xfId="23272" xr:uid="{BE4A2AEC-4239-405E-BFF5-19D305AC98F2}"/>
    <cellStyle name="Normal 2 2 2 7 2 2" xfId="23273" xr:uid="{7C428E53-D7A7-4742-9436-487B43E0ECF1}"/>
    <cellStyle name="Normal 2 2 2 7 3" xfId="23274" xr:uid="{A0267A81-5A34-4234-9442-A24C1E7A663F}"/>
    <cellStyle name="Normal 2 2 2 7 4" xfId="23275" xr:uid="{935D78C1-6DE1-43E9-AB4E-689CCF548FC0}"/>
    <cellStyle name="Normal 2 2 2 7 5" xfId="23276" xr:uid="{0CE634C4-F2CD-4B80-AC98-C531F08B9355}"/>
    <cellStyle name="Normal 2 2 2 7 6" xfId="23277" xr:uid="{1D908DA8-6922-4DA5-BBC2-EC1DA486EE14}"/>
    <cellStyle name="Normal 2 2 2 8" xfId="23278" xr:uid="{24F6CE1E-F354-4D34-A7D1-D7A76EBDDB29}"/>
    <cellStyle name="Normal 2 2 2 8 2" xfId="23279" xr:uid="{1867DFEC-974E-409F-BA5D-8F63D88DEDEC}"/>
    <cellStyle name="Normal 2 2 2 8 3" xfId="23280" xr:uid="{3F39505D-3982-4A73-B6D6-607C5BF3D830}"/>
    <cellStyle name="Normal 2 2 2 9" xfId="23281" xr:uid="{A85B65E0-3DC3-4FA6-B585-35A60B299BBE}"/>
    <cellStyle name="Normal 2 2 2 9 2" xfId="23282" xr:uid="{2629C988-00A5-404B-813B-7C0E4A8B443F}"/>
    <cellStyle name="Normal 2 2 20" xfId="23283" xr:uid="{39F3C00D-49EE-401D-B56B-399451A48EFC}"/>
    <cellStyle name="Normal 2 2 20 2" xfId="23284" xr:uid="{E97EA5EA-D08B-462C-9E2A-037EC4E07FAE}"/>
    <cellStyle name="Normal 2 2 20 2 2" xfId="23285" xr:uid="{1E288A2C-CB20-49FF-8B02-3888898AE7F5}"/>
    <cellStyle name="Normal 2 2 20 3" xfId="23286" xr:uid="{7703E1CF-B1DE-444D-8BCC-FBDFC1DE5FE1}"/>
    <cellStyle name="Normal 2 2 21" xfId="23287" xr:uid="{0DD99D5B-F5F4-4F6B-A6EF-6724FC56993F}"/>
    <cellStyle name="Normal 2 2 21 2" xfId="23288" xr:uid="{49B7A300-D0FD-4622-9986-FC8365B9C279}"/>
    <cellStyle name="Normal 2 2 22" xfId="23289" xr:uid="{AE570E6E-9282-4E5A-8990-DF625CA109A4}"/>
    <cellStyle name="Normal 2 2 22 2" xfId="23290" xr:uid="{09BEAB68-E1BE-444D-8EBF-312E4F7481E4}"/>
    <cellStyle name="Normal 2 2 23" xfId="23291" xr:uid="{0C952795-0365-43C9-965E-1630351E778D}"/>
    <cellStyle name="Normal 2 2 23 2" xfId="23292" xr:uid="{C835B349-711F-42B5-9A9D-81FA625731AE}"/>
    <cellStyle name="Normal 2 2 24" xfId="23293" xr:uid="{2DEF726B-A578-4EA7-874A-37BA97EA1555}"/>
    <cellStyle name="Normal 2 2 24 2" xfId="23294" xr:uid="{250C206C-0591-44F1-B665-936D3303FF07}"/>
    <cellStyle name="Normal 2 2 25" xfId="23295" xr:uid="{E514B7A4-7362-4719-820C-8FDA4EC413D7}"/>
    <cellStyle name="Normal 2 2 25 2" xfId="23296" xr:uid="{F0DB241F-BC9D-447B-8905-18AE79B2D743}"/>
    <cellStyle name="Normal 2 2 26" xfId="23297" xr:uid="{E7B7AC14-8102-4BEA-8ED6-B8380F8E87CD}"/>
    <cellStyle name="Normal 2 2 26 2" xfId="23298" xr:uid="{C5069CB4-38D2-4662-9566-B7ABF21CA270}"/>
    <cellStyle name="Normal 2 2 27" xfId="23299" xr:uid="{8D600676-86E6-456F-A42B-FEA05AC71793}"/>
    <cellStyle name="Normal 2 2 28" xfId="23300" xr:uid="{E68A46D9-87CD-44FD-8B8F-16CE49990C31}"/>
    <cellStyle name="Normal 2 2 3" xfId="673" xr:uid="{70F82632-05ED-411E-A5E9-816E6BE868EF}"/>
    <cellStyle name="Normal 2 2 3 10" xfId="23301" xr:uid="{D477EEC9-E766-45C2-86C6-F0ECB00B60A5}"/>
    <cellStyle name="Normal 2 2 3 2" xfId="23302" xr:uid="{A79F1A11-7A1C-4D0C-8BF7-09FA456FA37A}"/>
    <cellStyle name="Normal 2 2 3 2 2" xfId="23303" xr:uid="{929D9DFC-351F-4C7C-B282-E6AED781FAD8}"/>
    <cellStyle name="Normal 2 2 3 2 2 2" xfId="23304" xr:uid="{DEF14FBA-B6EB-4084-9B7D-F9FBF62B1142}"/>
    <cellStyle name="Normal 2 2 3 2 2 2 2" xfId="23305" xr:uid="{889E57AC-64FA-473F-9156-A2EA8910DB80}"/>
    <cellStyle name="Normal 2 2 3 2 2 2 3" xfId="23306" xr:uid="{4AA0E575-6C23-41CE-BE17-7C627B69E0D7}"/>
    <cellStyle name="Normal 2 2 3 2 2 3" xfId="23307" xr:uid="{6453F690-8DD9-4F72-AF43-EE292879ECB9}"/>
    <cellStyle name="Normal 2 2 3 2 2 3 2" xfId="23308" xr:uid="{755D3B8B-DCC9-4A9A-BF87-50740D8D56F9}"/>
    <cellStyle name="Normal 2 2 3 2 2 4" xfId="23309" xr:uid="{39A3B130-6121-42BB-ACB6-07C2F2110472}"/>
    <cellStyle name="Normal 2 2 3 2 2 5" xfId="23310" xr:uid="{AB8B46AC-9D94-4014-B80B-381D2B63D848}"/>
    <cellStyle name="Normal 2 2 3 2 3" xfId="23311" xr:uid="{5305F945-4782-4303-ADEB-4C62EA9121CA}"/>
    <cellStyle name="Normal 2 2 3 2 3 2" xfId="23312" xr:uid="{19E7486B-99CE-4ED0-9CBB-E81409309AA4}"/>
    <cellStyle name="Normal 2 2 3 2 3 3" xfId="23313" xr:uid="{3569A48B-F059-47A4-973F-A0822C0650F0}"/>
    <cellStyle name="Normal 2 2 3 2 4" xfId="23314" xr:uid="{E3D9B810-F2A9-49F1-9989-D3B114BE0907}"/>
    <cellStyle name="Normal 2 2 3 2 4 2" xfId="23315" xr:uid="{C7C506DC-177B-461F-B816-D5677DD6D728}"/>
    <cellStyle name="Normal 2 2 3 2 4 3" xfId="23316" xr:uid="{9062DBBB-0E76-4A0B-A101-7E8B6C3168CA}"/>
    <cellStyle name="Normal 2 2 3 2 5" xfId="23317" xr:uid="{C31BF8FE-247F-425B-AB5F-41AC7D8F8588}"/>
    <cellStyle name="Normal 2 2 3 2 5 2" xfId="23318" xr:uid="{2EA1148A-7B54-4CF7-A230-9B46ACBC0C35}"/>
    <cellStyle name="Normal 2 2 3 2 6" xfId="23319" xr:uid="{9E984630-9642-46EC-957D-EC1AE9BE0040}"/>
    <cellStyle name="Normal 2 2 3 2 7" xfId="23320" xr:uid="{C9BE8E50-B229-4178-A3FE-2B3CB51FD71B}"/>
    <cellStyle name="Normal 2 2 3 2 8" xfId="23321" xr:uid="{F459132A-FD48-470C-A5D7-7174ECD61921}"/>
    <cellStyle name="Normal 2 2 3 3" xfId="23322" xr:uid="{27B90380-9BF2-4F2C-A582-6A42ED4C932D}"/>
    <cellStyle name="Normal 2 2 3 3 2" xfId="23323" xr:uid="{5B1695E9-5A4E-4C48-9D1C-D761DC22F10E}"/>
    <cellStyle name="Normal 2 2 3 3 2 2" xfId="23324" xr:uid="{6E400CF7-5EDE-44BC-B936-5B3CEC3B1241}"/>
    <cellStyle name="Normal 2 2 3 3 2 2 2" xfId="23325" xr:uid="{CAD1DF3F-FC81-4C12-AC1A-CC5B5628430B}"/>
    <cellStyle name="Normal 2 2 3 3 2 2 3" xfId="23326" xr:uid="{83691E6B-E258-45F0-86DF-AFFB00D177FC}"/>
    <cellStyle name="Normal 2 2 3 3 2 3" xfId="23327" xr:uid="{9C4DD831-A315-4FAB-A1AF-4DFF0022FABB}"/>
    <cellStyle name="Normal 2 2 3 3 2 4" xfId="23328" xr:uid="{3052EF68-D49D-4498-9160-68EAEB25D26A}"/>
    <cellStyle name="Normal 2 2 3 3 2 5" xfId="23329" xr:uid="{F7863C69-3ED3-4E18-A9D5-B7A8536F0EE9}"/>
    <cellStyle name="Normal 2 2 3 3 3" xfId="23330" xr:uid="{76620438-6918-44A4-AB0D-B3B9778551A7}"/>
    <cellStyle name="Normal 2 2 3 3 3 2" xfId="23331" xr:uid="{F8F41FD9-A0A2-4C2C-ADC6-C5765978C8F9}"/>
    <cellStyle name="Normal 2 2 3 3 3 3" xfId="23332" xr:uid="{15ECD3B6-6A80-4B2B-9909-C365D29E0C69}"/>
    <cellStyle name="Normal 2 2 3 3 4" xfId="23333" xr:uid="{DCC12A89-438A-4D9C-81BE-4D9345A35D3F}"/>
    <cellStyle name="Normal 2 2 3 3 4 2" xfId="23334" xr:uid="{069C7D4F-57F5-43BD-8F40-AC4E94CCC89F}"/>
    <cellStyle name="Normal 2 2 3 3 5" xfId="23335" xr:uid="{2356D1A1-E32D-442E-AF92-2A93CC2ED1AC}"/>
    <cellStyle name="Normal 2 2 3 3 5 2" xfId="23336" xr:uid="{13E0B19D-4739-4F80-B52E-A0DA54408F0F}"/>
    <cellStyle name="Normal 2 2 3 3 6" xfId="23337" xr:uid="{171E7DEB-6EFC-4CC7-8CD1-4BC3036C1420}"/>
    <cellStyle name="Normal 2 2 3 3 7" xfId="23338" xr:uid="{51B7B09F-E5AC-4BF3-B883-E690629327F5}"/>
    <cellStyle name="Normal 2 2 3 4" xfId="23339" xr:uid="{92708D9C-843E-4E8E-B9A3-344AE6C1A04D}"/>
    <cellStyle name="Normal 2 2 3 4 2" xfId="23340" xr:uid="{FC94CC10-36CE-4037-89B4-304DE5C35CBF}"/>
    <cellStyle name="Normal 2 2 3 4 2 2" xfId="23341" xr:uid="{B9934D3D-295F-4A79-B954-4D1F709BA447}"/>
    <cellStyle name="Normal 2 2 3 4 2 3" xfId="23342" xr:uid="{5310FEC5-1345-4F3E-8BB5-D2DC88ACA286}"/>
    <cellStyle name="Normal 2 2 3 4 2 4" xfId="23343" xr:uid="{98F74465-9FBF-4172-AB63-70FDD44BE377}"/>
    <cellStyle name="Normal 2 2 3 4 3" xfId="23344" xr:uid="{1FA4F20A-192D-42EF-8D03-FA627F0528A9}"/>
    <cellStyle name="Normal 2 2 3 4 3 2" xfId="23345" xr:uid="{885F48F6-7346-4383-A9EC-996E208DCFA2}"/>
    <cellStyle name="Normal 2 2 3 4 4" xfId="23346" xr:uid="{0D7D4F5F-0007-45C9-AEA5-8FE8E14CE544}"/>
    <cellStyle name="Normal 2 2 3 4 5" xfId="23347" xr:uid="{07B4A455-792D-4629-869A-197BB65E85C2}"/>
    <cellStyle name="Normal 2 2 3 4 6" xfId="23348" xr:uid="{88866BA0-0CC3-438F-89D7-93180C6777A1}"/>
    <cellStyle name="Normal 2 2 3 4 7" xfId="23349" xr:uid="{18BD01F9-09FD-4D50-9F0D-4D5B9DFB24B0}"/>
    <cellStyle name="Normal 2 2 3 5" xfId="23350" xr:uid="{F33A97A0-FE40-4A79-A476-4835B8FEC566}"/>
    <cellStyle name="Normal 2 2 3 5 2" xfId="23351" xr:uid="{DAAFDD7B-BDAF-4311-93C6-C9E1DE176E2F}"/>
    <cellStyle name="Normal 2 2 3 5 2 2" xfId="23352" xr:uid="{7E0B6FA4-8E13-4783-8537-4DBAEEA8A5DD}"/>
    <cellStyle name="Normal 2 2 3 5 3" xfId="23353" xr:uid="{4EB8D3D4-E5FB-43F3-85DF-F51CF7B65430}"/>
    <cellStyle name="Normal 2 2 3 5 4" xfId="23354" xr:uid="{81033AD2-2DE3-41AD-AECA-213143BB7683}"/>
    <cellStyle name="Normal 2 2 3 5 5" xfId="23355" xr:uid="{9C3DB813-2657-4A3F-A08E-E3388AD613E0}"/>
    <cellStyle name="Normal 2 2 3 5 6" xfId="23356" xr:uid="{50408895-F119-4947-ABA7-B4451B98C616}"/>
    <cellStyle name="Normal 2 2 3 6" xfId="23357" xr:uid="{10030A7A-6A7E-45C6-80E5-00C24E49FA65}"/>
    <cellStyle name="Normal 2 2 3 6 2" xfId="23358" xr:uid="{2F15A6D0-EEFE-4638-B41E-7A661824D0E9}"/>
    <cellStyle name="Normal 2 2 3 6 3" xfId="23359" xr:uid="{A613A548-20E5-4890-AA56-2C473A5E09DE}"/>
    <cellStyle name="Normal 2 2 3 6 4" xfId="23360" xr:uid="{B2FF332C-4ACA-47E6-8A3F-B80A7BFDF44E}"/>
    <cellStyle name="Normal 2 2 3 7" xfId="23361" xr:uid="{63835F92-853B-4137-A9D6-81EDC2E69B0C}"/>
    <cellStyle name="Normal 2 2 3 7 2" xfId="23362" xr:uid="{18332DD7-1627-4B62-BC1A-AE1D47857DFE}"/>
    <cellStyle name="Normal 2 2 3 7 3" xfId="23363" xr:uid="{EF74CC49-6F2D-4F4C-A3C8-1C045C823998}"/>
    <cellStyle name="Normal 2 2 3 8" xfId="23364" xr:uid="{B75124E8-0967-4676-B661-9BD4C9839E38}"/>
    <cellStyle name="Normal 2 2 3 8 2" xfId="23365" xr:uid="{C853474F-E954-4B5D-A210-8208A43CF51F}"/>
    <cellStyle name="Normal 2 2 3 8 2 2" xfId="23366" xr:uid="{7C359358-F0B4-4878-B8FB-7C342BBC5616}"/>
    <cellStyle name="Normal 2 2 3 8 3" xfId="23367" xr:uid="{4D7BAAAD-8B72-4BC5-A1B4-61267D410D0D}"/>
    <cellStyle name="Normal 2 2 3 9" xfId="23368" xr:uid="{9B03BC2A-2EB2-4489-A986-FE2C23B738CF}"/>
    <cellStyle name="Normal 2 2 3 9 2" xfId="23369" xr:uid="{255CDF4D-F196-4104-8228-BB51872988B1}"/>
    <cellStyle name="Normal 2 2 3 9 3" xfId="23370" xr:uid="{6BC74927-40A0-4762-963A-540C7CC690B0}"/>
    <cellStyle name="Normal 2 2 4" xfId="674" xr:uid="{787980A7-A1D0-4AB3-BD87-C3C6CA094986}"/>
    <cellStyle name="Normal 2 2 4 10" xfId="23371" xr:uid="{1F8A9C66-E71F-4067-AEE4-58DAEE71CFB8}"/>
    <cellStyle name="Normal 2 2 4 11" xfId="23372" xr:uid="{C704F17A-728A-4E61-BAF7-09BABBEA7D46}"/>
    <cellStyle name="Normal 2 2 4 2" xfId="23373" xr:uid="{2E377A2C-B6FB-47FB-8ECC-4CF4564109EF}"/>
    <cellStyle name="Normal 2 2 4 2 2" xfId="23374" xr:uid="{AEAF10B1-D0B1-481B-8ADA-758D33E1F25F}"/>
    <cellStyle name="Normal 2 2 4 2 2 2" xfId="23375" xr:uid="{74EA13BD-2D8D-44B3-84FA-4CE6F9DC235A}"/>
    <cellStyle name="Normal 2 2 4 2 2 2 2" xfId="23376" xr:uid="{2C3D5785-E65F-4A1B-A0D1-52DAF2C21015}"/>
    <cellStyle name="Normal 2 2 4 2 2 3" xfId="23377" xr:uid="{DE9F504F-38B7-4DB6-908E-DAD81DDD20FF}"/>
    <cellStyle name="Normal 2 2 4 2 2 4" xfId="23378" xr:uid="{14F7E5BF-C8BE-4F5A-B115-28284E953442}"/>
    <cellStyle name="Normal 2 2 4 2 3" xfId="23379" xr:uid="{244E4603-42B6-499C-8FB9-E63ED3A810F6}"/>
    <cellStyle name="Normal 2 2 4 2 3 2" xfId="23380" xr:uid="{83BD6644-EDD0-45CF-842E-41C41DC505AE}"/>
    <cellStyle name="Normal 2 2 4 2 3 3" xfId="23381" xr:uid="{31936234-EE00-4B40-BB3C-41E9627B37AD}"/>
    <cellStyle name="Normal 2 2 4 2 4" xfId="23382" xr:uid="{50D2D86A-181F-45C6-9497-76E3F1AAA94C}"/>
    <cellStyle name="Normal 2 2 4 2 5" xfId="23383" xr:uid="{F96246C6-145A-46BB-8080-C199A659BF9F}"/>
    <cellStyle name="Normal 2 2 4 2 6" xfId="23384" xr:uid="{919B716F-1280-49DD-AEEF-0427E934D322}"/>
    <cellStyle name="Normal 2 2 4 3" xfId="23385" xr:uid="{898178A3-124B-46D7-B3A8-4C21C47A4F6E}"/>
    <cellStyle name="Normal 2 2 4 3 2" xfId="23386" xr:uid="{0D94C385-0A86-4259-8DB4-17CF70AE696B}"/>
    <cellStyle name="Normal 2 2 4 3 2 2" xfId="23387" xr:uid="{8D599687-90DF-40D2-ABF8-2BA6A1379114}"/>
    <cellStyle name="Normal 2 2 4 3 3" xfId="23388" xr:uid="{C3E5E0FC-09E2-42FA-A872-7F4039FE9344}"/>
    <cellStyle name="Normal 2 2 4 3 4" xfId="23389" xr:uid="{F2813E30-A73A-45E3-B4BA-087BBBE3522D}"/>
    <cellStyle name="Normal 2 2 4 3 5" xfId="23390" xr:uid="{1E2D9CBC-F5E7-4DDB-A031-56DF88A796F2}"/>
    <cellStyle name="Normal 2 2 4 3 6" xfId="23391" xr:uid="{B2E6BFA8-09D8-47EA-A662-43609FD6515D}"/>
    <cellStyle name="Normal 2 2 4 4" xfId="23392" xr:uid="{DA5EBE92-BC14-41EE-BBEF-4D564B2CB388}"/>
    <cellStyle name="Normal 2 2 4 4 2" xfId="23393" xr:uid="{E8FAD6B3-96ED-4937-B70B-805DD854E251}"/>
    <cellStyle name="Normal 2 2 4 4 2 2" xfId="23394" xr:uid="{526D0E08-AAEF-476E-B086-78AB34EDBEB8}"/>
    <cellStyle name="Normal 2 2 4 4 3" xfId="23395" xr:uid="{2E1324A1-C7E6-4038-89E8-FFD0F4967137}"/>
    <cellStyle name="Normal 2 2 4 4 4" xfId="23396" xr:uid="{0349340F-3C35-4889-96D4-4566498CC88B}"/>
    <cellStyle name="Normal 2 2 4 4 5" xfId="23397" xr:uid="{789C22BC-066C-48A0-AC2D-7778692A4D0B}"/>
    <cellStyle name="Normal 2 2 4 4 6" xfId="23398" xr:uid="{E763FB49-6A0E-4B16-ACA4-052ED76B1D46}"/>
    <cellStyle name="Normal 2 2 4 5" xfId="23399" xr:uid="{2C06768B-C4A4-4F02-9C5F-3DB5018EFE9C}"/>
    <cellStyle name="Normal 2 2 4 5 2" xfId="23400" xr:uid="{FAC5843D-8E5C-4B7E-8685-F9764043652B}"/>
    <cellStyle name="Normal 2 2 4 5 2 2" xfId="23401" xr:uid="{46E08BB4-A076-424B-890A-B0A618778307}"/>
    <cellStyle name="Normal 2 2 4 5 3" xfId="23402" xr:uid="{3C85F538-ECB2-4F01-B333-A5752F692963}"/>
    <cellStyle name="Normal 2 2 4 5 4" xfId="23403" xr:uid="{9595213F-FCED-412C-854E-2E687B17C936}"/>
    <cellStyle name="Normal 2 2 4 5 5" xfId="23404" xr:uid="{18E58918-BC32-4D91-8157-9B591C3E7D74}"/>
    <cellStyle name="Normal 2 2 4 5 6" xfId="23405" xr:uid="{0A8BD281-FA8D-4B14-9CE9-EDB046BF25A5}"/>
    <cellStyle name="Normal 2 2 4 6" xfId="23406" xr:uid="{F4A37773-6B4A-4DA3-9D16-4E1E4A538382}"/>
    <cellStyle name="Normal 2 2 4 6 2" xfId="23407" xr:uid="{B7D063AC-95EE-4A69-B6BF-D22284BE6E40}"/>
    <cellStyle name="Normal 2 2 4 6 3" xfId="23408" xr:uid="{FBDA6995-D57D-4DDC-854D-0A99E965F09A}"/>
    <cellStyle name="Normal 2 2 4 6 4" xfId="23409" xr:uid="{0D146A5F-7A05-49C5-8CB4-E598A5DD4496}"/>
    <cellStyle name="Normal 2 2 4 7" xfId="23410" xr:uid="{0E96C170-DBD7-4AD7-9C36-764DE87F76EF}"/>
    <cellStyle name="Normal 2 2 4 7 2" xfId="23411" xr:uid="{CB156128-468D-454F-B276-A3DC0292B92D}"/>
    <cellStyle name="Normal 2 2 4 7 3" xfId="23412" xr:uid="{66875804-A2A5-451E-9658-AAAD3EC5B79E}"/>
    <cellStyle name="Normal 2 2 4 8" xfId="23413" xr:uid="{F8905696-107A-4321-98ED-111D07F2B450}"/>
    <cellStyle name="Normal 2 2 4 8 2" xfId="23414" xr:uid="{A145AEAE-80FD-41A6-A274-7AABAABB3D57}"/>
    <cellStyle name="Normal 2 2 4 9" xfId="23415" xr:uid="{E379AF96-C48B-4D02-A30F-7682A3E77D45}"/>
    <cellStyle name="Normal 2 2 4 9 2" xfId="23416" xr:uid="{CFA14069-889D-4343-9B97-8988B8F5A0EF}"/>
    <cellStyle name="Normal 2 2 5" xfId="23417" xr:uid="{D9419A2E-5696-445A-B739-F0C26CD6C892}"/>
    <cellStyle name="Normal 2 2 5 10" xfId="23418" xr:uid="{DEEDDC9B-B681-4616-A9DE-69C0A70D9A5C}"/>
    <cellStyle name="Normal 2 2 5 11" xfId="23419" xr:uid="{C5406A2D-E61C-40DF-A3E9-B30ED5DFCFA1}"/>
    <cellStyle name="Normal 2 2 5 2" xfId="23420" xr:uid="{30D7B392-68D6-4EF8-AEE9-8FC33E49CD56}"/>
    <cellStyle name="Normal 2 2 5 2 2" xfId="23421" xr:uid="{A4A29776-44E1-40F2-A2D9-F510CAC14E1F}"/>
    <cellStyle name="Normal 2 2 5 2 2 2" xfId="23422" xr:uid="{3769496A-B39F-42F4-814B-1461648E3C44}"/>
    <cellStyle name="Normal 2 2 5 2 2 2 2" xfId="23423" xr:uid="{DEA5A095-4702-4ABA-8587-70D248BCBF9F}"/>
    <cellStyle name="Normal 2 2 5 2 2 3" xfId="23424" xr:uid="{4861414E-1023-4F52-8CD4-2442CD702C1F}"/>
    <cellStyle name="Normal 2 2 5 2 2 4" xfId="23425" xr:uid="{56FB4888-CE14-4B1E-9885-73110EF8EE61}"/>
    <cellStyle name="Normal 2 2 5 2 3" xfId="23426" xr:uid="{70C99B93-26AC-4809-A9DE-F669A8D60522}"/>
    <cellStyle name="Normal 2 2 5 2 3 2" xfId="23427" xr:uid="{00B916CB-D9C5-42D9-B49B-D24D91913577}"/>
    <cellStyle name="Normal 2 2 5 2 3 3" xfId="23428" xr:uid="{EA88EF50-AC4E-47C6-8D72-A8E41CA59D8B}"/>
    <cellStyle name="Normal 2 2 5 2 4" xfId="23429" xr:uid="{F832AEFA-1E93-46B0-AE29-C31B74832CC5}"/>
    <cellStyle name="Normal 2 2 5 2 4 2" xfId="23430" xr:uid="{4D80DDEE-2CB9-4191-A1B7-3447580E7AC6}"/>
    <cellStyle name="Normal 2 2 5 2 5" xfId="23431" xr:uid="{34252F7E-2989-40E2-9D06-47BD0D37625F}"/>
    <cellStyle name="Normal 2 2 5 2 6" xfId="23432" xr:uid="{32CAE03E-7208-4002-BCBF-057F0ECB33BD}"/>
    <cellStyle name="Normal 2 2 5 3" xfId="23433" xr:uid="{2EDEF02C-1D38-4763-A047-9B6EFC7621E0}"/>
    <cellStyle name="Normal 2 2 5 3 2" xfId="23434" xr:uid="{866B9E28-933F-4C60-BC13-A3B873C69CD3}"/>
    <cellStyle name="Normal 2 2 5 3 2 2" xfId="23435" xr:uid="{6018CA81-8122-4444-8142-4BD349E2237E}"/>
    <cellStyle name="Normal 2 2 5 3 2 2 2" xfId="23436" xr:uid="{13960490-593A-48B2-B7B8-8BFD116C0E70}"/>
    <cellStyle name="Normal 2 2 5 3 2 3" xfId="23437" xr:uid="{81A7414C-81FC-4293-AA9F-30765778E3CB}"/>
    <cellStyle name="Normal 2 2 5 3 3" xfId="23438" xr:uid="{CCD84CCC-FEA0-4B17-87A4-C1CD9C11D703}"/>
    <cellStyle name="Normal 2 2 5 3 3 2" xfId="23439" xr:uid="{955C948B-93D1-4D67-B01E-346A522A98C4}"/>
    <cellStyle name="Normal 2 2 5 3 4" xfId="23440" xr:uid="{D20ECD42-F5B6-408A-87B5-FE2E498E7DD2}"/>
    <cellStyle name="Normal 2 2 5 3 4 2" xfId="23441" xr:uid="{E45588C4-4145-483E-B0ED-8AFD21433249}"/>
    <cellStyle name="Normal 2 2 5 3 5" xfId="23442" xr:uid="{463C192F-95C7-4463-8A05-34038DA98B93}"/>
    <cellStyle name="Normal 2 2 5 4" xfId="23443" xr:uid="{1DABD945-A67F-43C4-8701-CB3F9B461E16}"/>
    <cellStyle name="Normal 2 2 5 4 2" xfId="23444" xr:uid="{043CBFBE-A147-43B2-B3CB-01751C1EB770}"/>
    <cellStyle name="Normal 2 2 5 4 2 2" xfId="23445" xr:uid="{5AA51F28-6112-437D-892A-B8674B9368CE}"/>
    <cellStyle name="Normal 2 2 5 4 2 3" xfId="23446" xr:uid="{A57198DD-331C-4975-A7F5-A2DE6AE76F95}"/>
    <cellStyle name="Normal 2 2 5 4 3" xfId="23447" xr:uid="{6D59AFF1-D1C5-4FE9-B6BF-FDB880F7911E}"/>
    <cellStyle name="Normal 2 2 5 4 3 2" xfId="23448" xr:uid="{40D99DF2-7AD8-46A3-BDE5-5828B00B1DDD}"/>
    <cellStyle name="Normal 2 2 5 4 4" xfId="23449" xr:uid="{62A58CBD-84A7-439E-A4BC-343D1C081E00}"/>
    <cellStyle name="Normal 2 2 5 4 5" xfId="23450" xr:uid="{9826361B-CBCF-452C-95B9-E7B4F9985358}"/>
    <cellStyle name="Normal 2 2 5 5" xfId="23451" xr:uid="{48C3D007-C8A7-4530-AC1B-1B88B3BB77FA}"/>
    <cellStyle name="Normal 2 2 5 5 2" xfId="23452" xr:uid="{63A8916D-F818-4DF2-8227-731351CEAF4E}"/>
    <cellStyle name="Normal 2 2 5 5 2 2" xfId="23453" xr:uid="{867302E7-BB1B-4F69-B52E-55687B2425C1}"/>
    <cellStyle name="Normal 2 2 5 5 3" xfId="23454" xr:uid="{29331202-1B71-4BD9-81B5-E3DAC4E81900}"/>
    <cellStyle name="Normal 2 2 5 5 4" xfId="23455" xr:uid="{1C6080BE-2F79-4299-AF87-0D39CEAA3E71}"/>
    <cellStyle name="Normal 2 2 5 5 5" xfId="23456" xr:uid="{1B9BE3AF-DE75-41E1-BF73-ECB74184324D}"/>
    <cellStyle name="Normal 2 2 5 5 6" xfId="23457" xr:uid="{9B5B33E8-1E01-4095-B2F1-D1515BDEE499}"/>
    <cellStyle name="Normal 2 2 5 6" xfId="23458" xr:uid="{5D99CC31-05B4-413D-B6EE-9D1570360F07}"/>
    <cellStyle name="Normal 2 2 5 6 2" xfId="23459" xr:uid="{C1B86FCC-BFC4-49D5-8132-36F556D2D4B0}"/>
    <cellStyle name="Normal 2 2 5 6 3" xfId="23460" xr:uid="{3973A267-968B-409A-BF12-79DCF18863CA}"/>
    <cellStyle name="Normal 2 2 5 7" xfId="23461" xr:uid="{C3843633-C0D9-41BD-BA5A-918BECC42AE2}"/>
    <cellStyle name="Normal 2 2 5 7 2" xfId="23462" xr:uid="{7CF261E6-7D4C-4692-9060-D213CADABFFB}"/>
    <cellStyle name="Normal 2 2 5 7 3" xfId="23463" xr:uid="{15387EDE-C5F8-4FFA-8918-CF6C5A51B1F3}"/>
    <cellStyle name="Normal 2 2 5 8" xfId="23464" xr:uid="{43D7F121-AAD1-4620-8A73-06DC99379980}"/>
    <cellStyle name="Normal 2 2 5 8 2" xfId="23465" xr:uid="{2F5DF895-DA8B-49E1-8E7F-4F5DD673A132}"/>
    <cellStyle name="Normal 2 2 5 9" xfId="23466" xr:uid="{CBCEA873-21C2-4B1A-A3CB-267FD029A1CA}"/>
    <cellStyle name="Normal 2 2 6" xfId="23467" xr:uid="{753B680B-F4DC-40FC-8EA1-816E09EAED02}"/>
    <cellStyle name="Normal 2 2 6 10" xfId="23468" xr:uid="{24895CC0-1E91-4E2B-92F7-F1CA645B82CC}"/>
    <cellStyle name="Normal 2 2 6 2" xfId="23469" xr:uid="{4E318EA7-E591-4CBD-818F-FE146B2C9D5A}"/>
    <cellStyle name="Normal 2 2 6 2 2" xfId="23470" xr:uid="{007D8202-B8B1-47C8-951A-88BF06D73441}"/>
    <cellStyle name="Normal 2 2 6 2 2 2" xfId="23471" xr:uid="{5A0D5BAF-B0DB-4519-94FA-3AAC8D745682}"/>
    <cellStyle name="Normal 2 2 6 2 2 2 2" xfId="23472" xr:uid="{BC678E32-1340-45C2-BFA1-65ECC47C6079}"/>
    <cellStyle name="Normal 2 2 6 2 2 3" xfId="23473" xr:uid="{741053E9-F3F6-49ED-ABEE-EFFCED545763}"/>
    <cellStyle name="Normal 2 2 6 2 3" xfId="23474" xr:uid="{EBD34DE6-A736-43F9-9023-5BD111C8D008}"/>
    <cellStyle name="Normal 2 2 6 2 3 2" xfId="23475" xr:uid="{99784E0E-8FF8-4FE6-8558-BB4C1A66D605}"/>
    <cellStyle name="Normal 2 2 6 2 4" xfId="23476" xr:uid="{1ED2C8D7-2FF5-40B3-9145-6A0B9580DEFC}"/>
    <cellStyle name="Normal 2 2 6 2 4 2" xfId="23477" xr:uid="{2F09E0F1-5B41-4F0A-8B96-B64885B46F53}"/>
    <cellStyle name="Normal 2 2 6 2 5" xfId="23478" xr:uid="{69F826DB-05D2-41D8-81D6-42A2791F1D64}"/>
    <cellStyle name="Normal 2 2 6 3" xfId="23479" xr:uid="{EFA648F5-AC4B-4859-BE56-C9E527FF4643}"/>
    <cellStyle name="Normal 2 2 6 3 2" xfId="23480" xr:uid="{12E05C58-A67E-4E55-996F-0F0356595270}"/>
    <cellStyle name="Normal 2 2 6 3 2 2" xfId="23481" xr:uid="{1CA8037A-0B09-41D1-BA07-D768B927DF67}"/>
    <cellStyle name="Normal 2 2 6 3 2 2 2" xfId="23482" xr:uid="{C860CD5A-F39B-4475-8DF9-4F8E4D734A6C}"/>
    <cellStyle name="Normal 2 2 6 3 2 3" xfId="23483" xr:uid="{33CBA21B-A094-409E-B657-321786DFBA91}"/>
    <cellStyle name="Normal 2 2 6 3 3" xfId="23484" xr:uid="{2B09B15D-647D-43CF-B49A-FAE88393311F}"/>
    <cellStyle name="Normal 2 2 6 3 3 2" xfId="23485" xr:uid="{30E44C27-2E24-430E-BA2C-1725CF11B9A3}"/>
    <cellStyle name="Normal 2 2 6 3 4" xfId="23486" xr:uid="{233A2C27-A058-401F-894B-12F8F013B350}"/>
    <cellStyle name="Normal 2 2 6 3 4 2" xfId="23487" xr:uid="{4C45155F-E7B9-4D3C-8298-8F4B2693258D}"/>
    <cellStyle name="Normal 2 2 6 3 5" xfId="23488" xr:uid="{0817A488-BC4A-40D2-8C39-2732F88DBAAB}"/>
    <cellStyle name="Normal 2 2 6 4" xfId="23489" xr:uid="{F57D10BC-5897-4264-AC97-C387050ACD80}"/>
    <cellStyle name="Normal 2 2 6 4 2" xfId="23490" xr:uid="{1E347228-F516-4283-9208-7A1094402788}"/>
    <cellStyle name="Normal 2 2 6 4 2 2" xfId="23491" xr:uid="{EE4A44EB-9013-4345-970B-DC4C1674C1ED}"/>
    <cellStyle name="Normal 2 2 6 4 2 3" xfId="23492" xr:uid="{EA24B21B-0FAE-4E63-A626-95832BE293EA}"/>
    <cellStyle name="Normal 2 2 6 4 3" xfId="23493" xr:uid="{5F39CD4B-BBB3-4F06-9EA2-6BC8A30F63AA}"/>
    <cellStyle name="Normal 2 2 6 4 4" xfId="23494" xr:uid="{E272329F-68CD-4912-9BD5-9E4EE93A530C}"/>
    <cellStyle name="Normal 2 2 6 4 5" xfId="23495" xr:uid="{59B9C254-D8F5-4EF5-994F-BF14E5D59404}"/>
    <cellStyle name="Normal 2 2 6 5" xfId="23496" xr:uid="{5E1D45DF-A0B2-4A43-B108-C0A74F44811C}"/>
    <cellStyle name="Normal 2 2 6 5 2" xfId="23497" xr:uid="{B342EFA5-0FF6-4F73-972F-0496393A8EF7}"/>
    <cellStyle name="Normal 2 2 6 5 2 2" xfId="23498" xr:uid="{8F78895E-18F0-4C8F-856A-F342DF0F9CF8}"/>
    <cellStyle name="Normal 2 2 6 5 3" xfId="23499" xr:uid="{21E38BC0-63D8-4654-930E-565129BD8872}"/>
    <cellStyle name="Normal 2 2 6 5 4" xfId="23500" xr:uid="{46787C3D-1A07-4976-B761-3C333A993CEC}"/>
    <cellStyle name="Normal 2 2 6 5 5" xfId="23501" xr:uid="{256BD8D4-053F-4ADE-9E65-5CF922CCA4E6}"/>
    <cellStyle name="Normal 2 2 6 5 6" xfId="23502" xr:uid="{EA19FA5D-D4FB-4911-894C-D32BE970D4E2}"/>
    <cellStyle name="Normal 2 2 6 6" xfId="23503" xr:uid="{AAFCE46E-F96E-440E-8B30-461425C7755D}"/>
    <cellStyle name="Normal 2 2 6 6 2" xfId="23504" xr:uid="{37B548AD-2CF7-4814-B201-676392A9D6FD}"/>
    <cellStyle name="Normal 2 2 6 6 3" xfId="23505" xr:uid="{64DBEE5C-6D83-488E-AF3B-C8ADD7CACF58}"/>
    <cellStyle name="Normal 2 2 6 6 4" xfId="23506" xr:uid="{7E2DC66A-9B81-4275-9646-31B95CAFFB34}"/>
    <cellStyle name="Normal 2 2 6 7" xfId="23507" xr:uid="{A9ED3B6A-FD09-4CCF-A76E-F565075B251E}"/>
    <cellStyle name="Normal 2 2 6 7 2" xfId="23508" xr:uid="{47FFE3B8-B474-47F7-8816-DFB7E26BC8C5}"/>
    <cellStyle name="Normal 2 2 6 8" xfId="23509" xr:uid="{DC23DC65-6BC8-4BED-BEA6-1F682CF8C28B}"/>
    <cellStyle name="Normal 2 2 6 9" xfId="23510" xr:uid="{B0BC33F6-762E-467E-ABBA-F7DAC92981BC}"/>
    <cellStyle name="Normal 2 2 7" xfId="23511" xr:uid="{A08AF844-C680-4CBB-BE41-84B39D8C604B}"/>
    <cellStyle name="Normal 2 2 7 10" xfId="23512" xr:uid="{5E1DA1E2-5287-47E8-A27A-C6F61AC1BBD3}"/>
    <cellStyle name="Normal 2 2 7 2" xfId="23513" xr:uid="{C26C9EFF-84D6-4C16-B73E-164E90C1703B}"/>
    <cellStyle name="Normal 2 2 7 2 2" xfId="23514" xr:uid="{BEB0A087-4BC6-4DD4-9E6E-D0C08FC29233}"/>
    <cellStyle name="Normal 2 2 7 2 2 2" xfId="23515" xr:uid="{F7FD1544-F70A-4845-9E2B-B8E78132E808}"/>
    <cellStyle name="Normal 2 2 7 2 2 2 2" xfId="23516" xr:uid="{6D145B37-61E8-4491-9E7E-8AB7C00A8014}"/>
    <cellStyle name="Normal 2 2 7 2 2 3" xfId="23517" xr:uid="{E9CE3AA4-0125-43BC-8106-3C9AE36ED0CD}"/>
    <cellStyle name="Normal 2 2 7 2 3" xfId="23518" xr:uid="{23EB1854-43C2-4F69-B54D-A66B7EFD80D3}"/>
    <cellStyle name="Normal 2 2 7 2 3 2" xfId="23519" xr:uid="{939CD511-77B0-484E-A88D-19B50DFFC2A5}"/>
    <cellStyle name="Normal 2 2 7 2 4" xfId="23520" xr:uid="{3FEA9DC8-BFE7-4340-9628-2DF2F262493A}"/>
    <cellStyle name="Normal 2 2 7 2 5" xfId="23521" xr:uid="{FB767227-3B4D-42E6-AD4C-0ED3BC35EC7D}"/>
    <cellStyle name="Normal 2 2 7 3" xfId="23522" xr:uid="{33FBFF97-AE77-4E8B-960A-C62C6587C9F0}"/>
    <cellStyle name="Normal 2 2 7 3 2" xfId="23523" xr:uid="{6C6F7A5A-6295-4687-A145-24058CBC378A}"/>
    <cellStyle name="Normal 2 2 7 3 2 2" xfId="23524" xr:uid="{B04AED1C-0A8D-45A7-A495-BB82B2B34576}"/>
    <cellStyle name="Normal 2 2 7 3 2 2 2" xfId="23525" xr:uid="{59AE2E29-E817-446C-B3E8-F1EC86B2F672}"/>
    <cellStyle name="Normal 2 2 7 3 2 3" xfId="23526" xr:uid="{0548624B-64A0-421C-871F-4FEBDDBE5917}"/>
    <cellStyle name="Normal 2 2 7 3 3" xfId="23527" xr:uid="{887E79B3-7094-4A45-8379-A923630D6422}"/>
    <cellStyle name="Normal 2 2 7 3 3 2" xfId="23528" xr:uid="{6BE3A417-1017-4714-AE86-A54B0B24BCDE}"/>
    <cellStyle name="Normal 2 2 7 3 4" xfId="23529" xr:uid="{15E0F096-5F1D-4DC7-AD1E-B9D937FD7B65}"/>
    <cellStyle name="Normal 2 2 7 3 5" xfId="23530" xr:uid="{DAA04104-F44B-45AE-B98B-F4832C0BCBF1}"/>
    <cellStyle name="Normal 2 2 7 4" xfId="23531" xr:uid="{877F2B3C-13E3-4D28-8656-C8B68C91345E}"/>
    <cellStyle name="Normal 2 2 7 4 2" xfId="23532" xr:uid="{24F1991A-C839-45F9-B6C6-3221E2BFD5A2}"/>
    <cellStyle name="Normal 2 2 7 4 2 2" xfId="23533" xr:uid="{B0C21D5F-E45D-4B15-B998-164D517ED8FF}"/>
    <cellStyle name="Normal 2 2 7 4 2 3" xfId="23534" xr:uid="{405D3519-F4BF-4938-8064-72D97AA01733}"/>
    <cellStyle name="Normal 2 2 7 4 3" xfId="23535" xr:uid="{CFFC3971-72B2-49F6-A52E-0C1CA5AFA020}"/>
    <cellStyle name="Normal 2 2 7 4 4" xfId="23536" xr:uid="{1372D061-16E4-4F05-8A48-C211E0F00C1F}"/>
    <cellStyle name="Normal 2 2 7 4 5" xfId="23537" xr:uid="{AEBD0F81-6428-4CE1-87FA-4E096C8E338E}"/>
    <cellStyle name="Normal 2 2 7 4 6" xfId="23538" xr:uid="{5B4796C5-3CEF-44B3-9AE9-D19694B75EF5}"/>
    <cellStyle name="Normal 2 2 7 5" xfId="23539" xr:uid="{522C0AD5-13DF-4D17-A768-B2BD8AB98735}"/>
    <cellStyle name="Normal 2 2 7 5 2" xfId="23540" xr:uid="{092690FA-8950-4573-8C27-9352CDB0EE57}"/>
    <cellStyle name="Normal 2 2 7 5 2 2" xfId="23541" xr:uid="{9DF0CC59-ADBC-4B6D-8077-3F0EA1646790}"/>
    <cellStyle name="Normal 2 2 7 5 3" xfId="23542" xr:uid="{5846800E-E15E-4E43-8E74-7ED7B2AF65E7}"/>
    <cellStyle name="Normal 2 2 7 5 4" xfId="23543" xr:uid="{FE939FFA-E4FD-461B-B812-8F3D5F0CAB3D}"/>
    <cellStyle name="Normal 2 2 7 5 5" xfId="23544" xr:uid="{BAB8367B-5395-46F6-838F-F441D164E90F}"/>
    <cellStyle name="Normal 2 2 7 6" xfId="23545" xr:uid="{A9FECE7A-EA25-477B-AD19-1EF471D4E46D}"/>
    <cellStyle name="Normal 2 2 7 6 2" xfId="23546" xr:uid="{6F8C2163-480F-40C4-A2E8-FBFFDCAC391A}"/>
    <cellStyle name="Normal 2 2 7 6 3" xfId="23547" xr:uid="{AD269D46-A076-4887-8B3E-18E617B4921B}"/>
    <cellStyle name="Normal 2 2 7 7" xfId="23548" xr:uid="{F2ECB003-DBA0-46FC-AA94-2594D5585114}"/>
    <cellStyle name="Normal 2 2 7 8" xfId="23549" xr:uid="{EB33A837-9130-492D-9312-08BFF43C7978}"/>
    <cellStyle name="Normal 2 2 7 9" xfId="23550" xr:uid="{29B3A7E3-C212-4062-A7C9-23085A2F6D46}"/>
    <cellStyle name="Normal 2 2 8" xfId="23551" xr:uid="{B15C478E-AEB5-493F-B9E2-5027E38E817D}"/>
    <cellStyle name="Normal 2 2 8 10" xfId="23552" xr:uid="{16A1876A-1FE6-42ED-8C3C-F5F1F6EB34DA}"/>
    <cellStyle name="Normal 2 2 8 2" xfId="23553" xr:uid="{31712C08-05FE-48DF-AB1A-DB549D8C66D6}"/>
    <cellStyle name="Normal 2 2 8 2 2" xfId="23554" xr:uid="{336F198F-716C-4725-9F2D-537496B35A36}"/>
    <cellStyle name="Normal 2 2 8 2 2 2" xfId="23555" xr:uid="{72FC44D3-A3E4-4E79-A06D-7D05D83DDAE2}"/>
    <cellStyle name="Normal 2 2 8 2 2 2 2" xfId="23556" xr:uid="{C1A1B74F-428D-4C9A-BCAA-4AC35854C820}"/>
    <cellStyle name="Normal 2 2 8 2 2 3" xfId="23557" xr:uid="{45059E53-DF5F-431E-8B85-F6068747A973}"/>
    <cellStyle name="Normal 2 2 8 2 3" xfId="23558" xr:uid="{E9C8FABC-5385-4A38-89AD-BB8E9D5C6524}"/>
    <cellStyle name="Normal 2 2 8 2 3 2" xfId="23559" xr:uid="{A4212E17-4167-4681-9353-8BEC4A05038D}"/>
    <cellStyle name="Normal 2 2 8 2 4" xfId="23560" xr:uid="{BA2ED34F-AD39-47CE-88EA-56351CD676DF}"/>
    <cellStyle name="Normal 2 2 8 2 5" xfId="23561" xr:uid="{8E5D5E54-D725-4FBB-A1C7-D37E8D7523E7}"/>
    <cellStyle name="Normal 2 2 8 3" xfId="23562" xr:uid="{6007C019-04BC-471F-B868-0153351EF3F2}"/>
    <cellStyle name="Normal 2 2 8 3 2" xfId="23563" xr:uid="{4ACEE113-3A88-46D6-AAEC-4E002E26DD90}"/>
    <cellStyle name="Normal 2 2 8 3 2 2" xfId="23564" xr:uid="{644A9515-8DEF-4FBA-8A10-CB71EA7DB5ED}"/>
    <cellStyle name="Normal 2 2 8 3 2 2 2" xfId="23565" xr:uid="{E19CF774-BDFB-4084-A062-CE18FAF52AD2}"/>
    <cellStyle name="Normal 2 2 8 3 2 3" xfId="23566" xr:uid="{AD5C5B5A-E000-45C6-A2E1-4EE25451FBD3}"/>
    <cellStyle name="Normal 2 2 8 3 3" xfId="23567" xr:uid="{33E379A4-0AFC-4959-AA38-BB6D16961317}"/>
    <cellStyle name="Normal 2 2 8 3 3 2" xfId="23568" xr:uid="{3A5D808C-DA1A-4966-8CE2-267AAE7E0B7C}"/>
    <cellStyle name="Normal 2 2 8 3 4" xfId="23569" xr:uid="{0C0C1B8A-FE9F-4BF2-9A44-228420B41D6E}"/>
    <cellStyle name="Normal 2 2 8 3 5" xfId="23570" xr:uid="{0621EDDF-197E-4C9C-B106-4FDA03BEAE01}"/>
    <cellStyle name="Normal 2 2 8 4" xfId="23571" xr:uid="{699DFD3E-C828-4E0A-A565-E0DEBDEC5096}"/>
    <cellStyle name="Normal 2 2 8 4 2" xfId="23572" xr:uid="{0E744DBE-BF0A-4CA5-8E2F-480D3B289BA7}"/>
    <cellStyle name="Normal 2 2 8 4 2 2" xfId="23573" xr:uid="{E24361A7-06A0-4BFA-A827-A1138D89DEF7}"/>
    <cellStyle name="Normal 2 2 8 4 2 3" xfId="23574" xr:uid="{D61213AE-E68A-441D-9D64-B4A178705F04}"/>
    <cellStyle name="Normal 2 2 8 4 3" xfId="23575" xr:uid="{36E51D26-39BC-4951-8344-1325A2B55C38}"/>
    <cellStyle name="Normal 2 2 8 4 4" xfId="23576" xr:uid="{C63A0D4F-8C19-4F9B-A7E3-829248718B17}"/>
    <cellStyle name="Normal 2 2 8 4 5" xfId="23577" xr:uid="{CC255565-2FE5-4B52-B416-FCD31D7BCDB9}"/>
    <cellStyle name="Normal 2 2 8 5" xfId="23578" xr:uid="{AD114FCC-2818-4599-A4E9-2D7AD8F845FF}"/>
    <cellStyle name="Normal 2 2 8 5 2" xfId="23579" xr:uid="{16731965-A8C4-440D-ADA3-D7931CFEA248}"/>
    <cellStyle name="Normal 2 2 8 5 2 2" xfId="23580" xr:uid="{9A677351-B95B-46C3-9FD5-FB90DBA054D0}"/>
    <cellStyle name="Normal 2 2 8 5 3" xfId="23581" xr:uid="{65AAF15B-7EF4-4BC6-8336-69D84AD0414F}"/>
    <cellStyle name="Normal 2 2 8 5 4" xfId="23582" xr:uid="{4E429744-B216-42C9-8161-F0C04568CE39}"/>
    <cellStyle name="Normal 2 2 8 5 5" xfId="23583" xr:uid="{FB1EAE41-BB80-41D1-A3BB-5E8ED60DA315}"/>
    <cellStyle name="Normal 2 2 8 6" xfId="23584" xr:uid="{4E86F2AC-47E5-4D6A-8513-16A08E6CA8EA}"/>
    <cellStyle name="Normal 2 2 8 6 2" xfId="23585" xr:uid="{90BA6E03-29E0-4C3C-B43B-917EC5E64A34}"/>
    <cellStyle name="Normal 2 2 8 6 3" xfId="23586" xr:uid="{DDF60F3C-2175-4E18-96B7-5863FA8C012C}"/>
    <cellStyle name="Normal 2 2 8 7" xfId="23587" xr:uid="{2ACF1166-AC0B-427F-ADD5-A9CEEE2D8191}"/>
    <cellStyle name="Normal 2 2 8 8" xfId="23588" xr:uid="{738B3164-3C86-4990-A713-0845DB1582F6}"/>
    <cellStyle name="Normal 2 2 8 9" xfId="23589" xr:uid="{0DEB5C57-242F-4DF2-9215-52C70ACE0993}"/>
    <cellStyle name="Normal 2 2 9" xfId="23590" xr:uid="{B3395C39-1C05-46BD-915D-50F4C0CC55D7}"/>
    <cellStyle name="Normal 2 2 9 2" xfId="23591" xr:uid="{9F97915F-23E9-42D9-98B3-BE023DA9FA32}"/>
    <cellStyle name="Normal 2 2 9 2 2" xfId="23592" xr:uid="{B14E0E3E-0004-47E1-A7DB-92C55655E61F}"/>
    <cellStyle name="Normal 2 2 9 2 2 2" xfId="23593" xr:uid="{3B966BA4-592B-4510-8090-CC6E4E3AFCE9}"/>
    <cellStyle name="Normal 2 2 9 2 2 3" xfId="23594" xr:uid="{6A6FD5EA-2778-4285-B4B6-F32021905E42}"/>
    <cellStyle name="Normal 2 2 9 2 3" xfId="23595" xr:uid="{F28164F1-E476-45D3-BD11-1ADD7761C98D}"/>
    <cellStyle name="Normal 2 2 9 2 4" xfId="23596" xr:uid="{F324F1A9-57CF-4B44-90EB-786E4B216D1A}"/>
    <cellStyle name="Normal 2 2 9 3" xfId="23597" xr:uid="{291FF1E0-6317-421D-AABF-59C9D12257AE}"/>
    <cellStyle name="Normal 2 2 9 3 2" xfId="23598" xr:uid="{788BFFC4-6E25-416F-8D9A-1B054EB1BE9B}"/>
    <cellStyle name="Normal 2 2 9 3 2 2" xfId="23599" xr:uid="{02AD2A52-56A6-4F4F-B50E-D422C75DB31A}"/>
    <cellStyle name="Normal 2 2 9 3 3" xfId="23600" xr:uid="{250928FB-A3A8-49BD-A36A-92EA3A569F8D}"/>
    <cellStyle name="Normal 2 2 9 3 4" xfId="23601" xr:uid="{DFA9E10A-F165-41A7-A499-C15DED256FD5}"/>
    <cellStyle name="Normal 2 2 9 4" xfId="23602" xr:uid="{660E8816-9D99-411F-AE06-77FCA682E328}"/>
    <cellStyle name="Normal 2 2 9 4 2" xfId="23603" xr:uid="{4B11BC0A-6A13-40F1-B8A1-D757E073B574}"/>
    <cellStyle name="Normal 2 2 9 4 3" xfId="23604" xr:uid="{264FF274-CDBB-463D-8BBF-8BA32A3C73E1}"/>
    <cellStyle name="Normal 2 2 9 5" xfId="23605" xr:uid="{B0F3241D-F5D2-49E5-873A-B663A02B8CC2}"/>
    <cellStyle name="Normal 2 2 9 6" xfId="23606" xr:uid="{B7C70F7B-F2DA-4035-B631-4B35F644BAD7}"/>
    <cellStyle name="Normal 2 2 9 7" xfId="23607" xr:uid="{A0DD682C-4827-4C87-9DE5-E80E9D9846FC}"/>
    <cellStyle name="Normal 2 20" xfId="23608" xr:uid="{1FEBC49D-8E84-4E90-B0AF-7FD2E4EAB34C}"/>
    <cellStyle name="Normal 2 21" xfId="23609" xr:uid="{E61B6799-419E-4A05-889A-3C88928B69EC}"/>
    <cellStyle name="Normal 2 22" xfId="23610" xr:uid="{018F321E-C45C-4F5A-B0A0-0EA1B5F54488}"/>
    <cellStyle name="Normal 2 23" xfId="23611" xr:uid="{C1AA82CC-68ED-44BC-BB06-6A39387F252A}"/>
    <cellStyle name="Normal 2 24" xfId="23612" xr:uid="{05999E49-6E37-4922-8350-0A46BEB4FC2D}"/>
    <cellStyle name="Normal 2 25" xfId="23613" xr:uid="{4D0797C1-DE9B-4F74-A184-833234667BBB}"/>
    <cellStyle name="Normal 2 3" xfId="675" xr:uid="{EE51CE16-A86F-4A42-B2B8-C3995AB8789D}"/>
    <cellStyle name="Normal 2 3 10" xfId="23615" xr:uid="{A46FABB1-45F8-4E26-9980-A2D138D6FE19}"/>
    <cellStyle name="Normal 2 3 11" xfId="23616" xr:uid="{B5FA0DA7-05DE-4177-B123-481207B23B27}"/>
    <cellStyle name="Normal 2 3 12" xfId="23617" xr:uid="{62D47A10-3D7B-4457-BDDB-7EF2A33F124B}"/>
    <cellStyle name="Normal 2 3 13" xfId="23618" xr:uid="{DF9DF665-655A-4D80-B6D4-FA18C0D25C80}"/>
    <cellStyle name="Normal 2 3 14" xfId="23614" xr:uid="{14A69DE6-3E06-4232-9F56-2E4F2F1F740C}"/>
    <cellStyle name="Normal 2 3 2" xfId="23619" xr:uid="{DD613A90-FD02-4864-9DEA-80D2610C79FF}"/>
    <cellStyle name="Normal 2 3 2 2" xfId="23620" xr:uid="{92F278B5-F9B1-496C-A40E-36FC2A3E453A}"/>
    <cellStyle name="Normal 2 3 2 2 2" xfId="23621" xr:uid="{2994BEC9-B806-45D0-8319-A6EC856B8007}"/>
    <cellStyle name="Normal 2 3 2 2 2 2" xfId="23622" xr:uid="{B3D04ABE-AD85-4593-97FD-DD69F18E730E}"/>
    <cellStyle name="Normal 2 3 2 2 2 2 2" xfId="23623" xr:uid="{EB56A55A-95E6-41D8-9A9B-0C310CFB39F9}"/>
    <cellStyle name="Normal 2 3 2 2 2 2 3" xfId="23624" xr:uid="{E69A9B3F-18B6-4D0D-B0D2-5EBBFB51DD18}"/>
    <cellStyle name="Normal 2 3 2 2 2 3" xfId="23625" xr:uid="{0D573B70-F7BB-400A-B6CC-01A0220CC1D0}"/>
    <cellStyle name="Normal 2 3 2 2 2 4" xfId="23626" xr:uid="{6697C031-2E9F-426F-A3AB-0A350D2CBC2C}"/>
    <cellStyle name="Normal 2 3 2 2 3" xfId="23627" xr:uid="{AEDA124E-9D76-4DA2-A66C-AEE1A7D61317}"/>
    <cellStyle name="Normal 2 3 2 2 3 2" xfId="23628" xr:uid="{3938903A-D0CB-4017-ABDA-71CE05338F07}"/>
    <cellStyle name="Normal 2 3 2 2 3 3" xfId="23629" xr:uid="{2B8D686C-FA3B-429E-8B49-EEE56DB358E9}"/>
    <cellStyle name="Normal 2 3 2 2 4" xfId="23630" xr:uid="{7570A57F-EA20-4D5B-9C25-4B7EF81B3C5F}"/>
    <cellStyle name="Normal 2 3 2 2 4 2" xfId="23631" xr:uid="{8FD42D88-FD4D-4238-B6C3-D91D387B1974}"/>
    <cellStyle name="Normal 2 3 2 2 5" xfId="23632" xr:uid="{E491024F-32C3-463D-B646-71BB0B684523}"/>
    <cellStyle name="Normal 2 3 2 2 5 2" xfId="23633" xr:uid="{36D1E10D-01A0-4C2A-988D-E50E79F4BCBE}"/>
    <cellStyle name="Normal 2 3 2 2 6" xfId="23634" xr:uid="{EF8AC269-3D2A-4E8A-B57A-6F1F0E11734C}"/>
    <cellStyle name="Normal 2 3 2 2 6 2" xfId="23635" xr:uid="{357DB894-F40E-4DA3-9C0A-87DCD28C3512}"/>
    <cellStyle name="Normal 2 3 2 2 7" xfId="23636" xr:uid="{05E2F518-1F88-4DA3-B567-415D768AF721}"/>
    <cellStyle name="Normal 2 3 2 3" xfId="23637" xr:uid="{C6E34B2E-EB90-482A-991A-D8A2E423913D}"/>
    <cellStyle name="Normal 2 3 2 3 2" xfId="23638" xr:uid="{0B5DAE94-8223-4A6A-B6C8-6839591BA2E1}"/>
    <cellStyle name="Normal 2 3 2 3 2 2" xfId="23639" xr:uid="{F817779A-3E93-4F20-BAE6-878103EB4163}"/>
    <cellStyle name="Normal 2 3 2 3 2 3" xfId="23640" xr:uid="{B99C9979-3E26-4C51-BA60-2240FD8F9035}"/>
    <cellStyle name="Normal 2 3 2 3 3" xfId="23641" xr:uid="{25A2ADC0-AFFA-4EC1-A1EE-F81BC3288638}"/>
    <cellStyle name="Normal 2 3 2 3 4" xfId="23642" xr:uid="{2EC79578-17F1-43E0-AF39-0774697CF5E4}"/>
    <cellStyle name="Normal 2 3 2 4" xfId="23643" xr:uid="{835F83C9-4C29-470A-9E81-9ACB9E2E7B2B}"/>
    <cellStyle name="Normal 2 3 2 4 2" xfId="23644" xr:uid="{786EC202-ECD1-4559-B694-0428FC82D291}"/>
    <cellStyle name="Normal 2 3 2 4 2 2" xfId="23645" xr:uid="{9D0ED0D5-9A8B-4242-8968-59A0CDFC298B}"/>
    <cellStyle name="Normal 2 3 2 4 3" xfId="23646" xr:uid="{4D514154-421F-455F-914E-0A908CD03038}"/>
    <cellStyle name="Normal 2 3 2 5" xfId="23647" xr:uid="{CA1AFF52-F71D-4FDB-8003-986B9DB8B7C7}"/>
    <cellStyle name="Normal 2 3 2 5 2" xfId="23648" xr:uid="{CCDEEF2F-535C-4C2D-A847-6C32CEB5F2B6}"/>
    <cellStyle name="Normal 2 3 2 6" xfId="23649" xr:uid="{085812F0-9A2F-4BEE-8669-2895994505F2}"/>
    <cellStyle name="Normal 2 3 2 6 2" xfId="23650" xr:uid="{63F94EBF-C8A3-4E25-8116-5635E6281555}"/>
    <cellStyle name="Normal 2 3 2 7" xfId="23651" xr:uid="{53A9D3F7-2CC8-432E-ACEF-13C72A69DC5D}"/>
    <cellStyle name="Normal 2 3 2 7 2" xfId="23652" xr:uid="{6402DC2C-41AA-47CF-B3E4-6AB09876E187}"/>
    <cellStyle name="Normal 2 3 2 8" xfId="23653" xr:uid="{28A5D55A-778B-459E-9D72-4235F02FF26E}"/>
    <cellStyle name="Normal 2 3 3" xfId="23654" xr:uid="{7F5F5E79-D396-4D15-90D6-891C8D0B64FB}"/>
    <cellStyle name="Normal 2 3 3 2" xfId="23655" xr:uid="{20BCC774-4A51-4760-803C-F9DC6390F36A}"/>
    <cellStyle name="Normal 2 3 3 2 2" xfId="23656" xr:uid="{49A002FF-2333-47F7-854E-7298D845C097}"/>
    <cellStyle name="Normal 2 3 3 2 2 2" xfId="23657" xr:uid="{DB48EEC6-67D0-4E08-A5E2-81606D74D9A7}"/>
    <cellStyle name="Normal 2 3 3 2 2 2 2" xfId="23658" xr:uid="{EE847982-09CD-49D9-93CB-0A3573322E03}"/>
    <cellStyle name="Normal 2 3 3 2 2 3" xfId="23659" xr:uid="{62BBBC8B-085D-47FA-AE04-FE80109A100E}"/>
    <cellStyle name="Normal 2 3 3 2 3" xfId="23660" xr:uid="{3962A0DB-C720-4D73-B79A-3AB3501A7FF2}"/>
    <cellStyle name="Normal 2 3 3 2 3 2" xfId="23661" xr:uid="{AA86508D-3236-4E59-AE35-2BDC49C6BBAF}"/>
    <cellStyle name="Normal 2 3 3 2 4" xfId="23662" xr:uid="{5B501C7D-2C9F-4BA0-9B3A-325CBF86B71B}"/>
    <cellStyle name="Normal 2 3 3 2 5" xfId="23663" xr:uid="{F3050F07-8853-412E-8048-846DAD3D758B}"/>
    <cellStyle name="Normal 2 3 3 3" xfId="23664" xr:uid="{455D7460-4E9B-4585-9716-1D9369770140}"/>
    <cellStyle name="Normal 2 3 3 3 2" xfId="23665" xr:uid="{E61C75B4-B01A-4ECB-9529-B1638B1D82CF}"/>
    <cellStyle name="Normal 2 3 3 3 2 2" xfId="23666" xr:uid="{F3B477C9-B0E5-4867-AFF8-37D4B83FA27B}"/>
    <cellStyle name="Normal 2 3 3 3 3" xfId="23667" xr:uid="{201D9F00-F158-494B-A770-C07F9BC127EB}"/>
    <cellStyle name="Normal 2 3 3 4" xfId="23668" xr:uid="{4B574D24-388B-461B-A2AA-9E46C691366F}"/>
    <cellStyle name="Normal 2 3 3 4 2" xfId="23669" xr:uid="{39185680-1172-4621-93CF-91992766C2E7}"/>
    <cellStyle name="Normal 2 3 3 5" xfId="23670" xr:uid="{FE20F5EE-25B9-49AC-9FF0-0F7773EFA13C}"/>
    <cellStyle name="Normal 2 3 3 5 2" xfId="23671" xr:uid="{4B4912E4-2705-4A17-B7B2-B3A08EA3817D}"/>
    <cellStyle name="Normal 2 3 3 6" xfId="23672" xr:uid="{661AD058-EE36-4AF6-B715-A40D8BE1AD9C}"/>
    <cellStyle name="Normal 2 3 3 6 2" xfId="23673" xr:uid="{645A2BF5-ABEB-4832-97A9-14FAC3BD5258}"/>
    <cellStyle name="Normal 2 3 3 7" xfId="23674" xr:uid="{F0ECF251-8371-464D-A1E2-64501C2087A1}"/>
    <cellStyle name="Normal 2 3 3 8" xfId="23675" xr:uid="{4012D82A-7908-4B2A-B29F-5D24FFD10874}"/>
    <cellStyle name="Normal 2 3 3 9" xfId="23676" xr:uid="{59413F36-6593-4D58-A206-54BAB065099A}"/>
    <cellStyle name="Normal 2 3 4" xfId="23677" xr:uid="{B6652BD0-DA15-4E05-B2E9-4C0C456AD668}"/>
    <cellStyle name="Normal 2 3 4 2" xfId="23678" xr:uid="{1DFB3498-5182-407C-9736-75EFF44B5597}"/>
    <cellStyle name="Normal 2 3 4 2 2" xfId="23679" xr:uid="{F5E47A35-E1E1-49B4-8783-6C7C2FE9A9F8}"/>
    <cellStyle name="Normal 2 3 4 2 2 2" xfId="23680" xr:uid="{FFD32D6C-40BC-432A-B98F-2E6F9C07D2BA}"/>
    <cellStyle name="Normal 2 3 4 2 2 3" xfId="23681" xr:uid="{463E6403-3FE6-4196-BD5B-235BF8C251D5}"/>
    <cellStyle name="Normal 2 3 4 2 3" xfId="23682" xr:uid="{2D764482-DF97-410D-8DF2-D0EF207B25E9}"/>
    <cellStyle name="Normal 2 3 4 2 3 2" xfId="23683" xr:uid="{184EBB98-ADF1-45F7-8B89-D8DD25CB936C}"/>
    <cellStyle name="Normal 2 3 4 2 4" xfId="23684" xr:uid="{F858D9CA-C27E-4B94-AC2B-600FF88B2390}"/>
    <cellStyle name="Normal 2 3 4 3" xfId="23685" xr:uid="{02C7A805-4BEE-49B9-9839-364C783D989F}"/>
    <cellStyle name="Normal 2 3 4 3 2" xfId="23686" xr:uid="{DAFFCEF8-D915-4D90-AA0D-A6EDAC122217}"/>
    <cellStyle name="Normal 2 3 4 3 3" xfId="23687" xr:uid="{5CEDD011-ED23-4D06-AD71-70092A5EB362}"/>
    <cellStyle name="Normal 2 3 4 4" xfId="23688" xr:uid="{872D63DC-9FA9-4637-8EDA-D930E2C8722D}"/>
    <cellStyle name="Normal 2 3 4 4 2" xfId="23689" xr:uid="{A9220357-7B38-4463-B6DD-9815019FA22F}"/>
    <cellStyle name="Normal 2 3 4 4 3" xfId="23690" xr:uid="{2A8FECBE-E958-45A5-9F43-6CFA20B77053}"/>
    <cellStyle name="Normal 2 3 4 5" xfId="23691" xr:uid="{B3C9F5D2-7866-4736-9A6B-1A1D4D1FF6E1}"/>
    <cellStyle name="Normal 2 3 4 5 2" xfId="23692" xr:uid="{C0481C4E-B476-4DC9-9AF6-2121826947D0}"/>
    <cellStyle name="Normal 2 3 4 6" xfId="23693" xr:uid="{A41CA5B1-B791-40F4-A601-2BEBF7F74753}"/>
    <cellStyle name="Normal 2 3 4 6 2" xfId="23694" xr:uid="{ECA60B56-BA5E-4ABC-A36E-DED272B6F6DA}"/>
    <cellStyle name="Normal 2 3 4 7" xfId="23695" xr:uid="{C5E920CA-4CB7-4C6E-9676-DB7AABE80992}"/>
    <cellStyle name="Normal 2 3 5" xfId="23696" xr:uid="{9C1524AC-D9B7-4A7F-9BBD-4B8527DA99D7}"/>
    <cellStyle name="Normal 2 3 5 2" xfId="23697" xr:uid="{4214CACA-08C5-4A3D-8136-5907F9DCAE2F}"/>
    <cellStyle name="Normal 2 3 5 2 2" xfId="23698" xr:uid="{6535CB9F-21CC-443A-9ED4-C8FB86D8DE88}"/>
    <cellStyle name="Normal 2 3 5 2 2 2" xfId="23699" xr:uid="{53449471-49B8-4FAC-B42B-C044B04E68CE}"/>
    <cellStyle name="Normal 2 3 5 2 2 3" xfId="23700" xr:uid="{F9899958-D304-403D-8DD0-C85F95EE9D2A}"/>
    <cellStyle name="Normal 2 3 5 2 3" xfId="23701" xr:uid="{AF52512A-CD47-4A74-A854-B82EE84D770A}"/>
    <cellStyle name="Normal 2 3 5 2 3 2" xfId="23702" xr:uid="{FF185323-3220-44F3-8A3C-029BFEC70F40}"/>
    <cellStyle name="Normal 2 3 5 2 3 3" xfId="23703" xr:uid="{4198913E-3099-4438-8F89-936A6FDBA2E7}"/>
    <cellStyle name="Normal 2 3 5 2 3 4" xfId="23704" xr:uid="{39020660-C0DB-4E08-9E67-DF7F6E47F81C}"/>
    <cellStyle name="Normal 2 3 5 2 4" xfId="23705" xr:uid="{C5AFA80A-8C72-436E-88BE-AFDAB4369ACE}"/>
    <cellStyle name="Normal 2 3 5 2 4 2" xfId="23706" xr:uid="{19B481F3-002C-4F0C-949B-06301202FEC9}"/>
    <cellStyle name="Normal 2 3 5 2 5" xfId="23707" xr:uid="{69ECD319-E0B9-4148-B30B-7D9E228B4094}"/>
    <cellStyle name="Normal 2 3 5 2 6" xfId="23708" xr:uid="{08885EC4-F9B6-432B-BB9D-5EB4D6729531}"/>
    <cellStyle name="Normal 2 3 5 3" xfId="23709" xr:uid="{5B845821-47AB-4605-8177-F7F0516AFCEC}"/>
    <cellStyle name="Normal 2 3 5 3 2" xfId="23710" xr:uid="{C9AA561D-EA75-40D9-9725-23170762F8E0}"/>
    <cellStyle name="Normal 2 3 5 3 3" xfId="23711" xr:uid="{6EC06139-3BA6-4A41-9959-E4029A651063}"/>
    <cellStyle name="Normal 2 3 5 3 4" xfId="23712" xr:uid="{68F310A1-78C9-4857-92C5-4D58DF462C3C}"/>
    <cellStyle name="Normal 2 3 5 4" xfId="23713" xr:uid="{BBB29C07-83B4-40B2-BE03-3E63E892F439}"/>
    <cellStyle name="Normal 2 3 5 4 2" xfId="23714" xr:uid="{D6E78567-56ED-412F-8A05-40AEA0693985}"/>
    <cellStyle name="Normal 2 3 5 4 3" xfId="23715" xr:uid="{A550F27F-B6D4-4B1A-BEF2-50E829B3848D}"/>
    <cellStyle name="Normal 2 3 5 5" xfId="23716" xr:uid="{742C90F3-9FF6-4E7A-AE0A-910078802AAD}"/>
    <cellStyle name="Normal 2 3 5 5 2" xfId="23717" xr:uid="{531EE45D-74AF-4BFC-AE83-E587005771C3}"/>
    <cellStyle name="Normal 2 3 5 6" xfId="23718" xr:uid="{203054F5-5668-4836-8E2E-B8FADC17C962}"/>
    <cellStyle name="Normal 2 3 6" xfId="23719" xr:uid="{B37536EA-8D5B-46F9-9B1D-7D20025F0F43}"/>
    <cellStyle name="Normal 2 3 6 2" xfId="23720" xr:uid="{60C26310-5594-4DFA-85FA-D31559146821}"/>
    <cellStyle name="Normal 2 3 6 2 2" xfId="23721" xr:uid="{A8973863-B49E-4CBC-896E-91E46F501378}"/>
    <cellStyle name="Normal 2 3 6 2 3" xfId="23722" xr:uid="{059EE39D-00CC-4575-B775-9F522855E801}"/>
    <cellStyle name="Normal 2 3 6 3" xfId="23723" xr:uid="{8A789F16-46A5-4B9B-B764-02529F51C87C}"/>
    <cellStyle name="Normal 2 3 6 3 2" xfId="23724" xr:uid="{CCF22D8F-5302-408D-91AC-4897DBA9B132}"/>
    <cellStyle name="Normal 2 3 6 4" xfId="23725" xr:uid="{2D67D44E-C550-40FA-A8DB-D433A338951E}"/>
    <cellStyle name="Normal 2 3 6 5" xfId="23726" xr:uid="{B3291400-526B-4360-B304-FE7CD0ADFA96}"/>
    <cellStyle name="Normal 2 3 7" xfId="23727" xr:uid="{13FCB7FA-50D1-41DE-BB81-BD7A2CCB3C26}"/>
    <cellStyle name="Normal 2 3 7 2" xfId="23728" xr:uid="{C7EC4729-7CCB-49B6-B883-8C6E8328189F}"/>
    <cellStyle name="Normal 2 3 7 3" xfId="23729" xr:uid="{6BC01C10-1100-4366-8F7D-72F2C8F901A7}"/>
    <cellStyle name="Normal 2 3 8" xfId="23730" xr:uid="{A4FC56F5-A9EE-49B0-B94B-B8B132065763}"/>
    <cellStyle name="Normal 2 3 8 2" xfId="23731" xr:uid="{D91209A8-6BE2-40DF-B1BE-5F61C42894D7}"/>
    <cellStyle name="Normal 2 3 8 3" xfId="23732" xr:uid="{D1750D75-91A7-41BC-A5DE-40DF5872E5ED}"/>
    <cellStyle name="Normal 2 3 9" xfId="23733" xr:uid="{0236453B-FED7-45D9-B4B8-DF707FBEE3DC}"/>
    <cellStyle name="Normal 2 4" xfId="676" xr:uid="{62F8335A-0A0B-473F-BFB1-B1345EC3444C}"/>
    <cellStyle name="Normal 2 4 10" xfId="23735" xr:uid="{9E4CAF37-6276-4ED8-9752-61B931878D0C}"/>
    <cellStyle name="Normal 2 4 10 2" xfId="23736" xr:uid="{7E26A680-1B20-46A0-9852-487AE8E358F1}"/>
    <cellStyle name="Normal 2 4 10 2 2" xfId="23737" xr:uid="{4FB4A22B-201D-42BD-AD4F-4A9773FC04DF}"/>
    <cellStyle name="Normal 2 4 10 3" xfId="23738" xr:uid="{51FA58D3-D66A-4546-A47D-7C76BC2ED35B}"/>
    <cellStyle name="Normal 2 4 10 4" xfId="23739" xr:uid="{EF330D90-B064-4B4A-96E5-BCCA2B41799F}"/>
    <cellStyle name="Normal 2 4 10 5" xfId="23740" xr:uid="{DC962BEA-8A35-464D-82AC-DE311A38AD62}"/>
    <cellStyle name="Normal 2 4 11" xfId="23741" xr:uid="{965A5797-0C0F-4B4F-9DCB-F9CC10E3198B}"/>
    <cellStyle name="Normal 2 4 11 2" xfId="23742" xr:uid="{96147635-E698-4D1F-AC88-00AA64F6EE37}"/>
    <cellStyle name="Normal 2 4 12" xfId="23743" xr:uid="{F60022BA-49A5-4156-B3B0-888BEAC5CBED}"/>
    <cellStyle name="Normal 2 4 12 2" xfId="23744" xr:uid="{EDC29982-B2A2-4AAB-B391-25E8FBE5DF36}"/>
    <cellStyle name="Normal 2 4 13" xfId="23745" xr:uid="{4FD685EF-0730-4104-A786-B49B42B12F00}"/>
    <cellStyle name="Normal 2 4 14" xfId="23746" xr:uid="{4B4FFFD5-CF0C-44CC-A06A-D1F7F2192A10}"/>
    <cellStyle name="Normal 2 4 15" xfId="23747" xr:uid="{F2FA0B45-42E1-445D-8768-32A713ACE562}"/>
    <cellStyle name="Normal 2 4 16" xfId="23748" xr:uid="{55EA811B-0EFC-40CE-8138-837EF3778B08}"/>
    <cellStyle name="Normal 2 4 17" xfId="23749" xr:uid="{B8FF46CA-D523-4422-9C17-AAD5C405D571}"/>
    <cellStyle name="Normal 2 4 18" xfId="23734" xr:uid="{41ABD862-444B-4DFD-8244-84882C07D715}"/>
    <cellStyle name="Normal 2 4 2" xfId="23750" xr:uid="{EA93F0F9-EB99-4CAF-BDD3-9FC03F0CB644}"/>
    <cellStyle name="Normal 2 4 2 10" xfId="23751" xr:uid="{25D47927-8B84-4D5F-86FC-286A6EEF85A4}"/>
    <cellStyle name="Normal 2 4 2 11" xfId="23752" xr:uid="{5D479909-27D1-44D9-A237-1005FA8733E7}"/>
    <cellStyle name="Normal 2 4 2 2" xfId="23753" xr:uid="{101F655C-1D39-4C2D-8EC0-8517A235F488}"/>
    <cellStyle name="Normal 2 4 2 2 2" xfId="23754" xr:uid="{2E57F28D-96C3-4A4F-B9EF-9FD2138C755B}"/>
    <cellStyle name="Normal 2 4 2 2 2 2" xfId="23755" xr:uid="{60727C67-86FD-441F-94DA-4CAF02C6BE9E}"/>
    <cellStyle name="Normal 2 4 2 2 2 3" xfId="23756" xr:uid="{D35D951D-0ECD-4E2C-BF40-82E8CAF467CF}"/>
    <cellStyle name="Normal 2 4 2 2 2 4" xfId="23757" xr:uid="{4186FCA9-46CD-4AD6-9131-465AED36859B}"/>
    <cellStyle name="Normal 2 4 2 2 3" xfId="23758" xr:uid="{225CFC77-325A-4229-83CD-0EE79C83D952}"/>
    <cellStyle name="Normal 2 4 2 2 3 2" xfId="23759" xr:uid="{B96F5E6B-038B-4A40-B5D7-FBBCC4ED422B}"/>
    <cellStyle name="Normal 2 4 2 2 3 3" xfId="23760" xr:uid="{DC0323A0-0629-4CBF-B10B-B0AF2B85197E}"/>
    <cellStyle name="Normal 2 4 2 2 4" xfId="23761" xr:uid="{9926AFA7-804E-4F96-8A56-382551838393}"/>
    <cellStyle name="Normal 2 4 2 2 4 2" xfId="23762" xr:uid="{0E61F80C-BB2C-4988-AF70-9A5D1D931711}"/>
    <cellStyle name="Normal 2 4 2 2 5" xfId="23763" xr:uid="{844FA1F7-C122-410F-BDC5-62F35B7BBC87}"/>
    <cellStyle name="Normal 2 4 2 2 6" xfId="23764" xr:uid="{644AA99E-BA48-4856-BD2B-94545BEDD240}"/>
    <cellStyle name="Normal 2 4 2 3" xfId="23765" xr:uid="{58BD70F0-E7EC-4820-857B-B826019AC1E0}"/>
    <cellStyle name="Normal 2 4 2 3 2" xfId="23766" xr:uid="{372B57D0-92E1-432B-9001-E6234D73D369}"/>
    <cellStyle name="Normal 2 4 2 3 2 2" xfId="23767" xr:uid="{00A13D8A-0B28-4A18-B0D1-D52A0EA8E2DA}"/>
    <cellStyle name="Normal 2 4 2 3 3" xfId="23768" xr:uid="{59DD015B-F1D5-4082-8DE3-6EC47E1EB6DF}"/>
    <cellStyle name="Normal 2 4 2 3 4" xfId="23769" xr:uid="{D3B6388D-E725-42A7-B758-6C9675206D0F}"/>
    <cellStyle name="Normal 2 4 2 3 5" xfId="23770" xr:uid="{DA792D69-2F10-4242-A630-9DB989539503}"/>
    <cellStyle name="Normal 2 4 2 3 6" xfId="23771" xr:uid="{D3AE24B1-4AE6-428D-AD0D-B6B5DBED353D}"/>
    <cellStyle name="Normal 2 4 2 4" xfId="23772" xr:uid="{611BD863-F227-49C9-BE44-9311418B4CEA}"/>
    <cellStyle name="Normal 2 4 2 4 2" xfId="23773" xr:uid="{247C1E0C-0F45-433C-A336-09AEACE29141}"/>
    <cellStyle name="Normal 2 4 2 4 2 2" xfId="23774" xr:uid="{6C3AC548-6626-4E3B-9F0F-47B019CA1849}"/>
    <cellStyle name="Normal 2 4 2 4 3" xfId="23775" xr:uid="{DCDD4045-DF5A-4068-A37D-DF23DDF0D926}"/>
    <cellStyle name="Normal 2 4 2 4 4" xfId="23776" xr:uid="{6CC90EE0-42F7-4F4B-89C9-7559B0DF750F}"/>
    <cellStyle name="Normal 2 4 2 4 5" xfId="23777" xr:uid="{2F891D6C-6805-4D72-BE15-8E514CB4848B}"/>
    <cellStyle name="Normal 2 4 2 4 6" xfId="23778" xr:uid="{EE8C06DF-7AC3-4A08-8171-60026AB8BBE2}"/>
    <cellStyle name="Normal 2 4 2 5" xfId="23779" xr:uid="{B36D773D-B787-4234-A129-0E6E6DCA7B88}"/>
    <cellStyle name="Normal 2 4 2 5 2" xfId="23780" xr:uid="{67C7D4B9-AAD6-4A0B-A81B-0E7FC77CBB16}"/>
    <cellStyle name="Normal 2 4 2 5 2 2" xfId="23781" xr:uid="{7DEDEE80-6E64-4675-AA02-D2C72C3B0C01}"/>
    <cellStyle name="Normal 2 4 2 5 3" xfId="23782" xr:uid="{5C6E0226-D592-4426-BD40-A27C5B98B7CF}"/>
    <cellStyle name="Normal 2 4 2 5 4" xfId="23783" xr:uid="{8E12197B-4DE0-4775-AC6E-B1C807EBB17A}"/>
    <cellStyle name="Normal 2 4 2 5 5" xfId="23784" xr:uid="{5F30AB3F-0C32-44A1-A2B0-68C227D3C5D7}"/>
    <cellStyle name="Normal 2 4 2 5 6" xfId="23785" xr:uid="{EBCF01F6-AD9E-4B90-B1F4-4BEFE75FE9EE}"/>
    <cellStyle name="Normal 2 4 2 6" xfId="23786" xr:uid="{0ECB5D94-C775-45BF-BB1E-6BECE046E790}"/>
    <cellStyle name="Normal 2 4 2 6 2" xfId="23787" xr:uid="{8BFBD0AC-ECC0-4CF9-A9B2-6C52129DD1C6}"/>
    <cellStyle name="Normal 2 4 2 6 3" xfId="23788" xr:uid="{6CD4F64E-1511-4D09-B2A5-A42340C8D26A}"/>
    <cellStyle name="Normal 2 4 2 6 4" xfId="23789" xr:uid="{2A7C851B-2BA6-494E-A6BC-74C493A271ED}"/>
    <cellStyle name="Normal 2 4 2 7" xfId="23790" xr:uid="{71B6E906-1906-4BFB-98BC-ED6DD3C60ADE}"/>
    <cellStyle name="Normal 2 4 2 7 2" xfId="23791" xr:uid="{EF6CC220-A53A-4B2C-A9AA-37A6BCA830BB}"/>
    <cellStyle name="Normal 2 4 2 8" xfId="23792" xr:uid="{2EF5D40B-0B0C-48E5-B13B-E5B0B6E8B68D}"/>
    <cellStyle name="Normal 2 4 2 8 2" xfId="23793" xr:uid="{6263853B-7C27-4952-83AE-2A1E7C019795}"/>
    <cellStyle name="Normal 2 4 2 9" xfId="23794" xr:uid="{B0112B06-C69C-4DD1-8D9A-09655068BFC6}"/>
    <cellStyle name="Normal 2 4 3" xfId="23795" xr:uid="{4D255328-AAD6-4575-BD2A-0318E526EC87}"/>
    <cellStyle name="Normal 2 4 3 10" xfId="23796" xr:uid="{AC754707-0C0E-46EE-B0CA-0763A4348395}"/>
    <cellStyle name="Normal 2 4 3 2" xfId="23797" xr:uid="{F0C34D73-C11F-4A45-8A9A-3A514707F0E0}"/>
    <cellStyle name="Normal 2 4 3 2 2" xfId="23798" xr:uid="{F1F40410-3CA4-4CDF-B072-3599ACE41C9B}"/>
    <cellStyle name="Normal 2 4 3 2 2 2" xfId="23799" xr:uid="{614A16BB-A423-4C9A-BABF-1841768707C1}"/>
    <cellStyle name="Normal 2 4 3 2 2 3" xfId="23800" xr:uid="{074AA74A-8B1B-448A-ACF7-4F3EF700B235}"/>
    <cellStyle name="Normal 2 4 3 2 2 4" xfId="23801" xr:uid="{C5B5D05E-87AB-4C36-A7C9-A6F6A0A8D37B}"/>
    <cellStyle name="Normal 2 4 3 2 3" xfId="23802" xr:uid="{1C6CC2C4-D230-45D9-B5DF-E9C39E969B35}"/>
    <cellStyle name="Normal 2 4 3 2 3 2" xfId="23803" xr:uid="{6815AA9F-29EF-4F3E-8AC5-080EB4C36EF9}"/>
    <cellStyle name="Normal 2 4 3 2 3 3" xfId="23804" xr:uid="{C82FC360-A1FA-4F5A-BEA5-0F54A75FA903}"/>
    <cellStyle name="Normal 2 4 3 2 4" xfId="23805" xr:uid="{26D6A7BC-BA2A-4FDD-9EC0-14880E6E756E}"/>
    <cellStyle name="Normal 2 4 3 2 4 2" xfId="23806" xr:uid="{155E87A6-3E12-4FAD-B277-517E993E79AD}"/>
    <cellStyle name="Normal 2 4 3 2 5" xfId="23807" xr:uid="{BC49FB1E-5DEB-4533-8CDE-A1474BE808CD}"/>
    <cellStyle name="Normal 2 4 3 2 6" xfId="23808" xr:uid="{8D0DC674-4BF8-4307-A9CE-4C22E011471C}"/>
    <cellStyle name="Normal 2 4 3 2 7" xfId="23809" xr:uid="{0BC0CE2E-241B-47BE-B12E-E989046B8C8C}"/>
    <cellStyle name="Normal 2 4 3 3" xfId="23810" xr:uid="{A2C64843-2A3E-4A91-846D-139E8094B32F}"/>
    <cellStyle name="Normal 2 4 3 3 2" xfId="23811" xr:uid="{493FEA29-80BC-42EA-8556-F5615E227D41}"/>
    <cellStyle name="Normal 2 4 3 3 2 2" xfId="23812" xr:uid="{F43BD1E6-4D76-4974-9B6D-D84EDED1FCAF}"/>
    <cellStyle name="Normal 2 4 3 3 3" xfId="23813" xr:uid="{8566FF51-CA79-463F-8D52-54192E06ED64}"/>
    <cellStyle name="Normal 2 4 3 3 4" xfId="23814" xr:uid="{6125DFF7-416D-47F1-99A9-27BAF5637312}"/>
    <cellStyle name="Normal 2 4 3 3 5" xfId="23815" xr:uid="{8D3BE056-DA20-48A7-AA55-4AF0A1D4F967}"/>
    <cellStyle name="Normal 2 4 3 3 6" xfId="23816" xr:uid="{BB1C28AA-1AEB-49FC-BE1B-7716312E43EF}"/>
    <cellStyle name="Normal 2 4 3 4" xfId="23817" xr:uid="{772D819A-11F2-4CE1-86F1-3F161BF5BA97}"/>
    <cellStyle name="Normal 2 4 3 4 2" xfId="23818" xr:uid="{0DA050BD-11BB-40F1-97BE-B025EB7C93D8}"/>
    <cellStyle name="Normal 2 4 3 4 2 2" xfId="23819" xr:uid="{BEE7346F-397F-43CC-8DD0-CA373C43FA32}"/>
    <cellStyle name="Normal 2 4 3 4 3" xfId="23820" xr:uid="{C76E8A7A-83AE-4E62-927E-50BC5F02DA17}"/>
    <cellStyle name="Normal 2 4 3 4 4" xfId="23821" xr:uid="{04EA70C1-9B4B-41E7-B39E-212CC10FF670}"/>
    <cellStyle name="Normal 2 4 3 4 5" xfId="23822" xr:uid="{A93C56E8-42CB-4034-B03C-DC32AAF220D6}"/>
    <cellStyle name="Normal 2 4 3 4 6" xfId="23823" xr:uid="{AD6D2384-E496-45D5-9E1B-268A98396BB5}"/>
    <cellStyle name="Normal 2 4 3 5" xfId="23824" xr:uid="{2CA23D08-D90A-49D5-A8D4-9D4AEFF523D2}"/>
    <cellStyle name="Normal 2 4 3 5 2" xfId="23825" xr:uid="{E77A260D-8177-4BF4-92DD-800FFCBF83D7}"/>
    <cellStyle name="Normal 2 4 3 5 2 2" xfId="23826" xr:uid="{7041A145-A0E3-409B-A106-FA1C4F306ADB}"/>
    <cellStyle name="Normal 2 4 3 5 3" xfId="23827" xr:uid="{8DC49E71-A459-4AA8-ADD4-DD327078A4FD}"/>
    <cellStyle name="Normal 2 4 3 5 4" xfId="23828" xr:uid="{DC1D47A9-DD74-410D-AF7B-ECD79395EC9D}"/>
    <cellStyle name="Normal 2 4 3 5 5" xfId="23829" xr:uid="{45BC831B-08D9-4E40-B4CD-DB8028A53546}"/>
    <cellStyle name="Normal 2 4 3 5 6" xfId="23830" xr:uid="{124585E7-863B-4985-98E7-5A0907693338}"/>
    <cellStyle name="Normal 2 4 3 6" xfId="23831" xr:uid="{3807171B-5C5D-44A3-AE47-005760F564A5}"/>
    <cellStyle name="Normal 2 4 3 6 2" xfId="23832" xr:uid="{69EC40B4-B8CD-4C45-A23F-1B86A3FD6C3C}"/>
    <cellStyle name="Normal 2 4 3 6 2 2" xfId="23833" xr:uid="{E91D2C46-CBD4-4F2A-904A-F4B53EBC7F46}"/>
    <cellStyle name="Normal 2 4 3 6 3" xfId="23834" xr:uid="{716480CF-E94C-425C-B910-BF3704970D19}"/>
    <cellStyle name="Normal 2 4 3 7" xfId="23835" xr:uid="{47FA9A6F-925B-4FF6-A557-E32E7D8ECD62}"/>
    <cellStyle name="Normal 2 4 3 7 2" xfId="23836" xr:uid="{90A2351C-8A8B-4E86-A83A-A4C1D7397A13}"/>
    <cellStyle name="Normal 2 4 3 8" xfId="23837" xr:uid="{88F8037D-8DA0-4E73-9824-F5E699C064C8}"/>
    <cellStyle name="Normal 2 4 3 8 2" xfId="23838" xr:uid="{6848DE8B-C475-440E-BED7-19AF6F0A7FE7}"/>
    <cellStyle name="Normal 2 4 3 9" xfId="23839" xr:uid="{3C6BD7C8-8A02-4336-80B2-C2A582DADF89}"/>
    <cellStyle name="Normal 2 4 4" xfId="23840" xr:uid="{CC14039F-2D22-4ABC-937A-A9D1FD872FB4}"/>
    <cellStyle name="Normal 2 4 4 10" xfId="23841" xr:uid="{70A928E9-3C29-4FD9-9A1D-5CE9FADCB3B0}"/>
    <cellStyle name="Normal 2 4 4 2" xfId="23842" xr:uid="{F768E351-81C7-4E6E-A54A-982CAAA3DC59}"/>
    <cellStyle name="Normal 2 4 4 2 2" xfId="23843" xr:uid="{0830BCA8-5DBE-4A40-8038-2990EA1C7480}"/>
    <cellStyle name="Normal 2 4 4 2 2 2" xfId="23844" xr:uid="{4DA31622-DD1F-4BF2-9540-AF1FA99A17A8}"/>
    <cellStyle name="Normal 2 4 4 2 3" xfId="23845" xr:uid="{6130C4C3-6787-434F-BE1D-A11F85F6B2F6}"/>
    <cellStyle name="Normal 2 4 4 2 4" xfId="23846" xr:uid="{03E0B5E4-D28E-42B6-94A4-519E28CAE3AE}"/>
    <cellStyle name="Normal 2 4 4 2 5" xfId="23847" xr:uid="{75296FBB-268E-4578-AD8B-2E480BA00334}"/>
    <cellStyle name="Normal 2 4 4 2 6" xfId="23848" xr:uid="{D464F7CD-CB7B-4ED7-AE20-554DA299F318}"/>
    <cellStyle name="Normal 2 4 4 3" xfId="23849" xr:uid="{147C0007-2987-47C2-8EB4-D596D51AB0DA}"/>
    <cellStyle name="Normal 2 4 4 3 2" xfId="23850" xr:uid="{7D96056F-4A8F-445A-B573-BAAB26A53D12}"/>
    <cellStyle name="Normal 2 4 4 3 2 2" xfId="23851" xr:uid="{9FB78775-BB69-482E-81F0-8A4CCCD7D404}"/>
    <cellStyle name="Normal 2 4 4 3 3" xfId="23852" xr:uid="{19F9BEBE-F2D5-4558-BBC1-34F330E2D423}"/>
    <cellStyle name="Normal 2 4 4 3 4" xfId="23853" xr:uid="{04EFCC21-5416-49D9-A8F0-4ACE811B7EAA}"/>
    <cellStyle name="Normal 2 4 4 3 5" xfId="23854" xr:uid="{3D365D85-051D-4332-B8BA-01A061B7E6FA}"/>
    <cellStyle name="Normal 2 4 4 3 6" xfId="23855" xr:uid="{1B616FBA-B717-48D6-80CC-8763B7CA7428}"/>
    <cellStyle name="Normal 2 4 4 4" xfId="23856" xr:uid="{CC5DB30E-3225-473C-9E28-719D721925DD}"/>
    <cellStyle name="Normal 2 4 4 4 2" xfId="23857" xr:uid="{97CFBA3A-585E-4220-9D05-74B6519C4135}"/>
    <cellStyle name="Normal 2 4 4 4 2 2" xfId="23858" xr:uid="{BE030302-F87F-490D-8FA6-72ABC5F7D3B4}"/>
    <cellStyle name="Normal 2 4 4 4 3" xfId="23859" xr:uid="{190AFD29-89A8-4B8C-AA20-0DC758C44E6E}"/>
    <cellStyle name="Normal 2 4 4 4 4" xfId="23860" xr:uid="{F07531FD-CD1A-46C1-9352-82817B2184D1}"/>
    <cellStyle name="Normal 2 4 4 4 5" xfId="23861" xr:uid="{BBBED724-C9D2-4B2E-82F6-2882C9E907E7}"/>
    <cellStyle name="Normal 2 4 4 5" xfId="23862" xr:uid="{1F6C34B8-CB84-458A-B101-1C50F123969C}"/>
    <cellStyle name="Normal 2 4 4 5 2" xfId="23863" xr:uid="{7CE10FFF-4FD5-4F9B-BA85-20E3553CC09C}"/>
    <cellStyle name="Normal 2 4 4 5 2 2" xfId="23864" xr:uid="{D0B82D11-1E53-42A2-BAC5-FBA9987FF3D3}"/>
    <cellStyle name="Normal 2 4 4 5 3" xfId="23865" xr:uid="{90B939B0-0F5F-467A-AB95-5B836B9B62BB}"/>
    <cellStyle name="Normal 2 4 4 5 4" xfId="23866" xr:uid="{942083AC-CECE-4A5B-80F7-0A3094930115}"/>
    <cellStyle name="Normal 2 4 4 5 5" xfId="23867" xr:uid="{063A0AD5-6FAE-4AF7-86BF-05B328D3724B}"/>
    <cellStyle name="Normal 2 4 4 6" xfId="23868" xr:uid="{E2458DF5-9A4A-4B58-AE18-70E49E98E692}"/>
    <cellStyle name="Normal 2 4 4 6 2" xfId="23869" xr:uid="{A867DB55-A154-4286-9759-4BC1E8069EF2}"/>
    <cellStyle name="Normal 2 4 4 7" xfId="23870" xr:uid="{607E57CD-1DA7-4BFA-8745-540069723BCD}"/>
    <cellStyle name="Normal 2 4 4 8" xfId="23871" xr:uid="{6245E872-2A67-4E6C-8D65-0E6D5B344ED7}"/>
    <cellStyle name="Normal 2 4 4 9" xfId="23872" xr:uid="{D3E4516C-B891-41AB-BEAE-B664D9E061A0}"/>
    <cellStyle name="Normal 2 4 5" xfId="23873" xr:uid="{85AF464E-00CB-46E4-A53C-C745A15AAB84}"/>
    <cellStyle name="Normal 2 4 5 10" xfId="23874" xr:uid="{B4FE2497-7706-48D8-94B0-3F757B4F2FB4}"/>
    <cellStyle name="Normal 2 4 5 2" xfId="23875" xr:uid="{39E8FE67-1AD0-4C68-9D77-453B1751C999}"/>
    <cellStyle name="Normal 2 4 5 2 2" xfId="23876" xr:uid="{D72C4BC4-D520-49CC-B979-70BBCA4D789F}"/>
    <cellStyle name="Normal 2 4 5 2 2 2" xfId="23877" xr:uid="{203775C4-8CE7-4001-8A06-ED6D7BEE2568}"/>
    <cellStyle name="Normal 2 4 5 2 3" xfId="23878" xr:uid="{CC3D1D70-9932-43C3-BF46-03DB43F7065F}"/>
    <cellStyle name="Normal 2 4 5 2 4" xfId="23879" xr:uid="{4F8A7C27-BA32-4E22-A9A8-0CDBD22FDFE0}"/>
    <cellStyle name="Normal 2 4 5 3" xfId="23880" xr:uid="{87950061-E610-4242-B6A1-612C7767BEA5}"/>
    <cellStyle name="Normal 2 4 5 3 2" xfId="23881" xr:uid="{BD1802AD-C29C-41B0-873B-D054D48641B1}"/>
    <cellStyle name="Normal 2 4 5 3 2 2" xfId="23882" xr:uid="{F0AF9ABB-E297-4CDE-849F-92131F914CC4}"/>
    <cellStyle name="Normal 2 4 5 3 3" xfId="23883" xr:uid="{A31D7FE8-FCC6-4692-B145-38E5D176D77D}"/>
    <cellStyle name="Normal 2 4 5 3 4" xfId="23884" xr:uid="{5F2DD4F3-8B83-4116-B6DE-FCC8DF51928E}"/>
    <cellStyle name="Normal 2 4 5 4" xfId="23885" xr:uid="{F4072E3D-592C-4DAF-948D-D6401180C511}"/>
    <cellStyle name="Normal 2 4 5 4 2" xfId="23886" xr:uid="{BABD3AAE-63B0-4D8F-8024-29F04D49712C}"/>
    <cellStyle name="Normal 2 4 5 4 2 2" xfId="23887" xr:uid="{DD8F947B-E8E4-4A19-AD4C-1CAB510DDDA8}"/>
    <cellStyle name="Normal 2 4 5 4 3" xfId="23888" xr:uid="{786AD219-2597-47EA-ACEF-AB6A16E37211}"/>
    <cellStyle name="Normal 2 4 5 4 4" xfId="23889" xr:uid="{E941EA08-DAC8-4099-A39A-8AF202B0504D}"/>
    <cellStyle name="Normal 2 4 5 5" xfId="23890" xr:uid="{49908764-155A-4BFE-90F6-B5C632461727}"/>
    <cellStyle name="Normal 2 4 5 5 2" xfId="23891" xr:uid="{D63BCC51-80A2-40AC-A075-1BE7B170BBA1}"/>
    <cellStyle name="Normal 2 4 5 5 2 2" xfId="23892" xr:uid="{80B6F786-BFD7-4BDF-8448-F947154F298C}"/>
    <cellStyle name="Normal 2 4 5 5 3" xfId="23893" xr:uid="{B7F01D9F-21E8-4690-995D-FADDACC2BA54}"/>
    <cellStyle name="Normal 2 4 5 5 4" xfId="23894" xr:uid="{6CE7E6C7-A72E-4224-872E-F34197DD01C7}"/>
    <cellStyle name="Normal 2 4 5 6" xfId="23895" xr:uid="{E35E1DF5-DB28-4623-8256-492D2A358C16}"/>
    <cellStyle name="Normal 2 4 5 6 2" xfId="23896" xr:uid="{5780057D-B938-4431-82A6-702305ACF1EA}"/>
    <cellStyle name="Normal 2 4 5 7" xfId="23897" xr:uid="{833E38D0-740C-4C34-B94D-8BA2ECC8D2B8}"/>
    <cellStyle name="Normal 2 4 5 8" xfId="23898" xr:uid="{E564494D-70B6-44FB-A4F5-0AA46C7B83B2}"/>
    <cellStyle name="Normal 2 4 5 9" xfId="23899" xr:uid="{18304E72-BAA0-4A8F-B555-9E969175BC13}"/>
    <cellStyle name="Normal 2 4 6" xfId="23900" xr:uid="{D323C031-7AB8-4983-BAC7-50AFE7088B70}"/>
    <cellStyle name="Normal 2 4 6 10" xfId="23901" xr:uid="{86A7100F-61ED-438A-AD2F-A252528E223F}"/>
    <cellStyle name="Normal 2 4 6 2" xfId="23902" xr:uid="{C2F39C51-7BF2-400D-AF88-0070504BAF9A}"/>
    <cellStyle name="Normal 2 4 6 2 2" xfId="23903" xr:uid="{2C32779B-61CF-4F29-8DE7-89C677424306}"/>
    <cellStyle name="Normal 2 4 6 2 2 2" xfId="23904" xr:uid="{42DAB8EF-2DB0-40A0-88DD-77B8E52494B4}"/>
    <cellStyle name="Normal 2 4 6 2 3" xfId="23905" xr:uid="{6EBC257B-3267-42AF-8F54-51BC815BCB84}"/>
    <cellStyle name="Normal 2 4 6 2 4" xfId="23906" xr:uid="{693C9A89-C096-4D46-9CFB-1C33ED0A3C4C}"/>
    <cellStyle name="Normal 2 4 6 3" xfId="23907" xr:uid="{7DB5D4BC-FA30-4046-91D0-5E3725A904F0}"/>
    <cellStyle name="Normal 2 4 6 3 2" xfId="23908" xr:uid="{660C2A46-860D-4531-9E22-2814927E50BB}"/>
    <cellStyle name="Normal 2 4 6 3 2 2" xfId="23909" xr:uid="{BBF28932-62CE-4FC1-A0A2-5E1006406902}"/>
    <cellStyle name="Normal 2 4 6 3 3" xfId="23910" xr:uid="{1667CACA-30EC-40BE-A58C-6D3009760033}"/>
    <cellStyle name="Normal 2 4 6 3 4" xfId="23911" xr:uid="{C9E23388-F00F-48D5-921B-B19FD525FE33}"/>
    <cellStyle name="Normal 2 4 6 4" xfId="23912" xr:uid="{28199AF8-4789-46FA-8D1A-2EF62A87C4D9}"/>
    <cellStyle name="Normal 2 4 6 4 2" xfId="23913" xr:uid="{41B78DB5-2E51-46B2-BEFE-DB275F322877}"/>
    <cellStyle name="Normal 2 4 6 4 2 2" xfId="23914" xr:uid="{7A849727-0616-4077-88C4-184897D72CA2}"/>
    <cellStyle name="Normal 2 4 6 4 3" xfId="23915" xr:uid="{6C72EF9E-D1F1-4470-8B75-E4DE95DD00D5}"/>
    <cellStyle name="Normal 2 4 6 4 4" xfId="23916" xr:uid="{E0CEFDC6-4295-4B4E-BC5E-3DE34FF5BA4B}"/>
    <cellStyle name="Normal 2 4 6 5" xfId="23917" xr:uid="{C6012866-FFC4-4011-9E95-23973164FA5D}"/>
    <cellStyle name="Normal 2 4 6 5 2" xfId="23918" xr:uid="{474A3B20-FE04-4FE1-B04F-108148767F14}"/>
    <cellStyle name="Normal 2 4 6 5 2 2" xfId="23919" xr:uid="{8D9DD47E-644B-447D-AC01-60D1C10BEE2A}"/>
    <cellStyle name="Normal 2 4 6 5 3" xfId="23920" xr:uid="{C3E5AB9C-8CC3-48C5-900E-06B10EA24C45}"/>
    <cellStyle name="Normal 2 4 6 5 4" xfId="23921" xr:uid="{87C9BF7F-BAD3-45F9-A11E-432C2D24BE71}"/>
    <cellStyle name="Normal 2 4 6 6" xfId="23922" xr:uid="{41DE7D98-58F6-4821-8071-A73AE16A9B85}"/>
    <cellStyle name="Normal 2 4 6 6 2" xfId="23923" xr:uid="{BCEA3381-370B-463B-8F1C-83B9E5E5F7AE}"/>
    <cellStyle name="Normal 2 4 6 7" xfId="23924" xr:uid="{CEE6A3EF-3654-41A5-8809-A06A0F6D493D}"/>
    <cellStyle name="Normal 2 4 6 8" xfId="23925" xr:uid="{4217BEA6-89F8-4BFE-AB1D-13E93A3C4191}"/>
    <cellStyle name="Normal 2 4 6 9" xfId="23926" xr:uid="{0E17E050-9A13-4F43-BC3C-DBE9CE4C5673}"/>
    <cellStyle name="Normal 2 4 7" xfId="23927" xr:uid="{97CD9830-29BE-4E66-B4F1-196FD7799239}"/>
    <cellStyle name="Normal 2 4 7 2" xfId="23928" xr:uid="{1675AA6A-E5CD-4257-88C4-0F8BD00E2149}"/>
    <cellStyle name="Normal 2 4 7 2 2" xfId="23929" xr:uid="{10125749-108A-4C89-B747-409AAEAC5D42}"/>
    <cellStyle name="Normal 2 4 7 3" xfId="23930" xr:uid="{18DE6905-6B55-4023-A9F0-D6CC7282B31A}"/>
    <cellStyle name="Normal 2 4 7 4" xfId="23931" xr:uid="{D0C0D605-0760-4AAC-8833-CFD72D90B6CF}"/>
    <cellStyle name="Normal 2 4 7 5" xfId="23932" xr:uid="{A6D97426-C21D-4273-9940-2FE00FF23532}"/>
    <cellStyle name="Normal 2 4 7 6" xfId="23933" xr:uid="{4BD6CD24-6470-4825-8058-EFA67B1C63BC}"/>
    <cellStyle name="Normal 2 4 8" xfId="23934" xr:uid="{2937E649-B09C-4EA7-BAC9-CDC64295E4F5}"/>
    <cellStyle name="Normal 2 4 8 2" xfId="23935" xr:uid="{3103E59B-CC2D-4B79-B075-8592A615D941}"/>
    <cellStyle name="Normal 2 4 8 2 2" xfId="23936" xr:uid="{19A6966B-252E-439E-B0E2-F25BEDEC55B7}"/>
    <cellStyle name="Normal 2 4 8 3" xfId="23937" xr:uid="{8418F067-DC20-473A-B795-D117E71C4FB6}"/>
    <cellStyle name="Normal 2 4 8 4" xfId="23938" xr:uid="{2527CA47-0039-44FD-B8C2-6299A716000F}"/>
    <cellStyle name="Normal 2 4 8 5" xfId="23939" xr:uid="{320E3E9B-1E0E-4C9F-91AD-91ED0E8B6651}"/>
    <cellStyle name="Normal 2 4 9" xfId="23940" xr:uid="{77C54541-9755-41F7-A387-8B776135F905}"/>
    <cellStyle name="Normal 2 4 9 2" xfId="23941" xr:uid="{F8429F3E-11E9-4CE4-9222-D2F4A0244390}"/>
    <cellStyle name="Normal 2 4 9 2 2" xfId="23942" xr:uid="{80164366-546C-4F49-ADA0-B9C0E10B2339}"/>
    <cellStyle name="Normal 2 4 9 3" xfId="23943" xr:uid="{8DCEA32B-BCD3-4C08-A7AC-A5D97A5A3DF6}"/>
    <cellStyle name="Normal 2 4 9 4" xfId="23944" xr:uid="{7EC6E447-4193-4BE7-AAD3-0436C2B5CDF4}"/>
    <cellStyle name="Normal 2 4 9 5" xfId="23945" xr:uid="{BC7C7284-0E49-4EB6-B803-08B2607007DF}"/>
    <cellStyle name="Normal 2 5" xfId="677" xr:uid="{1018115F-0B68-4177-878D-9C0AC00A4442}"/>
    <cellStyle name="Normal 2 5 10" xfId="23947" xr:uid="{3F27D4AD-C247-4A00-B04D-650BBD62FBAF}"/>
    <cellStyle name="Normal 2 5 11" xfId="23948" xr:uid="{A2F4239E-19C2-4429-AC6F-4EE1906DC492}"/>
    <cellStyle name="Normal 2 5 12" xfId="23949" xr:uid="{288F3F50-E9AB-4059-8023-87646DB003ED}"/>
    <cellStyle name="Normal 2 5 13" xfId="23946" xr:uid="{C78F3A9E-4899-4670-890D-2DE8E422A4C4}"/>
    <cellStyle name="Normal 2 5 2" xfId="678" xr:uid="{8789BCFD-BFDF-43D8-BBF7-0B43107CEE65}"/>
    <cellStyle name="Normal 2 5 2 10" xfId="23950" xr:uid="{431C2C19-CD56-4D5B-AE46-B9E4FE74D305}"/>
    <cellStyle name="Normal 2 5 2 2" xfId="23951" xr:uid="{E4D9DE42-B4A0-4900-AF54-377E1E95342E}"/>
    <cellStyle name="Normal 2 5 2 2 2" xfId="23952" xr:uid="{CD4A436A-0294-4951-ADA7-8B421DCA5B43}"/>
    <cellStyle name="Normal 2 5 2 2 2 2" xfId="23953" xr:uid="{0591A27D-88CE-4847-A8D0-38038FCA1ECD}"/>
    <cellStyle name="Normal 2 5 2 2 2 3" xfId="23954" xr:uid="{2B5FCABC-69C9-4A7D-B697-C0F0D1B434FE}"/>
    <cellStyle name="Normal 2 5 2 2 3" xfId="23955" xr:uid="{41A1B40F-C1E2-4DDF-AEB0-5790D74C0CDA}"/>
    <cellStyle name="Normal 2 5 2 2 3 2" xfId="23956" xr:uid="{7210984D-E989-401B-9099-60A02D8F9606}"/>
    <cellStyle name="Normal 2 5 2 2 4" xfId="23957" xr:uid="{9B288825-A3B6-4613-9057-F5407CAEED42}"/>
    <cellStyle name="Normal 2 5 2 2 5" xfId="23958" xr:uid="{C6D77DE4-2F98-4DFE-BAE7-B6BB878CAE9C}"/>
    <cellStyle name="Normal 2 5 2 2 6" xfId="23959" xr:uid="{8E0E5363-E405-40EF-B314-C90CDE263AA5}"/>
    <cellStyle name="Normal 2 5 2 3" xfId="23960" xr:uid="{91CA5EEA-424B-42B5-869E-D2F2F58C9171}"/>
    <cellStyle name="Normal 2 5 2 3 2" xfId="23961" xr:uid="{16FCB5B0-00E3-4A2D-96A2-56278E113FAD}"/>
    <cellStyle name="Normal 2 5 2 3 2 2" xfId="23962" xr:uid="{FB764C2A-7D1C-4CD1-AC51-105BA139C39B}"/>
    <cellStyle name="Normal 2 5 2 3 3" xfId="23963" xr:uid="{4B0D455C-0EB6-4243-813E-D8EEB1A661E9}"/>
    <cellStyle name="Normal 2 5 2 4" xfId="23964" xr:uid="{F74F8D77-CC64-4756-A296-B2999EC0A9D0}"/>
    <cellStyle name="Normal 2 5 2 4 2" xfId="23965" xr:uid="{D328299A-E7D6-4A95-B632-4CF7EBCFE995}"/>
    <cellStyle name="Normal 2 5 2 4 3" xfId="23966" xr:uid="{3728F495-357B-4E84-83E7-CAF32D696DA1}"/>
    <cellStyle name="Normal 2 5 2 5" xfId="23967" xr:uid="{B5DDD906-F727-49DB-BEBF-B7019CD75B15}"/>
    <cellStyle name="Normal 2 5 2 6" xfId="23968" xr:uid="{D35DD374-B7F4-484D-9739-DB2DEF6E28BE}"/>
    <cellStyle name="Normal 2 5 2 7" xfId="23969" xr:uid="{9A7E60CB-39A5-4917-81A2-D0DB41FF4119}"/>
    <cellStyle name="Normal 2 5 2 8" xfId="23970" xr:uid="{34FA8FBD-F9ED-4028-ABEE-C1871A7F8308}"/>
    <cellStyle name="Normal 2 5 2 9" xfId="23971" xr:uid="{8C43A7C2-FB44-4285-9EA1-38741D2BD4DC}"/>
    <cellStyle name="Normal 2 5 3" xfId="679" xr:uid="{63557A34-8E41-4EEA-8236-120652649AD6}"/>
    <cellStyle name="Normal 2 5 3 2" xfId="680" xr:uid="{1CF34A91-7FB5-4070-AB32-83A6E8A236AD}"/>
    <cellStyle name="Normal 2 5 3 2 2" xfId="23974" xr:uid="{4379486A-9016-4C85-8A94-5A0C493AA7B7}"/>
    <cellStyle name="Normal 2 5 3 2 2 2" xfId="23975" xr:uid="{0481AB26-97C2-4C46-BEAA-48D8010CE2E1}"/>
    <cellStyle name="Normal 2 5 3 2 3" xfId="23976" xr:uid="{E5D755FC-4587-4306-9DC5-B21F4265BD5F}"/>
    <cellStyle name="Normal 2 5 3 2 4" xfId="23977" xr:uid="{0EE54CBD-26F6-42F8-9AF9-7DA498B86107}"/>
    <cellStyle name="Normal 2 5 3 2 5" xfId="23978" xr:uid="{82EE1CB9-122B-4E48-A2B5-1C7333258901}"/>
    <cellStyle name="Normal 2 5 3 2 6" xfId="23973" xr:uid="{9629745A-8332-4602-ADA2-DE63A1D1D551}"/>
    <cellStyle name="Normal 2 5 3 3" xfId="23979" xr:uid="{E5FA28C1-D71B-442B-B031-3C3EBD7DEB91}"/>
    <cellStyle name="Normal 2 5 3 3 2" xfId="23980" xr:uid="{A08E97CC-C882-40A2-A302-30921F15F292}"/>
    <cellStyle name="Normal 2 5 3 4" xfId="23981" xr:uid="{7F667F4B-B0A8-43E8-B627-B003CEA646FE}"/>
    <cellStyle name="Normal 2 5 3 5" xfId="23982" xr:uid="{3C6C18B0-5D6D-4F7B-BD6D-73A0437154D5}"/>
    <cellStyle name="Normal 2 5 3 6" xfId="23983" xr:uid="{D2E44AC8-F0B0-493D-8F99-32ACDA5045E3}"/>
    <cellStyle name="Normal 2 5 3 7" xfId="23984" xr:uid="{544FF823-B17C-4757-9142-35D028F3B603}"/>
    <cellStyle name="Normal 2 5 3 8" xfId="23985" xr:uid="{644D9AB6-F3B4-4FFD-BAF7-BDCB2ECB6EB9}"/>
    <cellStyle name="Normal 2 5 3 9" xfId="23972" xr:uid="{E0A7B2C9-562B-437C-9A45-BE3810783EC6}"/>
    <cellStyle name="Normal 2 5 4" xfId="23986" xr:uid="{B287D91B-1910-456B-BE43-2698F819168C}"/>
    <cellStyle name="Normal 2 5 4 2" xfId="23987" xr:uid="{20521492-2B0C-4331-963A-CEB084E561B4}"/>
    <cellStyle name="Normal 2 5 4 2 2" xfId="23988" xr:uid="{D7C6DC68-D68A-4C89-80DC-72E48B440898}"/>
    <cellStyle name="Normal 2 5 4 3" xfId="23989" xr:uid="{B6D4339F-D9D2-4E64-863E-014DF9497259}"/>
    <cellStyle name="Normal 2 5 4 4" xfId="23990" xr:uid="{F91A39EC-B01E-4BB0-AA43-F64E6E3077AA}"/>
    <cellStyle name="Normal 2 5 4 5" xfId="23991" xr:uid="{6F31AFEF-2A7E-4A81-9562-E66A68B60DB3}"/>
    <cellStyle name="Normal 2 5 4 6" xfId="23992" xr:uid="{35F8944A-E55A-45B7-9346-0F5244631C46}"/>
    <cellStyle name="Normal 2 5 5" xfId="23993" xr:uid="{C103A9EC-18CC-4CDA-B7BB-2D1249258DFB}"/>
    <cellStyle name="Normal 2 5 5 2" xfId="23994" xr:uid="{A93145DD-C2DE-4AC2-99D9-E0425D7A956E}"/>
    <cellStyle name="Normal 2 5 5 3" xfId="23995" xr:uid="{3290F2DD-7AEE-4C5B-A4D2-171A3BF2B5ED}"/>
    <cellStyle name="Normal 2 5 6" xfId="23996" xr:uid="{FBFEEA17-A4B1-469C-A326-3ABE086270F8}"/>
    <cellStyle name="Normal 2 5 6 2" xfId="23997" xr:uid="{F7D0C454-4134-4306-A0A7-6F74F9498053}"/>
    <cellStyle name="Normal 2 5 6 3" xfId="23998" xr:uid="{22968FAB-E391-4C24-B60E-F00F897272B1}"/>
    <cellStyle name="Normal 2 5 7" xfId="23999" xr:uid="{D48C874D-AD68-4492-969B-49D32E2A5B6C}"/>
    <cellStyle name="Normal 2 5 8" xfId="24000" xr:uid="{0E9A0D23-CC6A-482D-A982-98102E441A94}"/>
    <cellStyle name="Normal 2 5 9" xfId="24001" xr:uid="{D6531E44-3706-4A5A-8279-F6F39A29F416}"/>
    <cellStyle name="Normal 2 6" xfId="681" xr:uid="{0DE13140-C6B1-40AE-87DF-195FB27EE2A4}"/>
    <cellStyle name="Normal 2 6 10" xfId="24002" xr:uid="{F1EBA5DB-50F4-4316-AFAD-96A0FD214E5F}"/>
    <cellStyle name="Normal 2 6 2" xfId="24003" xr:uid="{65C8015E-B3A5-4943-B8CE-7797CDF09819}"/>
    <cellStyle name="Normal 2 6 2 2" xfId="24004" xr:uid="{686A9BAC-1E76-4269-B3BA-3D6B0CC44A8C}"/>
    <cellStyle name="Normal 2 6 2 2 2" xfId="24005" xr:uid="{B6D3116A-C8C5-4938-BF88-FBDE885C357C}"/>
    <cellStyle name="Normal 2 6 2 2 2 2" xfId="24006" xr:uid="{C88AEDB4-0684-43D2-95FD-031F93FDBF4D}"/>
    <cellStyle name="Normal 2 6 2 2 3" xfId="24007" xr:uid="{3AE7DE98-15E2-4055-95AD-622BDF0D7543}"/>
    <cellStyle name="Normal 2 6 2 2 3 2" xfId="24008" xr:uid="{C7E78632-4649-4B3A-B585-6993379650B6}"/>
    <cellStyle name="Normal 2 6 2 2 4" xfId="24009" xr:uid="{655A0340-4BBA-48A1-9817-B470B70E3057}"/>
    <cellStyle name="Normal 2 6 2 3" xfId="24010" xr:uid="{092186A0-9EC0-4EBC-9190-A03FE84F7322}"/>
    <cellStyle name="Normal 2 6 2 3 2" xfId="24011" xr:uid="{C1E08B73-D85A-4AD9-9BB1-A128E12488C1}"/>
    <cellStyle name="Normal 2 6 2 3 2 2" xfId="24012" xr:uid="{59DE0A39-5E51-469A-AF95-A694D1A614E0}"/>
    <cellStyle name="Normal 2 6 2 3 3" xfId="24013" xr:uid="{57E6BCCB-C08B-4F1E-A9F1-E16B1FEE28CD}"/>
    <cellStyle name="Normal 2 6 2 4" xfId="24014" xr:uid="{CA5F2F9B-D861-404F-AED1-670855FD59AE}"/>
    <cellStyle name="Normal 2 6 2 5" xfId="24015" xr:uid="{B207F46A-C9BC-4F8A-AC6E-ED664C7294CF}"/>
    <cellStyle name="Normal 2 6 2 6" xfId="24016" xr:uid="{CCFF65E3-EEFA-43EF-AD1C-DBDF4945D058}"/>
    <cellStyle name="Normal 2 6 3" xfId="24017" xr:uid="{FF7028A8-1527-4BB1-9DA2-37B4A44E4FBB}"/>
    <cellStyle name="Normal 2 6 3 2" xfId="24018" xr:uid="{226D4CEA-0067-4231-B298-549E81FBD52B}"/>
    <cellStyle name="Normal 2 6 3 2 2" xfId="24019" xr:uid="{0A9A89BC-8B4E-4003-B1EC-B80A1207E20B}"/>
    <cellStyle name="Normal 2 6 3 2 3" xfId="24020" xr:uid="{0AF19838-9CBA-4EC1-854C-CAACE13A7D9B}"/>
    <cellStyle name="Normal 2 6 3 3" xfId="24021" xr:uid="{3883633E-2151-4247-B4A4-86A83C62F257}"/>
    <cellStyle name="Normal 2 6 3 3 2" xfId="24022" xr:uid="{7C13B434-2A1B-4BB7-8063-7B86B522623A}"/>
    <cellStyle name="Normal 2 6 3 4" xfId="24023" xr:uid="{B4221233-D919-4740-83DD-48C3B3DD4632}"/>
    <cellStyle name="Normal 2 6 3 4 2" xfId="24024" xr:uid="{B7F71C66-5BAB-41A2-A351-A5A076168C6E}"/>
    <cellStyle name="Normal 2 6 3 5" xfId="24025" xr:uid="{FF2EC484-D068-45C6-9C02-97BE2B188134}"/>
    <cellStyle name="Normal 2 6 4" xfId="24026" xr:uid="{ABA7A3BD-40ED-4712-8FAF-3F3BF96BF13B}"/>
    <cellStyle name="Normal 2 6 4 2" xfId="24027" xr:uid="{756A7EDA-8287-4731-9C95-CC3FA9E77101}"/>
    <cellStyle name="Normal 2 6 4 3" xfId="24028" xr:uid="{BF3C7685-A38A-4744-95D7-2C0773193880}"/>
    <cellStyle name="Normal 2 6 4 4" xfId="24029" xr:uid="{D045946F-BA14-4233-85A3-9290AEB55F2E}"/>
    <cellStyle name="Normal 2 6 5" xfId="24030" xr:uid="{448D6A13-ED9E-420F-BF59-32D02156C260}"/>
    <cellStyle name="Normal 2 6 5 2" xfId="24031" xr:uid="{8202259A-62E5-4EC5-9291-3025B28DDB05}"/>
    <cellStyle name="Normal 2 6 5 3" xfId="24032" xr:uid="{E4290255-2813-4EA3-8CAC-FE6E24AEA701}"/>
    <cellStyle name="Normal 2 6 6" xfId="24033" xr:uid="{D6DE410B-104A-4C5D-A7A9-195655F15FDA}"/>
    <cellStyle name="Normal 2 6 6 2" xfId="24034" xr:uid="{1A862028-1D50-4112-BF58-06BA261F97C5}"/>
    <cellStyle name="Normal 2 6 6 3" xfId="24035" xr:uid="{0FC82C34-FBF1-402F-8DD9-5F7FA4B0D47B}"/>
    <cellStyle name="Normal 2 6 7" xfId="24036" xr:uid="{20A6C431-AEB6-4456-83C1-420416C6089A}"/>
    <cellStyle name="Normal 2 6 8" xfId="24037" xr:uid="{37FA3A1E-93B1-4A16-B915-939151E33737}"/>
    <cellStyle name="Normal 2 6 9" xfId="24038" xr:uid="{68AB7A3E-8299-4E8C-9C49-3E0A36EF630F}"/>
    <cellStyle name="Normal 2 7" xfId="682" xr:uid="{CB1065D6-AD36-4EC5-B4D5-C61BF4CCEE2B}"/>
    <cellStyle name="Normal 2 7 10" xfId="24039" xr:uid="{E29E9CFF-4380-4933-91F1-797B386A5912}"/>
    <cellStyle name="Normal 2 7 2" xfId="683" xr:uid="{8BEC1807-E7E5-4E52-9C27-29361B5EE81F}"/>
    <cellStyle name="Normal 2 7 2 2" xfId="24040" xr:uid="{BF8BA691-1229-4839-8F2E-F59683E8805C}"/>
    <cellStyle name="Normal 2 7 2 2 2" xfId="24041" xr:uid="{E353E541-B1C5-4530-A6CE-1F79F97D4947}"/>
    <cellStyle name="Normal 2 7 2 2 3" xfId="24042" xr:uid="{35E4B7A9-A4BD-4701-BBC2-E16D2D35631D}"/>
    <cellStyle name="Normal 2 7 2 2 4" xfId="24043" xr:uid="{7F85F1FC-394F-484F-95B6-5082E9723749}"/>
    <cellStyle name="Normal 2 7 2 3" xfId="24044" xr:uid="{5E852635-91EA-4C27-8704-D1F2E64CF2D2}"/>
    <cellStyle name="Normal 2 7 2 3 2" xfId="24045" xr:uid="{F4357CD8-99D2-4A82-836A-BA37943B1290}"/>
    <cellStyle name="Normal 2 7 2 4" xfId="24046" xr:uid="{688B7F4C-FFB3-4044-B964-0DE8DE450626}"/>
    <cellStyle name="Normal 2 7 2 5" xfId="24047" xr:uid="{86FEE6B0-D7C7-46A3-98AD-7AB9D30C37DB}"/>
    <cellStyle name="Normal 2 7 2 6" xfId="24048" xr:uid="{9C4AEB57-BF88-4D91-B909-33DE6856EC64}"/>
    <cellStyle name="Normal 2 7 2 7" xfId="24049" xr:uid="{568D7B81-B9DA-4D88-BBE6-07C0D5C74183}"/>
    <cellStyle name="Normal 2 7 3" xfId="24050" xr:uid="{1B8E9AFD-0608-42F3-9314-DC38770950D6}"/>
    <cellStyle name="Normal 2 7 3 2" xfId="24051" xr:uid="{28DEE5FF-E539-478A-8DBA-A9063396BE8E}"/>
    <cellStyle name="Normal 2 7 3 2 2" xfId="24052" xr:uid="{698C3CBE-634B-4D51-BF58-0C81EF9448F1}"/>
    <cellStyle name="Normal 2 7 3 2 3" xfId="24053" xr:uid="{95912073-E97D-4909-B917-77642A385CC9}"/>
    <cellStyle name="Normal 2 7 3 3" xfId="24054" xr:uid="{3064FC34-4B71-4803-92F7-7E793D7083C8}"/>
    <cellStyle name="Normal 2 7 3 3 2" xfId="24055" xr:uid="{FF0EF4C0-60AE-4D61-9B79-D94927ECF935}"/>
    <cellStyle name="Normal 2 7 3 3 3" xfId="24056" xr:uid="{1F7F78C3-2AFB-4308-B8A1-44CF43DBA6B8}"/>
    <cellStyle name="Normal 2 7 3 4" xfId="24057" xr:uid="{1CE4FFAA-0DC3-400C-BB6A-1D15EB9024AE}"/>
    <cellStyle name="Normal 2 7 3 5" xfId="24058" xr:uid="{230FB200-BB2E-457E-B1DD-128541F7BAB3}"/>
    <cellStyle name="Normal 2 7 4" xfId="24059" xr:uid="{A37427D8-0F2C-4DDF-ADCF-8C68CA218C56}"/>
    <cellStyle name="Normal 2 7 4 2" xfId="24060" xr:uid="{1DB50DAB-DDE1-4683-87BC-BB750937969B}"/>
    <cellStyle name="Normal 2 7 4 3" xfId="24061" xr:uid="{3DBC411C-5B83-47BF-9696-43AE65525C89}"/>
    <cellStyle name="Normal 2 7 4 4" xfId="24062" xr:uid="{0CCF61C0-B5C9-49BB-903D-F7982D55C243}"/>
    <cellStyle name="Normal 2 7 5" xfId="24063" xr:uid="{BE342558-54E1-4446-BD5D-E20F5B424004}"/>
    <cellStyle name="Normal 2 7 5 2" xfId="24064" xr:uid="{CDD10882-1A7A-4AF3-A381-DA1FA270A5F9}"/>
    <cellStyle name="Normal 2 7 6" xfId="24065" xr:uid="{D2CCF0B5-91B2-4501-AE0B-A6D0DF39650D}"/>
    <cellStyle name="Normal 2 7 7" xfId="24066" xr:uid="{EFBFF133-F324-4E30-8869-BCE2B976A46F}"/>
    <cellStyle name="Normal 2 7 8" xfId="24067" xr:uid="{2B9E2F07-3100-4FD0-8BD2-81D0E39A80FE}"/>
    <cellStyle name="Normal 2 7 9" xfId="24068" xr:uid="{F7495612-4070-46D0-A523-AD11DE5BDDE6}"/>
    <cellStyle name="Normal 2 8" xfId="684" xr:uid="{38121FA4-9845-4987-B0F6-C865DEF1E885}"/>
    <cellStyle name="Normal 2 8 2" xfId="24070" xr:uid="{AE88F6FA-C7B2-4A90-918E-39E7F0DCC51A}"/>
    <cellStyle name="Normal 2 8 2 2" xfId="24071" xr:uid="{A0EB5A84-6D48-49BB-9BFF-19218AA1F97D}"/>
    <cellStyle name="Normal 2 8 2 2 2" xfId="24072" xr:uid="{05C4F1E2-298E-4584-A3F2-F4DD77BE30F5}"/>
    <cellStyle name="Normal 2 8 2 3" xfId="24073" xr:uid="{C28CFB1A-557B-4A88-8C0F-6C637FCEC656}"/>
    <cellStyle name="Normal 2 8 2 3 2" xfId="24074" xr:uid="{33CB936A-018A-4FDB-9BA5-BC16A24801B2}"/>
    <cellStyle name="Normal 2 8 2 4" xfId="24075" xr:uid="{DEB64D2B-B47A-4271-8973-B69C7FE2CB38}"/>
    <cellStyle name="Normal 2 8 2 5" xfId="24076" xr:uid="{1D890DAF-4B8A-473C-873F-E74B959CA2E1}"/>
    <cellStyle name="Normal 2 8 3" xfId="24077" xr:uid="{48BD77AC-6403-4CB4-9556-0583E6658F61}"/>
    <cellStyle name="Normal 2 8 3 2" xfId="24078" xr:uid="{7D7BC8B0-3A60-49CD-BD1F-16352A97DA5E}"/>
    <cellStyle name="Normal 2 8 3 3" xfId="24079" xr:uid="{1B8703E2-251D-4AD5-AB8F-AF7E982FCF21}"/>
    <cellStyle name="Normal 2 8 3 4" xfId="24080" xr:uid="{702AE5BF-E213-4CD8-AB95-62153FBB6BAD}"/>
    <cellStyle name="Normal 2 8 4" xfId="24081" xr:uid="{984D5009-3E51-4DF6-8BE2-92837A703395}"/>
    <cellStyle name="Normal 2 8 4 2" xfId="24082" xr:uid="{ED421260-2EA2-4F91-9503-4AED0D402FE3}"/>
    <cellStyle name="Normal 2 8 5" xfId="24083" xr:uid="{30E2FECF-3EE7-4697-89CD-596640DFF7B9}"/>
    <cellStyle name="Normal 2 8 5 2" xfId="24084" xr:uid="{6CAE9CAA-A91A-444B-BE86-FFACA1746F23}"/>
    <cellStyle name="Normal 2 8 6" xfId="24085" xr:uid="{925409F7-086F-4DA8-83AB-DC3779670F4A}"/>
    <cellStyle name="Normal 2 8 7" xfId="24086" xr:uid="{4ACEE113-E7B5-41E3-8B0D-BDEF1C609EAF}"/>
    <cellStyle name="Normal 2 8 8" xfId="24087" xr:uid="{030399F8-FEF0-4C0B-A41D-12CB040A93F8}"/>
    <cellStyle name="Normal 2 8 9" xfId="24069" xr:uid="{450E9D13-9F47-4ABD-B963-A7FDCBA320C2}"/>
    <cellStyle name="Normal 2 9" xfId="685" xr:uid="{2EB4CE9B-28FF-4B50-85FA-CD94D99C8F74}"/>
    <cellStyle name="Normal 2 9 2" xfId="24089" xr:uid="{60DA5256-A2EB-4E67-A9A9-9F7C86E7376D}"/>
    <cellStyle name="Normal 2 9 2 2" xfId="24090" xr:uid="{F538C987-0581-4FBA-9A6A-D7764514AAF7}"/>
    <cellStyle name="Normal 2 9 2 2 2" xfId="24091" xr:uid="{AF87AA65-688D-47CA-B1B1-45A74DF5CD0A}"/>
    <cellStyle name="Normal 2 9 2 3" xfId="24092" xr:uid="{8C2ECEA0-192C-4C83-9E61-56792B624213}"/>
    <cellStyle name="Normal 2 9 2 4" xfId="24093" xr:uid="{DA0B3EE6-9FAD-47A1-8B8C-405939A6DE21}"/>
    <cellStyle name="Normal 2 9 3" xfId="24094" xr:uid="{D7F2DC56-CBA5-4288-920B-FAE849C97676}"/>
    <cellStyle name="Normal 2 9 3 2" xfId="24095" xr:uid="{9921EF03-C12A-471B-947F-E3DDF93308AA}"/>
    <cellStyle name="Normal 2 9 3 2 2" xfId="24096" xr:uid="{3F94D212-E69D-4442-A360-A5D8C764275F}"/>
    <cellStyle name="Normal 2 9 3 3" xfId="24097" xr:uid="{6B8AAF69-B54A-462D-A25D-897EB3ADFAC8}"/>
    <cellStyle name="Normal 2 9 3 4" xfId="24098" xr:uid="{E9104ED0-D8F4-401D-9868-05F7421F54D3}"/>
    <cellStyle name="Normal 2 9 4" xfId="24099" xr:uid="{E3BBC24E-23AE-4340-A7CA-AB85AB43A68D}"/>
    <cellStyle name="Normal 2 9 4 2" xfId="24100" xr:uid="{7BDBED25-5445-4B0B-AD88-2AC750953F31}"/>
    <cellStyle name="Normal 2 9 4 3" xfId="24101" xr:uid="{9D0409FC-6075-4EF5-ABEA-7FB0278564F9}"/>
    <cellStyle name="Normal 2 9 5" xfId="24102" xr:uid="{F8954576-F4BD-40EE-9B2E-9F74FF8BE02E}"/>
    <cellStyle name="Normal 2 9 6" xfId="24103" xr:uid="{C97B842A-6F77-4759-8FD9-9DC977B74008}"/>
    <cellStyle name="Normal 2 9 7" xfId="24104" xr:uid="{F0EE1DA4-2D3D-441F-80E5-1EABBAC97E62}"/>
    <cellStyle name="Normal 2 9 8" xfId="24105" xr:uid="{D4B15B5C-319F-4746-BC27-2E1D9A110324}"/>
    <cellStyle name="Normal 2 9 9" xfId="24088" xr:uid="{BC5C737E-7981-4F6A-98A8-E1FC46F91F15}"/>
    <cellStyle name="Normal 20" xfId="24106" xr:uid="{D24AF4AE-1C8D-4351-A460-00AFE15CE816}"/>
    <cellStyle name="Normal 20 10" xfId="24107" xr:uid="{07FE26D6-0319-4882-8794-CA47CEFD6D79}"/>
    <cellStyle name="Normal 20 10 2" xfId="24108" xr:uid="{80D7D2C2-AEB9-4ED7-85FA-A0685C0FCE5A}"/>
    <cellStyle name="Normal 20 11" xfId="24109" xr:uid="{38FC3549-DD8A-4CED-B883-AB2634E2F164}"/>
    <cellStyle name="Normal 20 12" xfId="24110" xr:uid="{BA6239D0-4050-41A4-83B5-95CE2734CEF3}"/>
    <cellStyle name="Normal 20 2" xfId="24111" xr:uid="{FC8244B1-FF2C-455A-AE1E-DEBF43910C23}"/>
    <cellStyle name="Normal 20 2 10" xfId="24112" xr:uid="{698DE720-628E-42B9-8B05-33EC47A6CE94}"/>
    <cellStyle name="Normal 20 2 2" xfId="24113" xr:uid="{BA2CA37F-4DF4-41D1-840C-AD723425E5E8}"/>
    <cellStyle name="Normal 20 2 2 2" xfId="24114" xr:uid="{209E2457-CE45-484E-9C00-FA9809180C7F}"/>
    <cellStyle name="Normal 20 2 2 2 2" xfId="24115" xr:uid="{67DDD063-E75E-41D1-BE1C-DD9519C5748A}"/>
    <cellStyle name="Normal 20 2 2 2 2 2" xfId="24116" xr:uid="{B402773E-2EE1-41FE-A366-C7935C6275A2}"/>
    <cellStyle name="Normal 20 2 2 2 2 3" xfId="24117" xr:uid="{2BAFC426-EED6-4FE2-BCBF-133AEBEC28BB}"/>
    <cellStyle name="Normal 20 2 2 2 3" xfId="24118" xr:uid="{646AF946-171B-465D-B163-B58EBE73A547}"/>
    <cellStyle name="Normal 20 2 2 2 3 2" xfId="24119" xr:uid="{96A8627B-F2AA-4C20-9308-C5DE9DC00349}"/>
    <cellStyle name="Normal 20 2 2 2 4" xfId="24120" xr:uid="{D25E0C4E-BF73-4D14-A606-EE242973CFDC}"/>
    <cellStyle name="Normal 20 2 2 2 5" xfId="24121" xr:uid="{CA9B08EB-F4B4-4631-A87E-E1DBE20C9D1A}"/>
    <cellStyle name="Normal 20 2 2 3" xfId="24122" xr:uid="{347DD454-6473-4D12-81A6-960172AA1D97}"/>
    <cellStyle name="Normal 20 2 2 3 2" xfId="24123" xr:uid="{0D75088A-72B9-4156-AFFE-7E3A054289C8}"/>
    <cellStyle name="Normal 20 2 2 3 2 2" xfId="24124" xr:uid="{718D2620-34F4-4753-9CF7-FA5FE2F01CB0}"/>
    <cellStyle name="Normal 20 2 2 3 3" xfId="24125" xr:uid="{BBF1CCF2-DE72-4FBE-A777-17120C64250A}"/>
    <cellStyle name="Normal 20 2 2 3 4" xfId="24126" xr:uid="{55E7E2F7-CEC0-403D-A103-2A30CB72A4EA}"/>
    <cellStyle name="Normal 20 2 2 3 5" xfId="24127" xr:uid="{21CE86D1-2B29-4A48-8738-0BC4DB9AE3A7}"/>
    <cellStyle name="Normal 20 2 2 4" xfId="24128" xr:uid="{C5329585-674F-429F-B567-F9A1037D8CE8}"/>
    <cellStyle name="Normal 20 2 2 4 2" xfId="24129" xr:uid="{30088DF6-D46E-4CC3-BE0C-FFA54B825B1A}"/>
    <cellStyle name="Normal 20 2 2 4 2 2" xfId="24130" xr:uid="{F1385E18-DB15-4BFF-988B-1FB206ADC678}"/>
    <cellStyle name="Normal 20 2 2 4 3" xfId="24131" xr:uid="{0D5FF21B-17CB-4435-990F-02EE9886CD3F}"/>
    <cellStyle name="Normal 20 2 2 4 4" xfId="24132" xr:uid="{04F63806-10A2-4D35-82AB-64D6B97B19E4}"/>
    <cellStyle name="Normal 20 2 2 4 5" xfId="24133" xr:uid="{B6B69D40-2A0E-403E-B7E0-70B186225528}"/>
    <cellStyle name="Normal 20 2 2 5" xfId="24134" xr:uid="{6A763F8B-87F2-4763-B088-AA439184D43A}"/>
    <cellStyle name="Normal 20 2 2 5 2" xfId="24135" xr:uid="{EDE7FE6C-0599-4EED-B4E8-03D780FDC13B}"/>
    <cellStyle name="Normal 20 2 2 5 2 2" xfId="24136" xr:uid="{7A060BA3-A651-4B4D-B3EC-714F69F26866}"/>
    <cellStyle name="Normal 20 2 2 5 3" xfId="24137" xr:uid="{C1BF50CA-9062-466C-8E3C-B2ED1E32201F}"/>
    <cellStyle name="Normal 20 2 2 5 4" xfId="24138" xr:uid="{4F981CEF-B103-47A5-8D37-5659FC4DB70C}"/>
    <cellStyle name="Normal 20 2 2 5 5" xfId="24139" xr:uid="{252FF2C9-6BCE-49F3-B3E7-544ACAF1CE01}"/>
    <cellStyle name="Normal 20 2 2 6" xfId="24140" xr:uid="{ED3A7F6C-C623-479C-970F-70E75C63EFE2}"/>
    <cellStyle name="Normal 20 2 2 6 2" xfId="24141" xr:uid="{F450430C-EB45-4CEA-95FF-5663FBC4F5DE}"/>
    <cellStyle name="Normal 20 2 2 7" xfId="24142" xr:uid="{4B8A52C0-B51C-4E09-8439-9DD31362EC6C}"/>
    <cellStyle name="Normal 20 2 2 8" xfId="24143" xr:uid="{B1B74846-FC8E-45A8-83EA-AE4FA2CE1FC8}"/>
    <cellStyle name="Normal 20 2 2 9" xfId="24144" xr:uid="{440E93B0-5926-4827-9168-2B665E1EF2AD}"/>
    <cellStyle name="Normal 20 2 3" xfId="24145" xr:uid="{7DC93133-BF9F-4C5F-A948-C7C81FA39D1D}"/>
    <cellStyle name="Normal 20 2 3 2" xfId="24146" xr:uid="{4AFB80DD-654C-4F19-B7BE-A83645EFC1D2}"/>
    <cellStyle name="Normal 20 2 3 2 2" xfId="24147" xr:uid="{832CEAEA-0BA9-41DC-B8B2-DE177D6A7B5E}"/>
    <cellStyle name="Normal 20 2 3 2 3" xfId="24148" xr:uid="{4C47D4EA-566C-4A80-BD55-BF6952190B5C}"/>
    <cellStyle name="Normal 20 2 3 3" xfId="24149" xr:uid="{5B1A4FBE-0F7E-455C-8E15-872592AA176D}"/>
    <cellStyle name="Normal 20 2 3 3 2" xfId="24150" xr:uid="{B41EFCBA-F4B5-4078-83D4-662452353502}"/>
    <cellStyle name="Normal 20 2 3 4" xfId="24151" xr:uid="{7A2468FE-8AE1-41BF-84A9-3D1E81AFFABE}"/>
    <cellStyle name="Normal 20 2 3 5" xfId="24152" xr:uid="{DF29F172-CB9B-42D2-B1A2-E1CCB0EBD3A5}"/>
    <cellStyle name="Normal 20 2 4" xfId="24153" xr:uid="{5673CEE7-59CD-465E-8104-9BE3B1D13A64}"/>
    <cellStyle name="Normal 20 2 4 2" xfId="24154" xr:uid="{B9F63C54-0D15-47CF-8C3E-1106122574A2}"/>
    <cellStyle name="Normal 20 2 4 2 2" xfId="24155" xr:uid="{714C28EE-EB47-4496-B6A0-91386564DD00}"/>
    <cellStyle name="Normal 20 2 4 3" xfId="24156" xr:uid="{071ADF99-106E-483F-8145-9DF9D4834092}"/>
    <cellStyle name="Normal 20 2 4 4" xfId="24157" xr:uid="{5056303E-4E88-45D1-B367-466C59C45FF6}"/>
    <cellStyle name="Normal 20 2 4 5" xfId="24158" xr:uid="{191D54F0-D480-401B-AD87-7B6B863F13D0}"/>
    <cellStyle name="Normal 20 2 5" xfId="24159" xr:uid="{C6ECD042-73AB-4EDD-8DC5-F6DC9DAA0D6B}"/>
    <cellStyle name="Normal 20 2 5 2" xfId="24160" xr:uid="{133D2238-7551-4D7A-9B7B-4B58793765CE}"/>
    <cellStyle name="Normal 20 2 5 2 2" xfId="24161" xr:uid="{C0AC74BF-0EA1-420A-93C4-F9C8D2548BAC}"/>
    <cellStyle name="Normal 20 2 5 3" xfId="24162" xr:uid="{4EC7CCF1-773D-4B1E-9BAE-CF6694434D23}"/>
    <cellStyle name="Normal 20 2 5 4" xfId="24163" xr:uid="{47C29D5E-F584-470F-BEC9-50CEFD88CBDD}"/>
    <cellStyle name="Normal 20 2 5 5" xfId="24164" xr:uid="{10DB75DA-9F95-479C-BAFB-7ABDCF75A947}"/>
    <cellStyle name="Normal 20 2 6" xfId="24165" xr:uid="{A00B9537-E180-4202-8846-EA0B2D9B1A2B}"/>
    <cellStyle name="Normal 20 2 6 2" xfId="24166" xr:uid="{AEFBDB22-F95E-4C76-BE8C-C82C449CB06B}"/>
    <cellStyle name="Normal 20 2 6 2 2" xfId="24167" xr:uid="{EA522102-F692-46B2-B77E-75BD1CD428A1}"/>
    <cellStyle name="Normal 20 2 6 2 3" xfId="24168" xr:uid="{0695F0F9-D9B6-427B-A1C1-770E95471A92}"/>
    <cellStyle name="Normal 20 2 6 3" xfId="24169" xr:uid="{E098BBE1-BE9C-4439-A707-8F175FB8245D}"/>
    <cellStyle name="Normal 20 2 6 4" xfId="24170" xr:uid="{78528CD6-ACFD-4B09-9599-FB5210273709}"/>
    <cellStyle name="Normal 20 2 6 5" xfId="24171" xr:uid="{80C47C3A-9598-453C-BA61-2152B6FE5DFD}"/>
    <cellStyle name="Normal 20 2 7" xfId="24172" xr:uid="{2E9AABAB-F6EF-4D17-B232-2B538ED97D96}"/>
    <cellStyle name="Normal 20 2 7 2" xfId="24173" xr:uid="{33DEDF26-B907-47A0-A5DB-92C9F860F01B}"/>
    <cellStyle name="Normal 20 2 7 3" xfId="24174" xr:uid="{534A71EF-B20B-4C98-8C23-CB7D17465163}"/>
    <cellStyle name="Normal 20 2 8" xfId="24175" xr:uid="{F62B5545-825B-43F6-9589-34D497B92544}"/>
    <cellStyle name="Normal 20 2 9" xfId="24176" xr:uid="{7070B363-5358-42CD-9A7F-D2A00C330D03}"/>
    <cellStyle name="Normal 20 3" xfId="24177" xr:uid="{96437406-880D-4601-94F3-EFF05AF3159D}"/>
    <cellStyle name="Normal 20 3 2" xfId="24178" xr:uid="{9A9EBAFE-B5A0-4471-A276-27FCA6DE9671}"/>
    <cellStyle name="Normal 20 3 2 2" xfId="24179" xr:uid="{5A16F81A-79A7-4B6C-90A9-5A7DC7B84A0D}"/>
    <cellStyle name="Normal 20 3 2 2 2" xfId="24180" xr:uid="{A409335E-DEAC-4100-A1F6-B836CEF1D8D8}"/>
    <cellStyle name="Normal 20 3 2 2 3" xfId="24181" xr:uid="{05F38217-0B89-46E9-B426-043494BA7643}"/>
    <cellStyle name="Normal 20 3 2 3" xfId="24182" xr:uid="{9D5C187C-EBAE-4126-9632-7FB8AF077195}"/>
    <cellStyle name="Normal 20 3 2 3 2" xfId="24183" xr:uid="{E5474F75-2CAB-4DF4-80F9-6DDDF03093C5}"/>
    <cellStyle name="Normal 20 3 2 4" xfId="24184" xr:uid="{B92FCDAF-2E35-4BB2-9A97-F25943F5C2C2}"/>
    <cellStyle name="Normal 20 3 2 4 2" xfId="24185" xr:uid="{9437E019-A626-49A3-988F-468E8CF4355B}"/>
    <cellStyle name="Normal 20 3 2 5" xfId="24186" xr:uid="{E7AC9D8B-4F0C-4632-BBE6-2E86D66BFCFA}"/>
    <cellStyle name="Normal 20 3 2 6" xfId="24187" xr:uid="{5487182A-9768-4CAA-A86F-F3EDCCF04E1F}"/>
    <cellStyle name="Normal 20 3 2 7" xfId="24188" xr:uid="{22264D74-3A44-4C87-936C-334ED1FB38D5}"/>
    <cellStyle name="Normal 20 3 3" xfId="24189" xr:uid="{5C687BAC-A790-43B2-8472-E99EDD26DD9E}"/>
    <cellStyle name="Normal 20 3 3 2" xfId="24190" xr:uid="{CC02A30E-EF7A-4A63-AE1A-E2C44BE92073}"/>
    <cellStyle name="Normal 20 3 3 2 2" xfId="24191" xr:uid="{7F4B4644-278D-45BF-A1D0-20588B7844AC}"/>
    <cellStyle name="Normal 20 3 3 2 3" xfId="24192" xr:uid="{28159401-968E-45A6-9116-9D0DA81351C4}"/>
    <cellStyle name="Normal 20 3 3 3" xfId="24193" xr:uid="{43DD0635-78DD-4CE6-BA96-C463F9505F97}"/>
    <cellStyle name="Normal 20 3 3 3 2" xfId="24194" xr:uid="{197F3A16-CC21-4815-B721-A12A6F8E27F3}"/>
    <cellStyle name="Normal 20 3 3 4" xfId="24195" xr:uid="{DC197EF2-FA9E-4ACB-A435-5E8CD882BBE7}"/>
    <cellStyle name="Normal 20 3 3 5" xfId="24196" xr:uid="{6915CE73-DF09-445B-AC00-0AD504956EBD}"/>
    <cellStyle name="Normal 20 3 3 6" xfId="24197" xr:uid="{A841DA86-A572-4E63-B903-9B7E72523E54}"/>
    <cellStyle name="Normal 20 3 4" xfId="24198" xr:uid="{7F4A54C2-89F6-4005-B2C9-F2988B2CE9C2}"/>
    <cellStyle name="Normal 20 3 4 2" xfId="24199" xr:uid="{B82612B7-80CB-443B-9A92-35026F5994E5}"/>
    <cellStyle name="Normal 20 3 4 2 2" xfId="24200" xr:uid="{52212557-2451-4375-A1C8-6A2B04C4D563}"/>
    <cellStyle name="Normal 20 3 4 3" xfId="24201" xr:uid="{0606A125-0F42-4FF9-BCBA-04913590B86F}"/>
    <cellStyle name="Normal 20 3 4 4" xfId="24202" xr:uid="{815DD746-148D-4EF9-97B5-C76DED598543}"/>
    <cellStyle name="Normal 20 3 4 5" xfId="24203" xr:uid="{313C1AE4-23E2-452B-8919-1C29D4FA1AA2}"/>
    <cellStyle name="Normal 20 3 5" xfId="24204" xr:uid="{1C050D83-56CE-44D8-8A19-24EA39D81F6D}"/>
    <cellStyle name="Normal 20 3 5 2" xfId="24205" xr:uid="{411CA55B-0263-4FB2-BE60-1F5C0350961A}"/>
    <cellStyle name="Normal 20 3 5 2 2" xfId="24206" xr:uid="{6D2CAF85-67BA-4367-9CA3-ADF1BAE290DF}"/>
    <cellStyle name="Normal 20 3 5 3" xfId="24207" xr:uid="{CE226830-ED3A-449E-AC11-5BFB16F85E21}"/>
    <cellStyle name="Normal 20 3 5 4" xfId="24208" xr:uid="{58CB3A28-0F5E-4E77-BDDC-FE6DB50079B8}"/>
    <cellStyle name="Normal 20 3 5 5" xfId="24209" xr:uid="{7C90030E-03FC-4505-8678-9F84373916EB}"/>
    <cellStyle name="Normal 20 3 6" xfId="24210" xr:uid="{FDC08A55-5177-46BE-A49A-DE070EB15E4B}"/>
    <cellStyle name="Normal 20 3 6 2" xfId="24211" xr:uid="{549B7068-DFD7-46D8-B5D2-CF21CDDF7EF2}"/>
    <cellStyle name="Normal 20 3 6 3" xfId="24212" xr:uid="{7DF977F6-1719-4E37-BA9B-41C4C06E77DE}"/>
    <cellStyle name="Normal 20 3 7" xfId="24213" xr:uid="{3ED3D7BA-E988-46A8-B337-CC8C2ECB0894}"/>
    <cellStyle name="Normal 20 3 7 2" xfId="24214" xr:uid="{37EEFBA3-4E82-43B7-AD1A-CB071E1D0CE7}"/>
    <cellStyle name="Normal 20 3 8" xfId="24215" xr:uid="{543027F9-228C-4691-A081-5D83C7E9FC61}"/>
    <cellStyle name="Normal 20 3 9" xfId="24216" xr:uid="{26666115-6BA7-4E4B-905E-1F5E1FBEEE47}"/>
    <cellStyle name="Normal 20 4" xfId="24217" xr:uid="{424EF914-26BF-451A-8DA1-E09CB1E922AA}"/>
    <cellStyle name="Normal 20 4 2" xfId="24218" xr:uid="{F92CD312-7FC0-4698-881B-35FEB0D26CF0}"/>
    <cellStyle name="Normal 20 4 2 2" xfId="24219" xr:uid="{7FD6E819-F4C0-41AB-B3ED-9E83E517B449}"/>
    <cellStyle name="Normal 20 4 2 2 2" xfId="24220" xr:uid="{4C4EFF50-DA26-46BA-B615-A3795B6CCDE3}"/>
    <cellStyle name="Normal 20 4 2 3" xfId="24221" xr:uid="{117206A6-E4D3-4B9B-A1B4-28396DA80CC5}"/>
    <cellStyle name="Normal 20 4 2 4" xfId="24222" xr:uid="{18ED9C04-987A-4B44-A33B-C7C236E868CB}"/>
    <cellStyle name="Normal 20 4 2 5" xfId="24223" xr:uid="{4955F655-4F64-4840-A017-29A766071764}"/>
    <cellStyle name="Normal 20 4 3" xfId="24224" xr:uid="{405A3E78-5E0E-4E3B-8ABA-D00C88702BC9}"/>
    <cellStyle name="Normal 20 4 3 2" xfId="24225" xr:uid="{9553A394-0E0B-4D6E-9419-4F83406FE769}"/>
    <cellStyle name="Normal 20 4 3 2 2" xfId="24226" xr:uid="{F2A19F1A-2EB5-47C1-B8EE-5D7EC3E9FE53}"/>
    <cellStyle name="Normal 20 4 3 3" xfId="24227" xr:uid="{DEC0DC2B-6B1D-488E-B4C7-2D3A379D8436}"/>
    <cellStyle name="Normal 20 4 3 4" xfId="24228" xr:uid="{F5CAE3AD-A2C5-49C4-B5D9-9FEBA4B3D436}"/>
    <cellStyle name="Normal 20 4 3 5" xfId="24229" xr:uid="{E8D02F60-EE6D-41FD-82B8-ECB981F412A3}"/>
    <cellStyle name="Normal 20 4 4" xfId="24230" xr:uid="{CD095694-09CD-4BB6-9475-B0FEE06DC658}"/>
    <cellStyle name="Normal 20 4 4 2" xfId="24231" xr:uid="{3D3BF89F-5787-425A-8E3F-6B3045EEC470}"/>
    <cellStyle name="Normal 20 4 4 2 2" xfId="24232" xr:uid="{D2674C91-5820-4EBC-9DBE-02C5A4CB4FCC}"/>
    <cellStyle name="Normal 20 4 4 3" xfId="24233" xr:uid="{96B038B0-468C-4EEF-A756-2C48BAAFE40F}"/>
    <cellStyle name="Normal 20 4 4 4" xfId="24234" xr:uid="{545D019D-3FBA-4341-92B1-312D96F14919}"/>
    <cellStyle name="Normal 20 4 4 5" xfId="24235" xr:uid="{046A0ED7-969E-436B-9178-5713302460F4}"/>
    <cellStyle name="Normal 20 4 5" xfId="24236" xr:uid="{32670C04-3A44-45F8-8B91-1D329F7D7068}"/>
    <cellStyle name="Normal 20 4 5 2" xfId="24237" xr:uid="{3C5CD343-7354-41EA-8F09-816BB90D4FA4}"/>
    <cellStyle name="Normal 20 4 5 2 2" xfId="24238" xr:uid="{8AEF1EB9-F291-4BE7-B11E-9846BE9EF431}"/>
    <cellStyle name="Normal 20 4 5 3" xfId="24239" xr:uid="{C4FFBC91-E237-4684-8675-4F5019B0FD98}"/>
    <cellStyle name="Normal 20 4 5 4" xfId="24240" xr:uid="{920D4954-0034-42F4-B111-6707D67F15E7}"/>
    <cellStyle name="Normal 20 4 5 5" xfId="24241" xr:uid="{3396420F-4DAC-4B88-8A2B-1C4DB3B75F99}"/>
    <cellStyle name="Normal 20 4 6" xfId="24242" xr:uid="{11BB711A-5042-48D8-B376-BD9E1CE857D1}"/>
    <cellStyle name="Normal 20 4 6 2" xfId="24243" xr:uid="{DA835AF3-8713-48BB-9385-FC11F9DF3F4E}"/>
    <cellStyle name="Normal 20 4 7" xfId="24244" xr:uid="{5FE41498-B2BD-451B-B835-7D0D63096B96}"/>
    <cellStyle name="Normal 20 4 8" xfId="24245" xr:uid="{453C7992-586B-4CA0-ABC7-D5D5CCFAFEBB}"/>
    <cellStyle name="Normal 20 4 9" xfId="24246" xr:uid="{160837C5-EF6B-4BA9-B4DA-ACC854296073}"/>
    <cellStyle name="Normal 20 5" xfId="24247" xr:uid="{9B3803C1-9FB9-43EA-9374-39FB92BBE8C3}"/>
    <cellStyle name="Normal 20 5 2" xfId="24248" xr:uid="{13703B61-E470-4465-90B3-50AD1AFEA3AE}"/>
    <cellStyle name="Normal 20 5 2 2" xfId="24249" xr:uid="{BC69061A-E768-4EEC-B4E5-3904A98FC20A}"/>
    <cellStyle name="Normal 20 5 3" xfId="24250" xr:uid="{08263A57-CBE8-40A2-99E2-B5AAFBED72E8}"/>
    <cellStyle name="Normal 20 5 4" xfId="24251" xr:uid="{BACC1252-BD9F-4456-9192-DF57880066AB}"/>
    <cellStyle name="Normal 20 5 5" xfId="24252" xr:uid="{2DC96E87-F4FB-411D-980A-3014DAFF576F}"/>
    <cellStyle name="Normal 20 5 6" xfId="24253" xr:uid="{3C34E2CF-5340-4D47-8E92-F63618270B24}"/>
    <cellStyle name="Normal 20 6" xfId="24254" xr:uid="{01B8F9EB-3F94-4551-B99A-6EC2868F5DFA}"/>
    <cellStyle name="Normal 20 6 2" xfId="24255" xr:uid="{FBD2EA23-DD97-4EE8-BF9F-9498A8FFD40C}"/>
    <cellStyle name="Normal 20 6 2 2" xfId="24256" xr:uid="{9EDA22B7-334A-48B5-A5E3-A02154F96C48}"/>
    <cellStyle name="Normal 20 6 3" xfId="24257" xr:uid="{5E045DF2-C65D-4043-B65A-84785B31CCC6}"/>
    <cellStyle name="Normal 20 6 4" xfId="24258" xr:uid="{0C350CEA-2CAC-46EC-A86F-971F7993ADB1}"/>
    <cellStyle name="Normal 20 6 5" xfId="24259" xr:uid="{07351623-E8E4-4E61-B3C9-008F5DA0EF0C}"/>
    <cellStyle name="Normal 20 7" xfId="24260" xr:uid="{6D72E40F-AD7B-41C8-BDD5-6DBEC263D7FD}"/>
    <cellStyle name="Normal 20 7 2" xfId="24261" xr:uid="{68D2F44F-1349-4894-B6C1-269E2D3A82D1}"/>
    <cellStyle name="Normal 20 7 2 2" xfId="24262" xr:uid="{32EDDBB3-17EA-491F-9877-1E84507D2EC8}"/>
    <cellStyle name="Normal 20 7 3" xfId="24263" xr:uid="{936E2A23-42E7-446B-8BE7-D7439256047D}"/>
    <cellStyle name="Normal 20 7 4" xfId="24264" xr:uid="{B93BC0C2-211B-4B9C-8A72-BC3CF2EF4C96}"/>
    <cellStyle name="Normal 20 7 5" xfId="24265" xr:uid="{F9671C26-A1F8-4742-8703-958418AC1BAA}"/>
    <cellStyle name="Normal 20 8" xfId="24266" xr:uid="{2805381A-9DB1-4715-887D-8C1DECA95983}"/>
    <cellStyle name="Normal 20 8 2" xfId="24267" xr:uid="{8E39C49E-53BB-4893-9A43-FBC2AA9A9849}"/>
    <cellStyle name="Normal 20 8 2 2" xfId="24268" xr:uid="{5E7DB745-FD41-4CB3-AADD-4540A432FA06}"/>
    <cellStyle name="Normal 20 8 3" xfId="24269" xr:uid="{34E4D9D2-4167-409D-AFD7-3CD0788E2CF5}"/>
    <cellStyle name="Normal 20 8 4" xfId="24270" xr:uid="{9D5801E8-E569-47D6-9348-30017B42C331}"/>
    <cellStyle name="Normal 20 8 5" xfId="24271" xr:uid="{D5DCBD9A-DD68-424E-A029-43C9159E3D56}"/>
    <cellStyle name="Normal 20 9" xfId="24272" xr:uid="{A6D3324D-D3F3-463F-965E-9FC8CC77DBFC}"/>
    <cellStyle name="Normal 20 9 2" xfId="24273" xr:uid="{26E4D2E0-4997-4FCE-A089-633B754A9DB2}"/>
    <cellStyle name="Normal 20 9 3" xfId="24274" xr:uid="{BD1AD422-213A-4140-AFA8-A5B4ECB79C7F}"/>
    <cellStyle name="Normal 200" xfId="24275" xr:uid="{1E6E7D80-5D8D-4232-ACD2-80A56AF3AA42}"/>
    <cellStyle name="Normal 200 2" xfId="24276" xr:uid="{54498C40-C280-4ECB-95E3-1A10CB217EF7}"/>
    <cellStyle name="Normal 200 2 2" xfId="24277" xr:uid="{EE904446-8733-4EDD-9414-6B7DD779F87E}"/>
    <cellStyle name="Normal 200 2 2 2" xfId="24278" xr:uid="{6D74CB11-DC1E-46FD-BF03-6A21786969E9}"/>
    <cellStyle name="Normal 200 2 2 3" xfId="24279" xr:uid="{35FC4898-6E1A-4E30-8C51-0BBB04700363}"/>
    <cellStyle name="Normal 200 2 3" xfId="24280" xr:uid="{3C052786-FC34-4DB2-9049-8278013298ED}"/>
    <cellStyle name="Normal 200 2 4" xfId="24281" xr:uid="{5920A5C9-14BB-4E7A-A092-DA7E8E3E89B4}"/>
    <cellStyle name="Normal 200 3" xfId="24282" xr:uid="{060C1826-885A-4236-AEB9-6E07D535CA1F}"/>
    <cellStyle name="Normal 200 4" xfId="24283" xr:uid="{5E348C06-53C6-4394-9AFF-4B1EC24BF8F3}"/>
    <cellStyle name="Normal 200 5" xfId="24284" xr:uid="{94BC0EAA-CAF9-4628-89E2-04F455AAEF64}"/>
    <cellStyle name="Normal 201" xfId="24285" xr:uid="{07D2E4A4-1584-47DC-8F4B-115E8AA7AFF6}"/>
    <cellStyle name="Normal 201 2" xfId="24286" xr:uid="{AA0E07C8-BE33-4559-A68B-4339D9A0DA92}"/>
    <cellStyle name="Normal 201 2 2" xfId="24287" xr:uid="{C318B35A-D81F-4A1D-84F3-A8D8D81B0EA9}"/>
    <cellStyle name="Normal 201 2 2 2" xfId="24288" xr:uid="{1D2AEB5A-0D26-4A01-9981-FA4C5D4D3B93}"/>
    <cellStyle name="Normal 201 2 2 3" xfId="24289" xr:uid="{A4F53AC0-6783-4ECF-AD2F-1CE59464D2F0}"/>
    <cellStyle name="Normal 201 2 3" xfId="24290" xr:uid="{CC5C0F82-52EF-4DD8-B214-B8E688B2C8DC}"/>
    <cellStyle name="Normal 201 2 4" xfId="24291" xr:uid="{2A0AB9BC-C82F-46B8-9795-609D46F15E36}"/>
    <cellStyle name="Normal 201 3" xfId="24292" xr:uid="{8B58B132-203A-469B-96A0-7551D0EA2A8E}"/>
    <cellStyle name="Normal 201 4" xfId="24293" xr:uid="{D0A06B7C-A917-437F-B226-D911EA0A8B64}"/>
    <cellStyle name="Normal 201 5" xfId="24294" xr:uid="{5B97D7D0-63A7-4846-835F-D3BC27EC7CC8}"/>
    <cellStyle name="Normal 202" xfId="24295" xr:uid="{4D297510-A628-4801-855B-3314E7CFD271}"/>
    <cellStyle name="Normal 202 2" xfId="24296" xr:uid="{C4E61336-58DF-4493-86EF-00A4F4AC5ECD}"/>
    <cellStyle name="Normal 202 2 2" xfId="24297" xr:uid="{ED32822E-6994-48B4-83F8-82F7DB215794}"/>
    <cellStyle name="Normal 202 2 2 2" xfId="24298" xr:uid="{7642003C-F518-4843-A3A6-9403E64BC07E}"/>
    <cellStyle name="Normal 202 2 2 3" xfId="24299" xr:uid="{31ED2CD5-A1FD-4C23-926C-4BCE0A1453D7}"/>
    <cellStyle name="Normal 202 2 3" xfId="24300" xr:uid="{F77541E7-D2F9-4BE9-B14D-C114C9B130B2}"/>
    <cellStyle name="Normal 202 2 4" xfId="24301" xr:uid="{F349813E-AC22-4475-8993-0C2725B264BD}"/>
    <cellStyle name="Normal 202 3" xfId="24302" xr:uid="{17E826FA-84D3-429B-93D1-CD09675B3A51}"/>
    <cellStyle name="Normal 202 4" xfId="24303" xr:uid="{D0828663-03DA-479C-ACD0-12ABABC5DF0C}"/>
    <cellStyle name="Normal 202 5" xfId="24304" xr:uid="{C6B49B84-8868-4FAB-BAF3-1B0D8767143D}"/>
    <cellStyle name="Normal 203" xfId="24305" xr:uid="{97794274-BDAD-4102-B161-8EA9F88E6429}"/>
    <cellStyle name="Normal 203 2" xfId="24306" xr:uid="{4F695FBC-9BCC-457E-BE7F-23804D4C2758}"/>
    <cellStyle name="Normal 203 2 2" xfId="24307" xr:uid="{CBD39815-BFA4-407C-B4FA-6C5E0AA23DAC}"/>
    <cellStyle name="Normal 203 2 2 2" xfId="24308" xr:uid="{9784399D-84E0-418A-B6B2-2E9ECE3B7D57}"/>
    <cellStyle name="Normal 203 2 2 3" xfId="24309" xr:uid="{FFF56D0B-633C-41C6-84E6-46EE5DC99913}"/>
    <cellStyle name="Normal 203 2 3" xfId="24310" xr:uid="{409687A3-FB0C-4BF8-9A4B-02277019776B}"/>
    <cellStyle name="Normal 203 2 4" xfId="24311" xr:uid="{CB3B755A-842B-4A08-996C-4205A056E218}"/>
    <cellStyle name="Normal 203 3" xfId="24312" xr:uid="{AEB7E7EF-4C38-470A-8D47-5048EF823942}"/>
    <cellStyle name="Normal 203 4" xfId="24313" xr:uid="{8DE21A6C-110E-404C-A383-55F9C54346F6}"/>
    <cellStyle name="Normal 203 5" xfId="24314" xr:uid="{6D3FE0EF-684C-44CF-A131-096119B24E08}"/>
    <cellStyle name="Normal 204" xfId="24315" xr:uid="{C5AD7684-2223-4624-86FF-6A847D65AE79}"/>
    <cellStyle name="Normal 204 2" xfId="24316" xr:uid="{84043A1F-3095-457A-B4E2-4132E6D5989D}"/>
    <cellStyle name="Normal 204 2 2" xfId="24317" xr:uid="{A0F1A22D-F84E-423E-8816-9A85BA8F4BC2}"/>
    <cellStyle name="Normal 204 2 2 2" xfId="24318" xr:uid="{7ECA221F-92E6-4BE8-8252-F29C1C0BA57B}"/>
    <cellStyle name="Normal 204 2 2 3" xfId="24319" xr:uid="{83B80C6E-A0CD-4237-B2AA-3B5F57094345}"/>
    <cellStyle name="Normal 204 2 3" xfId="24320" xr:uid="{3795D8AF-93C4-4E38-8169-04207C3228E7}"/>
    <cellStyle name="Normal 204 2 4" xfId="24321" xr:uid="{957E8EA8-5ACB-4C98-9A7F-C2C650804EAB}"/>
    <cellStyle name="Normal 204 3" xfId="24322" xr:uid="{985A7058-6354-4A19-B966-2388F841FE1E}"/>
    <cellStyle name="Normal 204 4" xfId="24323" xr:uid="{8B327782-551F-4CD5-9B20-070782260394}"/>
    <cellStyle name="Normal 204 5" xfId="24324" xr:uid="{53529BEB-DA8B-4A77-9B60-2A5DEC2502F0}"/>
    <cellStyle name="Normal 205" xfId="24325" xr:uid="{481F31D6-7B17-477E-8FBB-1C8E0EE90494}"/>
    <cellStyle name="Normal 205 2" xfId="24326" xr:uid="{6ABE23B1-9C1E-4A62-A0B4-9D027A031EA8}"/>
    <cellStyle name="Normal 205 2 2" xfId="24327" xr:uid="{59D0CBD0-6220-43D6-AFC2-75BCDC4C2E04}"/>
    <cellStyle name="Normal 205 2 2 2" xfId="24328" xr:uid="{01699DB8-470A-4885-BBA5-B66B6CECF17D}"/>
    <cellStyle name="Normal 205 2 2 3" xfId="24329" xr:uid="{795C1FE9-382E-4B55-ACB7-9E0AFF3E0CD1}"/>
    <cellStyle name="Normal 205 2 3" xfId="24330" xr:uid="{3CEFE2F3-2545-4114-9B24-91DF525AE6AE}"/>
    <cellStyle name="Normal 205 2 4" xfId="24331" xr:uid="{AD8063E2-1A31-4DEA-9ED8-2F80CE944B76}"/>
    <cellStyle name="Normal 205 3" xfId="24332" xr:uid="{E6FBCB4F-1950-408B-838E-BF6CE491E841}"/>
    <cellStyle name="Normal 205 4" xfId="24333" xr:uid="{5A456451-9320-4581-87C9-3CBAB135150D}"/>
    <cellStyle name="Normal 205 5" xfId="24334" xr:uid="{5AF2887F-5E25-47F9-BFDD-282C5D0DC5F7}"/>
    <cellStyle name="Normal 206" xfId="24335" xr:uid="{DF90F0CF-D950-46BD-BD56-252F284E1149}"/>
    <cellStyle name="Normal 206 2" xfId="24336" xr:uid="{639A2483-80FB-4373-9156-E248B2D4D936}"/>
    <cellStyle name="Normal 206 2 2" xfId="24337" xr:uid="{F365807F-3D13-4A80-8AA8-00D464185DA9}"/>
    <cellStyle name="Normal 206 2 2 2" xfId="24338" xr:uid="{8827A074-049D-4D8D-BD48-D85A5F7FEE35}"/>
    <cellStyle name="Normal 206 2 2 3" xfId="24339" xr:uid="{800B48EA-F0E1-4876-B2F9-3F55AA804BFF}"/>
    <cellStyle name="Normal 206 2 3" xfId="24340" xr:uid="{60DC865C-5A8C-4054-88C5-28CD56589A63}"/>
    <cellStyle name="Normal 206 2 4" xfId="24341" xr:uid="{33A7DF07-B5BB-47F0-88E2-E3D2BCA462AD}"/>
    <cellStyle name="Normal 206 3" xfId="24342" xr:uid="{8E404250-DA83-42FE-BF1C-D6866A4AC9D2}"/>
    <cellStyle name="Normal 206 4" xfId="24343" xr:uid="{C658F26B-CC1A-4850-B7C6-F7F40BC4359B}"/>
    <cellStyle name="Normal 206 5" xfId="24344" xr:uid="{E4E0D64E-4BD1-4BF6-9A45-69EB396D30FC}"/>
    <cellStyle name="Normal 207" xfId="24345" xr:uid="{E1072FAE-EAA6-4BB7-B909-EB1E13EB7FD7}"/>
    <cellStyle name="Normal 207 2" xfId="24346" xr:uid="{4F9FFB77-65B3-42D5-AFE9-D288E6143C67}"/>
    <cellStyle name="Normal 207 2 2" xfId="24347" xr:uid="{4DB1A16A-0432-45C3-BD5F-38B807CFBDB4}"/>
    <cellStyle name="Normal 207 2 2 2" xfId="24348" xr:uid="{8D74C4C1-F860-4561-A6B6-E408213F3CC8}"/>
    <cellStyle name="Normal 207 2 2 3" xfId="24349" xr:uid="{D2701B7E-3132-4E24-AFB0-CBAF87C1746A}"/>
    <cellStyle name="Normal 207 2 3" xfId="24350" xr:uid="{43163DCD-AAB9-47B2-96EB-BD57E7B8DB39}"/>
    <cellStyle name="Normal 207 2 4" xfId="24351" xr:uid="{94559698-8CF6-427A-AD29-2E91055E7998}"/>
    <cellStyle name="Normal 207 3" xfId="24352" xr:uid="{E0077ACF-F985-4BEB-91C9-DD6A2E233FA1}"/>
    <cellStyle name="Normal 207 4" xfId="24353" xr:uid="{CD6B0043-C0DE-46D2-96EF-3CF8A60764BC}"/>
    <cellStyle name="Normal 207 5" xfId="24354" xr:uid="{E1EF6A91-9DAD-4661-97A8-EF21DBEFC218}"/>
    <cellStyle name="Normal 208" xfId="24355" xr:uid="{3662E337-6A92-4859-8715-589322B697C9}"/>
    <cellStyle name="Normal 208 2" xfId="24356" xr:uid="{452FCC22-9A14-434D-8787-9C735A0A8FE3}"/>
    <cellStyle name="Normal 208 2 2" xfId="24357" xr:uid="{BF6449F2-75AE-4F5A-B5E3-38315872D539}"/>
    <cellStyle name="Normal 208 2 2 2" xfId="24358" xr:uid="{BFEB845C-47FC-4598-A8A1-41C5AEED95E6}"/>
    <cellStyle name="Normal 208 2 2 3" xfId="24359" xr:uid="{92D2E33B-4165-4C03-ADA8-E1C51B19767E}"/>
    <cellStyle name="Normal 208 2 3" xfId="24360" xr:uid="{6F80B25F-BA48-40E3-83F1-8DD5CE8B8150}"/>
    <cellStyle name="Normal 208 2 4" xfId="24361" xr:uid="{E0E81F14-9BE1-4E38-9F24-DB58ED509F99}"/>
    <cellStyle name="Normal 208 3" xfId="24362" xr:uid="{DC4F43C6-92AF-469B-87E9-22F3AD609D75}"/>
    <cellStyle name="Normal 208 4" xfId="24363" xr:uid="{4E13816C-574D-4F84-9E1B-BC217F3AB000}"/>
    <cellStyle name="Normal 208 5" xfId="24364" xr:uid="{04F22046-46D7-4CCA-BAF6-A05D4303A92B}"/>
    <cellStyle name="Normal 209" xfId="24365" xr:uid="{4427A609-8B7E-4369-93AD-FC1D739BB2B7}"/>
    <cellStyle name="Normal 209 2" xfId="24366" xr:uid="{C6A345CE-A5EF-480F-9B13-4628999EC234}"/>
    <cellStyle name="Normal 209 2 2" xfId="24367" xr:uid="{C6BABCED-1E8E-42DC-A969-262AB95E0DB1}"/>
    <cellStyle name="Normal 209 2 2 2" xfId="24368" xr:uid="{EA524A5C-2786-4F35-8C34-E634611F2536}"/>
    <cellStyle name="Normal 209 2 2 3" xfId="24369" xr:uid="{D9121850-570D-43D1-BEAA-B629647BEC79}"/>
    <cellStyle name="Normal 209 2 3" xfId="24370" xr:uid="{6F29DF13-D179-4387-B229-E7B7B170957D}"/>
    <cellStyle name="Normal 209 2 4" xfId="24371" xr:uid="{657FD6DA-69D6-4FED-BE60-FC1979E084F6}"/>
    <cellStyle name="Normal 209 3" xfId="24372" xr:uid="{53006E3C-A9C4-49F9-8151-9C2F157C7CA6}"/>
    <cellStyle name="Normal 209 4" xfId="24373" xr:uid="{429830CF-E5C3-46F1-A949-C3D64883D9D1}"/>
    <cellStyle name="Normal 209 5" xfId="24374" xr:uid="{D2C0D790-D9EB-4861-B43B-D9D80FD059A1}"/>
    <cellStyle name="Normal 21" xfId="24375" xr:uid="{FAF9B495-16A9-48B7-9374-05E77DC37C71}"/>
    <cellStyle name="Normal 21 10" xfId="24376" xr:uid="{78B5834A-D615-4112-8A64-5DAA133A3801}"/>
    <cellStyle name="Normal 21 11" xfId="24377" xr:uid="{D46B6B80-49CB-4FBF-A4C5-DC8644CEEE2F}"/>
    <cellStyle name="Normal 21 2" xfId="24378" xr:uid="{9534317A-99D9-4870-8D0E-1AFEB70AAE4F}"/>
    <cellStyle name="Normal 21 2 10" xfId="24379" xr:uid="{D8A912D3-0C15-4A50-B5A4-5E8FCB15A039}"/>
    <cellStyle name="Normal 21 2 2" xfId="24380" xr:uid="{482D21D6-17E5-425D-AA1C-5CDA0AE6CBF4}"/>
    <cellStyle name="Normal 21 2 2 2" xfId="24381" xr:uid="{EE7C62B0-B413-4A42-9ACD-E6AB8914F118}"/>
    <cellStyle name="Normal 21 2 2 2 2" xfId="24382" xr:uid="{AFA62F84-8E47-492E-817A-8AFA0C39D3C3}"/>
    <cellStyle name="Normal 21 2 2 2 2 2" xfId="24383" xr:uid="{BB04EAD7-7E58-43A8-8A69-D796BFAD6BA2}"/>
    <cellStyle name="Normal 21 2 2 2 2 3" xfId="24384" xr:uid="{178D329D-3DB2-439D-BF86-57B5E80EA9A0}"/>
    <cellStyle name="Normal 21 2 2 2 3" xfId="24385" xr:uid="{F701E9C3-BDD2-4A6D-811F-394EAB43A0EE}"/>
    <cellStyle name="Normal 21 2 2 2 4" xfId="24386" xr:uid="{AA2E7A0E-8CDC-41DB-BB6F-1936BEF88A66}"/>
    <cellStyle name="Normal 21 2 2 2 5" xfId="24387" xr:uid="{AB5324A6-190F-46A6-BFDE-E1705BE2A6DD}"/>
    <cellStyle name="Normal 21 2 2 3" xfId="24388" xr:uid="{9863B1AF-D6FE-40F3-878D-A94075CF8FAF}"/>
    <cellStyle name="Normal 21 2 2 3 2" xfId="24389" xr:uid="{D6784CF9-BA67-48C8-BECA-54EAA41C2B57}"/>
    <cellStyle name="Normal 21 2 2 3 2 2" xfId="24390" xr:uid="{15F878C7-433C-4E5C-8ABC-7C9118993B24}"/>
    <cellStyle name="Normal 21 2 2 3 3" xfId="24391" xr:uid="{7FD38F7B-8075-4F78-9FD3-6CAA8B273B46}"/>
    <cellStyle name="Normal 21 2 2 3 4" xfId="24392" xr:uid="{0B35EAA4-86F7-40F1-B979-B25C48CF778B}"/>
    <cellStyle name="Normal 21 2 2 3 5" xfId="24393" xr:uid="{20B93F2C-9F64-47A4-B42E-90D18AA67E02}"/>
    <cellStyle name="Normal 21 2 2 4" xfId="24394" xr:uid="{4D261CD5-3355-41D3-BE17-EC5258F1570E}"/>
    <cellStyle name="Normal 21 2 2 4 2" xfId="24395" xr:uid="{5C942A80-3A71-4AFD-B366-5E8B33B38373}"/>
    <cellStyle name="Normal 21 2 2 4 2 2" xfId="24396" xr:uid="{1F6F1FB8-6C80-4670-B797-90CD823967EA}"/>
    <cellStyle name="Normal 21 2 2 4 3" xfId="24397" xr:uid="{04BD1AD8-B0B7-4717-B0F4-974E54110D6F}"/>
    <cellStyle name="Normal 21 2 2 4 4" xfId="24398" xr:uid="{B0127793-CAD4-4F90-8694-35DD0A016765}"/>
    <cellStyle name="Normal 21 2 2 4 5" xfId="24399" xr:uid="{166721D6-4786-4F51-A247-307BB6291E49}"/>
    <cellStyle name="Normal 21 2 2 5" xfId="24400" xr:uid="{8E3D8F23-283C-468B-81E0-34EB3B0BA201}"/>
    <cellStyle name="Normal 21 2 2 5 2" xfId="24401" xr:uid="{A298D3B9-BAAB-4EAC-9001-1BCB5D4D7012}"/>
    <cellStyle name="Normal 21 2 2 5 2 2" xfId="24402" xr:uid="{4622AA35-4699-476E-BEF3-0F29045E0C64}"/>
    <cellStyle name="Normal 21 2 2 5 3" xfId="24403" xr:uid="{48190FD1-8324-4E90-AB2B-26C1376D0377}"/>
    <cellStyle name="Normal 21 2 2 5 4" xfId="24404" xr:uid="{761622DC-3ABE-4EAF-989D-DC1A1C2730B5}"/>
    <cellStyle name="Normal 21 2 2 6" xfId="24405" xr:uid="{D3373F15-65F7-4CCD-B836-1750E64C254F}"/>
    <cellStyle name="Normal 21 2 2 6 2" xfId="24406" xr:uid="{CF8F3D16-C6E6-403F-BFEA-CD1E63A071CA}"/>
    <cellStyle name="Normal 21 2 2 7" xfId="24407" xr:uid="{5C2FE53F-EBEF-4853-8DE4-54E3A21024C7}"/>
    <cellStyle name="Normal 21 2 2 8" xfId="24408" xr:uid="{91E028F1-5950-4F40-827E-3C91C41F0A6C}"/>
    <cellStyle name="Normal 21 2 2 9" xfId="24409" xr:uid="{A15A76B2-849C-4472-B43D-5E3CFF6DFF37}"/>
    <cellStyle name="Normal 21 2 3" xfId="24410" xr:uid="{00727943-CFC9-40D8-9859-2F4AC3F51CBE}"/>
    <cellStyle name="Normal 21 2 3 2" xfId="24411" xr:uid="{D20D966F-CFA4-496D-8CB4-E22D48DA6857}"/>
    <cellStyle name="Normal 21 2 3 2 2" xfId="24412" xr:uid="{4AFE5AFC-1E32-4805-9275-B3421567A3EA}"/>
    <cellStyle name="Normal 21 2 3 2 3" xfId="24413" xr:uid="{665D78CF-4A6A-4DB1-A40F-A118BCC40E2C}"/>
    <cellStyle name="Normal 21 2 3 3" xfId="24414" xr:uid="{AEB56E15-579E-41A5-8ACF-C135FA6F7886}"/>
    <cellStyle name="Normal 21 2 3 4" xfId="24415" xr:uid="{DD8BC20A-0E1F-4AAB-82CE-81B229DB0E24}"/>
    <cellStyle name="Normal 21 2 3 5" xfId="24416" xr:uid="{E0D09492-4CAB-4820-93E8-3FB6F72C77AD}"/>
    <cellStyle name="Normal 21 2 4" xfId="24417" xr:uid="{32710194-B5B8-4C84-A975-64EDC7879E60}"/>
    <cellStyle name="Normal 21 2 4 2" xfId="24418" xr:uid="{F6E67202-E0EE-4A47-9AF4-0B1D26626A2B}"/>
    <cellStyle name="Normal 21 2 4 2 2" xfId="24419" xr:uid="{E197683D-E8F2-47CB-9820-4BCFA478E6E4}"/>
    <cellStyle name="Normal 21 2 4 2 3" xfId="24420" xr:uid="{A31A050B-1D2C-469D-83D0-7B631B8A5730}"/>
    <cellStyle name="Normal 21 2 4 3" xfId="24421" xr:uid="{986E2A2D-6729-4A88-9EAA-57D694E895CB}"/>
    <cellStyle name="Normal 21 2 4 4" xfId="24422" xr:uid="{0C09AEF0-A1F0-4530-9851-FCF7A32889AC}"/>
    <cellStyle name="Normal 21 2 4 5" xfId="24423" xr:uid="{20C6ABB0-D1EA-4AEC-BBD1-FD94A8DAA1F9}"/>
    <cellStyle name="Normal 21 2 5" xfId="24424" xr:uid="{9998E413-9DE8-46DF-9905-75BC80CAEFCD}"/>
    <cellStyle name="Normal 21 2 5 2" xfId="24425" xr:uid="{B2D82E40-7AE6-415C-BE6A-5B3EFE5014EE}"/>
    <cellStyle name="Normal 21 2 5 2 2" xfId="24426" xr:uid="{F7E77373-551D-43EB-BABD-FF119DF70BDD}"/>
    <cellStyle name="Normal 21 2 5 3" xfId="24427" xr:uid="{38B78C24-AFE7-4AC6-96E3-0516C6C4112B}"/>
    <cellStyle name="Normal 21 2 5 4" xfId="24428" xr:uid="{53D2D63E-473A-447E-8EDC-00CDE9B94E8E}"/>
    <cellStyle name="Normal 21 2 5 5" xfId="24429" xr:uid="{C94BFB16-0A2C-4C08-BB49-1CF170F43D9D}"/>
    <cellStyle name="Normal 21 2 6" xfId="24430" xr:uid="{193256ED-FB2D-4B36-98C3-57AE02308C6E}"/>
    <cellStyle name="Normal 21 2 6 2" xfId="24431" xr:uid="{34077C6C-0E80-4F44-B5C0-82AD425C7A15}"/>
    <cellStyle name="Normal 21 2 6 2 2" xfId="24432" xr:uid="{657D4AF8-5C5F-411C-87D5-8915853BC104}"/>
    <cellStyle name="Normal 21 2 6 3" xfId="24433" xr:uid="{7B8373BF-B6F9-4236-8B5A-9A2E08591FEC}"/>
    <cellStyle name="Normal 21 2 6 4" xfId="24434" xr:uid="{C3591075-0E69-474E-8C14-07CF8E0EFB0D}"/>
    <cellStyle name="Normal 21 2 7" xfId="24435" xr:uid="{D2833ED5-658F-4418-9C3A-E974168B337E}"/>
    <cellStyle name="Normal 21 2 7 2" xfId="24436" xr:uid="{C0622F9B-A65E-48B0-A7B3-B9761457696B}"/>
    <cellStyle name="Normal 21 2 8" xfId="24437" xr:uid="{5F834232-DA06-4A22-B8B1-72C3F9FBB65E}"/>
    <cellStyle name="Normal 21 2 9" xfId="24438" xr:uid="{524DC755-0E91-4810-8574-50D02AD9034B}"/>
    <cellStyle name="Normal 21 3" xfId="24439" xr:uid="{F5DBAF84-BC9D-4666-9AFF-164E9B7F3A3D}"/>
    <cellStyle name="Normal 21 3 2" xfId="24440" xr:uid="{42806B1B-EC79-4737-9489-9EDAC00CD2B2}"/>
    <cellStyle name="Normal 21 3 2 2" xfId="24441" xr:uid="{EB8CD5FA-2D4F-4170-87F1-03D699E80C01}"/>
    <cellStyle name="Normal 21 3 2 3" xfId="24442" xr:uid="{53D1AAAE-2796-46F9-9C84-D7EA2C87142B}"/>
    <cellStyle name="Normal 21 3 3" xfId="24443" xr:uid="{35BF5121-FD8E-4AE4-B81A-BD867BA3C807}"/>
    <cellStyle name="Normal 21 3 3 2" xfId="24444" xr:uid="{A6844087-3B20-4C46-9890-788A3DE74CB8}"/>
    <cellStyle name="Normal 21 3 3 3" xfId="24445" xr:uid="{E97554D8-9BD0-4A4D-8FA2-3D8509FCE428}"/>
    <cellStyle name="Normal 21 3 4" xfId="24446" xr:uid="{D836EF28-19FC-4195-9C58-EC93E4FD7ED2}"/>
    <cellStyle name="Normal 21 3 5" xfId="24447" xr:uid="{68AD22A3-EC3B-4468-9678-3E5969409009}"/>
    <cellStyle name="Normal 21 3 6" xfId="24448" xr:uid="{05FBB951-B118-41DB-980D-C076ED302D9B}"/>
    <cellStyle name="Normal 21 4" xfId="24449" xr:uid="{952DDAE4-51A0-467B-9585-FDA9DE0C075F}"/>
    <cellStyle name="Normal 21 4 2" xfId="24450" xr:uid="{D691D239-A0DC-4A6B-A6E7-3A6A791CF339}"/>
    <cellStyle name="Normal 21 4 2 2" xfId="24451" xr:uid="{DA005D45-64FA-4745-A8CE-A7579BFB9807}"/>
    <cellStyle name="Normal 21 4 2 3" xfId="24452" xr:uid="{18A7022C-E96D-48A9-9EB3-2C5865D05F5B}"/>
    <cellStyle name="Normal 21 4 3" xfId="24453" xr:uid="{CA57F175-8AAE-4345-8CD5-BF607C46BCDF}"/>
    <cellStyle name="Normal 21 4 3 2" xfId="24454" xr:uid="{111546D6-7350-458A-919D-4BE4D9A63FF3}"/>
    <cellStyle name="Normal 21 4 4" xfId="24455" xr:uid="{3A30166C-B465-4D01-AD49-ECA3D9850A54}"/>
    <cellStyle name="Normal 21 4 5" xfId="24456" xr:uid="{CE78BA5C-AA88-4BA1-B46F-C90E0ADAE005}"/>
    <cellStyle name="Normal 21 5" xfId="24457" xr:uid="{8AF0CB53-D4E8-4AE6-918B-9F83125E4917}"/>
    <cellStyle name="Normal 21 5 2" xfId="24458" xr:uid="{CB026047-4198-4844-86D1-C19B6F949563}"/>
    <cellStyle name="Normal 21 5 2 2" xfId="24459" xr:uid="{DD04B814-63F3-4D1C-BEB2-B94EFFD8807D}"/>
    <cellStyle name="Normal 21 5 3" xfId="24460" xr:uid="{91379E28-1F0D-4013-A30C-B9C33A05B2A4}"/>
    <cellStyle name="Normal 21 5 4" xfId="24461" xr:uid="{36AA6BB0-BE90-4F4E-BC4A-4AADB50007AF}"/>
    <cellStyle name="Normal 21 5 5" xfId="24462" xr:uid="{E4430C2A-5345-4F27-9E0B-0E3619986F4F}"/>
    <cellStyle name="Normal 21 5 6" xfId="24463" xr:uid="{320B8460-83C9-4A6D-8758-3463F0B01982}"/>
    <cellStyle name="Normal 21 6" xfId="24464" xr:uid="{49E5DCB7-917B-4EF4-9672-2A79136101A5}"/>
    <cellStyle name="Normal 21 6 2" xfId="24465" xr:uid="{02532D57-7AD0-47B1-BBCC-6E862184C732}"/>
    <cellStyle name="Normal 21 6 2 2" xfId="24466" xr:uid="{94FB3E81-36D7-4C22-8B08-7E85565388AE}"/>
    <cellStyle name="Normal 21 6 3" xfId="24467" xr:uid="{976EC4BC-8B01-4DCB-8725-440D1103ED7B}"/>
    <cellStyle name="Normal 21 6 4" xfId="24468" xr:uid="{FBADFCD1-E736-4563-A3FA-FA853A6A3DB1}"/>
    <cellStyle name="Normal 21 6 5" xfId="24469" xr:uid="{99301F48-73C3-4E2A-9609-2FF472C074AC}"/>
    <cellStyle name="Normal 21 7" xfId="24470" xr:uid="{DAA0B90D-2F94-43B6-864D-4347C8479EB3}"/>
    <cellStyle name="Normal 21 7 2" xfId="24471" xr:uid="{5734EC96-4B94-4CB1-A952-914A840C741D}"/>
    <cellStyle name="Normal 21 7 2 2" xfId="24472" xr:uid="{B48F01AE-E26A-4378-BD0B-F5FB1C8D93A5}"/>
    <cellStyle name="Normal 21 7 3" xfId="24473" xr:uid="{8F700BE7-5B8D-453C-AA4E-EC73734A2D5D}"/>
    <cellStyle name="Normal 21 7 4" xfId="24474" xr:uid="{72B8E854-7E90-4D93-8ADF-34297C766261}"/>
    <cellStyle name="Normal 21 7 5" xfId="24475" xr:uid="{5D14EF28-8B9F-47C8-B458-A29744516F55}"/>
    <cellStyle name="Normal 21 8" xfId="24476" xr:uid="{69333108-0D60-44DE-9AB1-FD5E2520EB22}"/>
    <cellStyle name="Normal 21 8 2" xfId="24477" xr:uid="{297D86BF-0F92-452F-BB8D-53362D92D4E2}"/>
    <cellStyle name="Normal 21 8 3" xfId="24478" xr:uid="{7462BD58-A0A5-44FE-8146-445D1355260B}"/>
    <cellStyle name="Normal 21 9" xfId="24479" xr:uid="{42C387E4-5B5F-4DBD-90EB-F1A08D314BF9}"/>
    <cellStyle name="Normal 210" xfId="24480" xr:uid="{62F8C3D8-125F-4BF5-8E6A-346B6632DB16}"/>
    <cellStyle name="Normal 210 2" xfId="24481" xr:uid="{E9D719C6-FD58-43FC-A5B1-6D97D79ECB19}"/>
    <cellStyle name="Normal 210 2 2" xfId="24482" xr:uid="{C5ED6267-E995-43FF-91DC-C70BBBBD0501}"/>
    <cellStyle name="Normal 210 2 2 2" xfId="24483" xr:uid="{F4FF0B55-8079-42EF-A766-C2EBA62BE569}"/>
    <cellStyle name="Normal 210 2 2 3" xfId="24484" xr:uid="{F145D134-661A-45B1-818B-1124BE58103C}"/>
    <cellStyle name="Normal 210 2 3" xfId="24485" xr:uid="{D364FF4E-852E-4700-B547-E5B0B4731703}"/>
    <cellStyle name="Normal 210 2 4" xfId="24486" xr:uid="{35561D4C-7608-4711-9742-151B0594B84E}"/>
    <cellStyle name="Normal 210 3" xfId="24487" xr:uid="{B8D23ED6-567C-4B05-B7AD-89F48BB6E02B}"/>
    <cellStyle name="Normal 210 4" xfId="24488" xr:uid="{5044DC5C-3798-4445-BE58-315AC2AD5E33}"/>
    <cellStyle name="Normal 210 5" xfId="24489" xr:uid="{1A424239-A560-411B-8F73-38EC37D6D2BD}"/>
    <cellStyle name="Normal 211" xfId="24490" xr:uid="{658E8FE2-601C-488B-A0F9-E3D0C901F4B0}"/>
    <cellStyle name="Normal 211 2" xfId="24491" xr:uid="{9D516101-B529-44EA-BE80-5E5408625FF9}"/>
    <cellStyle name="Normal 211 2 2" xfId="24492" xr:uid="{7E913BD1-C9A4-4EA5-8628-118171D1AF29}"/>
    <cellStyle name="Normal 211 2 2 2" xfId="24493" xr:uid="{1D235678-46C2-467E-A999-8425FBE5BC70}"/>
    <cellStyle name="Normal 211 2 2 3" xfId="24494" xr:uid="{7BADCAAA-C0C7-4E61-991C-556BFF145202}"/>
    <cellStyle name="Normal 211 2 3" xfId="24495" xr:uid="{C15577E0-6D5E-43AA-B713-F1E7B12BC94F}"/>
    <cellStyle name="Normal 211 2 4" xfId="24496" xr:uid="{14CA275C-6272-4BC2-B653-A49A3656E84C}"/>
    <cellStyle name="Normal 211 3" xfId="24497" xr:uid="{537C5A01-AD4E-4CC8-B260-2A4B7AA0DA6E}"/>
    <cellStyle name="Normal 211 4" xfId="24498" xr:uid="{BF2B99AA-E341-4B8E-972D-8B8736641576}"/>
    <cellStyle name="Normal 211 5" xfId="24499" xr:uid="{94E07CA0-2EE5-4CD2-A520-69C23245D9C7}"/>
    <cellStyle name="Normal 212" xfId="24500" xr:uid="{19AC98E5-51F6-4779-BA4A-6AA2676C84FF}"/>
    <cellStyle name="Normal 212 2" xfId="24501" xr:uid="{516F2547-C167-4D79-A3BD-66409A7AD7C7}"/>
    <cellStyle name="Normal 212 2 2" xfId="24502" xr:uid="{5B798AE5-2721-465A-ADAC-BA194D5F68E4}"/>
    <cellStyle name="Normal 212 2 2 2" xfId="24503" xr:uid="{5B90245C-F5CD-489C-9172-B6A1EB31B93F}"/>
    <cellStyle name="Normal 212 2 2 3" xfId="24504" xr:uid="{901610D5-072F-42A6-AE5A-0CC5A05F275F}"/>
    <cellStyle name="Normal 212 2 3" xfId="24505" xr:uid="{0601978E-96E9-433F-998C-34ADF94172B5}"/>
    <cellStyle name="Normal 212 2 4" xfId="24506" xr:uid="{A64F79BB-6592-46F9-AE8B-1BCADB15A0EE}"/>
    <cellStyle name="Normal 212 3" xfId="24507" xr:uid="{F5ECD9C6-3ECF-4BDB-AA8D-AF259D084F4E}"/>
    <cellStyle name="Normal 212 4" xfId="24508" xr:uid="{C1C90499-F5AE-4B5C-BF22-7417D8E56C59}"/>
    <cellStyle name="Normal 212 5" xfId="24509" xr:uid="{CA2D3FE7-9C8A-4F4F-8EDB-A37AE018203F}"/>
    <cellStyle name="Normal 213" xfId="24510" xr:uid="{2F0E8677-EE12-499F-B9E3-41B162C59F62}"/>
    <cellStyle name="Normal 213 2" xfId="24511" xr:uid="{D30EE158-59A1-421D-A62E-BD91995C9DE9}"/>
    <cellStyle name="Normal 213 2 2" xfId="24512" xr:uid="{44E4E98E-99D3-4FDC-B379-1DF72772A001}"/>
    <cellStyle name="Normal 213 2 2 2" xfId="24513" xr:uid="{3F59B352-405B-432B-AD49-AB4554AA1600}"/>
    <cellStyle name="Normal 213 2 2 3" xfId="24514" xr:uid="{F081CCD2-17FA-4AB3-9993-F0ECC9307CC9}"/>
    <cellStyle name="Normal 213 2 3" xfId="24515" xr:uid="{4269BC4E-3486-4B5E-8B1A-A342A993B430}"/>
    <cellStyle name="Normal 213 2 4" xfId="24516" xr:uid="{23EC8848-4D8C-417F-BF4C-20409743C6DF}"/>
    <cellStyle name="Normal 213 3" xfId="24517" xr:uid="{38C32149-7106-443F-AA62-7E5C7323AD5A}"/>
    <cellStyle name="Normal 213 4" xfId="24518" xr:uid="{1A708BE4-76D4-490A-BA41-AFF7E300E3FD}"/>
    <cellStyle name="Normal 213 5" xfId="24519" xr:uid="{A482BAAA-3AA7-4281-820E-984511425A38}"/>
    <cellStyle name="Normal 214" xfId="24520" xr:uid="{A96CA574-3D84-42EE-B139-D3EE3D4D284B}"/>
    <cellStyle name="Normal 214 2" xfId="24521" xr:uid="{595EC80E-411D-48EE-AF6C-9A2885985667}"/>
    <cellStyle name="Normal 214 2 2" xfId="24522" xr:uid="{C392ECE8-F565-476E-9268-09CFA3F87C3B}"/>
    <cellStyle name="Normal 214 2 2 2" xfId="24523" xr:uid="{ABAFC97E-646A-44C4-AD49-64F582F78741}"/>
    <cellStyle name="Normal 214 2 2 3" xfId="24524" xr:uid="{6B634829-B197-417C-93AE-833A605B429E}"/>
    <cellStyle name="Normal 214 2 3" xfId="24525" xr:uid="{6951B22B-94CD-4E61-B381-A0A140A873A3}"/>
    <cellStyle name="Normal 214 2 4" xfId="24526" xr:uid="{C6A3965C-3800-4C3B-85A8-BD41A0F2B89F}"/>
    <cellStyle name="Normal 214 3" xfId="24527" xr:uid="{1A240813-87FB-48EA-9804-4B361ADE555E}"/>
    <cellStyle name="Normal 214 4" xfId="24528" xr:uid="{43B14632-979A-4338-B4B1-4F5D390CC1B6}"/>
    <cellStyle name="Normal 214 5" xfId="24529" xr:uid="{FD7AC02D-118C-4E97-B8DD-8A6A336A8905}"/>
    <cellStyle name="Normal 215" xfId="24530" xr:uid="{4823B430-673D-45E4-B070-BE9C11BBCB36}"/>
    <cellStyle name="Normal 215 2" xfId="24531" xr:uid="{FACB3A12-6507-42F2-9219-FE211D3B2616}"/>
    <cellStyle name="Normal 215 2 2" xfId="24532" xr:uid="{F59F3BE8-820F-43DC-9713-9FC14454E8EC}"/>
    <cellStyle name="Normal 215 2 2 2" xfId="24533" xr:uid="{D12937A2-BE1C-41B0-AFE1-0F11149EB8A9}"/>
    <cellStyle name="Normal 215 2 2 3" xfId="24534" xr:uid="{A8455F4A-3754-48C6-A874-9423F4D3D46F}"/>
    <cellStyle name="Normal 215 2 3" xfId="24535" xr:uid="{7C49DB4A-27AD-4D17-BECF-8BA166A10CFE}"/>
    <cellStyle name="Normal 215 2 4" xfId="24536" xr:uid="{109C039B-F77E-4D74-95BC-09816F592B97}"/>
    <cellStyle name="Normal 215 3" xfId="24537" xr:uid="{13CEA816-E8CE-440D-85A2-401ABD12720F}"/>
    <cellStyle name="Normal 215 4" xfId="24538" xr:uid="{D43F5825-539E-401A-841D-324E9C3DB291}"/>
    <cellStyle name="Normal 215 5" xfId="24539" xr:uid="{68632EE6-7702-4671-882C-778E208B35C2}"/>
    <cellStyle name="Normal 216" xfId="24540" xr:uid="{111AE540-1AFC-44CE-93F8-17DF2FA97FEC}"/>
    <cellStyle name="Normal 217" xfId="24541" xr:uid="{30EC49E0-35B3-46C8-A552-86DFB71AA7CB}"/>
    <cellStyle name="Normal 218" xfId="24542" xr:uid="{A34B87AA-BCEE-40D9-9558-7271BED7053B}"/>
    <cellStyle name="Normal 218 2" xfId="24543" xr:uid="{FDCEE212-0521-48E4-B7B1-E7138B3B63B1}"/>
    <cellStyle name="Normal 218 2 2" xfId="24544" xr:uid="{10AA72F1-24CF-40E7-AE42-21F7B486EB6F}"/>
    <cellStyle name="Normal 218 3" xfId="24545" xr:uid="{83026E37-05B9-47EB-BB41-AAADF815E48D}"/>
    <cellStyle name="Normal 219" xfId="24546" xr:uid="{51F8D0EA-065B-4CC5-AB26-5BF045A00CC9}"/>
    <cellStyle name="Normal 219 2" xfId="24547" xr:uid="{A4C78737-D0E9-4A73-9E04-BBC2517B96CE}"/>
    <cellStyle name="Normal 219 2 2" xfId="24548" xr:uid="{6F13A4C4-F704-4C83-A9EF-03E8E45DFEF1}"/>
    <cellStyle name="Normal 219 3" xfId="24549" xr:uid="{80E647E1-AFED-48D6-BAEB-188F1C79D91F}"/>
    <cellStyle name="Normal 22" xfId="24550" xr:uid="{41E42AD8-562D-4284-A430-1256C43DC202}"/>
    <cellStyle name="Normal 22 10" xfId="24551" xr:uid="{102AE170-00EC-4731-85BA-23F829C2E0F8}"/>
    <cellStyle name="Normal 22 11" xfId="24552" xr:uid="{1734C711-F728-4059-9BF1-4E36C4A43EF4}"/>
    <cellStyle name="Normal 22 12" xfId="24553" xr:uid="{CD83937B-C9E6-4BB7-BFB1-C4B86306D8E8}"/>
    <cellStyle name="Normal 22 2" xfId="24554" xr:uid="{BFD8353C-422D-4668-8EEA-13E1BF182FA6}"/>
    <cellStyle name="Normal 22 2 2" xfId="24555" xr:uid="{25275DBC-8CA3-4726-A80C-BD7B9BC4E8B3}"/>
    <cellStyle name="Normal 22 2 2 2" xfId="24556" xr:uid="{947E90ED-3225-4DE5-9007-6D04FD0DFA33}"/>
    <cellStyle name="Normal 22 2 2 2 2" xfId="24557" xr:uid="{D3F2BDBA-4FB4-46A1-BA80-6A3BBA62A58F}"/>
    <cellStyle name="Normal 22 2 2 3" xfId="24558" xr:uid="{850CEDEA-6B9B-4E8A-ACC3-09235263AD6E}"/>
    <cellStyle name="Normal 22 2 2 4" xfId="24559" xr:uid="{DC692244-D352-4097-BEF3-8D86C58CF9D2}"/>
    <cellStyle name="Normal 22 2 3" xfId="24560" xr:uid="{03873E84-E47D-45DC-98A7-D565A75A605C}"/>
    <cellStyle name="Normal 22 2 3 2" xfId="24561" xr:uid="{4C75F6FD-CC39-4569-BB9B-0611A11A75A7}"/>
    <cellStyle name="Normal 22 2 3 3" xfId="24562" xr:uid="{48D8B9D1-5F7B-4EDE-895B-3D5F5BC1F960}"/>
    <cellStyle name="Normal 22 2 3 4" xfId="24563" xr:uid="{922277BB-C79B-405B-AF5D-EA58626C79BF}"/>
    <cellStyle name="Normal 22 2 4" xfId="24564" xr:uid="{ECE47084-C415-4753-85B2-E9F454742C07}"/>
    <cellStyle name="Normal 22 2 4 2" xfId="24565" xr:uid="{A34DB302-C4C4-44B5-880D-DAED4E87B3D8}"/>
    <cellStyle name="Normal 22 2 5" xfId="24566" xr:uid="{ADF29982-3898-402C-ACF2-4BB0FEAA567B}"/>
    <cellStyle name="Normal 22 2 6" xfId="24567" xr:uid="{98ADE6D7-9A66-4B99-BC80-655C042FA7D0}"/>
    <cellStyle name="Normal 22 3" xfId="24568" xr:uid="{8615B291-747C-4EA8-95D0-FF0B704371B5}"/>
    <cellStyle name="Normal 22 3 2" xfId="24569" xr:uid="{D9EDAFBB-4D98-4BAE-A11B-71EE8063D998}"/>
    <cellStyle name="Normal 22 3 2 2" xfId="24570" xr:uid="{B31DC018-898E-4009-85E3-38FEBF5ADA8F}"/>
    <cellStyle name="Normal 22 3 2 3" xfId="24571" xr:uid="{ED20884F-265C-422E-A675-EF7D88716576}"/>
    <cellStyle name="Normal 22 3 3" xfId="24572" xr:uid="{1DCEFE6D-DD8C-4C28-B824-029692D4D07E}"/>
    <cellStyle name="Normal 22 3 3 2" xfId="24573" xr:uid="{53E0134F-1151-4A0D-899E-00757C28D09B}"/>
    <cellStyle name="Normal 22 3 3 3" xfId="24574" xr:uid="{E0A14C14-E0DE-43D4-9E3D-263D93FD8175}"/>
    <cellStyle name="Normal 22 3 4" xfId="24575" xr:uid="{2E977E3F-09C1-4B1F-9998-05D6AACADE71}"/>
    <cellStyle name="Normal 22 3 5" xfId="24576" xr:uid="{201E29D4-2920-47CA-9F28-DF499913EAAC}"/>
    <cellStyle name="Normal 22 3 6" xfId="24577" xr:uid="{F46A3A57-2465-41C2-8467-422C46463E33}"/>
    <cellStyle name="Normal 22 4" xfId="24578" xr:uid="{AF5145BD-5092-42A9-A4A1-7F3759AA7800}"/>
    <cellStyle name="Normal 22 4 2" xfId="24579" xr:uid="{8607D16B-9526-430B-B7AC-A8B971E32865}"/>
    <cellStyle name="Normal 22 4 2 2" xfId="24580" xr:uid="{33EEABB6-71D5-4BE4-B021-0EF294415500}"/>
    <cellStyle name="Normal 22 4 2 2 2" xfId="24581" xr:uid="{70C362AE-2D81-42C4-8910-599F43B60A9C}"/>
    <cellStyle name="Normal 22 4 2 3" xfId="24582" xr:uid="{DCA85D3D-2704-41C8-8BC2-DCDF8BAEEB9C}"/>
    <cellStyle name="Normal 22 4 2 4" xfId="24583" xr:uid="{416160DC-2E25-4C5D-8507-E20516B2CE21}"/>
    <cellStyle name="Normal 22 4 2 5" xfId="24584" xr:uid="{A28A2544-A1AE-4482-8D1A-2A42DECA0736}"/>
    <cellStyle name="Normal 22 4 3" xfId="24585" xr:uid="{EABE681F-2274-4908-BFF7-B18E3225437B}"/>
    <cellStyle name="Normal 22 4 3 2" xfId="24586" xr:uid="{4675C278-2354-4BDF-999B-A633990F48C5}"/>
    <cellStyle name="Normal 22 4 3 2 2" xfId="24587" xr:uid="{BBC942F9-90E6-4681-B5D8-1DF6377FAD61}"/>
    <cellStyle name="Normal 22 4 3 3" xfId="24588" xr:uid="{13ECFB51-DF4C-470C-AD48-1AEEC9A62989}"/>
    <cellStyle name="Normal 22 4 3 4" xfId="24589" xr:uid="{0EB07C6D-BC83-4253-AF08-41199F28FDE5}"/>
    <cellStyle name="Normal 22 4 3 5" xfId="24590" xr:uid="{DF527FB6-72C3-4AAF-A1AD-652DEBFEAEBE}"/>
    <cellStyle name="Normal 22 4 4" xfId="24591" xr:uid="{4A5A9E55-2AF4-4AA5-96CF-7E3F85368B04}"/>
    <cellStyle name="Normal 22 4 4 2" xfId="24592" xr:uid="{E26B2E5C-13F3-49B0-84FD-55571F28980B}"/>
    <cellStyle name="Normal 22 4 4 2 2" xfId="24593" xr:uid="{46F1F3ED-DFCF-455D-8FD2-2FBB9311F019}"/>
    <cellStyle name="Normal 22 4 4 3" xfId="24594" xr:uid="{96D93E1A-2E00-4579-BB96-0D0D21431A6E}"/>
    <cellStyle name="Normal 22 4 4 4" xfId="24595" xr:uid="{9496D17E-9B1C-474B-A0D8-F724A1737730}"/>
    <cellStyle name="Normal 22 4 5" xfId="24596" xr:uid="{98AFE8CD-D98F-4051-A253-82DDAA5FF413}"/>
    <cellStyle name="Normal 22 4 5 2" xfId="24597" xr:uid="{90A921E0-4145-4AB3-82F3-C3BED907DD29}"/>
    <cellStyle name="Normal 22 4 5 2 2" xfId="24598" xr:uid="{F96F8637-27FC-40FD-AF7E-697EA0D1C96C}"/>
    <cellStyle name="Normal 22 4 5 3" xfId="24599" xr:uid="{26F3A130-DBAE-4A99-A128-EFF9CFAF7DE0}"/>
    <cellStyle name="Normal 22 4 5 4" xfId="24600" xr:uid="{63F6830B-549D-4E8E-BC9B-789301BBE727}"/>
    <cellStyle name="Normal 22 4 6" xfId="24601" xr:uid="{1C672809-0429-417F-8A86-D528C62A02C4}"/>
    <cellStyle name="Normal 22 4 6 2" xfId="24602" xr:uid="{2D043D38-D44E-4609-AE82-2314C6E4AEE7}"/>
    <cellStyle name="Normal 22 4 7" xfId="24603" xr:uid="{F3D68D91-1998-4BFF-8D67-55833BAE1EDC}"/>
    <cellStyle name="Normal 22 4 8" xfId="24604" xr:uid="{27B3C02F-7373-46B2-9508-30290B874DA4}"/>
    <cellStyle name="Normal 22 4 9" xfId="24605" xr:uid="{396DF027-ABE2-46B0-AF5C-7C8C18479A33}"/>
    <cellStyle name="Normal 22 5" xfId="24606" xr:uid="{414AC827-6CD3-467F-9368-EBC21F0B3F15}"/>
    <cellStyle name="Normal 22 5 2" xfId="24607" xr:uid="{CF3CD7E6-D62F-4835-B430-3A2BC927214B}"/>
    <cellStyle name="Normal 22 5 2 2" xfId="24608" xr:uid="{669C3CF1-7827-458F-8C99-7B5F323CB915}"/>
    <cellStyle name="Normal 22 5 3" xfId="24609" xr:uid="{CA8BBD93-174D-41CE-B804-77F52BF9A9FF}"/>
    <cellStyle name="Normal 22 5 4" xfId="24610" xr:uid="{08CCCEF0-8C27-446C-9B0A-5DA619AF35CA}"/>
    <cellStyle name="Normal 22 5 5" xfId="24611" xr:uid="{3FB9777E-8F50-4336-906C-80C27194267D}"/>
    <cellStyle name="Normal 22 5 6" xfId="24612" xr:uid="{4B184DD5-CB1D-41B3-9454-20ADF307199C}"/>
    <cellStyle name="Normal 22 6" xfId="24613" xr:uid="{217DB789-72B2-40ED-9731-7FBDA76D5393}"/>
    <cellStyle name="Normal 22 6 2" xfId="24614" xr:uid="{6A86D2FE-DB1E-431E-8C48-EB46669DC128}"/>
    <cellStyle name="Normal 22 6 2 2" xfId="24615" xr:uid="{59BD6645-EE9C-440C-A975-8173AB329A91}"/>
    <cellStyle name="Normal 22 6 3" xfId="24616" xr:uid="{8148DAAF-8782-46F5-B5E0-05832B4C438A}"/>
    <cellStyle name="Normal 22 6 4" xfId="24617" xr:uid="{6787D2E3-C314-4F48-A821-6A94C1339BA7}"/>
    <cellStyle name="Normal 22 6 5" xfId="24618" xr:uid="{B75F1E5C-8B9C-462B-8887-EC4824CF8122}"/>
    <cellStyle name="Normal 22 7" xfId="24619" xr:uid="{FE6734C8-5900-4B24-A8B9-E0A6EFEF18C5}"/>
    <cellStyle name="Normal 22 7 2" xfId="24620" xr:uid="{A640F216-B9CC-4689-A7C4-242CC80D3F2E}"/>
    <cellStyle name="Normal 22 7 2 2" xfId="24621" xr:uid="{01157C64-A8C1-4A88-B905-E03D6A183166}"/>
    <cellStyle name="Normal 22 7 3" xfId="24622" xr:uid="{306CCAE3-8F06-4AD0-9CD8-196308A4ED8B}"/>
    <cellStyle name="Normal 22 7 4" xfId="24623" xr:uid="{C9D648EA-7C2C-4646-991B-F324C5968D6E}"/>
    <cellStyle name="Normal 22 7 5" xfId="24624" xr:uid="{1CF5895E-6DBC-46EC-908A-D83BEB0220B6}"/>
    <cellStyle name="Normal 22 8" xfId="24625" xr:uid="{873C2401-073A-4773-8EBA-FA2C6CEFD2D7}"/>
    <cellStyle name="Normal 22 8 2" xfId="24626" xr:uid="{F6FA21E6-1CF0-44FA-8990-E178BF3CF90F}"/>
    <cellStyle name="Normal 22 8 2 2" xfId="24627" xr:uid="{990A369D-DE83-430E-B86E-786957112217}"/>
    <cellStyle name="Normal 22 8 3" xfId="24628" xr:uid="{82320917-F6CF-4B33-A51F-D56D4C9BF7AB}"/>
    <cellStyle name="Normal 22 8 4" xfId="24629" xr:uid="{AD662F00-EB65-4EA2-A899-B2456F86264A}"/>
    <cellStyle name="Normal 22 8 5" xfId="24630" xr:uid="{C06E71CE-AD0A-4981-9154-35214A0D1002}"/>
    <cellStyle name="Normal 22 9" xfId="24631" xr:uid="{5235AF08-5EE4-4AA8-9697-95AFC5B8B129}"/>
    <cellStyle name="Normal 22 9 2" xfId="24632" xr:uid="{8BA9C70F-6DE5-45DF-970F-5E6092D48CC6}"/>
    <cellStyle name="Normal 22 9 3" xfId="24633" xr:uid="{54B54B23-3356-4395-AEEB-53B04FA91B1A}"/>
    <cellStyle name="Normal 220" xfId="24634" xr:uid="{E01C63D4-7417-4DA4-962A-3CC900F9A877}"/>
    <cellStyle name="Normal 220 2" xfId="24635" xr:uid="{381DE006-70EB-456F-962C-771635E363F2}"/>
    <cellStyle name="Normal 220 2 2" xfId="24636" xr:uid="{921E26B1-DEBB-4886-AFFC-8772F0155DD7}"/>
    <cellStyle name="Normal 220 3" xfId="24637" xr:uid="{0549EF34-5AF8-4049-994F-8DA3E3646DB3}"/>
    <cellStyle name="Normal 221" xfId="24638" xr:uid="{8501CF7E-9E30-476A-B157-6B59A13A8B05}"/>
    <cellStyle name="Normal 221 2" xfId="24639" xr:uid="{DF1446CE-71F6-4FFC-B769-8ACC1F6BA8F5}"/>
    <cellStyle name="Normal 221 2 2" xfId="24640" xr:uid="{38A65E22-0ABA-4769-B4F0-55A9D131A40E}"/>
    <cellStyle name="Normal 221 3" xfId="24641" xr:uid="{A06F6BF8-AD7F-40C6-B869-72A35F17254B}"/>
    <cellStyle name="Normal 221 4" xfId="24642" xr:uid="{239B1BF5-92A9-42A8-97D9-C3BC0821DF4B}"/>
    <cellStyle name="Normal 222" xfId="24643" xr:uid="{9023CFEE-0376-44CA-95C3-B1EEC30765F7}"/>
    <cellStyle name="Normal 222 2" xfId="24644" xr:uid="{85E0BACD-3BAD-4129-B1F8-3D1AC0AA0E21}"/>
    <cellStyle name="Normal 222 2 2" xfId="24645" xr:uid="{A8D85375-5B2B-4054-99AC-41101FFF3001}"/>
    <cellStyle name="Normal 222 3" xfId="24646" xr:uid="{1DBBF753-798E-4262-B4C9-0E79198F277C}"/>
    <cellStyle name="Normal 222 4" xfId="24647" xr:uid="{8AECF876-8897-4D7B-930C-3DC6C7FAE0CB}"/>
    <cellStyle name="Normal 223" xfId="24648" xr:uid="{66ED9946-46E9-49D6-81D8-ACCCCC9FA9D4}"/>
    <cellStyle name="Normal 223 2" xfId="24649" xr:uid="{084BE7F2-0520-455E-B7C3-D998E547846A}"/>
    <cellStyle name="Normal 223 2 2" xfId="24650" xr:uid="{4E85C9F8-DB31-485A-BD3E-A0C00A14D136}"/>
    <cellStyle name="Normal 223 3" xfId="24651" xr:uid="{AD295D55-12FF-40FD-9915-FD2C3E4975BA}"/>
    <cellStyle name="Normal 223 4" xfId="24652" xr:uid="{4F4BAB00-C2FF-49EF-968C-F6AEC355A548}"/>
    <cellStyle name="Normal 224" xfId="24653" xr:uid="{C11DF83A-7E89-4B64-A17A-C3C104A756B2}"/>
    <cellStyle name="Normal 224 2" xfId="24654" xr:uid="{4D7B72CE-3137-4BE7-BB97-2B53CCC1767C}"/>
    <cellStyle name="Normal 224 2 2" xfId="24655" xr:uid="{D93801C4-CF1F-459A-95EF-EA13926560EB}"/>
    <cellStyle name="Normal 224 3" xfId="24656" xr:uid="{89852197-97DC-4E0C-A0EA-09258F3917C6}"/>
    <cellStyle name="Normal 224 4" xfId="24657" xr:uid="{3A1C5AC0-01A8-4AA9-9513-9D101464E440}"/>
    <cellStyle name="Normal 225" xfId="24658" xr:uid="{766B4730-3BEB-40D2-BFC8-7C022630A3CE}"/>
    <cellStyle name="Normal 225 2" xfId="24659" xr:uid="{257BD6BE-A57B-4517-881E-B41372DCBFED}"/>
    <cellStyle name="Normal 225 2 2" xfId="24660" xr:uid="{4BB2D154-B85A-4EF4-963E-7CDF79721E98}"/>
    <cellStyle name="Normal 226" xfId="24661" xr:uid="{39FDA08C-3CB6-4874-A304-B2A29AE4D041}"/>
    <cellStyle name="Normal 226 2" xfId="24662" xr:uid="{95E613D7-9D1E-4D23-9685-82EDFEE89644}"/>
    <cellStyle name="Normal 226 2 2" xfId="24663" xr:uid="{BCC10601-1820-4FC1-A8C7-ECB2E52AE497}"/>
    <cellStyle name="Normal 227" xfId="24664" xr:uid="{FDA4D3BB-FC19-45D6-BF59-F70FD73F5CBC}"/>
    <cellStyle name="Normal 227 2" xfId="24665" xr:uid="{ADEC4F2F-5E85-494C-A9A5-C1AF127CCC45}"/>
    <cellStyle name="Normal 227 2 2" xfId="24666" xr:uid="{840311A7-6B1E-4E48-9418-108D101A3BB8}"/>
    <cellStyle name="Normal 228" xfId="24667" xr:uid="{1F991E5A-8F26-4762-A9D5-446C4502421A}"/>
    <cellStyle name="Normal 228 2" xfId="24668" xr:uid="{998BAB45-974B-4858-98CE-2A2671699BAE}"/>
    <cellStyle name="Normal 228 2 2" xfId="24669" xr:uid="{47680060-48DF-4772-AD2C-67CA9AA551BB}"/>
    <cellStyle name="Normal 229" xfId="24670" xr:uid="{C681F1A7-B254-435B-90C0-3B0D52F02EAD}"/>
    <cellStyle name="Normal 229 2" xfId="24671" xr:uid="{97CF0399-BF8F-4F33-AD71-126D30951445}"/>
    <cellStyle name="Normal 229 2 2" xfId="24672" xr:uid="{837DA125-CBC5-441A-AAC8-44FAE211011F}"/>
    <cellStyle name="Normal 23" xfId="24673" xr:uid="{BF8824FB-B6D0-41E6-9612-005EF2E4F2A0}"/>
    <cellStyle name="Normal 23 10" xfId="24674" xr:uid="{9F26113F-240C-480B-8CAD-01E33B66142F}"/>
    <cellStyle name="Normal 23 11" xfId="24675" xr:uid="{5AB80445-9E87-4A63-81EA-B4D9C7C49C38}"/>
    <cellStyle name="Normal 23 12" xfId="24676" xr:uid="{82E80F73-C8FD-4228-A480-EFF2432E7DD0}"/>
    <cellStyle name="Normal 23 2" xfId="24677" xr:uid="{BEEBE7A4-77A6-4020-A541-69BE79DF419D}"/>
    <cellStyle name="Normal 23 2 2" xfId="24678" xr:uid="{EC895EF1-7AD3-474F-85A8-EFCB35F4CE58}"/>
    <cellStyle name="Normal 23 2 2 2" xfId="24679" xr:uid="{3F1F8059-C60C-431A-BBDE-67EDC81751F9}"/>
    <cellStyle name="Normal 23 2 2 2 2" xfId="24680" xr:uid="{561CE3C1-91E4-431D-AFB2-E57AC9898D8C}"/>
    <cellStyle name="Normal 23 2 3" xfId="24681" xr:uid="{5B00C783-98EB-482B-889F-5539CF24A35D}"/>
    <cellStyle name="Normal 23 2 3 2" xfId="24682" xr:uid="{A46A0E40-B37E-42E6-8E14-C82839CFC415}"/>
    <cellStyle name="Normal 23 2 3 3" xfId="24683" xr:uid="{CEF23CE9-BB0C-44C0-99A2-3932A9F392E2}"/>
    <cellStyle name="Normal 23 2 4" xfId="24684" xr:uid="{DD1186FC-3DCB-4855-9AD0-F62992D4C817}"/>
    <cellStyle name="Normal 23 2 4 2" xfId="24685" xr:uid="{ED1EF26C-31C4-4027-BAC0-CE8A1A15E744}"/>
    <cellStyle name="Normal 23 2 5" xfId="24686" xr:uid="{3DC2CD0A-2095-4497-A4A0-A93588F3D9C7}"/>
    <cellStyle name="Normal 23 2 6" xfId="24687" xr:uid="{156FE1E2-C978-461A-87E7-412BD33C0DF6}"/>
    <cellStyle name="Normal 23 3" xfId="24688" xr:uid="{417E447D-6F3D-41EA-B105-BEDEEE1058CD}"/>
    <cellStyle name="Normal 23 3 2" xfId="24689" xr:uid="{D9520D46-177E-470A-9935-8E154228D9F3}"/>
    <cellStyle name="Normal 23 3 2 2" xfId="24690" xr:uid="{1D15ED08-91DA-49F4-B174-E1A78D9CE0D5}"/>
    <cellStyle name="Normal 23 3 2 3" xfId="24691" xr:uid="{B7AEDAD3-8693-4A73-8A06-4AF6CFB9A401}"/>
    <cellStyle name="Normal 23 3 3" xfId="24692" xr:uid="{B9324F56-1BBE-4537-B2E4-F22A84401794}"/>
    <cellStyle name="Normal 23 3 3 2" xfId="24693" xr:uid="{07631957-A71F-44D8-B66A-7D62192935A4}"/>
    <cellStyle name="Normal 23 3 4" xfId="24694" xr:uid="{23BA79E8-7697-423E-BEEB-97BF5D5DED4B}"/>
    <cellStyle name="Normal 23 3 5" xfId="24695" xr:uid="{6727296F-57FE-4A90-BA54-1A15648D2A47}"/>
    <cellStyle name="Normal 23 3 6" xfId="24696" xr:uid="{3D4DA0CB-D7CC-4BF3-BD53-CBAB1688B2CA}"/>
    <cellStyle name="Normal 23 4" xfId="24697" xr:uid="{D659FE04-6D04-4B1C-90A9-7EA9315EC964}"/>
    <cellStyle name="Normal 23 4 2" xfId="24698" xr:uid="{0D54F85F-FAFD-4405-B0BD-FF24CB47FC6B}"/>
    <cellStyle name="Normal 23 4 2 2" xfId="24699" xr:uid="{256AC1E7-DEAE-4502-A495-4A3FDB2A2469}"/>
    <cellStyle name="Normal 23 4 2 2 2" xfId="24700" xr:uid="{A639DE2C-5E03-4AD4-AD23-83A9E00D383B}"/>
    <cellStyle name="Normal 23 4 2 3" xfId="24701" xr:uid="{3BB9205A-F644-470B-A606-F7A9DD147215}"/>
    <cellStyle name="Normal 23 4 2 4" xfId="24702" xr:uid="{8E25F58B-C10E-47B2-9695-4CB6AF3CBFF1}"/>
    <cellStyle name="Normal 23 4 2 5" xfId="24703" xr:uid="{83D2C243-945B-4A82-9B79-5EB66BCE9C1B}"/>
    <cellStyle name="Normal 23 4 3" xfId="24704" xr:uid="{8EE69CE3-A9A7-4749-9C1B-9425F999B3E6}"/>
    <cellStyle name="Normal 23 4 3 2" xfId="24705" xr:uid="{388DA63E-B023-48DF-A6F2-347708E16719}"/>
    <cellStyle name="Normal 23 4 3 2 2" xfId="24706" xr:uid="{2CE8142F-7BEF-4664-8F58-5A5592516029}"/>
    <cellStyle name="Normal 23 4 3 3" xfId="24707" xr:uid="{C810AFD9-F0AE-4A15-877C-A3CA05AFA10E}"/>
    <cellStyle name="Normal 23 4 3 4" xfId="24708" xr:uid="{9F13C94C-60FF-4E7F-BB83-831AA81B6C73}"/>
    <cellStyle name="Normal 23 4 3 5" xfId="24709" xr:uid="{844247DF-346B-44C3-BC34-FFE97FE2D688}"/>
    <cellStyle name="Normal 23 4 4" xfId="24710" xr:uid="{5FE484C9-A54C-460E-B1F8-9EF4CB8F00AF}"/>
    <cellStyle name="Normal 23 4 4 2" xfId="24711" xr:uid="{1C74FB50-FBC7-40C2-966D-FE7C96349600}"/>
    <cellStyle name="Normal 23 4 4 2 2" xfId="24712" xr:uid="{AC7DF91F-4766-4342-ABF3-D2E0110531E5}"/>
    <cellStyle name="Normal 23 4 4 3" xfId="24713" xr:uid="{26CAC2D0-9228-4CAB-95CC-5F52E0F9E69E}"/>
    <cellStyle name="Normal 23 4 4 4" xfId="24714" xr:uid="{D83E0ABF-9322-410D-B2F5-08D88B90F2D0}"/>
    <cellStyle name="Normal 23 4 5" xfId="24715" xr:uid="{01AE1B18-A8F7-4C33-9697-168A24AC7BAF}"/>
    <cellStyle name="Normal 23 4 5 2" xfId="24716" xr:uid="{BD7622C3-1761-4B61-93AB-6E57F0D7DC2B}"/>
    <cellStyle name="Normal 23 4 5 2 2" xfId="24717" xr:uid="{C3E2E708-93A5-41A8-9B01-EBD026FCADE7}"/>
    <cellStyle name="Normal 23 4 5 3" xfId="24718" xr:uid="{861D3C68-AFEE-4501-BF90-E1B1A53138FD}"/>
    <cellStyle name="Normal 23 4 5 4" xfId="24719" xr:uid="{A1B87F07-37A8-4D12-AD8E-024E3AD9608F}"/>
    <cellStyle name="Normal 23 4 6" xfId="24720" xr:uid="{30CE2EEA-F7FD-4F53-924A-D124555CC72E}"/>
    <cellStyle name="Normal 23 4 6 2" xfId="24721" xr:uid="{A4D62849-6316-4A85-8B8C-F21CE6EEAFD4}"/>
    <cellStyle name="Normal 23 4 7" xfId="24722" xr:uid="{144B3150-E860-4E8B-9EBC-1B8C8F19C063}"/>
    <cellStyle name="Normal 23 4 8" xfId="24723" xr:uid="{7658D5B7-6F0C-4E6A-9A48-7C0FC4B209EF}"/>
    <cellStyle name="Normal 23 4 9" xfId="24724" xr:uid="{F536D755-2285-4CD4-97B7-4CCBB3E8CB75}"/>
    <cellStyle name="Normal 23 5" xfId="24725" xr:uid="{28351ED0-EC51-4CE9-ACCF-9320C2B5265B}"/>
    <cellStyle name="Normal 23 5 2" xfId="24726" xr:uid="{D7855422-D0C8-42B1-89F9-7E26AD38251C}"/>
    <cellStyle name="Normal 23 5 2 2" xfId="24727" xr:uid="{982EB97E-8EC1-4ADB-9649-9DC10486D4CE}"/>
    <cellStyle name="Normal 23 5 3" xfId="24728" xr:uid="{F68851C0-9AE0-4D47-9C83-E417C12570F3}"/>
    <cellStyle name="Normal 23 5 4" xfId="24729" xr:uid="{BDF0919E-6EBB-4B0E-B09B-6FC7D7C7267F}"/>
    <cellStyle name="Normal 23 5 5" xfId="24730" xr:uid="{0DA08B7A-4BF4-43E9-8841-648CF14E4A44}"/>
    <cellStyle name="Normal 23 5 6" xfId="24731" xr:uid="{33A0C49D-E4F8-4159-ACF1-EC12CBDA8982}"/>
    <cellStyle name="Normal 23 6" xfId="24732" xr:uid="{DEC55DA3-0671-4D68-85D6-F3F96A4C0AF3}"/>
    <cellStyle name="Normal 23 6 2" xfId="24733" xr:uid="{E9FD606B-E6CE-4027-A255-05E8B3DA05E9}"/>
    <cellStyle name="Normal 23 6 2 2" xfId="24734" xr:uid="{F1D205F8-ADE9-4D72-8A47-D2746616F037}"/>
    <cellStyle name="Normal 23 6 3" xfId="24735" xr:uid="{69A89B9E-4334-4EE2-B172-800D31D4BF22}"/>
    <cellStyle name="Normal 23 6 4" xfId="24736" xr:uid="{880A411A-0C5F-451F-A96B-9062E40D8030}"/>
    <cellStyle name="Normal 23 6 5" xfId="24737" xr:uid="{1AD0CB49-A003-4318-9AE8-C259F96615EA}"/>
    <cellStyle name="Normal 23 7" xfId="24738" xr:uid="{9D5CB43C-5984-4903-BF09-D7212FC18B34}"/>
    <cellStyle name="Normal 23 7 2" xfId="24739" xr:uid="{70BDAFFC-618E-43DE-BE20-DBDC131AF0C2}"/>
    <cellStyle name="Normal 23 7 2 2" xfId="24740" xr:uid="{8CB6737B-625B-43AF-BA70-9A63F38599FD}"/>
    <cellStyle name="Normal 23 7 3" xfId="24741" xr:uid="{92DDC322-C7C6-47A1-ABD5-75E704054040}"/>
    <cellStyle name="Normal 23 7 4" xfId="24742" xr:uid="{B8215E1C-B772-45A7-BA37-471D6B092C19}"/>
    <cellStyle name="Normal 23 7 5" xfId="24743" xr:uid="{5FE39189-20E8-42E5-9BC6-19BCA291C14D}"/>
    <cellStyle name="Normal 23 8" xfId="24744" xr:uid="{A5542899-569C-4BA8-ACBE-3476070B58FF}"/>
    <cellStyle name="Normal 23 8 2" xfId="24745" xr:uid="{8E1E3B48-270A-4E5A-AF58-9CA1492E8DC1}"/>
    <cellStyle name="Normal 23 8 2 2" xfId="24746" xr:uid="{9EA106A1-1672-43F1-AB54-B51AEDB36163}"/>
    <cellStyle name="Normal 23 8 3" xfId="24747" xr:uid="{48D36492-6EF0-45E9-B7BD-0F654DA36E66}"/>
    <cellStyle name="Normal 23 8 4" xfId="24748" xr:uid="{78874C6F-8138-4712-93AD-77933249D3D0}"/>
    <cellStyle name="Normal 23 9" xfId="24749" xr:uid="{1071ED4A-FD7D-4624-9F4A-4617DFDF2958}"/>
    <cellStyle name="Normal 23 9 2" xfId="24750" xr:uid="{FE2FD1A3-8C5E-4714-B31C-6AECF8D31756}"/>
    <cellStyle name="Normal 230" xfId="24751" xr:uid="{AED9A847-80C2-4B1A-84BD-50E5C0260EC8}"/>
    <cellStyle name="Normal 230 2" xfId="24752" xr:uid="{DA1C2F48-23AE-4E18-B7A2-2BF396F19911}"/>
    <cellStyle name="Normal 230 2 2" xfId="24753" xr:uid="{E43338DA-A0C7-4170-8665-D62E85C063BE}"/>
    <cellStyle name="Normal 230 3" xfId="24754" xr:uid="{7083B43F-9235-426F-95F1-32D432B5F144}"/>
    <cellStyle name="Normal 230 4" xfId="24755" xr:uid="{0F27C441-A6DF-4489-9D13-96B90A08CBA5}"/>
    <cellStyle name="Normal 231" xfId="24756" xr:uid="{EB6B1F95-DE19-4D6D-826C-F1AB22845455}"/>
    <cellStyle name="Normal 231 2" xfId="24757" xr:uid="{9876F86C-87AC-41FC-A308-EB9FFF685A99}"/>
    <cellStyle name="Normal 231 2 2" xfId="24758" xr:uid="{0FB6520A-38A4-47AD-9D5C-8E8C2C8E6071}"/>
    <cellStyle name="Normal 231 3" xfId="24759" xr:uid="{F49FE8CA-5958-478B-A725-4915049DBDD1}"/>
    <cellStyle name="Normal 231 4" xfId="24760" xr:uid="{583CEBDF-5287-4314-B238-12F6356379DE}"/>
    <cellStyle name="Normal 232" xfId="24761" xr:uid="{338A5981-C76D-423D-A454-488CF04F7582}"/>
    <cellStyle name="Normal 232 2" xfId="24762" xr:uid="{FF8C6D4B-0303-4545-B5A6-62300C3ED0A8}"/>
    <cellStyle name="Normal 232 2 2" xfId="24763" xr:uid="{F5275D96-01A1-452A-AFD3-4394780C9640}"/>
    <cellStyle name="Normal 233" xfId="24764" xr:uid="{89CA2F0B-CA18-4433-801D-B7B0D508BC4A}"/>
    <cellStyle name="Normal 233 2" xfId="24765" xr:uid="{97BBA1F8-B4AC-4293-A4B0-75AEF5E3E9F3}"/>
    <cellStyle name="Normal 233 2 2" xfId="24766" xr:uid="{84505BF1-8C69-4533-89E2-073C9B11B2A1}"/>
    <cellStyle name="Normal 233 3" xfId="24767" xr:uid="{27A43733-D1A1-4D60-A3AD-9D999BC3E92A}"/>
    <cellStyle name="Normal 233 3 2" xfId="24768" xr:uid="{6E95BD2E-6BE6-4686-823E-C22E1F66602F}"/>
    <cellStyle name="Normal 233 4" xfId="24769" xr:uid="{4EBBC429-7C44-4D9E-9F23-F84A7F9402BD}"/>
    <cellStyle name="Normal 234" xfId="24770" xr:uid="{C04A3725-480F-4A9D-B439-9BC70900B9CC}"/>
    <cellStyle name="Normal 234 2" xfId="24771" xr:uid="{62D8141A-B57B-4D0A-BA06-FAAFA1327059}"/>
    <cellStyle name="Normal 234 2 2" xfId="24772" xr:uid="{BE9D4263-8438-4254-9F6A-54F6E208F6DB}"/>
    <cellStyle name="Normal 234 3" xfId="24773" xr:uid="{0AC92858-0BBD-41F9-A4A9-3698AE74E05E}"/>
    <cellStyle name="Normal 234 3 2" xfId="24774" xr:uid="{FB0A2D11-419D-4BF1-8814-6583EEDA4072}"/>
    <cellStyle name="Normal 234 4" xfId="24775" xr:uid="{CC930C02-E2F4-4104-9A7B-DC6EA4487566}"/>
    <cellStyle name="Normal 235" xfId="24776" xr:uid="{31DA3080-D98E-426A-B18B-AE8DC374C6D4}"/>
    <cellStyle name="Normal 235 2" xfId="24777" xr:uid="{2EDDA32D-0C90-4A42-9860-769F78CEC4AB}"/>
    <cellStyle name="Normal 235 2 2" xfId="24778" xr:uid="{85F36149-44F6-45FF-AF5D-BBC25FC17203}"/>
    <cellStyle name="Normal 236" xfId="24779" xr:uid="{FD2AF7C5-5BA4-40A5-A387-E5A27AC160E6}"/>
    <cellStyle name="Normal 236 2" xfId="24780" xr:uid="{EA8F5A7C-F123-40A9-BED9-4F096307E530}"/>
    <cellStyle name="Normal 236 2 2" xfId="24781" xr:uid="{ED50A9D0-623A-43BC-8689-B7BF77355584}"/>
    <cellStyle name="Normal 237" xfId="24782" xr:uid="{AC644EC5-C89A-449D-A9D2-8CE4CBCAB26C}"/>
    <cellStyle name="Normal 237 2" xfId="24783" xr:uid="{456F2DBF-05D7-4355-BD34-55051D8E0D65}"/>
    <cellStyle name="Normal 237 2 2" xfId="24784" xr:uid="{423B2728-6860-42D7-8C53-2DC71AFD0883}"/>
    <cellStyle name="Normal 237 3" xfId="24785" xr:uid="{5949EEFB-EBBA-4CA7-A824-D5703C5920BA}"/>
    <cellStyle name="Normal 237 4" xfId="24786" xr:uid="{33594170-F171-4882-9FE3-3467DC82D1C7}"/>
    <cellStyle name="Normal 238" xfId="24787" xr:uid="{FD35F02F-A652-407E-983C-C944D45277C4}"/>
    <cellStyle name="Normal 238 2" xfId="24788" xr:uid="{D135EADE-6372-4001-B5A4-401CABDCCA1F}"/>
    <cellStyle name="Normal 238 2 2" xfId="24789" xr:uid="{862FD5DB-6F33-4363-BC68-8D1B74F58B71}"/>
    <cellStyle name="Normal 238 3" xfId="24790" xr:uid="{3D51424D-B2DD-4CCE-9B76-759E8C64CA7B}"/>
    <cellStyle name="Normal 239" xfId="24791" xr:uid="{1280CD27-55BB-4389-8080-AB4CF7AA35E6}"/>
    <cellStyle name="Normal 239 2" xfId="24792" xr:uid="{9E06BD71-CFBB-4D13-A647-6B0F56F93523}"/>
    <cellStyle name="Normal 239 2 2" xfId="24793" xr:uid="{A358F1FB-180A-4C1D-8FAB-5EA10AD40C90}"/>
    <cellStyle name="Normal 239 3" xfId="24794" xr:uid="{99358749-DAE6-4465-BC3F-371055F517BF}"/>
    <cellStyle name="Normal 24" xfId="24795" xr:uid="{0050FDF2-0D55-4DC5-858B-C0F913939672}"/>
    <cellStyle name="Normal 24 10" xfId="24796" xr:uid="{1665115B-FF03-4EB4-A877-9B41FB357E69}"/>
    <cellStyle name="Normal 24 11" xfId="24797" xr:uid="{90AD4D36-56BE-47DE-9EFF-F55EC547E232}"/>
    <cellStyle name="Normal 24 12" xfId="24798" xr:uid="{1371A03A-BDD9-4DC9-A764-EC2C18F19651}"/>
    <cellStyle name="Normal 24 2" xfId="24799" xr:uid="{9995EAE5-F525-4F3C-9B9F-6CAE9E6E6318}"/>
    <cellStyle name="Normal 24 2 2" xfId="24800" xr:uid="{6D7FCAFC-FA43-44A4-AAF1-A651318F17E3}"/>
    <cellStyle name="Normal 24 2 2 2" xfId="24801" xr:uid="{C0746708-4C3D-4830-9998-61A5055984AF}"/>
    <cellStyle name="Normal 24 2 2 2 2" xfId="24802" xr:uid="{896B736B-B8E6-4656-9BCD-FD58DF8386B1}"/>
    <cellStyle name="Normal 24 2 3" xfId="24803" xr:uid="{0FDAB569-548A-4406-B664-091B03125EEA}"/>
    <cellStyle name="Normal 24 2 3 2" xfId="24804" xr:uid="{F3E92F3E-979F-44BB-8169-DB6FBCECB681}"/>
    <cellStyle name="Normal 24 2 3 3" xfId="24805" xr:uid="{E7160615-898D-4A2E-BCF7-E895DB92C887}"/>
    <cellStyle name="Normal 24 2 4" xfId="24806" xr:uid="{4B84A81E-381C-4736-BD78-231870E97D48}"/>
    <cellStyle name="Normal 24 2 4 2" xfId="24807" xr:uid="{925D069F-2C5C-4FE8-B987-63E0B60144EB}"/>
    <cellStyle name="Normal 24 2 5" xfId="24808" xr:uid="{F99274D8-8B34-4C09-9920-7E2E9F7F73EA}"/>
    <cellStyle name="Normal 24 2 6" xfId="24809" xr:uid="{EED7AB7F-1407-4918-9ED3-4718F7C10657}"/>
    <cellStyle name="Normal 24 3" xfId="24810" xr:uid="{03763E5D-E49A-4B3D-AFF7-61A54342A79A}"/>
    <cellStyle name="Normal 24 3 2" xfId="24811" xr:uid="{97DDBC8E-D295-4317-98BA-7AFBFDE736FA}"/>
    <cellStyle name="Normal 24 3 2 2" xfId="24812" xr:uid="{C7CAA041-23FB-4FC9-A7D3-316EF0751934}"/>
    <cellStyle name="Normal 24 3 2 3" xfId="24813" xr:uid="{D5C2F8FF-6F2B-4E1C-BAB3-3605818C7DA9}"/>
    <cellStyle name="Normal 24 3 3" xfId="24814" xr:uid="{7D0C1111-A046-4553-98E8-AFB6B3FB7CD7}"/>
    <cellStyle name="Normal 24 3 3 2" xfId="24815" xr:uid="{5BDCA0B6-63D1-4ED6-BFF8-8974F271904B}"/>
    <cellStyle name="Normal 24 3 4" xfId="24816" xr:uid="{78AAB181-EAFE-4F0F-B7A1-01B2CF7E6EBC}"/>
    <cellStyle name="Normal 24 4" xfId="24817" xr:uid="{AC13898A-AE24-48D4-9C10-EB97C43B8D77}"/>
    <cellStyle name="Normal 24 4 2" xfId="24818" xr:uid="{1E50A4C4-81D1-4ECA-9A36-E0AA6AA12E0C}"/>
    <cellStyle name="Normal 24 4 2 2" xfId="24819" xr:uid="{171794BE-116F-4852-B2DC-628CFA7BA768}"/>
    <cellStyle name="Normal 24 4 2 2 2" xfId="24820" xr:uid="{A07F4878-42AD-4552-A9F0-FCCAD2159699}"/>
    <cellStyle name="Normal 24 4 2 3" xfId="24821" xr:uid="{2F516F48-2B78-47E0-8000-37580EFB612C}"/>
    <cellStyle name="Normal 24 4 2 4" xfId="24822" xr:uid="{B199F263-98FB-46AF-85EA-0B6D207A17B3}"/>
    <cellStyle name="Normal 24 4 2 5" xfId="24823" xr:uid="{D8D0FF1A-1CE9-47A7-AD1D-CE81323AFA7A}"/>
    <cellStyle name="Normal 24 4 3" xfId="24824" xr:uid="{9FEB1512-6036-443C-8A38-D91FB9FD8B7B}"/>
    <cellStyle name="Normal 24 4 3 2" xfId="24825" xr:uid="{B4D78DFC-B035-456B-9F65-819CEB27C5C9}"/>
    <cellStyle name="Normal 24 4 3 2 2" xfId="24826" xr:uid="{3B37F846-6F83-4456-9F1F-778EA4B6B2E7}"/>
    <cellStyle name="Normal 24 4 3 3" xfId="24827" xr:uid="{E15D1BDB-F634-4244-8DA4-5E2A008330B2}"/>
    <cellStyle name="Normal 24 4 3 4" xfId="24828" xr:uid="{B98468C8-6884-4FA5-AB89-D0F51FF5E88F}"/>
    <cellStyle name="Normal 24 4 4" xfId="24829" xr:uid="{5A3C0AF1-A22B-4886-B2EE-EFB88CF2753D}"/>
    <cellStyle name="Normal 24 4 4 2" xfId="24830" xr:uid="{6FF18371-2862-4DC9-BF52-7FE8E550B9C4}"/>
    <cellStyle name="Normal 24 4 4 2 2" xfId="24831" xr:uid="{0295831B-3BF7-4BF8-98FF-E0FF67D2E11C}"/>
    <cellStyle name="Normal 24 4 4 3" xfId="24832" xr:uid="{AD1C504A-48CE-4578-9169-982CDF21AFCF}"/>
    <cellStyle name="Normal 24 4 4 4" xfId="24833" xr:uid="{13402E52-4245-4A02-9E1F-0960839DC9DF}"/>
    <cellStyle name="Normal 24 4 5" xfId="24834" xr:uid="{BF308EE2-33BD-41F2-B92D-99F69EA14A11}"/>
    <cellStyle name="Normal 24 4 5 2" xfId="24835" xr:uid="{51CF5E28-2801-47B8-982E-5153E683C448}"/>
    <cellStyle name="Normal 24 4 5 2 2" xfId="24836" xr:uid="{51712214-7E29-4D26-9925-E3EB7FC31F38}"/>
    <cellStyle name="Normal 24 4 5 3" xfId="24837" xr:uid="{9C14EABB-D5F4-4F61-8891-E663024F2CA4}"/>
    <cellStyle name="Normal 24 4 5 4" xfId="24838" xr:uid="{4E9F5405-D080-4514-904E-84D901D5DC27}"/>
    <cellStyle name="Normal 24 4 6" xfId="24839" xr:uid="{EE2A76B4-488C-4E1A-A16E-7AC1CC1A54A2}"/>
    <cellStyle name="Normal 24 4 6 2" xfId="24840" xr:uid="{5FE20D25-1C63-4175-BE44-862FD012C1BE}"/>
    <cellStyle name="Normal 24 4 7" xfId="24841" xr:uid="{CE7318D1-5990-4D74-AB99-9AA4FAA8D194}"/>
    <cellStyle name="Normal 24 4 8" xfId="24842" xr:uid="{F2E3181D-5F26-4B12-8C54-BB3008164158}"/>
    <cellStyle name="Normal 24 4 9" xfId="24843" xr:uid="{E113ADE0-A896-48D5-86E6-2748AC54DA3C}"/>
    <cellStyle name="Normal 24 5" xfId="24844" xr:uid="{AD7E5B07-7508-453F-9169-19A35BFE7F20}"/>
    <cellStyle name="Normal 24 5 2" xfId="24845" xr:uid="{BAEF778C-E496-4058-86C1-96199D67AB5D}"/>
    <cellStyle name="Normal 24 5 2 2" xfId="24846" xr:uid="{891732EF-89C6-483D-B343-639FB10357AB}"/>
    <cellStyle name="Normal 24 5 3" xfId="24847" xr:uid="{81F43755-8BAD-48FD-A308-B56555CBEA8C}"/>
    <cellStyle name="Normal 24 5 4" xfId="24848" xr:uid="{382B3C46-B7D2-45B4-9642-531A253F54C0}"/>
    <cellStyle name="Normal 24 5 5" xfId="24849" xr:uid="{4C46A84E-CBCF-4B2E-B102-D3C0DD0B2475}"/>
    <cellStyle name="Normal 24 5 6" xfId="24850" xr:uid="{92841073-8C11-4C80-8AFF-D0C880F98EEB}"/>
    <cellStyle name="Normal 24 6" xfId="24851" xr:uid="{C700BF80-3A9B-491C-AE2A-5C274479AFDD}"/>
    <cellStyle name="Normal 24 6 2" xfId="24852" xr:uid="{59EE63C7-C3D9-4F73-B448-B187F4523A61}"/>
    <cellStyle name="Normal 24 6 2 2" xfId="24853" xr:uid="{3F0CEDC6-6659-4069-AF27-6E6192CD8B76}"/>
    <cellStyle name="Normal 24 6 3" xfId="24854" xr:uid="{DABA87F6-009D-4A8A-A696-EA0187407AB4}"/>
    <cellStyle name="Normal 24 6 4" xfId="24855" xr:uid="{AE3B9ADC-B3D2-41A6-B48E-1F703DBAB247}"/>
    <cellStyle name="Normal 24 6 5" xfId="24856" xr:uid="{0AFDD3A6-1A52-4ADB-ACB0-00F7CF2F4637}"/>
    <cellStyle name="Normal 24 7" xfId="24857" xr:uid="{F3227A74-C6C1-4874-A73D-1262E598262C}"/>
    <cellStyle name="Normal 24 7 2" xfId="24858" xr:uid="{794CAC78-9738-45ED-AE10-2DD070C03C53}"/>
    <cellStyle name="Normal 24 7 2 2" xfId="24859" xr:uid="{99B21C05-624C-4A16-A503-0D81451DF4FA}"/>
    <cellStyle name="Normal 24 7 3" xfId="24860" xr:uid="{E3AC4047-D863-437B-BCB4-0F42D620E837}"/>
    <cellStyle name="Normal 24 7 4" xfId="24861" xr:uid="{FC5E1D8B-84DA-4355-BD6C-3CCBCB0DAE45}"/>
    <cellStyle name="Normal 24 7 5" xfId="24862" xr:uid="{8316815D-B419-480C-8313-F86FA6A0601B}"/>
    <cellStyle name="Normal 24 8" xfId="24863" xr:uid="{3E67F45A-C1A1-479A-911F-4DD74E7C348F}"/>
    <cellStyle name="Normal 24 8 2" xfId="24864" xr:uid="{29F808A6-7B2A-41EF-B36F-E09C5AAA2469}"/>
    <cellStyle name="Normal 24 8 2 2" xfId="24865" xr:uid="{D0FAF713-98DF-4925-972F-9AFC24FB4B99}"/>
    <cellStyle name="Normal 24 8 3" xfId="24866" xr:uid="{4D7A9696-3D70-43B1-BA62-0DDA71987503}"/>
    <cellStyle name="Normal 24 8 4" xfId="24867" xr:uid="{70F62F55-0B7C-4A12-93BD-19F78F9E6E25}"/>
    <cellStyle name="Normal 24 9" xfId="24868" xr:uid="{6570EAB9-3755-4C5D-B643-067D6D8D29B2}"/>
    <cellStyle name="Normal 24 9 2" xfId="24869" xr:uid="{55AB5534-2BED-42B1-897D-6D85AFC636E1}"/>
    <cellStyle name="Normal 240" xfId="24870" xr:uid="{423D42F1-4752-4328-A4DD-C8081061CE50}"/>
    <cellStyle name="Normal 240 2" xfId="24871" xr:uid="{F8437B27-35D9-4F8F-8856-5C1625910BE4}"/>
    <cellStyle name="Normal 240 2 2" xfId="24872" xr:uid="{C065D2F0-D862-4C76-9F92-0C102BE962A5}"/>
    <cellStyle name="Normal 240 3" xfId="24873" xr:uid="{04A1C3D3-596D-4997-A790-C4D687719A8E}"/>
    <cellStyle name="Normal 241" xfId="24874" xr:uid="{BA6786CA-0B93-4FEB-8471-E54420E30FB7}"/>
    <cellStyle name="Normal 241 2" xfId="24875" xr:uid="{EB29810B-CE36-4073-B416-200BB1DFA82C}"/>
    <cellStyle name="Normal 241 2 2" xfId="24876" xr:uid="{F5E4CC45-E9B6-489C-8CAA-B298178621D6}"/>
    <cellStyle name="Normal 242" xfId="24877" xr:uid="{5AD1D5A4-E203-4067-AD2B-E41985C09046}"/>
    <cellStyle name="Normal 242 2" xfId="24878" xr:uid="{404D2D3A-AA66-47DF-BE7D-F966293853CB}"/>
    <cellStyle name="Normal 242 2 2" xfId="24879" xr:uid="{B0838DA1-AB05-4664-BB7D-E198A7D0F411}"/>
    <cellStyle name="Normal 243" xfId="24880" xr:uid="{B984998D-13FC-494F-AC54-6BA298AC0F0A}"/>
    <cellStyle name="Normal 243 2" xfId="24881" xr:uid="{8A151037-0F5D-444D-A773-664DB2DCCA37}"/>
    <cellStyle name="Normal 243 2 2" xfId="24882" xr:uid="{62BCFD6F-0370-4559-AC97-3C2B91C83A47}"/>
    <cellStyle name="Normal 244" xfId="24883" xr:uid="{1816CEE3-4F72-4F0C-A786-24FBAFD2DACF}"/>
    <cellStyle name="Normal 244 2" xfId="24884" xr:uid="{0F2E74E4-EF9A-423D-A47D-BC82DAE436B7}"/>
    <cellStyle name="Normal 244 2 2" xfId="24885" xr:uid="{03F18034-9683-4D65-822E-2C759D10CDBC}"/>
    <cellStyle name="Normal 245" xfId="24886" xr:uid="{5C441F49-A0A9-40D7-8918-08C1FBF8A797}"/>
    <cellStyle name="Normal 245 2" xfId="24887" xr:uid="{E8521224-0541-418D-8D72-D2CE6A458B21}"/>
    <cellStyle name="Normal 246" xfId="24888" xr:uid="{1D7A525B-BDDC-45B6-A09D-723107D3F05F}"/>
    <cellStyle name="Normal 246 2" xfId="24889" xr:uid="{EC5854AF-1D7E-4964-B34F-66DB6DFD9315}"/>
    <cellStyle name="Normal 247" xfId="24890" xr:uid="{79865A86-C042-4488-B68E-FC7E5B13BD2C}"/>
    <cellStyle name="Normal 247 2" xfId="24891" xr:uid="{B13DD2C7-9A64-4E5E-831D-F255CC8834ED}"/>
    <cellStyle name="Normal 247 2 2" xfId="24892" xr:uid="{A00A0CA8-CB34-4493-8938-54D42381F1BE}"/>
    <cellStyle name="Normal 248" xfId="24893" xr:uid="{FDD646AF-EC2D-43F0-8F27-03647F05C917}"/>
    <cellStyle name="Normal 248 2" xfId="24894" xr:uid="{23CCDB76-F945-46C1-8D08-01DC374119E2}"/>
    <cellStyle name="Normal 249" xfId="24895" xr:uid="{6DBBD045-AA1C-43C2-AA4C-6A519213A349}"/>
    <cellStyle name="Normal 249 2" xfId="24896" xr:uid="{CE2AD2BF-646F-4E44-BFE1-2457FF433E42}"/>
    <cellStyle name="Normal 25" xfId="24897" xr:uid="{BAAB9075-7E79-4025-A320-95C4454B1DFE}"/>
    <cellStyle name="Normal 25 10" xfId="24898" xr:uid="{B1015DD6-FB0A-4B82-B91A-8FA71E8B3E46}"/>
    <cellStyle name="Normal 25 11" xfId="24899" xr:uid="{86A1C06B-27F9-467C-B0AF-E6052FB19E7F}"/>
    <cellStyle name="Normal 25 2" xfId="24900" xr:uid="{2E0C47AF-036A-4E5B-8687-7CB95EF07EA8}"/>
    <cellStyle name="Normal 25 2 2" xfId="24901" xr:uid="{C2D70625-47B9-47E5-BBE3-66DA20EA1596}"/>
    <cellStyle name="Normal 25 2 2 2" xfId="24902" xr:uid="{74D015C6-F600-4464-BB69-C028F9EFCD00}"/>
    <cellStyle name="Normal 25 2 2 2 2" xfId="24903" xr:uid="{3CF56278-F0FB-44A0-A1C0-50D19741E941}"/>
    <cellStyle name="Normal 25 2 3" xfId="24904" xr:uid="{351DDFD6-2CB7-4073-BE24-CCA2CE5EA0AA}"/>
    <cellStyle name="Normal 25 2 3 2" xfId="24905" xr:uid="{149A1CF7-D812-4CA4-A5FC-646BBBF6AA93}"/>
    <cellStyle name="Normal 25 2 3 3" xfId="24906" xr:uid="{F5F4D94F-8166-43A6-BF53-ACD2D4528471}"/>
    <cellStyle name="Normal 25 2 4" xfId="24907" xr:uid="{764AC9C7-AE79-4FF9-AE60-4E316A4EC668}"/>
    <cellStyle name="Normal 25 2 4 2" xfId="24908" xr:uid="{4FE27D68-2C7C-453C-9AB9-C9E991484D61}"/>
    <cellStyle name="Normal 25 2 5" xfId="24909" xr:uid="{97F87394-2B07-4888-98AA-60E8D4092030}"/>
    <cellStyle name="Normal 25 2 6" xfId="24910" xr:uid="{1914D780-6C68-470B-9DAD-C8BEC3C9AD81}"/>
    <cellStyle name="Normal 25 3" xfId="24911" xr:uid="{64FC70DD-C701-417E-A0E4-521B6EC08415}"/>
    <cellStyle name="Normal 25 3 2" xfId="24912" xr:uid="{5F06E7E3-5E78-457A-A99A-8472BBD27A1D}"/>
    <cellStyle name="Normal 25 3 2 2" xfId="24913" xr:uid="{8F69F406-CD76-4C0E-A30F-69E0AA3011B8}"/>
    <cellStyle name="Normal 25 3 2 2 2" xfId="24914" xr:uid="{A1C428CC-41DE-46C9-9D86-C4B0C97BB086}"/>
    <cellStyle name="Normal 25 3 2 2 3" xfId="24915" xr:uid="{3939EE22-7ADD-474C-A699-AB53A71C09A1}"/>
    <cellStyle name="Normal 25 3 2 3" xfId="24916" xr:uid="{F4538606-14CC-4895-9FF7-05DA8A29F9F6}"/>
    <cellStyle name="Normal 25 3 2 4" xfId="24917" xr:uid="{664383B1-C8C9-4F7B-8F2D-7E765CDBC639}"/>
    <cellStyle name="Normal 25 3 2 5" xfId="24918" xr:uid="{B0F092AC-A962-4C6F-A442-F941B047E3FB}"/>
    <cellStyle name="Normal 25 3 2 6" xfId="24919" xr:uid="{9942C0E4-C9DA-422C-AD9A-1AEB29B05DB8}"/>
    <cellStyle name="Normal 25 3 3" xfId="24920" xr:uid="{1C6C4C4B-825C-4BD3-8871-CE63D26BEFCD}"/>
    <cellStyle name="Normal 25 3 3 2" xfId="24921" xr:uid="{66150645-546B-43E8-93F2-FBC6701C5383}"/>
    <cellStyle name="Normal 25 3 3 2 2" xfId="24922" xr:uid="{21E58BAA-1ACF-468A-B22C-544B73B0B59A}"/>
    <cellStyle name="Normal 25 3 3 2 3" xfId="24923" xr:uid="{14684000-0A72-4442-A26A-D28CCB96DBD4}"/>
    <cellStyle name="Normal 25 3 3 3" xfId="24924" xr:uid="{4DABC3E2-0D53-4D11-8B12-56D07D2950A5}"/>
    <cellStyle name="Normal 25 3 3 4" xfId="24925" xr:uid="{D6E4DC7A-7590-48A5-AA11-416690A96104}"/>
    <cellStyle name="Normal 25 3 3 5" xfId="24926" xr:uid="{87C7E830-4E74-43AA-991F-C6644CAD5B2F}"/>
    <cellStyle name="Normal 25 3 4" xfId="24927" xr:uid="{65891967-83C9-4BCC-9EBB-5A32E106EE5C}"/>
    <cellStyle name="Normal 25 3 4 2" xfId="24928" xr:uid="{3DBD2586-0E61-4AFE-8126-632EA821313E}"/>
    <cellStyle name="Normal 25 3 4 2 2" xfId="24929" xr:uid="{BA483CEF-D612-41CF-BE87-4056DF0A4656}"/>
    <cellStyle name="Normal 25 3 4 3" xfId="24930" xr:uid="{C3290F8F-ACDE-4EAD-A24A-63B37178F77E}"/>
    <cellStyle name="Normal 25 3 4 4" xfId="24931" xr:uid="{7D1523EE-5C65-4F18-A381-41B02E2DC6B9}"/>
    <cellStyle name="Normal 25 3 5" xfId="24932" xr:uid="{1E92B0F2-09DA-4426-9C4C-643B430BE591}"/>
    <cellStyle name="Normal 25 3 5 2" xfId="24933" xr:uid="{C1AB943F-C343-4AA7-85EC-DFC177631DD0}"/>
    <cellStyle name="Normal 25 3 5 2 2" xfId="24934" xr:uid="{7DC02CFA-7E4B-471F-8811-D98B5829B464}"/>
    <cellStyle name="Normal 25 3 5 3" xfId="24935" xr:uid="{1B1DC16D-3352-4A6A-99D1-4B35EE08FFC1}"/>
    <cellStyle name="Normal 25 3 5 4" xfId="24936" xr:uid="{90B271C6-7F95-4371-BC71-820715249A88}"/>
    <cellStyle name="Normal 25 3 6" xfId="24937" xr:uid="{4F86DF9F-831C-4745-9D55-42FADEBD128C}"/>
    <cellStyle name="Normal 25 3 6 2" xfId="24938" xr:uid="{E9A4D478-43C5-485F-8BC1-1F07DE26DBB8}"/>
    <cellStyle name="Normal 25 3 7" xfId="24939" xr:uid="{8B582093-F25E-4122-9A27-12AC69A91383}"/>
    <cellStyle name="Normal 25 3 8" xfId="24940" xr:uid="{4DB8810F-15D1-43A2-A009-5BA948B04EE2}"/>
    <cellStyle name="Normal 25 3 9" xfId="24941" xr:uid="{EB67E577-D1C9-4A1E-A591-E7801EE8CCED}"/>
    <cellStyle name="Normal 25 4" xfId="24942" xr:uid="{F5EABF07-04EB-48C1-A409-88988799D2E7}"/>
    <cellStyle name="Normal 25 4 2" xfId="24943" xr:uid="{17D7B02C-52CB-418A-AC74-F6B35B424E1D}"/>
    <cellStyle name="Normal 25 4 2 2" xfId="24944" xr:uid="{E1D9B93F-6477-4974-B9A8-894E87DE4571}"/>
    <cellStyle name="Normal 25 4 2 3" xfId="24945" xr:uid="{53983695-AFE8-4E62-9239-C1997EC797E6}"/>
    <cellStyle name="Normal 25 4 3" xfId="24946" xr:uid="{663EEC15-ED8A-44DE-9B09-090E31F42609}"/>
    <cellStyle name="Normal 25 4 4" xfId="24947" xr:uid="{14EE7C53-9877-4D36-8FBF-6F9D729ABD99}"/>
    <cellStyle name="Normal 25 4 5" xfId="24948" xr:uid="{1615E52E-E2E2-44CC-A49E-BC3006D3066D}"/>
    <cellStyle name="Normal 25 5" xfId="24949" xr:uid="{7114B4FC-3AFE-42DC-97EA-ADDF578E0B37}"/>
    <cellStyle name="Normal 25 5 2" xfId="24950" xr:uid="{EECEF65B-9483-4415-AC5B-163D120080E3}"/>
    <cellStyle name="Normal 25 5 2 2" xfId="24951" xr:uid="{3E4F6240-7AA4-4070-AF64-C3F8E9E67223}"/>
    <cellStyle name="Normal 25 5 3" xfId="24952" xr:uid="{220BF851-655B-4A29-9267-FCB408F92EFB}"/>
    <cellStyle name="Normal 25 5 4" xfId="24953" xr:uid="{B06CD3C1-9165-4C8F-B285-3DCA25C76F80}"/>
    <cellStyle name="Normal 25 5 5" xfId="24954" xr:uid="{3E4DAC35-68D7-4356-B70B-499D64302C91}"/>
    <cellStyle name="Normal 25 5 6" xfId="24955" xr:uid="{D7EB9382-E7B5-4DF2-A068-E7B508820F60}"/>
    <cellStyle name="Normal 25 6" xfId="24956" xr:uid="{4AAC4070-1463-42D0-B819-3FD16E29F0FE}"/>
    <cellStyle name="Normal 25 6 2" xfId="24957" xr:uid="{30BCE56C-968E-4D78-BC6A-9E80E6EED087}"/>
    <cellStyle name="Normal 25 6 2 2" xfId="24958" xr:uid="{52A3D09D-8C58-4233-BA43-0D8B43CA9C16}"/>
    <cellStyle name="Normal 25 6 3" xfId="24959" xr:uid="{2F892679-040A-4CF6-94BC-B9F410053C80}"/>
    <cellStyle name="Normal 25 6 4" xfId="24960" xr:uid="{5F8215F8-91AB-4314-BBC1-28DFDFBD4593}"/>
    <cellStyle name="Normal 25 6 5" xfId="24961" xr:uid="{A04CCC9E-31D2-4D68-8BB6-04E844B54BB2}"/>
    <cellStyle name="Normal 25 7" xfId="24962" xr:uid="{0E827104-6071-4966-8046-2244E4C5F9A9}"/>
    <cellStyle name="Normal 25 7 2" xfId="24963" xr:uid="{BBD3EF3F-E8BF-445A-AA77-5F4A32F1DFEE}"/>
    <cellStyle name="Normal 25 7 2 2" xfId="24964" xr:uid="{271B2F1F-E4E8-451A-8A7E-8DC46682BD7A}"/>
    <cellStyle name="Normal 25 7 3" xfId="24965" xr:uid="{DB840A3E-B7A5-40CE-9560-DB7E7F4F650C}"/>
    <cellStyle name="Normal 25 7 4" xfId="24966" xr:uid="{DE0411C7-9419-46C3-815D-84330B86E6FC}"/>
    <cellStyle name="Normal 25 7 5" xfId="24967" xr:uid="{4BE97C90-4992-4D04-AFF8-991D1206E964}"/>
    <cellStyle name="Normal 25 8" xfId="24968" xr:uid="{5BB8FB52-79EE-4572-BCA2-84E6FA6A18A9}"/>
    <cellStyle name="Normal 25 8 2" xfId="24969" xr:uid="{6C679E8D-D532-44FB-BD4C-B28637DD6E3C}"/>
    <cellStyle name="Normal 25 9" xfId="24970" xr:uid="{6F3FC7CE-E705-49C5-B9D3-24CC41FF66D9}"/>
    <cellStyle name="Normal 250" xfId="24971" xr:uid="{75455F48-51BD-4E9D-AD14-1ED6B16D45C0}"/>
    <cellStyle name="Normal 250 2" xfId="24972" xr:uid="{C907B790-345F-401E-B1FE-D419388B9183}"/>
    <cellStyle name="Normal 251" xfId="24973" xr:uid="{FA5FE01A-AD49-4AEC-9DBC-88502AD47AF6}"/>
    <cellStyle name="Normal 251 2" xfId="24974" xr:uid="{34138872-4B5D-4430-96CB-64976EAAED47}"/>
    <cellStyle name="Normal 251 2 2" xfId="24975" xr:uid="{70369BA2-F309-400E-8117-A5325FFE7951}"/>
    <cellStyle name="Normal 252" xfId="24976" xr:uid="{D61710EE-0E58-4DDF-B923-A539E75A6AA7}"/>
    <cellStyle name="Normal 252 2" xfId="24977" xr:uid="{66B867CE-9F2E-40D3-9A7B-E572C1B983D4}"/>
    <cellStyle name="Normal 252 2 2" xfId="24978" xr:uid="{F34E0461-B8E3-4062-BE1A-A983111993E6}"/>
    <cellStyle name="Normal 253" xfId="24979" xr:uid="{5F561377-81C4-4333-9CD2-3AAF3DFA467D}"/>
    <cellStyle name="Normal 253 2" xfId="24980" xr:uid="{887087C7-AE4A-4E1F-9F9E-4B8EBC021301}"/>
    <cellStyle name="Normal 253 2 2" xfId="24981" xr:uid="{13D2615F-EC8B-49B1-82BE-0E9E4233BDEE}"/>
    <cellStyle name="Normal 254" xfId="24982" xr:uid="{FAA6289A-7713-4B1F-8FEC-EB545336FA33}"/>
    <cellStyle name="Normal 254 2" xfId="24983" xr:uid="{4902BFC7-C8B0-4A19-9DE1-3645E48A7EED}"/>
    <cellStyle name="Normal 254 2 2" xfId="24984" xr:uid="{6719FBFB-D2F5-428F-B932-0E3B0F1AFA44}"/>
    <cellStyle name="Normal 255" xfId="24985" xr:uid="{A5B1FE87-EB1C-4C7F-9B15-B31A35E73A02}"/>
    <cellStyle name="Normal 255 2" xfId="24986" xr:uid="{6F5ACF5A-2764-460E-8486-425AE491F6C2}"/>
    <cellStyle name="Normal 255 2 2" xfId="24987" xr:uid="{1F32B511-EA44-4FFA-9AC4-74D3C8A4B210}"/>
    <cellStyle name="Normal 256" xfId="24988" xr:uid="{0B9E7FCA-2DCB-4E9A-BFC3-13235D4779FD}"/>
    <cellStyle name="Normal 256 2" xfId="24989" xr:uid="{F9C1B720-BD04-4633-B99A-091456E6CA9A}"/>
    <cellStyle name="Normal 256 2 2" xfId="24990" xr:uid="{B7633C20-FDD8-443B-A275-ABB00976E43E}"/>
    <cellStyle name="Normal 257" xfId="24991" xr:uid="{909F84F7-10F9-4A53-85E2-EBBF0CF272CB}"/>
    <cellStyle name="Normal 257 2" xfId="24992" xr:uid="{F57B6451-DF95-4965-9658-1FEA72769C32}"/>
    <cellStyle name="Normal 257 2 2" xfId="24993" xr:uid="{685AA568-D0CF-42E8-A62F-71EB6C9F3836}"/>
    <cellStyle name="Normal 258" xfId="24994" xr:uid="{EFAF1528-2752-4FAE-84FD-3EAF8B5EC61E}"/>
    <cellStyle name="Normal 258 2" xfId="24995" xr:uid="{B235A74C-C196-4FCD-88C9-4BA291DACB7F}"/>
    <cellStyle name="Normal 258 2 2" xfId="24996" xr:uid="{B203B163-9A86-42FB-BB74-DF98DB658A34}"/>
    <cellStyle name="Normal 259" xfId="24997" xr:uid="{B3616B3B-5614-4C60-8835-8D740767C87A}"/>
    <cellStyle name="Normal 259 2" xfId="24998" xr:uid="{31316076-90DF-4410-B502-8983A9691A1D}"/>
    <cellStyle name="Normal 259 2 2" xfId="24999" xr:uid="{18945B6F-1756-4105-8663-F2AC9734291E}"/>
    <cellStyle name="Normal 26" xfId="25000" xr:uid="{57506FA1-0CF5-4083-A016-5F9A0233741B}"/>
    <cellStyle name="Normal 26 10" xfId="25001" xr:uid="{BFD900AE-4F5D-4242-9382-4F8957F9F9F1}"/>
    <cellStyle name="Normal 26 11" xfId="25002" xr:uid="{C1527B57-A011-4A90-AE62-E858A57F26E4}"/>
    <cellStyle name="Normal 26 2" xfId="25003" xr:uid="{D3E20032-3EEB-48EC-9FA4-EA1D794B52A7}"/>
    <cellStyle name="Normal 26 2 2" xfId="25004" xr:uid="{4AD8E9D6-4E93-4886-81C2-8FF5C6A537DC}"/>
    <cellStyle name="Normal 26 2 2 2" xfId="25005" xr:uid="{F07644DB-ECF5-491D-8581-3EC18BAE1B38}"/>
    <cellStyle name="Normal 26 2 2 2 2" xfId="25006" xr:uid="{68827D49-926E-4EE5-94FA-A0E2E2987E57}"/>
    <cellStyle name="Normal 26 2 3" xfId="25007" xr:uid="{97677671-82F1-441B-8556-D320B65AF76F}"/>
    <cellStyle name="Normal 26 2 3 2" xfId="25008" xr:uid="{A57967B9-BA77-456E-BA3C-2D755FCBD554}"/>
    <cellStyle name="Normal 26 2 3 3" xfId="25009" xr:uid="{D6938ABE-8372-4026-862B-9EE762A4F0F4}"/>
    <cellStyle name="Normal 26 2 4" xfId="25010" xr:uid="{343FE092-9035-4168-94CE-67E2798D0A1E}"/>
    <cellStyle name="Normal 26 2 4 2" xfId="25011" xr:uid="{74D26A0A-BBB2-4FBB-BC45-8A7B466995D2}"/>
    <cellStyle name="Normal 26 2 5" xfId="25012" xr:uid="{B6DC3AC6-F767-476A-A8E5-E9F77FB635E0}"/>
    <cellStyle name="Normal 26 2 6" xfId="25013" xr:uid="{B799EC80-6910-4F88-8037-EF80EE003A76}"/>
    <cellStyle name="Normal 26 3" xfId="25014" xr:uid="{69E2352D-9430-4990-B414-C784B991FA61}"/>
    <cellStyle name="Normal 26 3 2" xfId="25015" xr:uid="{2734CC07-A3BF-4A41-8E5A-AC434B461FBC}"/>
    <cellStyle name="Normal 26 3 2 2" xfId="25016" xr:uid="{6B7AC47D-1A00-46E7-8B75-AC6FD154EB10}"/>
    <cellStyle name="Normal 26 3 2 2 2" xfId="25017" xr:uid="{01AB6C9D-6AA0-4389-A639-CDC5777487FC}"/>
    <cellStyle name="Normal 26 3 2 2 3" xfId="25018" xr:uid="{20F31B1C-156C-4508-AC52-2582E605CA3A}"/>
    <cellStyle name="Normal 26 3 2 3" xfId="25019" xr:uid="{6CA0DD03-9687-4EB8-BF82-2FAC8A2BA362}"/>
    <cellStyle name="Normal 26 3 2 4" xfId="25020" xr:uid="{5EB4FF4D-8A29-44CE-A49C-12F126BC8CD3}"/>
    <cellStyle name="Normal 26 3 2 5" xfId="25021" xr:uid="{62ABBB16-4C5D-4E39-A42B-B03A4824C76A}"/>
    <cellStyle name="Normal 26 3 2 6" xfId="25022" xr:uid="{8C55F134-BFE0-478B-979D-B2F5053CC2AA}"/>
    <cellStyle name="Normal 26 3 3" xfId="25023" xr:uid="{55D9A337-96B9-463E-BD1D-A777FEE7DCA2}"/>
    <cellStyle name="Normal 26 3 3 2" xfId="25024" xr:uid="{1A322E9D-82A8-41C2-A74B-12729C312633}"/>
    <cellStyle name="Normal 26 3 3 2 2" xfId="25025" xr:uid="{8B5A9407-4B87-4670-B189-CB9B60953204}"/>
    <cellStyle name="Normal 26 3 3 2 3" xfId="25026" xr:uid="{2959F21A-FFA2-4E00-87A1-02F77E48D85A}"/>
    <cellStyle name="Normal 26 3 3 3" xfId="25027" xr:uid="{169B28A6-2037-45A9-BED3-BDDC8088FBD4}"/>
    <cellStyle name="Normal 26 3 3 4" xfId="25028" xr:uid="{BFC014A6-BC30-428B-AB1A-31D2837AD958}"/>
    <cellStyle name="Normal 26 3 3 5" xfId="25029" xr:uid="{A608EA47-EF9D-45E2-9B92-43DFD64F483C}"/>
    <cellStyle name="Normal 26 3 4" xfId="25030" xr:uid="{C334A91F-86D7-499D-9853-B142A5406CEF}"/>
    <cellStyle name="Normal 26 3 4 2" xfId="25031" xr:uid="{E547A5F9-2731-4E34-8AE2-A7B4A935B5EB}"/>
    <cellStyle name="Normal 26 3 4 2 2" xfId="25032" xr:uid="{A5426EC4-1ABC-481D-9D8D-A1B1990AA127}"/>
    <cellStyle name="Normal 26 3 4 3" xfId="25033" xr:uid="{242292A0-C28D-493C-BC30-D5A61E6FF534}"/>
    <cellStyle name="Normal 26 3 4 4" xfId="25034" xr:uid="{6B3508B1-AFA4-4537-9208-254AD41448DD}"/>
    <cellStyle name="Normal 26 3 5" xfId="25035" xr:uid="{A8BE1173-67F2-40D6-9E52-CCD2EEAFA53D}"/>
    <cellStyle name="Normal 26 3 5 2" xfId="25036" xr:uid="{77C4672E-8106-47E7-A357-928B0988817F}"/>
    <cellStyle name="Normal 26 3 5 2 2" xfId="25037" xr:uid="{6414823C-2AF3-4891-B2B8-C62A3588B8CF}"/>
    <cellStyle name="Normal 26 3 5 3" xfId="25038" xr:uid="{58AEDDC3-0A69-4EE0-84BC-B02A6A702B62}"/>
    <cellStyle name="Normal 26 3 5 4" xfId="25039" xr:uid="{E8721295-990A-4E69-AA8C-AAC2A938F6A8}"/>
    <cellStyle name="Normal 26 3 6" xfId="25040" xr:uid="{E0A34956-1EC5-444A-BD6E-843B6688918D}"/>
    <cellStyle name="Normal 26 3 6 2" xfId="25041" xr:uid="{50D2CA81-94ED-4E9B-93C4-23E24DC974EE}"/>
    <cellStyle name="Normal 26 3 7" xfId="25042" xr:uid="{1D3CECC0-B1B6-41A5-8914-E5DB514A7564}"/>
    <cellStyle name="Normal 26 3 8" xfId="25043" xr:uid="{6A6743B6-B90B-49E7-A839-BE547170C073}"/>
    <cellStyle name="Normal 26 3 9" xfId="25044" xr:uid="{321B3814-0FBF-489D-84EA-898AA12756A3}"/>
    <cellStyle name="Normal 26 4" xfId="25045" xr:uid="{CD105AAE-645C-4670-9C08-30ECD4401C4D}"/>
    <cellStyle name="Normal 26 4 2" xfId="25046" xr:uid="{57DC148D-8EA6-4DD9-BC94-7F9EEB503500}"/>
    <cellStyle name="Normal 26 4 2 2" xfId="25047" xr:uid="{23BA5611-00EB-4BC8-8876-B3E78A003511}"/>
    <cellStyle name="Normal 26 4 2 3" xfId="25048" xr:uid="{E5B43C81-C716-4900-9422-7573869CF4F7}"/>
    <cellStyle name="Normal 26 4 3" xfId="25049" xr:uid="{2AAF5A7B-77C4-4E6F-A34E-7605BFA98A35}"/>
    <cellStyle name="Normal 26 4 4" xfId="25050" xr:uid="{76E94DD7-18DB-49DF-90E8-E2BDB8C64989}"/>
    <cellStyle name="Normal 26 4 5" xfId="25051" xr:uid="{24240BBA-241A-4F0D-B3DD-828EB577D39A}"/>
    <cellStyle name="Normal 26 5" xfId="25052" xr:uid="{962A6FB3-D721-4FDB-A554-231685114F6F}"/>
    <cellStyle name="Normal 26 5 2" xfId="25053" xr:uid="{80762E98-2E8D-4CA4-BBF1-D3BAC0F16B3C}"/>
    <cellStyle name="Normal 26 5 2 2" xfId="25054" xr:uid="{7909DCAD-3DC3-48A7-B90B-5E3BF9602AB4}"/>
    <cellStyle name="Normal 26 5 3" xfId="25055" xr:uid="{CF93ED74-3194-42FB-82D5-51DC35EDE144}"/>
    <cellStyle name="Normal 26 5 4" xfId="25056" xr:uid="{8B27788D-569C-41AD-ACDF-9F06DB35294A}"/>
    <cellStyle name="Normal 26 5 5" xfId="25057" xr:uid="{304D9C7E-A8CE-44DA-887D-35535376F0EA}"/>
    <cellStyle name="Normal 26 5 6" xfId="25058" xr:uid="{2B47C58E-B82C-458F-B686-EBA35378794C}"/>
    <cellStyle name="Normal 26 6" xfId="25059" xr:uid="{EC16E5BC-D59D-45D5-AB80-B1FCF28DD9E2}"/>
    <cellStyle name="Normal 26 6 2" xfId="25060" xr:uid="{C8F5DA3D-8CED-4092-9B17-6040F82C0801}"/>
    <cellStyle name="Normal 26 6 2 2" xfId="25061" xr:uid="{21A83F10-EEE2-4F26-81E7-B97CCA05FBB6}"/>
    <cellStyle name="Normal 26 6 3" xfId="25062" xr:uid="{60C3202A-146D-4F08-88A5-F0486BEEC913}"/>
    <cellStyle name="Normal 26 6 4" xfId="25063" xr:uid="{385E2811-9C35-40F4-B845-EB945F5F637B}"/>
    <cellStyle name="Normal 26 6 5" xfId="25064" xr:uid="{349BC729-5EBB-4661-97F0-097A3F719CB8}"/>
    <cellStyle name="Normal 26 7" xfId="25065" xr:uid="{E120E541-D1DF-4F66-BDA8-BC5C6AEC5F1E}"/>
    <cellStyle name="Normal 26 7 2" xfId="25066" xr:uid="{32307D2F-0C98-448E-AC91-66C4DB7F0FF0}"/>
    <cellStyle name="Normal 26 7 2 2" xfId="25067" xr:uid="{A04D7FE8-DDA0-40DC-9554-FC21351DD318}"/>
    <cellStyle name="Normal 26 7 3" xfId="25068" xr:uid="{18F4CC3B-9086-4422-8C86-26D0F41263F8}"/>
    <cellStyle name="Normal 26 7 4" xfId="25069" xr:uid="{68036DAF-D483-4A93-B20D-488682D7435A}"/>
    <cellStyle name="Normal 26 7 5" xfId="25070" xr:uid="{94ED5212-FA4F-44C2-9D8B-CC70BCD1BF18}"/>
    <cellStyle name="Normal 26 8" xfId="25071" xr:uid="{733E7E44-F075-466E-9445-104B45DA12A8}"/>
    <cellStyle name="Normal 26 8 2" xfId="25072" xr:uid="{1833D876-DD1F-42AD-9462-5B36AC2D2A99}"/>
    <cellStyle name="Normal 26 9" xfId="25073" xr:uid="{D040070F-43BE-4777-B5D2-8BEBCF5049BD}"/>
    <cellStyle name="Normal 260" xfId="25074" xr:uid="{71D74052-53DD-4AB9-95E2-E46266ECF669}"/>
    <cellStyle name="Normal 260 2" xfId="25075" xr:uid="{8378BE05-3C9E-40D1-A732-913FC18168F7}"/>
    <cellStyle name="Normal 261" xfId="25076" xr:uid="{3CEDA0EE-C3A5-43C2-A8DD-58D91F51BB88}"/>
    <cellStyle name="Normal 261 2" xfId="25077" xr:uid="{CF6D5BD3-E716-43B7-8F4F-AFD6E7779948}"/>
    <cellStyle name="Normal 262" xfId="25078" xr:uid="{8F7C63B1-1E9B-4502-A0A1-18150C3374CF}"/>
    <cellStyle name="Normal 262 2" xfId="25079" xr:uid="{ADBA405F-70AB-4D87-B213-EB638F936BFE}"/>
    <cellStyle name="Normal 263" xfId="25080" xr:uid="{24303C3E-CF7C-491C-8DD1-6119247F5C37}"/>
    <cellStyle name="Normal 263 2" xfId="25081" xr:uid="{B583C2FA-0436-4A21-8DE0-71FF5ECBE8EA}"/>
    <cellStyle name="Normal 264" xfId="25082" xr:uid="{7416444F-B7EB-4E50-8AC7-0FF1A4E57F4F}"/>
    <cellStyle name="Normal 264 2" xfId="25083" xr:uid="{79A0FD6D-7280-49AF-9D1F-5D9A84F8A5EB}"/>
    <cellStyle name="Normal 265" xfId="25084" xr:uid="{43AF4E27-2B01-4A93-816F-3AB97D5BF9E1}"/>
    <cellStyle name="Normal 265 2" xfId="25085" xr:uid="{255389B0-3D3F-488B-8385-952722B5A7F9}"/>
    <cellStyle name="Normal 266" xfId="25086" xr:uid="{ED4A1D7F-9F1F-4A4E-B786-C3C31FC1AE5A}"/>
    <cellStyle name="Normal 266 2" xfId="25087" xr:uid="{EAE2CDC7-9A59-4EF0-9F75-16952D48C5FA}"/>
    <cellStyle name="Normal 267" xfId="25088" xr:uid="{BF0CE825-5572-4FD3-BAD4-21365FB53EF6}"/>
    <cellStyle name="Normal 267 2" xfId="25089" xr:uid="{56823F3B-8660-4717-B856-BB0317877E8D}"/>
    <cellStyle name="Normal 268" xfId="25090" xr:uid="{A6F2FD6B-9477-4281-AA87-315778537969}"/>
    <cellStyle name="Normal 268 2" xfId="25091" xr:uid="{93A409A9-6350-49AE-BB01-9B8ECD91E741}"/>
    <cellStyle name="Normal 269" xfId="25092" xr:uid="{92D543B0-0D96-47C6-AE46-45E816A88A99}"/>
    <cellStyle name="Normal 269 2" xfId="25093" xr:uid="{0D999DA1-2D7B-452B-A90E-E29426E9684B}"/>
    <cellStyle name="Normal 27" xfId="25094" xr:uid="{25864C87-9EED-4192-86EB-9049D5B644AC}"/>
    <cellStyle name="Normal 27 10" xfId="25095" xr:uid="{A53F13BE-93F9-4948-8934-F1446B4D161B}"/>
    <cellStyle name="Normal 27 11" xfId="25096" xr:uid="{4E52DA94-F771-4AEA-BE69-49C12934CE49}"/>
    <cellStyle name="Normal 27 2" xfId="25097" xr:uid="{7F9996A1-DCAE-46C9-83FB-91F7F0E409E6}"/>
    <cellStyle name="Normal 27 2 2" xfId="25098" xr:uid="{70D079A0-718F-457D-A57F-E26C0FD36DEC}"/>
    <cellStyle name="Normal 27 2 2 2" xfId="25099" xr:uid="{391E573A-9767-4964-8C4B-E0F506437FB6}"/>
    <cellStyle name="Normal 27 2 2 2 2" xfId="25100" xr:uid="{87F5B1C8-D6C0-479B-A626-820FB84D779D}"/>
    <cellStyle name="Normal 27 2 3" xfId="25101" xr:uid="{0568F1A0-36D1-4320-942B-E9097341F5B0}"/>
    <cellStyle name="Normal 27 2 3 2" xfId="25102" xr:uid="{9E56CD74-078F-42B6-BEFE-42C6837412EE}"/>
    <cellStyle name="Normal 27 2 3 3" xfId="25103" xr:uid="{08C1AC66-01A3-43A2-A21E-FC882B97826B}"/>
    <cellStyle name="Normal 27 2 4" xfId="25104" xr:uid="{E9A6AF7A-1F86-4123-958C-40EA29E0A6D3}"/>
    <cellStyle name="Normal 27 2 4 2" xfId="25105" xr:uid="{C0E7E421-7E7A-4A4C-9992-3021659D1719}"/>
    <cellStyle name="Normal 27 2 5" xfId="25106" xr:uid="{3C2F11E2-2F5C-444D-9831-E3C62259FCC2}"/>
    <cellStyle name="Normal 27 2 6" xfId="25107" xr:uid="{643C35E0-5336-45A1-B74E-310C6EF399AE}"/>
    <cellStyle name="Normal 27 3" xfId="25108" xr:uid="{F31AB0FE-364B-4CD2-A957-2F9D1F587980}"/>
    <cellStyle name="Normal 27 3 2" xfId="25109" xr:uid="{3CC26055-A949-4C04-B539-0D7CA56107CA}"/>
    <cellStyle name="Normal 27 3 2 2" xfId="25110" xr:uid="{4C620AAC-47E8-4630-A7C6-4102C0CC8C6A}"/>
    <cellStyle name="Normal 27 3 2 2 2" xfId="25111" xr:uid="{C37E1C56-2B8B-4491-B337-74CBC60AF655}"/>
    <cellStyle name="Normal 27 3 2 2 3" xfId="25112" xr:uid="{74E0F36F-97C3-45F8-9901-287C41D1C55E}"/>
    <cellStyle name="Normal 27 3 2 3" xfId="25113" xr:uid="{836AB62C-2DDE-4619-89AF-CD1EC486243E}"/>
    <cellStyle name="Normal 27 3 2 4" xfId="25114" xr:uid="{92D91F94-9288-41D1-9FDE-4693055E94E2}"/>
    <cellStyle name="Normal 27 3 2 5" xfId="25115" xr:uid="{F441E164-63F9-4006-A63F-2CE30EB8F943}"/>
    <cellStyle name="Normal 27 3 2 6" xfId="25116" xr:uid="{EBBC4340-37E5-4B79-92BF-A176F008F1F8}"/>
    <cellStyle name="Normal 27 3 3" xfId="25117" xr:uid="{BFAB4AE6-653E-4AAB-9221-5D9740EDABDF}"/>
    <cellStyle name="Normal 27 3 3 2" xfId="25118" xr:uid="{3338F39D-3CF1-4389-9832-548685C1407C}"/>
    <cellStyle name="Normal 27 3 3 2 2" xfId="25119" xr:uid="{77818450-178B-4001-801A-246896A75D8C}"/>
    <cellStyle name="Normal 27 3 3 2 3" xfId="25120" xr:uid="{4F0EC014-211C-4D10-BDB0-16C2A9AD3FCA}"/>
    <cellStyle name="Normal 27 3 3 3" xfId="25121" xr:uid="{8DC9D7DA-FB47-4BBF-93E2-6BAEFC45422E}"/>
    <cellStyle name="Normal 27 3 3 4" xfId="25122" xr:uid="{1AF8030D-4523-47EC-BCE4-71E9D4F716E6}"/>
    <cellStyle name="Normal 27 3 3 5" xfId="25123" xr:uid="{67FE26D2-B23B-4E37-BD05-995012D2ADDF}"/>
    <cellStyle name="Normal 27 3 4" xfId="25124" xr:uid="{0FEFF81E-C6B4-41EC-B273-1F0B3F032BAE}"/>
    <cellStyle name="Normal 27 3 4 2" xfId="25125" xr:uid="{46DF5037-A3D1-48A1-B927-E684799256BC}"/>
    <cellStyle name="Normal 27 3 4 2 2" xfId="25126" xr:uid="{AD96684A-A459-4D2A-B4FC-642D38476C42}"/>
    <cellStyle name="Normal 27 3 4 3" xfId="25127" xr:uid="{CCA6D88E-4B22-45B6-9420-7EBF41369513}"/>
    <cellStyle name="Normal 27 3 4 4" xfId="25128" xr:uid="{D15391F7-1CBE-4FAC-A882-1792F5D3221A}"/>
    <cellStyle name="Normal 27 3 5" xfId="25129" xr:uid="{B4C9F3F6-E752-4671-AD59-7B2D14EE7BFC}"/>
    <cellStyle name="Normal 27 3 5 2" xfId="25130" xr:uid="{1610C6E6-2AFD-4E94-8DA5-91384E347CF6}"/>
    <cellStyle name="Normal 27 3 5 2 2" xfId="25131" xr:uid="{85510D9E-AD7B-4CB9-A17C-B5FE8E01EDC9}"/>
    <cellStyle name="Normal 27 3 5 3" xfId="25132" xr:uid="{C06DC0CD-4B29-46C2-B7C3-321C9501B85E}"/>
    <cellStyle name="Normal 27 3 5 4" xfId="25133" xr:uid="{085D162D-CB40-40C5-AB06-53E69668C9E4}"/>
    <cellStyle name="Normal 27 3 6" xfId="25134" xr:uid="{E9BF4F91-9EBC-43CD-B1AB-1E6C5B760D5D}"/>
    <cellStyle name="Normal 27 3 6 2" xfId="25135" xr:uid="{B982C894-93D1-4FE8-B44B-0E7714EE80AA}"/>
    <cellStyle name="Normal 27 3 7" xfId="25136" xr:uid="{C5AA374D-BC8B-4D33-A32F-FED94FFA40C1}"/>
    <cellStyle name="Normal 27 3 8" xfId="25137" xr:uid="{F701D9BF-7786-4FCA-BC7A-DACB892E1D39}"/>
    <cellStyle name="Normal 27 3 9" xfId="25138" xr:uid="{4EF75A5A-3AC5-4D06-8AC1-D854F04A5380}"/>
    <cellStyle name="Normal 27 4" xfId="25139" xr:uid="{2A1C476E-8B27-4C45-879C-7D02E4FAF074}"/>
    <cellStyle name="Normal 27 4 2" xfId="25140" xr:uid="{1D97C765-C6EA-485E-AF61-9C38D6F0573E}"/>
    <cellStyle name="Normal 27 4 2 2" xfId="25141" xr:uid="{8C3D42FE-4485-4B2B-83C9-1C2CBB87D284}"/>
    <cellStyle name="Normal 27 4 2 3" xfId="25142" xr:uid="{AB40C4F8-A84B-47CD-A54D-01F36A671E3F}"/>
    <cellStyle name="Normal 27 4 3" xfId="25143" xr:uid="{3A4E6616-5258-473C-9804-1DD7011F0344}"/>
    <cellStyle name="Normal 27 4 4" xfId="25144" xr:uid="{B135B0CF-88D3-49BA-828B-011158874579}"/>
    <cellStyle name="Normal 27 4 5" xfId="25145" xr:uid="{D5665BD5-95BB-4898-9D44-E1519177C013}"/>
    <cellStyle name="Normal 27 5" xfId="25146" xr:uid="{25C48A6E-1521-477F-8791-E8D119F3783C}"/>
    <cellStyle name="Normal 27 5 2" xfId="25147" xr:uid="{106981F8-15D4-403E-BC4D-76169E8AA6E8}"/>
    <cellStyle name="Normal 27 5 2 2" xfId="25148" xr:uid="{F537F684-6133-4620-B468-91DE959C051E}"/>
    <cellStyle name="Normal 27 5 3" xfId="25149" xr:uid="{57A3D8A5-D370-4DD2-A465-E198CC5489FA}"/>
    <cellStyle name="Normal 27 5 4" xfId="25150" xr:uid="{EB0918D9-E486-438C-8BC1-214B837B0B8E}"/>
    <cellStyle name="Normal 27 5 5" xfId="25151" xr:uid="{7C8EF46B-4A01-451F-ACB5-3F02AEF0ABC9}"/>
    <cellStyle name="Normal 27 5 6" xfId="25152" xr:uid="{0016109A-546D-41B1-B382-F76A53A18722}"/>
    <cellStyle name="Normal 27 6" xfId="25153" xr:uid="{4B1C25DC-8110-4C43-9B9B-E7E7FB8CF8C4}"/>
    <cellStyle name="Normal 27 6 2" xfId="25154" xr:uid="{131621FF-70EF-4199-8F03-0ED336F8BDFA}"/>
    <cellStyle name="Normal 27 6 2 2" xfId="25155" xr:uid="{F177B609-0EC5-4785-9E39-8914AFC2070C}"/>
    <cellStyle name="Normal 27 6 3" xfId="25156" xr:uid="{5DD162F3-953A-48C7-BE76-0F6B6E987A51}"/>
    <cellStyle name="Normal 27 6 4" xfId="25157" xr:uid="{5D8B0576-A0A0-4127-9BF3-9FFE4C5EE666}"/>
    <cellStyle name="Normal 27 6 5" xfId="25158" xr:uid="{AFBAB92A-4339-4982-8309-642009291AA5}"/>
    <cellStyle name="Normal 27 7" xfId="25159" xr:uid="{14580A00-95E8-472B-A1EF-0D046ADCF1A7}"/>
    <cellStyle name="Normal 27 7 2" xfId="25160" xr:uid="{D28F0FFE-3EFC-4F41-A806-4CA432373112}"/>
    <cellStyle name="Normal 27 7 2 2" xfId="25161" xr:uid="{78FF62B0-CE59-4DAF-A7F8-9707CB89F5EE}"/>
    <cellStyle name="Normal 27 7 3" xfId="25162" xr:uid="{135DF362-DECA-4307-A254-0B26C7D32B75}"/>
    <cellStyle name="Normal 27 7 4" xfId="25163" xr:uid="{5CCF7EC0-B649-4D1D-A19F-41565FE8EB03}"/>
    <cellStyle name="Normal 27 7 5" xfId="25164" xr:uid="{384F4C33-A054-4CCB-87C9-E2AC7BF79093}"/>
    <cellStyle name="Normal 27 8" xfId="25165" xr:uid="{A4633BC5-270A-4E3C-8689-E3A0F85C68B5}"/>
    <cellStyle name="Normal 27 8 2" xfId="25166" xr:uid="{77E4BBFC-52B4-47C9-969F-A5ED3809BED7}"/>
    <cellStyle name="Normal 27 9" xfId="25167" xr:uid="{6E7AB66C-6B1A-41B0-8D2B-4AC9016F6CBA}"/>
    <cellStyle name="Normal 270" xfId="25168" xr:uid="{F6D06696-F4D4-43C5-B2E4-D3956D4CD665}"/>
    <cellStyle name="Normal 270 2" xfId="25169" xr:uid="{D9C057BC-7C2E-44C4-8E7E-9D9EC01AA3A6}"/>
    <cellStyle name="Normal 271" xfId="25170" xr:uid="{F53A9FB1-8927-440A-B7A8-D489AAA0EDE8}"/>
    <cellStyle name="Normal 271 2" xfId="25171" xr:uid="{23002A94-903A-4F1D-9182-CF5210B82C5E}"/>
    <cellStyle name="Normal 272" xfId="25172" xr:uid="{B1885872-7BEA-48ED-9100-A46B9FF56496}"/>
    <cellStyle name="Normal 272 2" xfId="25173" xr:uid="{9E105071-7368-4F6E-A638-AAEC02675302}"/>
    <cellStyle name="Normal 272 3" xfId="25174" xr:uid="{2887C4FF-5B59-41B5-89F8-A1BBF258104C}"/>
    <cellStyle name="Normal 273" xfId="25175" xr:uid="{88356DEE-82C9-498D-BD7F-8E6D5C5F04EE}"/>
    <cellStyle name="Normal 274" xfId="25176" xr:uid="{64A0F96F-739C-4FDF-8F9C-6A12BEB97DE2}"/>
    <cellStyle name="Normal 274 2" xfId="25177" xr:uid="{502B818B-6F7E-4FB7-BB4E-69C406EA3A41}"/>
    <cellStyle name="Normal 275" xfId="25178" xr:uid="{31D7EBCA-AE5D-4898-9349-2EBD22C6908F}"/>
    <cellStyle name="Normal 275 2" xfId="25179" xr:uid="{9F24D268-463F-48CF-A183-8FC6DA12D15C}"/>
    <cellStyle name="Normal 276" xfId="25180" xr:uid="{CCD18EDB-3BE3-4ADA-AD52-55DC131C88A0}"/>
    <cellStyle name="Normal 277" xfId="25181" xr:uid="{0F0B4B8F-DBF6-42EB-B2FF-52FD75A91214}"/>
    <cellStyle name="Normal 278" xfId="25182" xr:uid="{71D94392-C7AA-4D86-B1F6-3E6BEB7EB0AE}"/>
    <cellStyle name="Normal 279" xfId="25183" xr:uid="{CD6BDB2E-4BB4-4A2F-BCCC-CE35EF8A9FB0}"/>
    <cellStyle name="Normal 28" xfId="25184" xr:uid="{0C47AE9F-9E30-497D-B979-2AD8338CF5AB}"/>
    <cellStyle name="Normal 28 10" xfId="25185" xr:uid="{6ADD981F-2BDC-4931-96BD-12B8DFECC16F}"/>
    <cellStyle name="Normal 28 11" xfId="25186" xr:uid="{1B34CDF0-4856-4995-BF7C-5839816C0D71}"/>
    <cellStyle name="Normal 28 2" xfId="25187" xr:uid="{D61B7EB6-33D9-4DA2-9C59-64A60F105ABD}"/>
    <cellStyle name="Normal 28 2 2" xfId="25188" xr:uid="{2A33CBB3-7535-45C2-8FE4-5ED010886352}"/>
    <cellStyle name="Normal 28 2 2 2" xfId="25189" xr:uid="{EE09E4FE-2E97-41F3-AAA6-CC75324A55A3}"/>
    <cellStyle name="Normal 28 2 2 2 2" xfId="25190" xr:uid="{2530A4A9-6FA1-4184-854E-0A242FB4BFAD}"/>
    <cellStyle name="Normal 28 2 3" xfId="25191" xr:uid="{EC17BED3-FA2D-457F-BA67-0DF235191E8A}"/>
    <cellStyle name="Normal 28 2 3 2" xfId="25192" xr:uid="{88876212-51A5-4487-BCA0-875420E3213C}"/>
    <cellStyle name="Normal 28 2 3 3" xfId="25193" xr:uid="{EA2D38DB-44A3-4B5A-BFEB-41EB373F7F9A}"/>
    <cellStyle name="Normal 28 2 4" xfId="25194" xr:uid="{EDF91522-2AD0-46D3-8D50-069B3F50A2FC}"/>
    <cellStyle name="Normal 28 2 4 2" xfId="25195" xr:uid="{4DC790D7-2FF7-4C0B-8D9D-F5E35ABB8D52}"/>
    <cellStyle name="Normal 28 2 5" xfId="25196" xr:uid="{B47CB70B-801D-4305-8911-83E075EA61D1}"/>
    <cellStyle name="Normal 28 2 6" xfId="25197" xr:uid="{4DA02C38-14EB-49BE-BDA6-0D192FDA7CEB}"/>
    <cellStyle name="Normal 28 3" xfId="25198" xr:uid="{549B77C6-AAAF-40BC-BEC5-4F2A1E8725FA}"/>
    <cellStyle name="Normal 28 3 2" xfId="25199" xr:uid="{AC1D9F93-0761-4EAC-AC67-0852AC6FD64C}"/>
    <cellStyle name="Normal 28 3 2 2" xfId="25200" xr:uid="{7ED4FF4E-1BCD-4A5A-9049-086827213722}"/>
    <cellStyle name="Normal 28 3 2 2 2" xfId="25201" xr:uid="{8F919AA5-9A59-4F0E-B664-1BA118B86D17}"/>
    <cellStyle name="Normal 28 3 2 2 3" xfId="25202" xr:uid="{1CD175E3-8004-4071-AA9F-3B72778585EF}"/>
    <cellStyle name="Normal 28 3 2 3" xfId="25203" xr:uid="{0DA020F1-B610-4C21-A040-755A6D95435E}"/>
    <cellStyle name="Normal 28 3 2 4" xfId="25204" xr:uid="{C716D607-C118-4C34-9859-5B16672FBCB8}"/>
    <cellStyle name="Normal 28 3 2 5" xfId="25205" xr:uid="{0383433F-9A5A-4F16-A6AF-89CD690C7561}"/>
    <cellStyle name="Normal 28 3 2 6" xfId="25206" xr:uid="{246369CB-FE65-4D4F-98ED-D5796519E4C5}"/>
    <cellStyle name="Normal 28 3 3" xfId="25207" xr:uid="{2EA283BC-0542-4ED6-A65D-7855DF37AA0E}"/>
    <cellStyle name="Normal 28 3 3 2" xfId="25208" xr:uid="{B7CA0E1D-FF43-4C34-8086-A59C47B6968B}"/>
    <cellStyle name="Normal 28 3 3 2 2" xfId="25209" xr:uid="{DAAFCCE1-E2A7-47F7-92D6-093BB43425CA}"/>
    <cellStyle name="Normal 28 3 3 2 3" xfId="25210" xr:uid="{E773B74B-9E15-4D0A-954E-DF3E86FE938B}"/>
    <cellStyle name="Normal 28 3 3 3" xfId="25211" xr:uid="{1862DD2F-C15C-4C58-BEE3-A85A84CD38E5}"/>
    <cellStyle name="Normal 28 3 3 4" xfId="25212" xr:uid="{DB1A81A3-64AE-431B-9F0C-4BB1513AEDC2}"/>
    <cellStyle name="Normal 28 3 3 5" xfId="25213" xr:uid="{6C2C5CED-8122-47AA-BB0B-97FB1FEA31AE}"/>
    <cellStyle name="Normal 28 3 4" xfId="25214" xr:uid="{C797475C-7ABF-45C4-8305-8922B2D84A9F}"/>
    <cellStyle name="Normal 28 3 4 2" xfId="25215" xr:uid="{FA437848-4E60-4C00-B328-E80DF6D8DE74}"/>
    <cellStyle name="Normal 28 3 4 2 2" xfId="25216" xr:uid="{339F0917-4FC2-471B-A155-3834C13A3948}"/>
    <cellStyle name="Normal 28 3 4 3" xfId="25217" xr:uid="{5CAD7AE0-9A81-4077-86C8-509455276EBA}"/>
    <cellStyle name="Normal 28 3 4 4" xfId="25218" xr:uid="{DF502924-649B-4B7A-B1CB-51FC6A30BB6A}"/>
    <cellStyle name="Normal 28 3 5" xfId="25219" xr:uid="{558AB2C7-368C-454B-AA6B-FE6B2120D01B}"/>
    <cellStyle name="Normal 28 3 5 2" xfId="25220" xr:uid="{4E020566-9748-4D65-851C-2252E9D6012C}"/>
    <cellStyle name="Normal 28 3 5 2 2" xfId="25221" xr:uid="{5FE02DF5-972A-4847-8F6D-8D350E6DC5FB}"/>
    <cellStyle name="Normal 28 3 5 3" xfId="25222" xr:uid="{2A01F52D-C125-472D-B72F-B8331C660701}"/>
    <cellStyle name="Normal 28 3 5 4" xfId="25223" xr:uid="{29B4A5A3-0186-4A44-9428-E7054AEDFB9E}"/>
    <cellStyle name="Normal 28 3 6" xfId="25224" xr:uid="{75FB48A3-3CDF-416C-BBB1-B6A46275386B}"/>
    <cellStyle name="Normal 28 3 6 2" xfId="25225" xr:uid="{4AFF0298-D194-4E78-A36A-153B42F0E1E3}"/>
    <cellStyle name="Normal 28 3 7" xfId="25226" xr:uid="{3D09A2B2-3744-4EE7-ACA5-728AAB5CBCCA}"/>
    <cellStyle name="Normal 28 3 8" xfId="25227" xr:uid="{93CD299A-D27C-4841-9A27-7EA1BEBB766A}"/>
    <cellStyle name="Normal 28 3 9" xfId="25228" xr:uid="{7D4459A2-8C2B-4340-B694-F12674F8CA6B}"/>
    <cellStyle name="Normal 28 4" xfId="25229" xr:uid="{A9580B9B-F857-43E0-9B7F-6A5BD537C959}"/>
    <cellStyle name="Normal 28 4 2" xfId="25230" xr:uid="{A5D3DDCE-DD64-4D82-84C0-A5DC9B279E7D}"/>
    <cellStyle name="Normal 28 4 2 2" xfId="25231" xr:uid="{BB542F9D-DAE6-45BD-94AB-C9924299D045}"/>
    <cellStyle name="Normal 28 4 2 3" xfId="25232" xr:uid="{F0786DE4-387A-4F92-8396-72D5282E71B8}"/>
    <cellStyle name="Normal 28 4 3" xfId="25233" xr:uid="{CE3193EF-608E-448C-B810-BD8F78E23F4D}"/>
    <cellStyle name="Normal 28 4 4" xfId="25234" xr:uid="{2E38BFF2-DA42-4BC4-B101-F93843AAB3F1}"/>
    <cellStyle name="Normal 28 4 5" xfId="25235" xr:uid="{DB2DDF26-6D14-4A07-BB78-AB117ADBA9A3}"/>
    <cellStyle name="Normal 28 5" xfId="25236" xr:uid="{2FA533B9-B0C6-4706-B762-0DC06A16251C}"/>
    <cellStyle name="Normal 28 5 2" xfId="25237" xr:uid="{25A8BB8D-B058-4AF3-A247-F68F5FAF6A28}"/>
    <cellStyle name="Normal 28 5 2 2" xfId="25238" xr:uid="{A3F67FBE-A82F-4448-B87E-D3EDAB2EE20C}"/>
    <cellStyle name="Normal 28 5 3" xfId="25239" xr:uid="{D6F7EA56-1F63-4C53-9DE0-F3F922E3E515}"/>
    <cellStyle name="Normal 28 5 4" xfId="25240" xr:uid="{EDB27F3C-59B3-4A23-B9D9-EEE3B31CF9A2}"/>
    <cellStyle name="Normal 28 5 5" xfId="25241" xr:uid="{50543BB4-39AE-4D35-846C-BAABA8AECD4F}"/>
    <cellStyle name="Normal 28 5 6" xfId="25242" xr:uid="{7F15744C-AEC2-471C-827D-F8FDC33DB685}"/>
    <cellStyle name="Normal 28 6" xfId="25243" xr:uid="{58733C33-B654-4C74-A5E8-354590C4E55F}"/>
    <cellStyle name="Normal 28 6 2" xfId="25244" xr:uid="{1CD85E0A-B0AF-4D83-9CEA-740CE81F1AA4}"/>
    <cellStyle name="Normal 28 6 2 2" xfId="25245" xr:uid="{44F0C0D4-BDCF-4DF0-B7F3-BF6D5AD2BE84}"/>
    <cellStyle name="Normal 28 6 3" xfId="25246" xr:uid="{91F4F092-EC87-42F4-80DF-493C1FF26636}"/>
    <cellStyle name="Normal 28 6 4" xfId="25247" xr:uid="{C9636196-0298-4AF2-A240-11A50F97A8A3}"/>
    <cellStyle name="Normal 28 6 5" xfId="25248" xr:uid="{AA3E0233-9B59-4769-B674-AA1CEE236397}"/>
    <cellStyle name="Normal 28 7" xfId="25249" xr:uid="{C91F9647-F58A-45AD-9D8F-4B9FB005C5B6}"/>
    <cellStyle name="Normal 28 7 2" xfId="25250" xr:uid="{6B1E2EFF-155C-41F6-8CAA-D37DC5F63D18}"/>
    <cellStyle name="Normal 28 7 2 2" xfId="25251" xr:uid="{FF00A84B-44C1-4F4A-BF99-FD20715B6FE2}"/>
    <cellStyle name="Normal 28 7 3" xfId="25252" xr:uid="{A1F23B96-B3B5-45BA-84B7-7C22E15EC4B9}"/>
    <cellStyle name="Normal 28 7 4" xfId="25253" xr:uid="{C90B2B2F-B0B6-4520-8EBF-EF7018B70EF0}"/>
    <cellStyle name="Normal 28 7 5" xfId="25254" xr:uid="{A84DAE29-BFF4-425A-9EC2-E495B05F8DE5}"/>
    <cellStyle name="Normal 28 8" xfId="25255" xr:uid="{B3F19A56-B37E-4B37-B0F5-3F3EB9CD6805}"/>
    <cellStyle name="Normal 28 8 2" xfId="25256" xr:uid="{4B7D6495-F64B-42B5-9EA4-E0257D233843}"/>
    <cellStyle name="Normal 28 9" xfId="25257" xr:uid="{5DAD11B4-E974-49BB-991E-07B0AF3459C0}"/>
    <cellStyle name="Normal 280" xfId="25258" xr:uid="{708621AC-D214-4AEB-8787-501AFB5D8911}"/>
    <cellStyle name="Normal 281" xfId="25259" xr:uid="{188D323E-4D19-409A-919A-B218C7AFEAAB}"/>
    <cellStyle name="Normal 282" xfId="25260" xr:uid="{7CFE340F-A6E5-4CA1-852E-B776A6E3227A}"/>
    <cellStyle name="Normal 283" xfId="25261" xr:uid="{35840F66-07A6-42A5-9FAA-052DC335C66C}"/>
    <cellStyle name="Normal 284" xfId="25262" xr:uid="{EF619C60-A600-41E8-83B2-02440B92CFEB}"/>
    <cellStyle name="Normal 285" xfId="25263" xr:uid="{5BB5AC10-10DC-4875-9018-99E2BEE27A18}"/>
    <cellStyle name="Normal 286" xfId="25264" xr:uid="{4578674C-3176-4DDD-8480-4079714D4A4B}"/>
    <cellStyle name="Normal 287" xfId="25265" xr:uid="{2107B0E6-7C5C-43E4-9C70-F91C16FF8E81}"/>
    <cellStyle name="Normal 288" xfId="25266" xr:uid="{653C1331-C4DD-4842-86FA-16C7468AC592}"/>
    <cellStyle name="Normal 289" xfId="25267" xr:uid="{B6CDEB23-09ED-47AA-AD9A-FC34BDC77C8B}"/>
    <cellStyle name="Normal 29" xfId="25268" xr:uid="{E135573E-B162-4D41-B23C-4753B1AE75F4}"/>
    <cellStyle name="Normal 29 10" xfId="25269" xr:uid="{39F4DB0F-6F88-4340-A78E-889511779C9A}"/>
    <cellStyle name="Normal 29 11" xfId="25270" xr:uid="{EC971407-BC43-4220-A335-FF8014A04A89}"/>
    <cellStyle name="Normal 29 2" xfId="25271" xr:uid="{C7B0FECB-8B9A-4119-A2B0-2929A060047E}"/>
    <cellStyle name="Normal 29 2 2" xfId="25272" xr:uid="{FC05F2C5-F481-46C7-8835-0613B72D1E54}"/>
    <cellStyle name="Normal 29 2 2 2" xfId="25273" xr:uid="{CCB20134-4395-41F2-AF75-3B29764E7287}"/>
    <cellStyle name="Normal 29 2 2 2 2" xfId="25274" xr:uid="{25DDA355-5069-4FDE-82AB-698B78A9E91F}"/>
    <cellStyle name="Normal 29 2 3" xfId="25275" xr:uid="{B21D46C2-C381-4551-8B78-375F442A9C3A}"/>
    <cellStyle name="Normal 29 2 3 2" xfId="25276" xr:uid="{839AFB2C-02C8-4FE7-A181-3EB780F3EE80}"/>
    <cellStyle name="Normal 29 2 3 3" xfId="25277" xr:uid="{44D8D55F-67E1-49E5-ADDA-166370B1B404}"/>
    <cellStyle name="Normal 29 2 4" xfId="25278" xr:uid="{415E7ADF-54AC-4FB8-BE18-3E110113B961}"/>
    <cellStyle name="Normal 29 2 4 2" xfId="25279" xr:uid="{35AD7465-D7DD-4F85-98CB-11CB84ECAB63}"/>
    <cellStyle name="Normal 29 2 5" xfId="25280" xr:uid="{EE4F94D9-6EA3-409B-9E8C-BB67FFB6A807}"/>
    <cellStyle name="Normal 29 3" xfId="25281" xr:uid="{3673E020-4FC2-49A7-B0A0-4DBCCFAA3658}"/>
    <cellStyle name="Normal 29 3 2" xfId="25282" xr:uid="{8C46390D-8FD1-4EDE-97DC-2A692402BFC4}"/>
    <cellStyle name="Normal 29 3 2 2" xfId="25283" xr:uid="{B16FF223-EE43-4655-A5C7-5B22D465AB37}"/>
    <cellStyle name="Normal 29 3 2 2 2" xfId="25284" xr:uid="{B7A0EB65-81EE-4889-BF07-641C085C47C4}"/>
    <cellStyle name="Normal 29 3 2 2 3" xfId="25285" xr:uid="{3AC711F9-34DF-41D0-BB6F-684D0F88E510}"/>
    <cellStyle name="Normal 29 3 2 3" xfId="25286" xr:uid="{8D83536F-4572-4C42-9520-C4DCAC76ABD1}"/>
    <cellStyle name="Normal 29 3 2 4" xfId="25287" xr:uid="{A5550B9E-24A0-4EB2-966B-C84908FE9C85}"/>
    <cellStyle name="Normal 29 3 2 5" xfId="25288" xr:uid="{6B7AD6F6-83C8-4B15-BFA9-8728972D7F2D}"/>
    <cellStyle name="Normal 29 3 2 6" xfId="25289" xr:uid="{30CBEBB8-E9B9-4903-BB72-027C2EDB9F06}"/>
    <cellStyle name="Normal 29 3 3" xfId="25290" xr:uid="{CE610D3B-71B1-48A3-9FA3-46A6B3F9B7D4}"/>
    <cellStyle name="Normal 29 3 3 2" xfId="25291" xr:uid="{226E9257-D392-4711-8551-9E5B924A0107}"/>
    <cellStyle name="Normal 29 3 3 2 2" xfId="25292" xr:uid="{3A8A470C-2FE2-4F4E-AEEF-A8FE5872F38D}"/>
    <cellStyle name="Normal 29 3 3 2 3" xfId="25293" xr:uid="{529D5CE3-4FAD-45AC-9ACA-92A558D634DC}"/>
    <cellStyle name="Normal 29 3 3 3" xfId="25294" xr:uid="{2238631F-8F0A-4439-82DE-4A81D7EA99A0}"/>
    <cellStyle name="Normal 29 3 3 4" xfId="25295" xr:uid="{27DB3D17-F8D6-4B23-9E8D-7ACF4B1A010E}"/>
    <cellStyle name="Normal 29 3 3 5" xfId="25296" xr:uid="{4A55B877-6B7E-4075-B0CE-80CC5DDE07FF}"/>
    <cellStyle name="Normal 29 3 4" xfId="25297" xr:uid="{7EECC80B-D7E9-4CA0-8671-D88D477831C9}"/>
    <cellStyle name="Normal 29 3 4 2" xfId="25298" xr:uid="{6FFE874D-2BC5-4127-8FE5-B827E44BDD80}"/>
    <cellStyle name="Normal 29 3 4 2 2" xfId="25299" xr:uid="{FF1C9A10-0976-4F5B-BA27-C2AF6CF7BC5D}"/>
    <cellStyle name="Normal 29 3 4 3" xfId="25300" xr:uid="{41909C3A-0540-4A40-B637-031513C186E5}"/>
    <cellStyle name="Normal 29 3 4 4" xfId="25301" xr:uid="{17377183-5E0A-494D-B8DF-203B0794AF5D}"/>
    <cellStyle name="Normal 29 3 5" xfId="25302" xr:uid="{CDBA9A8C-8529-4909-98BE-513257DDD799}"/>
    <cellStyle name="Normal 29 3 5 2" xfId="25303" xr:uid="{09325BEA-EC0C-4E6B-A3D4-9C7CAF6F775E}"/>
    <cellStyle name="Normal 29 3 5 2 2" xfId="25304" xr:uid="{CAB336EB-CC2A-4576-8927-9DEAEB2FB1D1}"/>
    <cellStyle name="Normal 29 3 5 3" xfId="25305" xr:uid="{4ED6449B-8348-4720-9623-D4CADE6F2CCC}"/>
    <cellStyle name="Normal 29 3 5 4" xfId="25306" xr:uid="{E48BC3E0-45F6-44D5-97C3-2D140DEEA61C}"/>
    <cellStyle name="Normal 29 3 6" xfId="25307" xr:uid="{D9FEF23E-F704-431D-8646-EAC80DD9ABD2}"/>
    <cellStyle name="Normal 29 3 6 2" xfId="25308" xr:uid="{7BA48615-2C15-4F36-9831-4401B8F8942C}"/>
    <cellStyle name="Normal 29 3 7" xfId="25309" xr:uid="{21B14ED4-D777-428D-ACC2-E7AC0A0DD72E}"/>
    <cellStyle name="Normal 29 3 8" xfId="25310" xr:uid="{F03E8A6C-16BD-44F7-BEE5-2D389B8D7C30}"/>
    <cellStyle name="Normal 29 3 9" xfId="25311" xr:uid="{8D932EDD-FD0E-4E56-84E6-673C5F047432}"/>
    <cellStyle name="Normal 29 4" xfId="25312" xr:uid="{4AD863C6-EAF2-4F65-9FB9-EEC507D0AB64}"/>
    <cellStyle name="Normal 29 4 2" xfId="25313" xr:uid="{A7AD3C53-A1A0-4103-A9E9-D00460DC3EFF}"/>
    <cellStyle name="Normal 29 4 2 2" xfId="25314" xr:uid="{C36306E8-149A-436E-B55C-A7488F7287EF}"/>
    <cellStyle name="Normal 29 4 2 3" xfId="25315" xr:uid="{6B69AFFC-A613-4720-A64F-1C9CFEC4DE1A}"/>
    <cellStyle name="Normal 29 4 3" xfId="25316" xr:uid="{002A54FE-D854-4995-89BD-7CDADFB31B19}"/>
    <cellStyle name="Normal 29 4 4" xfId="25317" xr:uid="{FC494A52-3811-4470-B5B1-32FCE4078D2F}"/>
    <cellStyle name="Normal 29 4 5" xfId="25318" xr:uid="{29FC1391-883F-49ED-9D50-DCF5D2BA1329}"/>
    <cellStyle name="Normal 29 5" xfId="25319" xr:uid="{9EFAA662-AA4B-4E31-AF5D-AE9383E09C83}"/>
    <cellStyle name="Normal 29 5 2" xfId="25320" xr:uid="{27A24ECC-A0AC-45F2-854A-F80EF2274756}"/>
    <cellStyle name="Normal 29 5 2 2" xfId="25321" xr:uid="{B5345F08-7DEA-420E-8BCA-0F30292EA9F0}"/>
    <cellStyle name="Normal 29 5 3" xfId="25322" xr:uid="{C7A2C185-C1E7-467E-9378-56A7E6ED8E3F}"/>
    <cellStyle name="Normal 29 5 4" xfId="25323" xr:uid="{DB83D202-5794-4615-9492-9AF25A3445CE}"/>
    <cellStyle name="Normal 29 5 5" xfId="25324" xr:uid="{A12D0EEF-4B33-4BDE-A80D-E50CFDC37EBC}"/>
    <cellStyle name="Normal 29 5 6" xfId="25325" xr:uid="{56A837B1-24B3-4A2E-B3AE-5F421272FAD4}"/>
    <cellStyle name="Normal 29 6" xfId="25326" xr:uid="{ACA2D42E-CCC8-4863-9675-2E540066A7A0}"/>
    <cellStyle name="Normal 29 6 2" xfId="25327" xr:uid="{8EB59C95-F265-4077-90E2-F214F47076A0}"/>
    <cellStyle name="Normal 29 6 2 2" xfId="25328" xr:uid="{16B4C97D-082D-410E-8C6F-478207BFF60F}"/>
    <cellStyle name="Normal 29 6 3" xfId="25329" xr:uid="{2B77F0AA-AE30-4192-AEB4-BAA22B907DFD}"/>
    <cellStyle name="Normal 29 6 4" xfId="25330" xr:uid="{4F53B0DE-25A2-4302-9CD2-EF4952AFA6D7}"/>
    <cellStyle name="Normal 29 6 5" xfId="25331" xr:uid="{1375B21D-01D2-490A-903E-D94BD4EB55CA}"/>
    <cellStyle name="Normal 29 7" xfId="25332" xr:uid="{9920AC87-4164-412C-BA95-CFE2ED4B8697}"/>
    <cellStyle name="Normal 29 7 2" xfId="25333" xr:uid="{16863487-69CC-40D1-AEC1-2A6C283A6503}"/>
    <cellStyle name="Normal 29 7 2 2" xfId="25334" xr:uid="{0C8758E2-8356-4BAA-BE9B-4363DBDA7C19}"/>
    <cellStyle name="Normal 29 7 3" xfId="25335" xr:uid="{AAA6AC55-E0F7-4C5D-AF7C-E53B559A129F}"/>
    <cellStyle name="Normal 29 7 4" xfId="25336" xr:uid="{B76C6E90-3C3B-49AF-A8F8-98E0674D52AC}"/>
    <cellStyle name="Normal 29 7 5" xfId="25337" xr:uid="{6CA51405-F91E-4261-9F65-E7F55DFAA3A9}"/>
    <cellStyle name="Normal 29 8" xfId="25338" xr:uid="{98A9D109-4B88-48BB-9565-A7DC2B29C764}"/>
    <cellStyle name="Normal 29 8 2" xfId="25339" xr:uid="{11F31B89-B482-4922-BAE2-2D8A82EBAAF6}"/>
    <cellStyle name="Normal 29 9" xfId="25340" xr:uid="{E8532690-7108-4CAB-B2DF-A3FB8CAB8167}"/>
    <cellStyle name="Normal 290" xfId="25341" xr:uid="{F6850950-6291-4373-BE7D-1140231A572A}"/>
    <cellStyle name="Normal 291" xfId="25342" xr:uid="{05246BC1-984E-482B-A528-F94C8A129AE1}"/>
    <cellStyle name="Normal 292" xfId="25343" xr:uid="{A809EA24-D4CE-46A8-9BE1-B4BC82589DD8}"/>
    <cellStyle name="Normal 293" xfId="25344" xr:uid="{58758E2E-C560-4F21-8333-F39AD1D36146}"/>
    <cellStyle name="Normal 294" xfId="25345" xr:uid="{6E527281-14CF-4172-BA6E-7437D486C314}"/>
    <cellStyle name="Normal 295" xfId="25346" xr:uid="{E0404BC8-C814-48CD-A65F-24ED365F956A}"/>
    <cellStyle name="Normal 296" xfId="25347" xr:uid="{54287E2E-D23C-470C-BE1B-2EDEC98FAA17}"/>
    <cellStyle name="Normal 297" xfId="25348" xr:uid="{BACCC30C-02B8-42FC-9C94-E8E5C65C898D}"/>
    <cellStyle name="Normal 298" xfId="25349" xr:uid="{A6C90F88-1685-47B9-8DCF-2C704B42EC59}"/>
    <cellStyle name="Normal 299" xfId="25350" xr:uid="{1AB44F30-AFFE-4554-9A5B-79457C3E09C8}"/>
    <cellStyle name="Normal 3" xfId="686" xr:uid="{FA44C62A-AE90-40A1-AE26-4083C65C8737}"/>
    <cellStyle name="Normal 3 10" xfId="687" xr:uid="{25131E57-6E37-4D51-8C61-581136D4B736}"/>
    <cellStyle name="Normal 3 10 2" xfId="25353" xr:uid="{67C03616-9A08-4BA1-A4ED-77614A841012}"/>
    <cellStyle name="Normal 3 10 3" xfId="25354" xr:uid="{EE13EB5D-F13E-495F-8465-7A214D06B812}"/>
    <cellStyle name="Normal 3 10 4" xfId="25352" xr:uid="{A7B00C08-487B-423A-B457-1C93E621A4FC}"/>
    <cellStyle name="Normal 3 11" xfId="25355" xr:uid="{22538240-FE8F-4792-838F-E4FE842EF14A}"/>
    <cellStyle name="Normal 3 11 2" xfId="25356" xr:uid="{53FD78E0-1A81-4FC0-9B33-7CF79C398990}"/>
    <cellStyle name="Normal 3 11 3" xfId="25357" xr:uid="{5ADFD646-41B9-47CE-A37F-5CDC558558D7}"/>
    <cellStyle name="Normal 3 12" xfId="25358" xr:uid="{986D8151-2AEB-4E9A-A0DE-F845BCAC2BA3}"/>
    <cellStyle name="Normal 3 12 2" xfId="25359" xr:uid="{6C701F10-BE16-4315-9229-57193FA2B981}"/>
    <cellStyle name="Normal 3 12 3" xfId="25360" xr:uid="{BA730FB0-A0F8-45A5-9C9A-D74EB10B2CC7}"/>
    <cellStyle name="Normal 3 13" xfId="25361" xr:uid="{D37F3493-1D79-4354-9C7F-12A205E1810E}"/>
    <cellStyle name="Normal 3 13 2" xfId="25362" xr:uid="{FB8EAC7A-6644-47F5-97FB-077F575084F8}"/>
    <cellStyle name="Normal 3 14" xfId="25363" xr:uid="{D474138E-E6EF-4D02-95DB-41DF3AAF0B12}"/>
    <cellStyle name="Normal 3 15" xfId="25364" xr:uid="{AF5FBC0F-C54E-4A88-A8E4-C5580978B349}"/>
    <cellStyle name="Normal 3 16" xfId="25365" xr:uid="{1D510B20-F8D8-4EE6-A898-39B42B76ADB5}"/>
    <cellStyle name="Normal 3 17" xfId="25351" xr:uid="{BDEDEC8A-049F-482F-8042-CBFD70E1EFF9}"/>
    <cellStyle name="Normal 3 2" xfId="688" xr:uid="{E81436E7-1BAA-4701-95F3-20C3700A2133}"/>
    <cellStyle name="Normal 3 2 10" xfId="25366" xr:uid="{C354CC2B-2BF6-4A55-BBEE-97A67F5D9B4C}"/>
    <cellStyle name="Normal 3 2 10 2" xfId="25367" xr:uid="{90354930-B820-48F3-8C7E-A2F7BC1C2468}"/>
    <cellStyle name="Normal 3 2 10 2 2" xfId="25368" xr:uid="{DD0A6C26-1D8E-41AC-BB8D-AA8F1269A68A}"/>
    <cellStyle name="Normal 3 2 10 3" xfId="25369" xr:uid="{DE9C9B84-61AC-412D-B686-1DA2C27A714A}"/>
    <cellStyle name="Normal 3 2 10 4" xfId="25370" xr:uid="{91AD1566-4F63-463E-8F02-29D46E44946E}"/>
    <cellStyle name="Normal 3 2 10 5" xfId="25371" xr:uid="{278597C3-BA53-46C8-AF59-B6ED16AB2FEA}"/>
    <cellStyle name="Normal 3 2 11" xfId="25372" xr:uid="{BC0A53BA-60FB-405F-888F-85EA6AB4DD7E}"/>
    <cellStyle name="Normal 3 2 11 2" xfId="25373" xr:uid="{BA7F2334-4CA2-41A2-8D24-6D183D21B1BF}"/>
    <cellStyle name="Normal 3 2 11 2 2" xfId="25374" xr:uid="{79CBB468-F2F3-4A3C-93FC-4C9FDB5DDA75}"/>
    <cellStyle name="Normal 3 2 11 2 3" xfId="25375" xr:uid="{9513064A-18BB-45EC-B169-3B52A82535FE}"/>
    <cellStyle name="Normal 3 2 11 3" xfId="25376" xr:uid="{6358F314-3819-4CD4-9488-2254EC7753EE}"/>
    <cellStyle name="Normal 3 2 11 4" xfId="25377" xr:uid="{50C341E1-279C-4B00-BFFB-239CC4DA9CFB}"/>
    <cellStyle name="Normal 3 2 11 5" xfId="25378" xr:uid="{F200255C-8839-4B2F-9EDA-AF35686B8A4E}"/>
    <cellStyle name="Normal 3 2 12" xfId="25379" xr:uid="{A74BFF8D-1198-4447-B028-322DFB3D362A}"/>
    <cellStyle name="Normal 3 2 12 2" xfId="25380" xr:uid="{C5193445-71F5-44C6-AC06-94DCD360C366}"/>
    <cellStyle name="Normal 3 2 12 2 2" xfId="25381" xr:uid="{3762FBA6-800A-482C-9D86-9E8D574C61CC}"/>
    <cellStyle name="Normal 3 2 12 3" xfId="25382" xr:uid="{21AAB46D-DEE2-4799-91D7-DE24624E10E6}"/>
    <cellStyle name="Normal 3 2 12 4" xfId="25383" xr:uid="{0A631A4C-D820-4FC4-BE50-80C651C767A7}"/>
    <cellStyle name="Normal 3 2 12 5" xfId="25384" xr:uid="{20AE1BE4-4744-4B88-A034-C51CCFCF5564}"/>
    <cellStyle name="Normal 3 2 13" xfId="25385" xr:uid="{792ABDFB-C619-49E7-86DC-C35E8A0670F8}"/>
    <cellStyle name="Normal 3 2 13 2" xfId="25386" xr:uid="{DE57775A-BF7A-4A80-B3C8-80564F0A5A45}"/>
    <cellStyle name="Normal 3 2 13 3" xfId="25387" xr:uid="{A6AAF2B8-A5AD-4FB4-8FD8-34D05E193C1D}"/>
    <cellStyle name="Normal 3 2 14" xfId="25388" xr:uid="{D4A0F067-46E9-4B5A-890A-B0CB384A37AC}"/>
    <cellStyle name="Normal 3 2 14 2" xfId="25389" xr:uid="{C223EB3C-C323-412E-8066-E006ECF9AD39}"/>
    <cellStyle name="Normal 3 2 15" xfId="25390" xr:uid="{B76FFBC4-16B5-46B2-900B-411CD6D1CEE5}"/>
    <cellStyle name="Normal 3 2 16" xfId="25391" xr:uid="{320513DA-0933-48B0-8C07-9DA12F363D7F}"/>
    <cellStyle name="Normal 3 2 17" xfId="25392" xr:uid="{A7EC90CC-CBD8-4984-98BD-69846AB94CB8}"/>
    <cellStyle name="Normal 3 2 18" xfId="25393" xr:uid="{5B18B17F-4311-40A0-BC57-3C3B074B2F36}"/>
    <cellStyle name="Normal 3 2 2" xfId="689" xr:uid="{56B92704-34C3-4475-8915-290624A141AB}"/>
    <cellStyle name="Normal 3 2 2 10" xfId="25395" xr:uid="{00461DE3-6AD1-4E2D-ADBF-75568102C89B}"/>
    <cellStyle name="Normal 3 2 2 10 2" xfId="25396" xr:uid="{22EAC9AC-F225-4B56-AD47-4D3887DF809A}"/>
    <cellStyle name="Normal 3 2 2 11" xfId="25397" xr:uid="{2D343F8F-8780-403E-A860-559D4915E565}"/>
    <cellStyle name="Normal 3 2 2 12" xfId="25398" xr:uid="{7F945D4C-3B4F-46D8-9DB8-B74712379731}"/>
    <cellStyle name="Normal 3 2 2 13" xfId="25394" xr:uid="{42C4D158-89A4-4EA9-81C3-49DC88D1E7D3}"/>
    <cellStyle name="Normal 3 2 2 2" xfId="690" xr:uid="{FA402BEE-59D8-4E50-A925-FA9DE0BEE8E4}"/>
    <cellStyle name="Normal 3 2 2 2 10" xfId="25400" xr:uid="{6A2F87FB-5232-4854-AFA0-2BDFC552FDAA}"/>
    <cellStyle name="Normal 3 2 2 2 11" xfId="25399" xr:uid="{3E969D1A-66B5-4028-9D4A-4B049B3282AB}"/>
    <cellStyle name="Normal 3 2 2 2 2" xfId="691" xr:uid="{C6C7CDBA-7A3B-4293-A6A6-3ECC00EC61F4}"/>
    <cellStyle name="Normal 3 2 2 2 2 2" xfId="692" xr:uid="{851849C6-0491-4EE0-9EAD-492CB2C0056E}"/>
    <cellStyle name="Normal 3 2 2 2 2 2 2" xfId="693" xr:uid="{EFC66967-3D89-4D24-B559-98117BBCE60E}"/>
    <cellStyle name="Normal 3 2 2 2 2 2 2 2" xfId="25403" xr:uid="{F3691736-2002-485C-ADFD-5B6D518FADB4}"/>
    <cellStyle name="Normal 3 2 2 2 2 2 3" xfId="25404" xr:uid="{1BABE747-4610-471B-B9DD-357FA04FF9B1}"/>
    <cellStyle name="Normal 3 2 2 2 2 2 4" xfId="25402" xr:uid="{4ABF1026-06B2-417E-9EB1-9E9473BD7005}"/>
    <cellStyle name="Normal 3 2 2 2 2 3" xfId="694" xr:uid="{EF49C759-4180-43D3-A67A-292B6F990792}"/>
    <cellStyle name="Normal 3 2 2 2 2 3 2" xfId="25406" xr:uid="{A0A88B99-F342-4F58-9CAE-1DC3C825B96E}"/>
    <cellStyle name="Normal 3 2 2 2 2 3 3" xfId="25405" xr:uid="{0753F170-7A32-452C-8C20-FC47F8F405DB}"/>
    <cellStyle name="Normal 3 2 2 2 2 4" xfId="25407" xr:uid="{F4CD5309-F379-4A5A-BC6D-E0112602C438}"/>
    <cellStyle name="Normal 3 2 2 2 2 4 2" xfId="25408" xr:uid="{B0E332BF-EC06-4744-A8BE-233EE6F5F039}"/>
    <cellStyle name="Normal 3 2 2 2 2 5" xfId="25409" xr:uid="{EE3A1532-E945-4DC4-8F28-32579B0C5519}"/>
    <cellStyle name="Normal 3 2 2 2 2 6" xfId="25401" xr:uid="{EB16C58B-510C-4B38-8356-B0F030A19B9A}"/>
    <cellStyle name="Normal 3 2 2 2 3" xfId="695" xr:uid="{F0A25478-B998-4266-A275-2CC74B35F8B5}"/>
    <cellStyle name="Normal 3 2 2 2 3 2" xfId="696" xr:uid="{A7230ABC-CBCA-43C0-8C9A-5D6FE9E33408}"/>
    <cellStyle name="Normal 3 2 2 2 3 2 2" xfId="25412" xr:uid="{635D391C-BDFE-4C9B-A60F-7D65A1644DBE}"/>
    <cellStyle name="Normal 3 2 2 2 3 2 3" xfId="25411" xr:uid="{06606C62-4F9C-4CBD-86DE-E9E8EDF737D3}"/>
    <cellStyle name="Normal 3 2 2 2 3 3" xfId="25413" xr:uid="{2C979153-9209-4D09-89D8-3D07576CCC0D}"/>
    <cellStyle name="Normal 3 2 2 2 3 4" xfId="25414" xr:uid="{639A16D9-1B70-4034-90DB-E5D27EE10A8D}"/>
    <cellStyle name="Normal 3 2 2 2 3 5" xfId="25415" xr:uid="{2F7BF585-093D-4D33-9819-B50937D23979}"/>
    <cellStyle name="Normal 3 2 2 2 3 6" xfId="25410" xr:uid="{8AECFCB3-4F01-422E-83F2-FA3E6E22F1E0}"/>
    <cellStyle name="Normal 3 2 2 2 4" xfId="697" xr:uid="{B525BC2D-12DE-44CD-934C-6E90F4F5AC76}"/>
    <cellStyle name="Normal 3 2 2 2 4 2" xfId="25417" xr:uid="{7D534AB3-51B4-4E02-BC44-B8D6CBFC13A6}"/>
    <cellStyle name="Normal 3 2 2 2 4 2 2" xfId="25418" xr:uid="{AFCD09E4-A3C8-43A7-8D39-4A260B13FD5E}"/>
    <cellStyle name="Normal 3 2 2 2 4 3" xfId="25419" xr:uid="{F22602FD-5A97-47BF-B256-2E31CE1B7450}"/>
    <cellStyle name="Normal 3 2 2 2 4 4" xfId="25420" xr:uid="{CE4D2E15-1DFA-4631-B3AD-F62EDD3D1D14}"/>
    <cellStyle name="Normal 3 2 2 2 4 5" xfId="25421" xr:uid="{555066AC-F858-49A9-A6B0-0A97EA66CDE9}"/>
    <cellStyle name="Normal 3 2 2 2 4 6" xfId="25416" xr:uid="{F22C45C8-28DD-40F0-84F0-F56C5BFC83AB}"/>
    <cellStyle name="Normal 3 2 2 2 5" xfId="25422" xr:uid="{3C45E3D7-ED00-4731-BDCD-23DB0050C461}"/>
    <cellStyle name="Normal 3 2 2 2 5 2" xfId="25423" xr:uid="{98AFE78A-E13C-4A2F-9B62-804C3E6B7531}"/>
    <cellStyle name="Normal 3 2 2 2 5 2 2" xfId="25424" xr:uid="{A016DE21-8891-4ABA-9C6C-950B039F96E0}"/>
    <cellStyle name="Normal 3 2 2 2 5 3" xfId="25425" xr:uid="{F9ACD5EE-2876-4E18-BADD-99093E34733A}"/>
    <cellStyle name="Normal 3 2 2 2 5 4" xfId="25426" xr:uid="{E07C988B-0B1D-452A-944D-945B8AAEF444}"/>
    <cellStyle name="Normal 3 2 2 2 5 5" xfId="25427" xr:uid="{D756F980-DDA0-4477-ACB4-CF66DAF11721}"/>
    <cellStyle name="Normal 3 2 2 2 6" xfId="25428" xr:uid="{AFF951A1-D770-44EB-AC7A-512717300BC8}"/>
    <cellStyle name="Normal 3 2 2 2 6 2" xfId="25429" xr:uid="{515E3CE7-E9D1-4C01-90AE-FF0E7FEC047A}"/>
    <cellStyle name="Normal 3 2 2 2 6 3" xfId="25430" xr:uid="{897CCAC7-E791-43AF-A81F-3B85907F4383}"/>
    <cellStyle name="Normal 3 2 2 2 7" xfId="25431" xr:uid="{E0C00669-E32D-4DC7-B446-BF9CE17AB2EB}"/>
    <cellStyle name="Normal 3 2 2 2 7 2" xfId="25432" xr:uid="{E8BEC60C-4829-49DB-8703-D09066A5443A}"/>
    <cellStyle name="Normal 3 2 2 2 8" xfId="25433" xr:uid="{475CFED4-4302-4425-A9CA-F922A03E4B31}"/>
    <cellStyle name="Normal 3 2 2 2 8 2" xfId="25434" xr:uid="{915D196E-360A-4A7A-BB8E-463535B05C37}"/>
    <cellStyle name="Normal 3 2 2 2 9" xfId="25435" xr:uid="{07A09B12-10D0-441A-B897-DF52C3AD0D0B}"/>
    <cellStyle name="Normal 3 2 2 3" xfId="698" xr:uid="{CE41C0A7-D03C-41D2-9C0B-9684F5A79AF5}"/>
    <cellStyle name="Normal 3 2 2 3 10" xfId="25436" xr:uid="{5D4FD486-8D12-46DD-87E4-95262AC0572A}"/>
    <cellStyle name="Normal 3 2 2 3 2" xfId="699" xr:uid="{24D78439-816D-4D8D-B5C9-3B5CAEAE7639}"/>
    <cellStyle name="Normal 3 2 2 3 2 2" xfId="700" xr:uid="{D7897F63-594B-4DAD-B941-030CA1E5C408}"/>
    <cellStyle name="Normal 3 2 2 3 2 2 2" xfId="25439" xr:uid="{96A982EA-1AD5-4E2B-A96F-641A8C016641}"/>
    <cellStyle name="Normal 3 2 2 3 2 2 3" xfId="25438" xr:uid="{0B64EFA5-1956-4DB3-86BD-FF6F4879EDE4}"/>
    <cellStyle name="Normal 3 2 2 3 2 3" xfId="25440" xr:uid="{3301A02D-98A8-4F0B-AF38-EF0F595C45EF}"/>
    <cellStyle name="Normal 3 2 2 3 2 4" xfId="25441" xr:uid="{E8DC4652-A71B-47A1-A781-0383C7C2F6C6}"/>
    <cellStyle name="Normal 3 2 2 3 2 5" xfId="25442" xr:uid="{91F8CF15-60AE-4750-9094-2211882CB2CE}"/>
    <cellStyle name="Normal 3 2 2 3 2 6" xfId="25443" xr:uid="{9351335D-AFBE-47AA-8AD2-29ABEC4A1C3C}"/>
    <cellStyle name="Normal 3 2 2 3 2 7" xfId="25437" xr:uid="{2F3C3C9E-85A2-4625-A5A5-439EFC25C8FD}"/>
    <cellStyle name="Normal 3 2 2 3 3" xfId="701" xr:uid="{ECC9F8C5-081B-4588-AA52-3F45F81F1FCC}"/>
    <cellStyle name="Normal 3 2 2 3 3 2" xfId="25445" xr:uid="{AA0F9278-AD1A-4781-885E-2C1BF2964470}"/>
    <cellStyle name="Normal 3 2 2 3 3 3" xfId="25444" xr:uid="{E690B925-3DA5-461C-82C1-939CA67BA7BD}"/>
    <cellStyle name="Normal 3 2 2 3 4" xfId="25446" xr:uid="{2FBA4FCA-D7B7-4807-B5B9-B142D274F2E7}"/>
    <cellStyle name="Normal 3 2 2 3 4 2" xfId="25447" xr:uid="{F200A2C9-A93B-40E3-8477-C242CCFFF3B7}"/>
    <cellStyle name="Normal 3 2 2 3 5" xfId="25448" xr:uid="{2C7C76E5-C198-49B1-93DA-BFAA080BF3A6}"/>
    <cellStyle name="Normal 3 2 2 3 5 2" xfId="25449" xr:uid="{3FDBF4D2-88D2-4C5B-B532-BC8DD0FAAEE3}"/>
    <cellStyle name="Normal 3 2 2 3 6" xfId="25450" xr:uid="{2E174709-920B-4FD0-AA2A-353CFAA0D85E}"/>
    <cellStyle name="Normal 3 2 2 3 6 2" xfId="25451" xr:uid="{8EC887B4-A457-4AD8-BC98-31EEE4101DC6}"/>
    <cellStyle name="Normal 3 2 2 3 7" xfId="25452" xr:uid="{24F3DF7D-CD93-47A9-BC13-2C2072631439}"/>
    <cellStyle name="Normal 3 2 2 3 8" xfId="25453" xr:uid="{90C2FC7C-327A-4CA0-AFD5-B764FEC61F68}"/>
    <cellStyle name="Normal 3 2 2 3 9" xfId="25454" xr:uid="{53AB39A9-955F-4C8A-9F75-311314850F5C}"/>
    <cellStyle name="Normal 3 2 2 4" xfId="702" xr:uid="{566048A9-88D4-4574-91B4-306CD59E5E51}"/>
    <cellStyle name="Normal 3 2 2 4 2" xfId="703" xr:uid="{7E99E61C-33D1-4750-ADBB-E9C49FBEB8A8}"/>
    <cellStyle name="Normal 3 2 2 4 2 2" xfId="704" xr:uid="{265FC7CE-8BB3-46EE-83B2-089E22812045}"/>
    <cellStyle name="Normal 3 2 2 4 2 2 2" xfId="25457" xr:uid="{FF807FEC-4A53-4BA8-A565-D7863F0912FD}"/>
    <cellStyle name="Normal 3 2 2 4 2 3" xfId="25458" xr:uid="{B9776AF3-1292-4DF1-A79A-EB50299DE73E}"/>
    <cellStyle name="Normal 3 2 2 4 2 4" xfId="25456" xr:uid="{08D86C21-9DAB-4350-8F96-59B3DAAAE2CD}"/>
    <cellStyle name="Normal 3 2 2 4 3" xfId="705" xr:uid="{7D8BB6D3-E8F1-41A0-A43B-A984197EF5B1}"/>
    <cellStyle name="Normal 3 2 2 4 3 2" xfId="25460" xr:uid="{CF2B9451-54F0-4DEF-86F7-8A2B3B7F9287}"/>
    <cellStyle name="Normal 3 2 2 4 3 3" xfId="25459" xr:uid="{3583AD63-9B9D-489F-A050-21122238D6B4}"/>
    <cellStyle name="Normal 3 2 2 4 4" xfId="25461" xr:uid="{B354AAA1-4F7B-4E72-8CE3-9F786AA2CA73}"/>
    <cellStyle name="Normal 3 2 2 4 5" xfId="25462" xr:uid="{CC0AF0F2-F99C-48B9-9477-ED6E9BA78927}"/>
    <cellStyle name="Normal 3 2 2 4 6" xfId="25463" xr:uid="{84236465-3892-4385-B744-E9405050356A}"/>
    <cellStyle name="Normal 3 2 2 4 7" xfId="25455" xr:uid="{A7B4A48B-A7EC-40FE-A243-B1C128513BC1}"/>
    <cellStyle name="Normal 3 2 2 5" xfId="706" xr:uid="{4498BB89-B864-421F-BB6E-449085AE8AD8}"/>
    <cellStyle name="Normal 3 2 2 5 2" xfId="707" xr:uid="{BEE51D17-757E-4A5D-9F72-C9A1FA2C0514}"/>
    <cellStyle name="Normal 3 2 2 5 2 2" xfId="25466" xr:uid="{6C209AEF-C4CE-4F8C-96D9-38AAF4CB6E92}"/>
    <cellStyle name="Normal 3 2 2 5 2 3" xfId="25465" xr:uid="{FAC9F6AA-E359-4A9C-873A-89C3E94630E6}"/>
    <cellStyle name="Normal 3 2 2 5 3" xfId="25467" xr:uid="{CCC28655-C19E-49CC-98A8-747D184D772A}"/>
    <cellStyle name="Normal 3 2 2 5 4" xfId="25468" xr:uid="{54360D31-FDD5-4B06-A423-B55C962C06BF}"/>
    <cellStyle name="Normal 3 2 2 5 5" xfId="25469" xr:uid="{8F0839B0-E2C5-4536-BA6D-0566D858E240}"/>
    <cellStyle name="Normal 3 2 2 5 6" xfId="25470" xr:uid="{9145759E-8F1D-474E-8223-5B9FA8BF9CA2}"/>
    <cellStyle name="Normal 3 2 2 5 7" xfId="25464" xr:uid="{7C1B8A67-2C36-4FC0-ABF0-AF44137A7712}"/>
    <cellStyle name="Normal 3 2 2 6" xfId="708" xr:uid="{B8C92B9F-8386-4A1C-ACE4-3AB3142E1929}"/>
    <cellStyle name="Normal 3 2 2 6 2" xfId="25472" xr:uid="{B7C101C7-FFFC-4201-B4A5-948E8D169DC7}"/>
    <cellStyle name="Normal 3 2 2 6 2 2" xfId="25473" xr:uid="{B36472D8-F13A-444A-944E-18545A0CE952}"/>
    <cellStyle name="Normal 3 2 2 6 3" xfId="25474" xr:uid="{1AF79AE8-C758-403B-B1F4-A63666D1F0E0}"/>
    <cellStyle name="Normal 3 2 2 6 4" xfId="25475" xr:uid="{61413E47-5BA1-4409-9FE5-7495F4043B21}"/>
    <cellStyle name="Normal 3 2 2 6 5" xfId="25476" xr:uid="{D5DF4E39-740F-45C8-AC9E-653EB0505628}"/>
    <cellStyle name="Normal 3 2 2 6 6" xfId="25471" xr:uid="{31815543-2092-4044-9A41-6BADA0929F9D}"/>
    <cellStyle name="Normal 3 2 2 7" xfId="25477" xr:uid="{CA8D0646-4F74-4C57-B7D8-BB3C192DF900}"/>
    <cellStyle name="Normal 3 2 2 7 2" xfId="25478" xr:uid="{47970C04-7EDE-4E27-86F1-D092CD0B3AFC}"/>
    <cellStyle name="Normal 3 2 2 7 3" xfId="25479" xr:uid="{865E77C5-8CF8-4920-B503-CC78FF3930C6}"/>
    <cellStyle name="Normal 3 2 2 8" xfId="25480" xr:uid="{1002E176-F336-4490-A965-0AB7ED3E2BCA}"/>
    <cellStyle name="Normal 3 2 2 8 2" xfId="25481" xr:uid="{A674D387-698F-4934-90D0-F1D18D5E733D}"/>
    <cellStyle name="Normal 3 2 2 9" xfId="25482" xr:uid="{8D5CC0D1-F541-4821-8A3D-66CB80FC6564}"/>
    <cellStyle name="Normal 3 2 2 9 2" xfId="25483" xr:uid="{98712D05-A514-4DC5-8B45-764E78B1A5E4}"/>
    <cellStyle name="Normal 3 2 3" xfId="709" xr:uid="{F7777BA1-D894-4509-935A-8A819AB5ED7E}"/>
    <cellStyle name="Normal 3 2 3 10" xfId="25484" xr:uid="{B1F791CD-9A04-489F-9D7A-5A872B5FD6AF}"/>
    <cellStyle name="Normal 3 2 3 2" xfId="710" xr:uid="{7C5FAA0D-6F92-4C14-80F6-9DDB4A0CAB19}"/>
    <cellStyle name="Normal 3 2 3 2 2" xfId="711" xr:uid="{5D45C365-D40D-40AA-BE41-20DE39C46F84}"/>
    <cellStyle name="Normal 3 2 3 2 2 2" xfId="712" xr:uid="{775C7476-F9B4-417F-AFD5-9EA2F38521C7}"/>
    <cellStyle name="Normal 3 2 3 2 2 2 2" xfId="25487" xr:uid="{1B40279B-1A27-45BF-B768-023F3E950AD0}"/>
    <cellStyle name="Normal 3 2 3 2 2 3" xfId="25488" xr:uid="{492C5D4E-151C-4F73-98BF-5ECC5A26FF69}"/>
    <cellStyle name="Normal 3 2 3 2 2 4" xfId="25489" xr:uid="{D4C172AB-6975-4E2C-9C65-00B3489A59FB}"/>
    <cellStyle name="Normal 3 2 3 2 2 5" xfId="25486" xr:uid="{97E532A2-011A-4241-AB64-CE7286EB4143}"/>
    <cellStyle name="Normal 3 2 3 2 3" xfId="713" xr:uid="{E7BF92E8-01DC-4D3E-9763-7B6C8A6AC278}"/>
    <cellStyle name="Normal 3 2 3 2 3 2" xfId="25491" xr:uid="{C88F5430-978B-48D4-800A-4F5478E04458}"/>
    <cellStyle name="Normal 3 2 3 2 3 3" xfId="25490" xr:uid="{C5E93FBF-0A78-4791-A0E5-AAF283EE99EF}"/>
    <cellStyle name="Normal 3 2 3 2 4" xfId="25492" xr:uid="{ED0042E9-F593-4437-8A6D-8F5315C8D3E7}"/>
    <cellStyle name="Normal 3 2 3 2 5" xfId="25493" xr:uid="{8F2B4867-08D8-40A8-8670-549E816ACDA5}"/>
    <cellStyle name="Normal 3 2 3 2 6" xfId="25494" xr:uid="{1B346482-DBA7-4B93-AE92-E2C8897AF804}"/>
    <cellStyle name="Normal 3 2 3 2 7" xfId="25495" xr:uid="{F102021D-A90D-4BB0-BE5E-F901C3CB7661}"/>
    <cellStyle name="Normal 3 2 3 2 8" xfId="25485" xr:uid="{58ED8741-D361-4BF6-A3CD-1527F91C5184}"/>
    <cellStyle name="Normal 3 2 3 3" xfId="714" xr:uid="{7700AAF2-49A7-441A-B865-0911529CEB94}"/>
    <cellStyle name="Normal 3 2 3 3 2" xfId="715" xr:uid="{25DA516C-F5DE-49FD-AC94-CC821CC1F880}"/>
    <cellStyle name="Normal 3 2 3 3 2 2" xfId="25498" xr:uid="{669EDFDC-CE47-4A79-AE31-BF88C5B40C9C}"/>
    <cellStyle name="Normal 3 2 3 3 2 3" xfId="25499" xr:uid="{C25663AA-D56A-475B-AE96-46E635013FC6}"/>
    <cellStyle name="Normal 3 2 3 3 2 4" xfId="25497" xr:uid="{8C8313F9-CD92-4240-8248-D5864576BEC3}"/>
    <cellStyle name="Normal 3 2 3 3 3" xfId="25500" xr:uid="{EBEC4E86-7262-497F-A21D-881005D76836}"/>
    <cellStyle name="Normal 3 2 3 3 4" xfId="25501" xr:uid="{8A28E579-394F-498D-8DC8-7DE0FD499096}"/>
    <cellStyle name="Normal 3 2 3 3 5" xfId="25502" xr:uid="{E873D64E-7BF9-4E80-97E2-2237B9F05276}"/>
    <cellStyle name="Normal 3 2 3 3 6" xfId="25503" xr:uid="{2F7A0CB2-6608-46BD-89E4-E1B6FD00B825}"/>
    <cellStyle name="Normal 3 2 3 3 7" xfId="25504" xr:uid="{6810D50D-9691-4870-ADF2-737410A2AB5A}"/>
    <cellStyle name="Normal 3 2 3 3 8" xfId="25496" xr:uid="{B22D1EA3-3541-4204-8BC5-123FC3001E9F}"/>
    <cellStyle name="Normal 3 2 3 4" xfId="716" xr:uid="{A9DAD83A-794B-43DA-9D86-8B1B4BFD87F9}"/>
    <cellStyle name="Normal 3 2 3 4 2" xfId="25506" xr:uid="{38CB1207-33A6-4668-AE33-801D0828DE37}"/>
    <cellStyle name="Normal 3 2 3 4 3" xfId="25507" xr:uid="{A510903E-89DE-40A4-8C8C-D4028A79AD85}"/>
    <cellStyle name="Normal 3 2 3 4 4" xfId="25508" xr:uid="{33A66C4C-567E-48B7-B7A9-BF4460C4EEFF}"/>
    <cellStyle name="Normal 3 2 3 4 5" xfId="25509" xr:uid="{D6B37A83-BBCE-4863-812D-CEA399A00B1E}"/>
    <cellStyle name="Normal 3 2 3 4 6" xfId="25505" xr:uid="{353F0AA1-AEC5-4B56-A8FD-3D0FFA494BCD}"/>
    <cellStyle name="Normal 3 2 3 5" xfId="25510" xr:uid="{E0616F8E-DEBE-415E-95D9-53109042193A}"/>
    <cellStyle name="Normal 3 2 3 5 2" xfId="25511" xr:uid="{F3E8D2B2-3266-47A4-A209-9C1040FD4D75}"/>
    <cellStyle name="Normal 3 2 3 6" xfId="25512" xr:uid="{18FDA031-EF8E-4C03-A6B1-392E01F7993E}"/>
    <cellStyle name="Normal 3 2 3 7" xfId="25513" xr:uid="{4217D8D9-778C-477F-A364-DA55AC539048}"/>
    <cellStyle name="Normal 3 2 3 8" xfId="25514" xr:uid="{0FAD4D51-1129-4CFE-8288-2D4AC1262CEE}"/>
    <cellStyle name="Normal 3 2 3 9" xfId="25515" xr:uid="{E1F463DC-EF6A-4267-A51B-CCB115125FCE}"/>
    <cellStyle name="Normal 3 2 4" xfId="717" xr:uid="{75987B48-2C41-473A-B3E9-2A9A632A8BAB}"/>
    <cellStyle name="Normal 3 2 4 10" xfId="25517" xr:uid="{0437C13C-717A-4AF7-BF06-FB81159345CD}"/>
    <cellStyle name="Normal 3 2 4 11" xfId="25518" xr:uid="{E5D87B52-C644-47E2-8E68-643EA5C6A7B8}"/>
    <cellStyle name="Normal 3 2 4 12" xfId="25516" xr:uid="{EE016E50-8F49-4567-BD72-F4B0A78C3DB7}"/>
    <cellStyle name="Normal 3 2 4 2" xfId="718" xr:uid="{CBEB7D61-625F-4B8E-A049-7107BA099904}"/>
    <cellStyle name="Normal 3 2 4 2 2" xfId="719" xr:uid="{CBF5A475-03EA-4BC5-94FF-9414E6B35175}"/>
    <cellStyle name="Normal 3 2 4 2 2 2" xfId="25521" xr:uid="{96211087-EA61-4B32-8AF3-FA5886ACBC6D}"/>
    <cellStyle name="Normal 3 2 4 2 2 3" xfId="25522" xr:uid="{BA5A18B7-B9C2-4F0E-A5EF-428527A6EF38}"/>
    <cellStyle name="Normal 3 2 4 2 2 4" xfId="25520" xr:uid="{F589AF17-D9A2-4B52-A5CC-FE67D603BAD0}"/>
    <cellStyle name="Normal 3 2 4 2 3" xfId="25523" xr:uid="{41F9778F-8F45-4552-99FB-B7686C94A12A}"/>
    <cellStyle name="Normal 3 2 4 2 3 2" xfId="25524" xr:uid="{AC73C5B5-D17E-45FF-8B34-F7C75E52BAD7}"/>
    <cellStyle name="Normal 3 2 4 2 4" xfId="25525" xr:uid="{062CC2E3-7352-42D0-BC1B-C192E63AE76C}"/>
    <cellStyle name="Normal 3 2 4 2 5" xfId="25526" xr:uid="{ADC83614-998E-42D1-A1F4-E2A69F277406}"/>
    <cellStyle name="Normal 3 2 4 2 6" xfId="25527" xr:uid="{395BBB23-3E39-4C5F-965E-3B62B88FEA60}"/>
    <cellStyle name="Normal 3 2 4 2 7" xfId="25519" xr:uid="{22D6CCAB-01AC-4252-88BD-4474E0E98592}"/>
    <cellStyle name="Normal 3 2 4 3" xfId="720" xr:uid="{4538E28C-B035-4376-901F-57D2F660E618}"/>
    <cellStyle name="Normal 3 2 4 3 2" xfId="25529" xr:uid="{170838A7-9BE3-4420-8D3C-857044C5439F}"/>
    <cellStyle name="Normal 3 2 4 3 2 2" xfId="25530" xr:uid="{63E4472C-0FD8-4BB1-BBD2-8C2AE233A917}"/>
    <cellStyle name="Normal 3 2 4 3 3" xfId="25531" xr:uid="{9E58CD95-C96A-4A1A-9157-B6C930A7BF12}"/>
    <cellStyle name="Normal 3 2 4 3 4" xfId="25532" xr:uid="{1213DCF1-7E8C-4148-AFA2-15C7776CDC08}"/>
    <cellStyle name="Normal 3 2 4 3 5" xfId="25533" xr:uid="{6F2FCAB7-5554-49DA-AC3B-4E792D7D1EC0}"/>
    <cellStyle name="Normal 3 2 4 3 6" xfId="25534" xr:uid="{13BA4933-A848-461F-AEA6-1BFE1606FACE}"/>
    <cellStyle name="Normal 3 2 4 3 7" xfId="25528" xr:uid="{2A3C3F29-F2AB-4DC5-9498-B6E531237612}"/>
    <cellStyle name="Normal 3 2 4 4" xfId="25535" xr:uid="{1B5BF1AD-2689-4713-B1A2-75F093FC44DA}"/>
    <cellStyle name="Normal 3 2 4 4 2" xfId="25536" xr:uid="{10F73B51-B86F-4B20-9F53-B3744854057D}"/>
    <cellStyle name="Normal 3 2 4 4 2 2" xfId="25537" xr:uid="{05E223AE-42EE-4C03-BD9E-DC3E5D0D9861}"/>
    <cellStyle name="Normal 3 2 4 4 3" xfId="25538" xr:uid="{22F19503-66A4-4E77-B0D4-E8C07DEAC455}"/>
    <cellStyle name="Normal 3 2 4 4 4" xfId="25539" xr:uid="{9AB2A371-4EE9-4403-8C14-66A19E620CF5}"/>
    <cellStyle name="Normal 3 2 4 4 5" xfId="25540" xr:uid="{3F723BD0-C0E6-42CE-AAC0-D4AB0DA0BFE4}"/>
    <cellStyle name="Normal 3 2 4 5" xfId="25541" xr:uid="{1104D4C9-A5F5-4428-9F03-83E554921FDE}"/>
    <cellStyle name="Normal 3 2 4 5 2" xfId="25542" xr:uid="{2F633C83-12C1-42A0-B68A-890E66D638BA}"/>
    <cellStyle name="Normal 3 2 4 5 2 2" xfId="25543" xr:uid="{7D15932F-6ED8-4CE2-8715-CE5CB86E1317}"/>
    <cellStyle name="Normal 3 2 4 5 3" xfId="25544" xr:uid="{A4159316-9595-407F-8991-BA8D3FBF3206}"/>
    <cellStyle name="Normal 3 2 4 5 4" xfId="25545" xr:uid="{3E58E12B-6D75-45FA-849E-0F012C94B130}"/>
    <cellStyle name="Normal 3 2 4 5 5" xfId="25546" xr:uid="{E1CDCF10-03A6-4049-AABB-BEE4DFA10350}"/>
    <cellStyle name="Normal 3 2 4 6" xfId="25547" xr:uid="{A8918BFA-29CE-4931-B9D5-2F5DC4F639C1}"/>
    <cellStyle name="Normal 3 2 4 6 2" xfId="25548" xr:uid="{1205A377-7A22-4E5B-A26F-4177A7B1AAA6}"/>
    <cellStyle name="Normal 3 2 4 6 3" xfId="25549" xr:uid="{6E2AFD5B-AF4F-4FF0-9D40-80C74E8725E5}"/>
    <cellStyle name="Normal 3 2 4 7" xfId="25550" xr:uid="{C264C6ED-2DFB-4222-9E45-7ECB2AF3C1A5}"/>
    <cellStyle name="Normal 3 2 4 8" xfId="25551" xr:uid="{4B228D7E-0D53-4970-A092-F24D716419D8}"/>
    <cellStyle name="Normal 3 2 4 9" xfId="25552" xr:uid="{6D2EFDEA-7231-4CDF-BDF5-0CC9E506E8EA}"/>
    <cellStyle name="Normal 3 2 5" xfId="721" xr:uid="{3C15C0BE-159C-4BDA-81C9-E371D3203D02}"/>
    <cellStyle name="Normal 3 2 5 10" xfId="25554" xr:uid="{7E2FA7C2-599E-4CA0-835C-90F798771C49}"/>
    <cellStyle name="Normal 3 2 5 11" xfId="25553" xr:uid="{F17C4EB8-08EE-4894-8629-3E3B6A391728}"/>
    <cellStyle name="Normal 3 2 5 2" xfId="25555" xr:uid="{5998F5A7-9B20-4B8A-98D1-C26F6DFC3925}"/>
    <cellStyle name="Normal 3 2 5 2 2" xfId="25556" xr:uid="{D24761C6-DBAD-4394-A881-555E350462AD}"/>
    <cellStyle name="Normal 3 2 5 2 2 2" xfId="25557" xr:uid="{9804BA32-311D-49AD-92B9-F7717A78E534}"/>
    <cellStyle name="Normal 3 2 5 2 2 3" xfId="25558" xr:uid="{0BBBF0CD-A52E-4275-99CF-1A5587DC6C4B}"/>
    <cellStyle name="Normal 3 2 5 2 3" xfId="25559" xr:uid="{082DD070-4118-41EA-9618-9C94D6FE1C5F}"/>
    <cellStyle name="Normal 3 2 5 2 3 2" xfId="25560" xr:uid="{F2AA598A-39F3-4491-A02C-259257F47000}"/>
    <cellStyle name="Normal 3 2 5 2 4" xfId="25561" xr:uid="{B70231A2-E10D-47D1-AB1B-E0BAF19DBC31}"/>
    <cellStyle name="Normal 3 2 5 2 5" xfId="25562" xr:uid="{6B248645-E5DE-453D-85E0-2CC0F0E4B257}"/>
    <cellStyle name="Normal 3 2 5 3" xfId="25563" xr:uid="{0CE62C50-21CF-449B-922F-49EFD342D7C4}"/>
    <cellStyle name="Normal 3 2 5 3 2" xfId="25564" xr:uid="{5061C3AD-8150-4B2E-97EE-418F505663AB}"/>
    <cellStyle name="Normal 3 2 5 3 2 2" xfId="25565" xr:uid="{14BA6D05-E809-45F4-AF69-2650EE5E9807}"/>
    <cellStyle name="Normal 3 2 5 3 3" xfId="25566" xr:uid="{6F70AE42-67A9-485D-B9C7-602A549CE40D}"/>
    <cellStyle name="Normal 3 2 5 3 4" xfId="25567" xr:uid="{E1B8B400-99B4-4C39-AE9E-F4CF6871D236}"/>
    <cellStyle name="Normal 3 2 5 3 5" xfId="25568" xr:uid="{FBB802DB-9191-4A75-9DEC-5A659D8D0865}"/>
    <cellStyle name="Normal 3 2 5 4" xfId="25569" xr:uid="{1B21B25D-8400-445B-9F17-E8508E13213E}"/>
    <cellStyle name="Normal 3 2 5 4 2" xfId="25570" xr:uid="{D961480D-777B-419B-B36A-1F1774DA6E13}"/>
    <cellStyle name="Normal 3 2 5 4 2 2" xfId="25571" xr:uid="{4CFE91CF-E357-4850-AA56-1ABB0AF58482}"/>
    <cellStyle name="Normal 3 2 5 4 3" xfId="25572" xr:uid="{4DFBD4DA-2C0D-4A6D-9D27-0AAE5B4A0B0C}"/>
    <cellStyle name="Normal 3 2 5 4 4" xfId="25573" xr:uid="{E7FD21FD-F083-4BD2-A418-394EF2241642}"/>
    <cellStyle name="Normal 3 2 5 4 5" xfId="25574" xr:uid="{11D8DCA1-DB60-4023-AB5A-77F1B5BBF98D}"/>
    <cellStyle name="Normal 3 2 5 5" xfId="25575" xr:uid="{9CE5E456-84F1-4825-9F5B-B2434EA2DE04}"/>
    <cellStyle name="Normal 3 2 5 5 2" xfId="25576" xr:uid="{8511F516-13FD-43E6-839B-A4AA579FEC43}"/>
    <cellStyle name="Normal 3 2 5 5 2 2" xfId="25577" xr:uid="{83684803-EB82-4CD0-B1EE-2BB9AA7A2F99}"/>
    <cellStyle name="Normal 3 2 5 5 3" xfId="25578" xr:uid="{828836C9-B079-44D5-9FA2-5AC6AABC53F7}"/>
    <cellStyle name="Normal 3 2 5 5 4" xfId="25579" xr:uid="{118C3D40-8AD9-44A3-AC5B-8F41A3A41314}"/>
    <cellStyle name="Normal 3 2 5 5 5" xfId="25580" xr:uid="{1FB90392-B0E6-486F-9154-7E9A69923FDC}"/>
    <cellStyle name="Normal 3 2 5 6" xfId="25581" xr:uid="{7BDF2AF9-D065-41E0-8FC5-BBDBD17FBA77}"/>
    <cellStyle name="Normal 3 2 5 6 2" xfId="25582" xr:uid="{F2EFBEAB-F168-4F48-90C3-873EFAB7A793}"/>
    <cellStyle name="Normal 3 2 5 6 3" xfId="25583" xr:uid="{72D505BF-FA05-464D-9F59-6BFD321739FC}"/>
    <cellStyle name="Normal 3 2 5 7" xfId="25584" xr:uid="{11E55BE0-D33C-49E7-93ED-DC282AA92723}"/>
    <cellStyle name="Normal 3 2 5 8" xfId="25585" xr:uid="{4D00C6E6-E4C5-447F-A13F-83228200C8E6}"/>
    <cellStyle name="Normal 3 2 5 9" xfId="25586" xr:uid="{BA0E7AE8-B8C1-43BB-B923-1E42E8A7CC46}"/>
    <cellStyle name="Normal 3 2 6" xfId="722" xr:uid="{D36F4CB6-D186-4BA6-BB07-197F24C0AFCD}"/>
    <cellStyle name="Normal 3 2 6 10" xfId="25588" xr:uid="{D5651CEA-122B-4BEE-9617-CEF89A3DB283}"/>
    <cellStyle name="Normal 3 2 6 11" xfId="25589" xr:uid="{A74B2B1D-C8D5-4C42-A9D3-7E8F42E0B586}"/>
    <cellStyle name="Normal 3 2 6 12" xfId="25587" xr:uid="{DEF86306-43B9-4ED7-808B-B39FC3A9A58A}"/>
    <cellStyle name="Normal 3 2 6 2" xfId="723" xr:uid="{61483AB5-5D0A-4906-932A-D42CCD492C4C}"/>
    <cellStyle name="Normal 3 2 6 2 2" xfId="724" xr:uid="{CDB29061-AE22-45DE-90B1-A0F7515E3A19}"/>
    <cellStyle name="Normal 3 2 6 2 2 2" xfId="25592" xr:uid="{6DBA894F-3C79-4683-B4BF-B03AF434D4DA}"/>
    <cellStyle name="Normal 3 2 6 2 2 3" xfId="25593" xr:uid="{C16E9BFF-8662-4C99-BFF0-77E3A5C3C6BB}"/>
    <cellStyle name="Normal 3 2 6 2 2 4" xfId="25591" xr:uid="{9C48FB0F-00E6-490D-BC32-90CDEE8CFC5D}"/>
    <cellStyle name="Normal 3 2 6 2 3" xfId="25594" xr:uid="{F01C68A8-B505-45D7-8C30-C03A516FFCB2}"/>
    <cellStyle name="Normal 3 2 6 2 4" xfId="25595" xr:uid="{64FBBB18-BAD8-41DC-90B6-5A3B1847D443}"/>
    <cellStyle name="Normal 3 2 6 2 5" xfId="25596" xr:uid="{8EB1A0F1-009A-4284-9770-053F2EC2ECCE}"/>
    <cellStyle name="Normal 3 2 6 2 6" xfId="25597" xr:uid="{B295BE65-3BEE-429B-9C61-8CBD4B7370F0}"/>
    <cellStyle name="Normal 3 2 6 2 7" xfId="25590" xr:uid="{A761C8E3-6025-4BE1-BF4E-A0323EF44720}"/>
    <cellStyle name="Normal 3 2 6 3" xfId="725" xr:uid="{F40B7711-5978-41B5-9782-FFBEA49568C6}"/>
    <cellStyle name="Normal 3 2 6 3 2" xfId="25599" xr:uid="{D19D33E6-511A-43AE-830B-B1D4FF38C768}"/>
    <cellStyle name="Normal 3 2 6 3 2 2" xfId="25600" xr:uid="{3C8F1AAE-A276-44A1-A640-3302C9C5A1E1}"/>
    <cellStyle name="Normal 3 2 6 3 3" xfId="25601" xr:uid="{F0C3C33E-C88C-438B-B5B2-5EA5F0A779E0}"/>
    <cellStyle name="Normal 3 2 6 3 4" xfId="25602" xr:uid="{CD16DA7D-7616-4DDB-9F39-0CC87C746CC4}"/>
    <cellStyle name="Normal 3 2 6 3 5" xfId="25603" xr:uid="{B7DA1B01-A674-4631-8737-C4937D7B1F6C}"/>
    <cellStyle name="Normal 3 2 6 3 6" xfId="25598" xr:uid="{57AE1578-6E23-4A15-961C-7A8B91DF7FC3}"/>
    <cellStyle name="Normal 3 2 6 4" xfId="25604" xr:uid="{9AE46071-28AE-46BC-AD52-5453F79AB4D9}"/>
    <cellStyle name="Normal 3 2 6 4 2" xfId="25605" xr:uid="{07363FAE-7A2B-4E9C-803C-ECC3885128E2}"/>
    <cellStyle name="Normal 3 2 6 4 2 2" xfId="25606" xr:uid="{64D20D7C-BABF-4744-91F1-B6B4781115AC}"/>
    <cellStyle name="Normal 3 2 6 4 3" xfId="25607" xr:uid="{5580976E-5712-44B9-BD9F-DDB599155856}"/>
    <cellStyle name="Normal 3 2 6 4 4" xfId="25608" xr:uid="{2987CC67-BC20-413C-B0C2-9C70EF4ED2C0}"/>
    <cellStyle name="Normal 3 2 6 4 5" xfId="25609" xr:uid="{7A39D56D-5372-42F0-912B-698B506BC2BB}"/>
    <cellStyle name="Normal 3 2 6 5" xfId="25610" xr:uid="{85B3D9AA-75E1-4A4A-B40D-44454A061490}"/>
    <cellStyle name="Normal 3 2 6 5 2" xfId="25611" xr:uid="{5DDE7367-9512-4C86-B34C-F69E48F8A49F}"/>
    <cellStyle name="Normal 3 2 6 5 2 2" xfId="25612" xr:uid="{C9CF1A26-C0BA-4672-BA10-EC5C789F9E10}"/>
    <cellStyle name="Normal 3 2 6 5 3" xfId="25613" xr:uid="{146660A6-BBC5-4EB2-98E2-29CDD4F7717B}"/>
    <cellStyle name="Normal 3 2 6 5 4" xfId="25614" xr:uid="{6D9813A1-1484-4349-8303-BEFD5EE58D71}"/>
    <cellStyle name="Normal 3 2 6 6" xfId="25615" xr:uid="{0A7AE8C0-1157-4ECE-BBC5-B089A277E689}"/>
    <cellStyle name="Normal 3 2 6 6 2" xfId="25616" xr:uid="{A959CE0E-0283-4968-BB63-30371014233B}"/>
    <cellStyle name="Normal 3 2 6 7" xfId="25617" xr:uid="{A0E69293-6271-48C1-B57D-95A58A64EFE2}"/>
    <cellStyle name="Normal 3 2 6 8" xfId="25618" xr:uid="{930584E2-44CF-4C9D-9CE2-F4F203D25210}"/>
    <cellStyle name="Normal 3 2 6 9" xfId="25619" xr:uid="{0AD03008-643F-479F-A136-4FAFC291F95C}"/>
    <cellStyle name="Normal 3 2 7" xfId="726" xr:uid="{1A5E2A1F-19F5-4272-B74C-03C8ADC4977F}"/>
    <cellStyle name="Normal 3 2 7 10" xfId="25620" xr:uid="{B5791074-D3CA-4FD1-917A-05F06D501813}"/>
    <cellStyle name="Normal 3 2 7 2" xfId="727" xr:uid="{CB842CBD-B758-41DE-9E14-4C74972617CA}"/>
    <cellStyle name="Normal 3 2 7 2 2" xfId="728" xr:uid="{71169295-40D2-47ED-A7F1-B7F843BF1963}"/>
    <cellStyle name="Normal 3 2 7 2 2 2" xfId="25623" xr:uid="{E302A2E3-FF67-494F-8DD1-0CB4FB58395E}"/>
    <cellStyle name="Normal 3 2 7 2 2 3" xfId="25622" xr:uid="{12438200-C86C-418C-8CCC-AC8AFCEFC0F0}"/>
    <cellStyle name="Normal 3 2 7 2 3" xfId="25624" xr:uid="{F8D156D7-7E8D-4E8D-8D5E-CE86AA2371C1}"/>
    <cellStyle name="Normal 3 2 7 2 4" xfId="25625" xr:uid="{E8FB1682-8AD6-4CDC-A71F-BDDA88E28DD6}"/>
    <cellStyle name="Normal 3 2 7 2 5" xfId="25621" xr:uid="{30F21308-466C-42B4-BE09-5AAC9020315C}"/>
    <cellStyle name="Normal 3 2 7 3" xfId="729" xr:uid="{81D0F847-F1B5-45F7-945B-9B43247768BB}"/>
    <cellStyle name="Normal 3 2 7 3 2" xfId="25627" xr:uid="{A62A62BD-CB9A-4071-ACB3-3AA46A320948}"/>
    <cellStyle name="Normal 3 2 7 3 2 2" xfId="25628" xr:uid="{058CA011-F537-47FC-BA88-90FBECAE7CF4}"/>
    <cellStyle name="Normal 3 2 7 3 3" xfId="25629" xr:uid="{8E15B211-9E8D-4914-BD91-C5CA3A889713}"/>
    <cellStyle name="Normal 3 2 7 3 4" xfId="25630" xr:uid="{7E079A78-3E3D-40B1-BDC2-655989EB42C6}"/>
    <cellStyle name="Normal 3 2 7 3 5" xfId="25626" xr:uid="{7DC9DB89-EECA-4210-8736-3B9D33476B80}"/>
    <cellStyle name="Normal 3 2 7 4" xfId="25631" xr:uid="{F164F6BA-8070-49A2-97A2-2FAD8638AA63}"/>
    <cellStyle name="Normal 3 2 7 4 2" xfId="25632" xr:uid="{1518DB94-1000-4178-8224-0882E66587C5}"/>
    <cellStyle name="Normal 3 2 7 4 2 2" xfId="25633" xr:uid="{2BA3BA97-BFE6-4A3A-9EB6-223A51FF5D3C}"/>
    <cellStyle name="Normal 3 2 7 4 3" xfId="25634" xr:uid="{885E1A01-6C7C-4A4F-881A-751BBD95F1DE}"/>
    <cellStyle name="Normal 3 2 7 4 4" xfId="25635" xr:uid="{F6C90444-1D33-4BFC-9396-7ABC821B044A}"/>
    <cellStyle name="Normal 3 2 7 5" xfId="25636" xr:uid="{D73C6B7E-25A3-4A5E-AF71-0219DA487191}"/>
    <cellStyle name="Normal 3 2 7 5 2" xfId="25637" xr:uid="{9E11A86B-1A78-46ED-98E8-784B71DEE2A8}"/>
    <cellStyle name="Normal 3 2 7 5 2 2" xfId="25638" xr:uid="{F6C5DC17-434D-425B-85B0-23D0D185AF1D}"/>
    <cellStyle name="Normal 3 2 7 5 3" xfId="25639" xr:uid="{04981C4B-CD7E-4F95-A3F2-34217DA40679}"/>
    <cellStyle name="Normal 3 2 7 5 4" xfId="25640" xr:uid="{95E460DC-C926-442E-A237-D3E41F7DF2B9}"/>
    <cellStyle name="Normal 3 2 7 6" xfId="25641" xr:uid="{3AC00402-AF70-4BEE-963F-97A39099E788}"/>
    <cellStyle name="Normal 3 2 7 6 2" xfId="25642" xr:uid="{2CE9D42F-663A-4491-802C-9C91F324DA05}"/>
    <cellStyle name="Normal 3 2 7 7" xfId="25643" xr:uid="{96CC2842-BE4C-4EE0-AAC7-3F7C8C94F28F}"/>
    <cellStyle name="Normal 3 2 7 8" xfId="25644" xr:uid="{56FEFA8E-BF97-4FF9-BA9B-C41F72D5321A}"/>
    <cellStyle name="Normal 3 2 7 9" xfId="25645" xr:uid="{3B2EDEC5-5672-4F25-A3FE-DB9E0ABF4974}"/>
    <cellStyle name="Normal 3 2 8" xfId="25646" xr:uid="{B67B2676-D729-4E9E-9EC2-3AB6CD2DB546}"/>
    <cellStyle name="Normal 3 2 8 10" xfId="25647" xr:uid="{95AD6135-248F-4BED-AC8F-E078BD70260E}"/>
    <cellStyle name="Normal 3 2 8 2" xfId="25648" xr:uid="{FC5F364F-9EA7-4D54-8FCC-514EBCBB0F67}"/>
    <cellStyle name="Normal 3 2 8 2 2" xfId="25649" xr:uid="{3B599BF0-EB43-406F-955C-96746903F51D}"/>
    <cellStyle name="Normal 3 2 8 2 2 2" xfId="25650" xr:uid="{DBAC65E0-1304-4640-B0FB-E9238E12230B}"/>
    <cellStyle name="Normal 3 2 8 2 3" xfId="25651" xr:uid="{DB2C38EE-D9CD-48F5-BE6D-D71BF0048459}"/>
    <cellStyle name="Normal 3 2 8 2 4" xfId="25652" xr:uid="{288CBB66-058E-49B5-B891-DE6676052FEF}"/>
    <cellStyle name="Normal 3 2 8 3" xfId="25653" xr:uid="{B1020A7F-6D91-4A44-A5DB-94D149E5C754}"/>
    <cellStyle name="Normal 3 2 8 3 2" xfId="25654" xr:uid="{5E073926-4A99-4292-AACE-D47EB9538065}"/>
    <cellStyle name="Normal 3 2 8 3 2 2" xfId="25655" xr:uid="{C5A5250A-9A44-46B9-B686-2D239A32B475}"/>
    <cellStyle name="Normal 3 2 8 3 3" xfId="25656" xr:uid="{4C726BE6-9022-46B4-87D0-E3FF85E3F385}"/>
    <cellStyle name="Normal 3 2 8 3 4" xfId="25657" xr:uid="{C7BBFEAF-B70D-441E-BEAD-0F66E2606250}"/>
    <cellStyle name="Normal 3 2 8 4" xfId="25658" xr:uid="{8B722E01-4BEF-4183-AF66-B24BB8584174}"/>
    <cellStyle name="Normal 3 2 8 4 2" xfId="25659" xr:uid="{FF041644-377E-4E0B-A665-E65EF8529FC4}"/>
    <cellStyle name="Normal 3 2 8 4 2 2" xfId="25660" xr:uid="{F9FE9BE0-7024-4757-9638-733123590CE3}"/>
    <cellStyle name="Normal 3 2 8 4 3" xfId="25661" xr:uid="{96A303F0-6B89-4C89-B395-C074175B15CC}"/>
    <cellStyle name="Normal 3 2 8 4 4" xfId="25662" xr:uid="{43334B29-1EBC-49C4-83A2-84B35508FE0D}"/>
    <cellStyle name="Normal 3 2 8 5" xfId="25663" xr:uid="{0CC7EC07-3129-44D7-83E7-9EB67C36523D}"/>
    <cellStyle name="Normal 3 2 8 5 2" xfId="25664" xr:uid="{C73FCACB-F1FF-48B1-800F-467EDF1F5C6F}"/>
    <cellStyle name="Normal 3 2 8 5 2 2" xfId="25665" xr:uid="{80B41C69-0C48-49B9-8C40-953E27609FFA}"/>
    <cellStyle name="Normal 3 2 8 5 3" xfId="25666" xr:uid="{A7A55DBA-727F-4509-84CB-7CE82AEFC261}"/>
    <cellStyle name="Normal 3 2 8 5 4" xfId="25667" xr:uid="{8B833D9B-8345-4527-8824-2C29A3A2CAD9}"/>
    <cellStyle name="Normal 3 2 8 6" xfId="25668" xr:uid="{2E2F7433-1578-4FF6-A536-250D0FED6959}"/>
    <cellStyle name="Normal 3 2 8 6 2" xfId="25669" xr:uid="{E6760498-72D8-494A-AD9E-3D39338E7A2B}"/>
    <cellStyle name="Normal 3 2 8 7" xfId="25670" xr:uid="{C0515120-1C11-480D-90F9-02C89BEA1788}"/>
    <cellStyle name="Normal 3 2 8 8" xfId="25671" xr:uid="{8F1737C9-CAAB-4F35-A1FB-7438CA5C5899}"/>
    <cellStyle name="Normal 3 2 8 9" xfId="25672" xr:uid="{8FAD67B0-07EA-4576-8DA4-D280E09D0649}"/>
    <cellStyle name="Normal 3 2 9" xfId="25673" xr:uid="{DAA2D1D4-E2D0-455E-B68D-E6B461E3E5ED}"/>
    <cellStyle name="Normal 3 2 9 2" xfId="25674" xr:uid="{A3EBF1B4-134D-4496-8E04-A1EBFB2FD133}"/>
    <cellStyle name="Normal 3 2 9 2 2" xfId="25675" xr:uid="{FA2C6061-F2D3-4E25-81C7-FB31D41811FF}"/>
    <cellStyle name="Normal 3 2 9 3" xfId="25676" xr:uid="{DB180BBE-DDDA-43F1-A9E6-F4B0A79E5D53}"/>
    <cellStyle name="Normal 3 2 9 4" xfId="25677" xr:uid="{456809C1-1F22-4BC8-BBB9-012D5FD69C26}"/>
    <cellStyle name="Normal 3 2 9 5" xfId="25678" xr:uid="{16C274C7-E260-4612-942B-51BCA7FF1D6A}"/>
    <cellStyle name="Normal 3 3" xfId="730" xr:uid="{D67CB246-BD62-4D33-B59C-E222F85A20A9}"/>
    <cellStyle name="Normal 3 3 10" xfId="25680" xr:uid="{4534F38F-C971-436D-AE05-41D2E52420BC}"/>
    <cellStyle name="Normal 3 3 10 2" xfId="25681" xr:uid="{4CAF5A00-3631-4291-A739-240D28C90D90}"/>
    <cellStyle name="Normal 3 3 10 2 2" xfId="25682" xr:uid="{5DD3F2B5-52C3-4977-BD55-0EF8A4DAC5DE}"/>
    <cellStyle name="Normal 3 3 10 3" xfId="25683" xr:uid="{AE97514F-7617-495B-BFB8-7983E2EB1000}"/>
    <cellStyle name="Normal 3 3 10 4" xfId="25684" xr:uid="{88369AB0-50A7-4B83-9A92-61F3297EA59E}"/>
    <cellStyle name="Normal 3 3 10 5" xfId="25685" xr:uid="{185D8576-AB1F-42B6-8910-F6C83AF973E1}"/>
    <cellStyle name="Normal 3 3 11" xfId="25686" xr:uid="{75799B06-DADB-429F-ADEA-993430665A0B}"/>
    <cellStyle name="Normal 3 3 11 2" xfId="25687" xr:uid="{F5665AB9-FD5D-46A3-A635-6D219961E6B3}"/>
    <cellStyle name="Normal 3 3 11 3" xfId="25688" xr:uid="{3D24E671-D0AC-4E9E-947F-5B66C3ECF292}"/>
    <cellStyle name="Normal 3 3 12" xfId="25689" xr:uid="{1AC9E172-828A-4F51-9299-BEB448E0860A}"/>
    <cellStyle name="Normal 3 3 12 2" xfId="25690" xr:uid="{30BB3EA2-E1F3-40AA-A53D-C8CA685A93C5}"/>
    <cellStyle name="Normal 3 3 13" xfId="25691" xr:uid="{4F9C6A8E-7850-4F3A-8564-034FF3D71971}"/>
    <cellStyle name="Normal 3 3 14" xfId="25692" xr:uid="{BDAA906D-04F7-4387-BC84-03F2820F834F}"/>
    <cellStyle name="Normal 3 3 15" xfId="25693" xr:uid="{8BF0BCD5-C66B-4D84-9C9A-50E479CB33A1}"/>
    <cellStyle name="Normal 3 3 16" xfId="25694" xr:uid="{FD4C9627-7BCA-48BF-A542-33F8483CC7CD}"/>
    <cellStyle name="Normal 3 3 17" xfId="25679" xr:uid="{DEFBAAB9-BCD1-4334-BB0F-D6130F29CF33}"/>
    <cellStyle name="Normal 3 3 2" xfId="731" xr:uid="{8B796EA0-D31C-4040-9A80-A76BB61007A1}"/>
    <cellStyle name="Normal 3 3 2 10" xfId="25696" xr:uid="{A3A46AA7-140A-4E94-934C-2DF445FB5ACE}"/>
    <cellStyle name="Normal 3 3 2 11" xfId="25695" xr:uid="{B013E7ED-D1EC-45A6-8551-A7E19A8ADB6F}"/>
    <cellStyle name="Normal 3 3 2 2" xfId="732" xr:uid="{019AC0CD-6D85-4529-B059-624469E35D48}"/>
    <cellStyle name="Normal 3 3 2 2 2" xfId="733" xr:uid="{0B3098D8-D9C9-492F-96E8-4056CDDCFE31}"/>
    <cellStyle name="Normal 3 3 2 2 2 2" xfId="734" xr:uid="{23B1109F-FB0E-4B96-8CA5-1502FB9A217A}"/>
    <cellStyle name="Normal 3 3 2 2 2 2 2" xfId="25700" xr:uid="{12503190-BDB5-41D9-AC82-674F20A1E7F8}"/>
    <cellStyle name="Normal 3 3 2 2 2 2 3" xfId="25699" xr:uid="{19868228-BC23-4237-AAC8-846C4DDAB9D4}"/>
    <cellStyle name="Normal 3 3 2 2 2 3" xfId="25701" xr:uid="{B4F824C4-90E0-48BD-96C3-CB34769D5BA8}"/>
    <cellStyle name="Normal 3 3 2 2 2 4" xfId="25702" xr:uid="{71F1BEE8-9B56-454F-986A-9E4B32BD9EA1}"/>
    <cellStyle name="Normal 3 3 2 2 2 5" xfId="25698" xr:uid="{7A93F61C-C277-4C1C-920F-50660EEEFBED}"/>
    <cellStyle name="Normal 3 3 2 2 3" xfId="735" xr:uid="{99132380-225D-4978-8A2F-5CDBFB1D5107}"/>
    <cellStyle name="Normal 3 3 2 2 3 2" xfId="25704" xr:uid="{95E7F38C-E9F5-4DE0-9A04-97EE30453A3E}"/>
    <cellStyle name="Normal 3 3 2 2 3 3" xfId="25703" xr:uid="{43B4CB9F-80ED-47CF-8F27-9B9743614782}"/>
    <cellStyle name="Normal 3 3 2 2 4" xfId="25705" xr:uid="{F09AB203-A072-4AFC-98DC-C979F636957D}"/>
    <cellStyle name="Normal 3 3 2 2 5" xfId="25706" xr:uid="{684F4B91-46C5-4A03-8F68-7B368929110B}"/>
    <cellStyle name="Normal 3 3 2 2 6" xfId="25707" xr:uid="{EC6C3E96-E0D1-49F0-8D86-53D427805FFF}"/>
    <cellStyle name="Normal 3 3 2 2 7" xfId="25708" xr:uid="{6282C689-46A5-45A0-BDFB-FBB8561CDCBA}"/>
    <cellStyle name="Normal 3 3 2 2 8" xfId="25697" xr:uid="{CE30F55F-5B57-472A-B18E-42F087ACE4CB}"/>
    <cellStyle name="Normal 3 3 2 3" xfId="736" xr:uid="{4C712002-2BA2-4044-A3A0-FBFC3DE58030}"/>
    <cellStyle name="Normal 3 3 2 3 2" xfId="737" xr:uid="{EEC2C7C7-360E-43DF-81AE-7E996EDCE46F}"/>
    <cellStyle name="Normal 3 3 2 3 2 2" xfId="738" xr:uid="{C65BD879-BADF-41A5-8A96-AA61EBF0E128}"/>
    <cellStyle name="Normal 3 3 2 3 2 2 2" xfId="25710" xr:uid="{423BFF8C-1758-46BC-9026-DA38B401A236}"/>
    <cellStyle name="Normal 3 3 2 3 2 3" xfId="25709" xr:uid="{782CDAFB-24DA-4338-9A3D-B948FD1A183E}"/>
    <cellStyle name="Normal 3 3 2 3 3" xfId="739" xr:uid="{811CDBBF-BBAD-43BB-8D0D-6A39A10E299A}"/>
    <cellStyle name="Normal 3 3 2 3 3 2" xfId="740" xr:uid="{0C52F58A-AE55-4D13-AEED-5B82D81A7EF5}"/>
    <cellStyle name="Normal 3 3 2 3 3 3" xfId="25711" xr:uid="{AE41F6EA-1BE7-423F-9972-454131388BFB}"/>
    <cellStyle name="Normal 3 3 2 3 4" xfId="25712" xr:uid="{C598F507-F659-4BE2-8960-6C1ABEF078A6}"/>
    <cellStyle name="Normal 3 3 2 3 5" xfId="25713" xr:uid="{EFA37B4B-097F-4A64-89AA-BAB63F7FA7C1}"/>
    <cellStyle name="Normal 3 3 2 3 6" xfId="25714" xr:uid="{59AC79FA-D8DC-4610-8C99-FF22156EC323}"/>
    <cellStyle name="Normal 3 3 2 4" xfId="741" xr:uid="{978483AC-2BE3-4B97-833E-7F25E2EBCD18}"/>
    <cellStyle name="Normal 3 3 2 4 2" xfId="742" xr:uid="{24AFC55C-488B-43E9-82BA-916AE378F1E1}"/>
    <cellStyle name="Normal 3 3 2 4 2 2" xfId="743" xr:uid="{D4A9351A-C294-46E8-96B1-9B1F665FE9B7}"/>
    <cellStyle name="Normal 3 3 2 4 2 2 2" xfId="25717" xr:uid="{04C40AC9-FC16-4164-8DF8-114270CAE0AD}"/>
    <cellStyle name="Normal 3 3 2 4 2 3" xfId="25716" xr:uid="{83D33362-732C-46C4-9F9B-272AF443B15E}"/>
    <cellStyle name="Normal 3 3 2 4 3" xfId="25718" xr:uid="{7D4A91D3-5B1A-46A5-A267-16F56A98183B}"/>
    <cellStyle name="Normal 3 3 2 4 4" xfId="25719" xr:uid="{C1DB4257-92B5-498A-9D31-A8A5E0624366}"/>
    <cellStyle name="Normal 3 3 2 4 5" xfId="25720" xr:uid="{0E616954-318E-4FDD-9D53-5C72DB691B7E}"/>
    <cellStyle name="Normal 3 3 2 4 6" xfId="25721" xr:uid="{ED758D97-0F9D-4883-AA11-720E94CE3F72}"/>
    <cellStyle name="Normal 3 3 2 4 7" xfId="25715" xr:uid="{24550F9E-0C89-4DE9-A6C9-ED50C2DCB26B}"/>
    <cellStyle name="Normal 3 3 2 5" xfId="744" xr:uid="{BC9AE9C6-F1D1-41AF-934D-90F54514E75F}"/>
    <cellStyle name="Normal 3 3 2 5 2" xfId="25723" xr:uid="{C1EA1E44-9804-4F94-AB00-D2AA38750227}"/>
    <cellStyle name="Normal 3 3 2 5 2 2" xfId="25724" xr:uid="{AE1B922E-37AC-49D0-BB49-B650C6BF7648}"/>
    <cellStyle name="Normal 3 3 2 5 3" xfId="25725" xr:uid="{E978DB2B-1954-415D-8FEB-6E22EB1FAC7B}"/>
    <cellStyle name="Normal 3 3 2 5 4" xfId="25726" xr:uid="{19BF807A-1BD2-4B04-8727-1802D0109273}"/>
    <cellStyle name="Normal 3 3 2 5 5" xfId="25727" xr:uid="{E3719E1B-A7BE-4B48-BCAC-1BC744F56C08}"/>
    <cellStyle name="Normal 3 3 2 5 6" xfId="25722" xr:uid="{73B89920-8E32-47B3-8A3F-8ABC5ADEC10A}"/>
    <cellStyle name="Normal 3 3 2 6" xfId="25728" xr:uid="{D3B0B3DC-5C0A-4BBD-AB8E-E9D85A5FCC7C}"/>
    <cellStyle name="Normal 3 3 2 6 2" xfId="25729" xr:uid="{DBDB81DD-A86C-4E52-8F44-590DD1217A70}"/>
    <cellStyle name="Normal 3 3 2 6 3" xfId="25730" xr:uid="{A9FCDBCA-B9A6-457A-9C9E-F2324A3B2EEE}"/>
    <cellStyle name="Normal 3 3 2 7" xfId="25731" xr:uid="{13407928-56FC-4C29-8B6F-F628AFCEA19E}"/>
    <cellStyle name="Normal 3 3 2 8" xfId="25732" xr:uid="{91D1CD63-B8DD-4B0D-AA4A-0DD1AF3840EF}"/>
    <cellStyle name="Normal 3 3 2 9" xfId="25733" xr:uid="{2FC51CA1-E22A-4FCD-975A-DB7CF3AD7B4D}"/>
    <cellStyle name="Normal 3 3 3" xfId="745" xr:uid="{70567938-895E-43D1-82D8-CA26C0FB98D1}"/>
    <cellStyle name="Normal 3 3 3 10" xfId="25735" xr:uid="{698BE3BC-B8D3-4340-B32A-4B88C910A4C5}"/>
    <cellStyle name="Normal 3 3 3 11" xfId="25734" xr:uid="{ACD7ACF9-006A-41ED-9925-FDFE6AE3F0F3}"/>
    <cellStyle name="Normal 3 3 3 2" xfId="746" xr:uid="{B7975BF6-CBBC-4829-90C0-E6EC2206F6EA}"/>
    <cellStyle name="Normal 3 3 3 2 2" xfId="747" xr:uid="{F3106653-2062-41FC-B67D-3692ACC6A86A}"/>
    <cellStyle name="Normal 3 3 3 2 2 2" xfId="25738" xr:uid="{6CBD75C7-9275-4D79-B66A-FC7FFDE99EE9}"/>
    <cellStyle name="Normal 3 3 3 2 2 3" xfId="25739" xr:uid="{72B318EC-670E-4906-A1D2-61F2A243FDB8}"/>
    <cellStyle name="Normal 3 3 3 2 2 4" xfId="25740" xr:uid="{E4C67A8A-0346-4D62-8D27-E612EF5D9755}"/>
    <cellStyle name="Normal 3 3 3 2 2 5" xfId="25737" xr:uid="{A8E3210A-CF8A-4D42-B429-7AAB70E9092F}"/>
    <cellStyle name="Normal 3 3 3 2 3" xfId="25741" xr:uid="{B1A7BEF5-F3F7-4B4D-8D3C-CF9AC1CFADE7}"/>
    <cellStyle name="Normal 3 3 3 2 3 2" xfId="25742" xr:uid="{9CD11956-CBB8-4774-8122-432F483C2240}"/>
    <cellStyle name="Normal 3 3 3 2 4" xfId="25743" xr:uid="{0B22BB60-0218-4F47-8061-A611ABA23586}"/>
    <cellStyle name="Normal 3 3 3 2 4 2" xfId="25744" xr:uid="{660D597C-B279-4FE1-BE8F-48FEF5010088}"/>
    <cellStyle name="Normal 3 3 3 2 5" xfId="25745" xr:uid="{BE535CCE-E513-416B-B43E-0792A1982866}"/>
    <cellStyle name="Normal 3 3 3 2 6" xfId="25746" xr:uid="{532FA9B1-6E90-493A-835E-6643EF0DEF69}"/>
    <cellStyle name="Normal 3 3 3 2 7" xfId="25736" xr:uid="{72C5102A-5459-444A-A48A-46DFA3787769}"/>
    <cellStyle name="Normal 3 3 3 3" xfId="748" xr:uid="{E0A389F1-B2CE-4A04-8A55-422F8B7CC18C}"/>
    <cellStyle name="Normal 3 3 3 3 2" xfId="25748" xr:uid="{74F107A9-9A5F-4878-8A6E-561687D69E79}"/>
    <cellStyle name="Normal 3 3 3 3 2 2" xfId="25749" xr:uid="{9E51DCE0-657D-4921-A901-CBB02D985B92}"/>
    <cellStyle name="Normal 3 3 3 3 3" xfId="25750" xr:uid="{A1886000-31F8-4E71-8FA9-FC34BAFB4FB5}"/>
    <cellStyle name="Normal 3 3 3 3 4" xfId="25751" xr:uid="{E052137A-0875-4781-84F8-246628C36CA9}"/>
    <cellStyle name="Normal 3 3 3 3 5" xfId="25752" xr:uid="{0167B853-F6AE-42DA-9F0E-5D06FC3567CE}"/>
    <cellStyle name="Normal 3 3 3 3 6" xfId="25753" xr:uid="{4F032DE6-511C-420B-9387-5E163702F919}"/>
    <cellStyle name="Normal 3 3 3 3 7" xfId="25747" xr:uid="{E561D4D7-97D8-4D15-ABBD-F3147B21B82D}"/>
    <cellStyle name="Normal 3 3 3 4" xfId="25754" xr:uid="{7B0FAABC-8D2A-4AF4-B995-B4F147ADAC30}"/>
    <cellStyle name="Normal 3 3 3 4 2" xfId="25755" xr:uid="{C511359F-4C27-408C-9B0E-9A509039C3A2}"/>
    <cellStyle name="Normal 3 3 3 4 2 2" xfId="25756" xr:uid="{C57786DA-04AB-43B5-9A46-680F69C2E221}"/>
    <cellStyle name="Normal 3 3 3 4 3" xfId="25757" xr:uid="{88BBAFA6-21C8-4F97-9ABC-A81AE57F78AE}"/>
    <cellStyle name="Normal 3 3 3 4 4" xfId="25758" xr:uid="{536DD15F-ABBB-4172-A60D-5B5A6B240D15}"/>
    <cellStyle name="Normal 3 3 3 4 5" xfId="25759" xr:uid="{764CC96A-E257-4F2F-A091-5E13686E9558}"/>
    <cellStyle name="Normal 3 3 3 4 6" xfId="25760" xr:uid="{90BE1BE7-A8F4-41A1-845D-4C7B78E48FF8}"/>
    <cellStyle name="Normal 3 3 3 5" xfId="25761" xr:uid="{55663ED3-8D41-427A-932A-B1BCA83E96CF}"/>
    <cellStyle name="Normal 3 3 3 5 2" xfId="25762" xr:uid="{2ABD0DCC-06B8-4F80-8490-C60DD5C4E5F5}"/>
    <cellStyle name="Normal 3 3 3 5 2 2" xfId="25763" xr:uid="{6DE3E62A-9F6C-4A6E-BE8C-BC454094DDC7}"/>
    <cellStyle name="Normal 3 3 3 5 3" xfId="25764" xr:uid="{D137C4E8-BE48-4D38-B3AD-3352B6F17C31}"/>
    <cellStyle name="Normal 3 3 3 5 4" xfId="25765" xr:uid="{4B6F5127-7D01-4DCB-862D-8C66434E6CE1}"/>
    <cellStyle name="Normal 3 3 3 5 5" xfId="25766" xr:uid="{77080E49-F65D-4413-A987-532B84F8DEA9}"/>
    <cellStyle name="Normal 3 3 3 6" xfId="25767" xr:uid="{01F9DAAD-17A8-4763-857C-77D6A52CA1A8}"/>
    <cellStyle name="Normal 3 3 3 6 2" xfId="25768" xr:uid="{439E9724-04F3-4EAB-B634-E3E7D3E1A6F5}"/>
    <cellStyle name="Normal 3 3 3 6 3" xfId="25769" xr:uid="{27182DA7-FE97-40EE-A608-48F8DE125652}"/>
    <cellStyle name="Normal 3 3 3 7" xfId="25770" xr:uid="{C3C81FF2-D0B3-4E1C-A42B-9BAD2ECBA12F}"/>
    <cellStyle name="Normal 3 3 3 8" xfId="25771" xr:uid="{69D3848C-7400-4F42-A74D-A9C02C3C77C8}"/>
    <cellStyle name="Normal 3 3 3 9" xfId="25772" xr:uid="{33CCC475-D35F-491D-AB25-FBABBB375FE5}"/>
    <cellStyle name="Normal 3 3 4" xfId="749" xr:uid="{F3CFEC7C-A9EC-498E-858B-CB957273D25F}"/>
    <cellStyle name="Normal 3 3 4 10" xfId="25774" xr:uid="{54D398A6-4AC1-419F-92A9-62027201A97E}"/>
    <cellStyle name="Normal 3 3 4 11" xfId="25775" xr:uid="{C801E012-DCAC-4D81-A496-331EB169A621}"/>
    <cellStyle name="Normal 3 3 4 12" xfId="25776" xr:uid="{C2510F04-D028-431B-B92E-34B92F5EC4D4}"/>
    <cellStyle name="Normal 3 3 4 13" xfId="25773" xr:uid="{F45E5163-FC94-424A-9667-ACEA129D9097}"/>
    <cellStyle name="Normal 3 3 4 2" xfId="750" xr:uid="{49B7977A-73DF-4D3A-A4B7-3A613ABAACD2}"/>
    <cellStyle name="Normal 3 3 4 2 2" xfId="751" xr:uid="{6E61920D-904E-4092-83B0-BB7F99939FC9}"/>
    <cellStyle name="Normal 3 3 4 2 2 2" xfId="25779" xr:uid="{11BDB0FD-7A55-490E-B91B-2E253860D182}"/>
    <cellStyle name="Normal 3 3 4 2 2 3" xfId="25778" xr:uid="{3BAA90AE-DEF4-461B-9AC3-1C30049DEC5A}"/>
    <cellStyle name="Normal 3 3 4 2 3" xfId="25780" xr:uid="{85E9F8B1-B547-41C6-9F9B-52C9F21CE4C7}"/>
    <cellStyle name="Normal 3 3 4 2 4" xfId="25781" xr:uid="{F563F46D-1F1D-4DAB-B979-4C2AB278F168}"/>
    <cellStyle name="Normal 3 3 4 2 5" xfId="25782" xr:uid="{24056B06-EF3C-4599-B23F-F7C0B0E887E6}"/>
    <cellStyle name="Normal 3 3 4 2 6" xfId="25777" xr:uid="{880B8090-FFC2-46BB-8456-50921A996685}"/>
    <cellStyle name="Normal 3 3 4 3" xfId="752" xr:uid="{D5DF03D1-0235-4214-A608-8DCD337182B7}"/>
    <cellStyle name="Normal 3 3 4 3 2" xfId="25784" xr:uid="{59F14006-2092-4E8C-9A25-826FB7CD3289}"/>
    <cellStyle name="Normal 3 3 4 3 2 2" xfId="25785" xr:uid="{2D87DEEC-EF8F-4FAF-981B-06CD04E2F25E}"/>
    <cellStyle name="Normal 3 3 4 3 3" xfId="25786" xr:uid="{CA051124-35C4-4F92-986D-D570BD100DAF}"/>
    <cellStyle name="Normal 3 3 4 3 4" xfId="25787" xr:uid="{FC98C9FD-EE0C-49C3-B768-55E040349FD9}"/>
    <cellStyle name="Normal 3 3 4 3 5" xfId="25788" xr:uid="{F4A29B7A-9F14-423D-8FFA-542507693A2B}"/>
    <cellStyle name="Normal 3 3 4 3 6" xfId="25783" xr:uid="{D1CA8F17-2FB9-4796-B7FF-C6CCF9C3B5EA}"/>
    <cellStyle name="Normal 3 3 4 4" xfId="25789" xr:uid="{4DC1B11C-9C88-46FD-9BB8-D0B042560C66}"/>
    <cellStyle name="Normal 3 3 4 4 2" xfId="25790" xr:uid="{9EA6EFC5-E43A-4A49-A738-BFE46E52634B}"/>
    <cellStyle name="Normal 3 3 4 4 2 2" xfId="25791" xr:uid="{09BE861C-299F-426B-B249-4492FA5FECA3}"/>
    <cellStyle name="Normal 3 3 4 4 3" xfId="25792" xr:uid="{8E183F4D-6F26-46AF-A731-901AB54601A3}"/>
    <cellStyle name="Normal 3 3 4 4 4" xfId="25793" xr:uid="{D9BB6772-4724-4B5E-872F-83C99D56C802}"/>
    <cellStyle name="Normal 3 3 4 4 5" xfId="25794" xr:uid="{FCA11E01-378C-4D47-9A55-636E88251C70}"/>
    <cellStyle name="Normal 3 3 4 5" xfId="25795" xr:uid="{B2E679C8-13EC-4894-BA2A-9DE9E7852C15}"/>
    <cellStyle name="Normal 3 3 4 5 2" xfId="25796" xr:uid="{0D3D6A8F-485A-4992-853D-DAD45AF7688C}"/>
    <cellStyle name="Normal 3 3 4 5 2 2" xfId="25797" xr:uid="{796CBF69-8FED-4837-9106-C6B50199B8D4}"/>
    <cellStyle name="Normal 3 3 4 5 3" xfId="25798" xr:uid="{A86DA1D0-01DD-4106-BFA7-2C5974ABDE58}"/>
    <cellStyle name="Normal 3 3 4 5 4" xfId="25799" xr:uid="{06507BA0-61E9-4FF0-83C1-1DE24B5461FF}"/>
    <cellStyle name="Normal 3 3 4 6" xfId="25800" xr:uid="{9AE14FF2-BAC2-4ABD-8D66-1C6F32451F8F}"/>
    <cellStyle name="Normal 3 3 4 6 2" xfId="25801" xr:uid="{D79E2E95-2D05-42D3-A240-1C6F8FD6ED72}"/>
    <cellStyle name="Normal 3 3 4 7" xfId="25802" xr:uid="{E9983BC6-CCEA-4CF0-BD01-F28CD3B5530D}"/>
    <cellStyle name="Normal 3 3 4 8" xfId="25803" xr:uid="{22659701-EB14-4811-8379-112F8D440FD6}"/>
    <cellStyle name="Normal 3 3 4 9" xfId="25804" xr:uid="{6F636430-18E8-454E-BA64-3BEC0F4CA3C5}"/>
    <cellStyle name="Normal 3 3 5" xfId="753" xr:uid="{CD2A1D45-8D9F-47EB-9B20-6260142E6567}"/>
    <cellStyle name="Normal 3 3 5 10" xfId="25806" xr:uid="{A0771447-5618-4ED7-B988-569C794858AD}"/>
    <cellStyle name="Normal 3 3 5 11" xfId="25805" xr:uid="{994F3B93-2B11-46C7-A1DC-6111B0C48C9A}"/>
    <cellStyle name="Normal 3 3 5 2" xfId="754" xr:uid="{75422C6A-AF01-43B3-ACE9-C08C9C248AE8}"/>
    <cellStyle name="Normal 3 3 5 2 2" xfId="755" xr:uid="{3C2BD6DE-C7A2-4EAA-ABF1-CBFC450A9A70}"/>
    <cellStyle name="Normal 3 3 5 2 2 2" xfId="25809" xr:uid="{3FF2CF39-6B43-48DD-850F-A9E514156A15}"/>
    <cellStyle name="Normal 3 3 5 2 2 3" xfId="25808" xr:uid="{6C51EF26-176D-4476-8920-0E457ACEBF51}"/>
    <cellStyle name="Normal 3 3 5 2 3" xfId="25810" xr:uid="{3523CAFD-5EEF-4E55-B21F-7E77BD0629A5}"/>
    <cellStyle name="Normal 3 3 5 2 4" xfId="25811" xr:uid="{B338974F-DA25-4FB0-8DFB-FC04AA29D261}"/>
    <cellStyle name="Normal 3 3 5 2 5" xfId="25807" xr:uid="{110784C6-6457-4A2D-8D7B-942C32B32785}"/>
    <cellStyle name="Normal 3 3 5 3" xfId="756" xr:uid="{FDAFEE01-4373-4099-A938-6E0E18D57027}"/>
    <cellStyle name="Normal 3 3 5 3 2" xfId="25813" xr:uid="{17AB0F6F-4928-43FD-B60E-9EE2C13B0D04}"/>
    <cellStyle name="Normal 3 3 5 3 2 2" xfId="25814" xr:uid="{B0C979DB-4613-460F-A107-0EAB94E19D1F}"/>
    <cellStyle name="Normal 3 3 5 3 3" xfId="25815" xr:uid="{20D54886-34F9-45E0-8051-9C40F77D9AC2}"/>
    <cellStyle name="Normal 3 3 5 3 4" xfId="25816" xr:uid="{49FEFCB0-A682-455C-AD16-95FBAE4BD94B}"/>
    <cellStyle name="Normal 3 3 5 3 5" xfId="25812" xr:uid="{64A07A2C-6F7E-451E-97E0-B7A839F1EC96}"/>
    <cellStyle name="Normal 3 3 5 4" xfId="25817" xr:uid="{E5797D4F-B5A1-4BCA-97EA-DE26D8266B61}"/>
    <cellStyle name="Normal 3 3 5 4 2" xfId="25818" xr:uid="{E2021309-1E77-472B-9652-24383B1D09DE}"/>
    <cellStyle name="Normal 3 3 5 4 2 2" xfId="25819" xr:uid="{A774EEEA-2E43-4C50-B25C-F2CF05BC266C}"/>
    <cellStyle name="Normal 3 3 5 4 3" xfId="25820" xr:uid="{3961DFB2-6752-4095-B4E2-BB7289D30C87}"/>
    <cellStyle name="Normal 3 3 5 4 4" xfId="25821" xr:uid="{AC34A55B-841D-40DE-BD84-56641D2317C7}"/>
    <cellStyle name="Normal 3 3 5 5" xfId="25822" xr:uid="{EB381C62-E379-443F-9CAC-E534CC5C917E}"/>
    <cellStyle name="Normal 3 3 5 5 2" xfId="25823" xr:uid="{8754D6C1-6542-4CAA-8D94-56B689EFC1A5}"/>
    <cellStyle name="Normal 3 3 5 5 2 2" xfId="25824" xr:uid="{1A676977-1CFC-4FD5-B368-CCEBC49A486D}"/>
    <cellStyle name="Normal 3 3 5 5 3" xfId="25825" xr:uid="{3327DD10-8EF2-4521-B581-D3EAED2CB90A}"/>
    <cellStyle name="Normal 3 3 5 5 4" xfId="25826" xr:uid="{C84F9107-93DD-4F87-9057-7FA04A869986}"/>
    <cellStyle name="Normal 3 3 5 6" xfId="25827" xr:uid="{4D0024B0-B647-400D-81BF-39D4731F7C3B}"/>
    <cellStyle name="Normal 3 3 5 6 2" xfId="25828" xr:uid="{835659E3-3367-446A-9D9E-964EC467CB18}"/>
    <cellStyle name="Normal 3 3 5 7" xfId="25829" xr:uid="{B4ACDE6D-F301-46B9-9442-261BF49D607A}"/>
    <cellStyle name="Normal 3 3 5 8" xfId="25830" xr:uid="{9B916854-90EA-4A7F-9E2C-4649B230B15B}"/>
    <cellStyle name="Normal 3 3 5 9" xfId="25831" xr:uid="{2E5BEEDA-B252-4847-A5FC-C7E8E24481B8}"/>
    <cellStyle name="Normal 3 3 6" xfId="757" xr:uid="{2D3F8685-6A12-44A6-94E5-8A4BAD1834AC}"/>
    <cellStyle name="Normal 3 3 6 10" xfId="25833" xr:uid="{B4E070D8-1731-4EF0-8CC3-A6E62B945D26}"/>
    <cellStyle name="Normal 3 3 6 11" xfId="25834" xr:uid="{E2C275B6-1EB7-4426-B04D-5A333FBB7BB8}"/>
    <cellStyle name="Normal 3 3 6 12" xfId="25832" xr:uid="{7C31E0FE-174F-4B51-B804-8277AB8FA0A8}"/>
    <cellStyle name="Normal 3 3 6 2" xfId="25835" xr:uid="{8D6746D8-BB86-4B4E-82F7-88E606371CFA}"/>
    <cellStyle name="Normal 3 3 6 2 2" xfId="25836" xr:uid="{B581C880-B2A2-460E-8636-E1F376DA6D3F}"/>
    <cellStyle name="Normal 3 3 6 2 2 2" xfId="25837" xr:uid="{878F0746-9268-4B14-8B5B-FB323E434A69}"/>
    <cellStyle name="Normal 3 3 6 2 3" xfId="25838" xr:uid="{A8690FFB-B8CE-428A-A64B-8C6E40BF6945}"/>
    <cellStyle name="Normal 3 3 6 2 4" xfId="25839" xr:uid="{7C65009B-E98B-43BA-88F4-EA469C4590F0}"/>
    <cellStyle name="Normal 3 3 6 3" xfId="25840" xr:uid="{99BECE85-2BE5-4F88-82D7-20F4DA3E2310}"/>
    <cellStyle name="Normal 3 3 6 3 2" xfId="25841" xr:uid="{864FB798-C222-4C3D-BD75-96A1CB78C446}"/>
    <cellStyle name="Normal 3 3 6 3 2 2" xfId="25842" xr:uid="{EAF0B116-C0BA-4281-B7BD-2621383D540E}"/>
    <cellStyle name="Normal 3 3 6 3 3" xfId="25843" xr:uid="{6BBC7555-C13C-44F3-BF38-461A128D02D0}"/>
    <cellStyle name="Normal 3 3 6 3 4" xfId="25844" xr:uid="{30838372-26DA-4A95-878E-46D0143534B7}"/>
    <cellStyle name="Normal 3 3 6 4" xfId="25845" xr:uid="{E2EE61AA-B37B-4127-89E5-B4DFCAB512D7}"/>
    <cellStyle name="Normal 3 3 6 4 2" xfId="25846" xr:uid="{FBEABE34-EB2C-4810-AAEA-AC510589A17C}"/>
    <cellStyle name="Normal 3 3 6 4 2 2" xfId="25847" xr:uid="{180DAF48-3296-4D90-8CD5-91ACCD6FD806}"/>
    <cellStyle name="Normal 3 3 6 4 3" xfId="25848" xr:uid="{EC76E843-BAC5-49F1-AEA5-6A3B19C77951}"/>
    <cellStyle name="Normal 3 3 6 4 4" xfId="25849" xr:uid="{61F242C7-FB4C-44D5-9BBE-340779708A36}"/>
    <cellStyle name="Normal 3 3 6 5" xfId="25850" xr:uid="{9098BD3B-DC4B-4E61-AFF4-4CBA9429A992}"/>
    <cellStyle name="Normal 3 3 6 5 2" xfId="25851" xr:uid="{605F5D0A-16B8-4C96-A813-A763BDD41F93}"/>
    <cellStyle name="Normal 3 3 6 5 2 2" xfId="25852" xr:uid="{5FF62B7C-1886-41E4-AD74-DF51D9ADE00C}"/>
    <cellStyle name="Normal 3 3 6 5 3" xfId="25853" xr:uid="{6711DF41-3993-4FC4-8C50-42B08D4B8962}"/>
    <cellStyle name="Normal 3 3 6 5 4" xfId="25854" xr:uid="{208D2A6E-7AF0-4E80-B4D5-39ACAF91A527}"/>
    <cellStyle name="Normal 3 3 6 6" xfId="25855" xr:uid="{ACC9F0DF-F186-45E0-A5FC-034BA7536C5D}"/>
    <cellStyle name="Normal 3 3 6 6 2" xfId="25856" xr:uid="{120CD3FB-0EEE-4E89-814B-A1DE2AC894C2}"/>
    <cellStyle name="Normal 3 3 6 7" xfId="25857" xr:uid="{20BD3B0E-32E2-43F5-AECC-ABC2674AF2B4}"/>
    <cellStyle name="Normal 3 3 6 8" xfId="25858" xr:uid="{C87FF6BF-8EBD-4D33-A6E0-77B66268B6E4}"/>
    <cellStyle name="Normal 3 3 6 9" xfId="25859" xr:uid="{4937477E-4C3F-4DC4-82F8-944F1D7C8470}"/>
    <cellStyle name="Normal 3 3 7" xfId="25860" xr:uid="{5B4AB6BD-1FD2-4AA2-843D-9FCED1F6BCA5}"/>
    <cellStyle name="Normal 3 3 7 2" xfId="25861" xr:uid="{1DD5BD9A-E567-4F50-AB63-6624868BD3F0}"/>
    <cellStyle name="Normal 3 3 7 2 2" xfId="25862" xr:uid="{1F6CD2D7-3492-45B1-A155-35F2FFA33CA9}"/>
    <cellStyle name="Normal 3 3 7 3" xfId="25863" xr:uid="{F20FB59B-DE19-4FE9-AD7B-E3FC27992E6C}"/>
    <cellStyle name="Normal 3 3 7 4" xfId="25864" xr:uid="{079DE140-7708-4423-990C-282CDE83F327}"/>
    <cellStyle name="Normal 3 3 7 5" xfId="25865" xr:uid="{1A3BCE78-3C59-4C2A-AF66-2FA415BCFE38}"/>
    <cellStyle name="Normal 3 3 7 6" xfId="25866" xr:uid="{CDA2B363-14F8-4D5D-9AA8-DCD50984A86E}"/>
    <cellStyle name="Normal 3 3 8" xfId="25867" xr:uid="{2F85C844-B2F0-4AB1-9461-CE4BD0E592E4}"/>
    <cellStyle name="Normal 3 3 8 2" xfId="25868" xr:uid="{2E82273A-4279-4F87-9584-A301F17EA4EC}"/>
    <cellStyle name="Normal 3 3 8 2 2" xfId="25869" xr:uid="{FEBA95DC-6D42-4F1E-A7BE-AFEC437FF883}"/>
    <cellStyle name="Normal 3 3 8 3" xfId="25870" xr:uid="{7C9A7FD7-FD0D-49C2-91E1-FC8B06A33FA1}"/>
    <cellStyle name="Normal 3 3 8 4" xfId="25871" xr:uid="{71501D4E-167E-4325-837B-A7CBB3F147D8}"/>
    <cellStyle name="Normal 3 3 8 5" xfId="25872" xr:uid="{201F6DD7-EBD1-4934-8AA8-B066E47D72B6}"/>
    <cellStyle name="Normal 3 3 9" xfId="25873" xr:uid="{20044EBA-5C53-4C15-9FC5-566FC7F27E39}"/>
    <cellStyle name="Normal 3 3 9 2" xfId="25874" xr:uid="{1EBB1B8D-5F48-4187-AE1A-8086CD0D735F}"/>
    <cellStyle name="Normal 3 3 9 2 2" xfId="25875" xr:uid="{6BF3D800-7402-43B1-AAED-6E5E82C9C952}"/>
    <cellStyle name="Normal 3 3 9 3" xfId="25876" xr:uid="{DB43119A-6FB0-4BF0-AFC2-5C18BD54A4E7}"/>
    <cellStyle name="Normal 3 3 9 4" xfId="25877" xr:uid="{7403C1E6-C4B2-41F5-B0D8-7719AB00D179}"/>
    <cellStyle name="Normal 3 3 9 5" xfId="25878" xr:uid="{B346F470-421D-4ACA-971D-0D37639457FE}"/>
    <cellStyle name="Normal 3 4" xfId="758" xr:uid="{8478CEBB-C527-4835-8861-136094387669}"/>
    <cellStyle name="Normal 3 4 10" xfId="25880" xr:uid="{A2A10C68-7A12-4504-AB57-A09A359FC8C6}"/>
    <cellStyle name="Normal 3 4 11" xfId="25881" xr:uid="{53CAC1DB-73C4-4FEA-8138-0C138C1FD24F}"/>
    <cellStyle name="Normal 3 4 12" xfId="25882" xr:uid="{CD0B3166-7DD3-4A6E-A441-F87D53C90102}"/>
    <cellStyle name="Normal 3 4 13" xfId="25879" xr:uid="{319780D2-9B25-4A23-ADAD-A3B046E48690}"/>
    <cellStyle name="Normal 3 4 2" xfId="759" xr:uid="{ADC9586E-D36F-41B6-884E-C1D3A2F40787}"/>
    <cellStyle name="Normal 3 4 2 10" xfId="25883" xr:uid="{852C12A8-1DF2-48DE-B244-955E4946BD73}"/>
    <cellStyle name="Normal 3 4 2 2" xfId="760" xr:uid="{B47F7DD6-ACA1-4670-A8D6-455E2D948F5D}"/>
    <cellStyle name="Normal 3 4 2 2 2" xfId="761" xr:uid="{1A9E3B5E-6C3A-4309-B619-1B2A592070F5}"/>
    <cellStyle name="Normal 3 4 2 2 2 2" xfId="762" xr:uid="{E9E043A5-75E2-4B4C-9F52-7C770DF352EC}"/>
    <cellStyle name="Normal 3 4 2 2 2 3" xfId="25885" xr:uid="{C62F99D0-06A1-46DB-A9EE-E4082EAB86E9}"/>
    <cellStyle name="Normal 3 4 2 2 3" xfId="763" xr:uid="{42322AA4-5E52-4611-8FE7-BA12B908C600}"/>
    <cellStyle name="Normal 3 4 2 2 3 2" xfId="25886" xr:uid="{0CF3EAE4-F893-403C-92C9-D27574DD6D74}"/>
    <cellStyle name="Normal 3 4 2 2 4" xfId="25887" xr:uid="{C1CF4134-A9D0-4078-8440-E12E93A4C063}"/>
    <cellStyle name="Normal 3 4 2 2 5" xfId="25888" xr:uid="{3EFF2B08-102D-4D89-8B54-79EED586D1F3}"/>
    <cellStyle name="Normal 3 4 2 2 6" xfId="25889" xr:uid="{722D7C50-C1E7-48AE-9794-6535A69101D6}"/>
    <cellStyle name="Normal 3 4 2 2 7" xfId="25884" xr:uid="{D2AE5843-DE11-4D75-B0F9-B0C41C0E255E}"/>
    <cellStyle name="Normal 3 4 2 3" xfId="764" xr:uid="{660FF2EF-D82E-4895-99AE-FF6D2CB3C0AA}"/>
    <cellStyle name="Normal 3 4 2 3 2" xfId="765" xr:uid="{A5AF76C7-711D-40D7-821C-CCA6F6A1C607}"/>
    <cellStyle name="Normal 3 4 2 3 2 2" xfId="25891" xr:uid="{D65D3862-3DDD-4156-B3C4-0DBD23F189E9}"/>
    <cellStyle name="Normal 3 4 2 3 3" xfId="25890" xr:uid="{C66D744F-2900-4A4F-992D-B91DABDDE05E}"/>
    <cellStyle name="Normal 3 4 2 4" xfId="766" xr:uid="{21734E5E-ACD1-4837-8EE5-4C6599962D16}"/>
    <cellStyle name="Normal 3 4 2 4 2" xfId="25893" xr:uid="{D15D6A16-820F-49D4-B96A-C303441445DD}"/>
    <cellStyle name="Normal 3 4 2 4 3" xfId="25892" xr:uid="{0BFF5588-0010-4560-A3DA-6093999879DC}"/>
    <cellStyle name="Normal 3 4 2 5" xfId="25894" xr:uid="{E074ED1F-09EF-4453-A4EE-4DCC835AB1B9}"/>
    <cellStyle name="Normal 3 4 2 6" xfId="25895" xr:uid="{7D9D7FC6-736D-4973-BBDC-2E859F49270F}"/>
    <cellStyle name="Normal 3 4 2 7" xfId="25896" xr:uid="{131C18F8-9759-4FFF-977D-EB2E6B772424}"/>
    <cellStyle name="Normal 3 4 2 8" xfId="25897" xr:uid="{864E3F66-A2A6-4C7A-9B5D-5198DE20EA3A}"/>
    <cellStyle name="Normal 3 4 2 9" xfId="25898" xr:uid="{0D4943D0-2E5A-469B-86D1-D1E4A2F7F7A0}"/>
    <cellStyle name="Normal 3 4 3" xfId="767" xr:uid="{EDBB73EF-2ABA-44F4-9E47-15A914967199}"/>
    <cellStyle name="Normal 3 4 3 10" xfId="25900" xr:uid="{EF686F5A-6DCA-474B-8C5D-0FF04EBBD11E}"/>
    <cellStyle name="Normal 3 4 3 11" xfId="25899" xr:uid="{778AA3C0-C8BF-454F-AD7F-E42D1F68B135}"/>
    <cellStyle name="Normal 3 4 3 2" xfId="768" xr:uid="{C75D6AEB-AE88-4523-987E-46C8031B726D}"/>
    <cellStyle name="Normal 3 4 3 2 2" xfId="769" xr:uid="{A7EA33C0-3F30-44F4-8F98-D3F205A5DDBC}"/>
    <cellStyle name="Normal 3 4 3 2 2 2" xfId="25902" xr:uid="{1D52EB1E-395D-42F8-86DE-DC2528F9E6E7}"/>
    <cellStyle name="Normal 3 4 3 2 3" xfId="25903" xr:uid="{E9D4087D-D222-470C-A154-ED8BC0102D77}"/>
    <cellStyle name="Normal 3 4 3 2 4" xfId="25904" xr:uid="{DD7B7889-A9F5-44B8-BC3F-C14A1FF72F19}"/>
    <cellStyle name="Normal 3 4 3 2 5" xfId="25905" xr:uid="{CA1C0E9B-463E-433D-9DCB-A811365B5203}"/>
    <cellStyle name="Normal 3 4 3 2 6" xfId="25906" xr:uid="{D55AB337-195B-4473-AAFB-FA5BAB043DC7}"/>
    <cellStyle name="Normal 3 4 3 2 7" xfId="25901" xr:uid="{427A1A55-7437-4A57-ABF6-7226972D8665}"/>
    <cellStyle name="Normal 3 4 3 3" xfId="770" xr:uid="{1D74C723-9142-4C17-AD07-8440935E0D39}"/>
    <cellStyle name="Normal 3 4 3 3 2" xfId="25908" xr:uid="{645DFE61-1B0F-4B7D-94DE-4AD4D8637D9B}"/>
    <cellStyle name="Normal 3 4 3 3 3" xfId="25907" xr:uid="{6ABEE9E5-6276-4FB0-A28D-BE2167DF7BC0}"/>
    <cellStyle name="Normal 3 4 3 4" xfId="25909" xr:uid="{0087BCCB-C020-4A6C-B894-6AD4E65A6979}"/>
    <cellStyle name="Normal 3 4 3 5" xfId="25910" xr:uid="{955560A3-1792-4CA9-8286-2E3499266DEA}"/>
    <cellStyle name="Normal 3 4 3 6" xfId="25911" xr:uid="{60F62B97-033A-4813-B499-FB4F649AD57F}"/>
    <cellStyle name="Normal 3 4 3 7" xfId="25912" xr:uid="{61FC02A7-BB16-4D93-87AB-23EDC1A02EC8}"/>
    <cellStyle name="Normal 3 4 3 8" xfId="25913" xr:uid="{B6F4F1C3-54A7-4BC8-9680-437C55F795E7}"/>
    <cellStyle name="Normal 3 4 3 9" xfId="25914" xr:uid="{DF284F94-DE2D-44AA-92DA-F8F581852356}"/>
    <cellStyle name="Normal 3 4 4" xfId="771" xr:uid="{8F466EB7-BB65-4F2C-88D1-01D5FBBCE57A}"/>
    <cellStyle name="Normal 3 4 4 2" xfId="772" xr:uid="{65C07384-B5F6-4B52-9352-A1EB966206F6}"/>
    <cellStyle name="Normal 3 4 4 2 2" xfId="773" xr:uid="{21B02EAD-C22D-49F2-A934-193A0BBCA9E9}"/>
    <cellStyle name="Normal 3 4 4 2 3" xfId="25916" xr:uid="{4D701FA5-09E4-4765-8F6D-56DDEF36EEF9}"/>
    <cellStyle name="Normal 3 4 4 3" xfId="774" xr:uid="{4D377FCB-335F-47FC-B783-D92C7AECE9D1}"/>
    <cellStyle name="Normal 3 4 4 3 2" xfId="25917" xr:uid="{A8CDD6F6-C0CC-4B5C-BDB2-7B3FBDA3FD1D}"/>
    <cellStyle name="Normal 3 4 4 4" xfId="25918" xr:uid="{B44A3D9B-C08E-4A54-A15D-4D402CBB8645}"/>
    <cellStyle name="Normal 3 4 4 5" xfId="25919" xr:uid="{D00FE432-9C70-4B8F-8B7E-BF317E0A1C15}"/>
    <cellStyle name="Normal 3 4 4 6" xfId="25920" xr:uid="{225F37E2-679B-47E5-AFCF-929EFBE0ED64}"/>
    <cellStyle name="Normal 3 4 4 7" xfId="25915" xr:uid="{24DAB0F4-4DFF-475E-89AD-A59BEA1F4FFB}"/>
    <cellStyle name="Normal 3 4 5" xfId="775" xr:uid="{0C93FAB4-32D5-407B-BB09-0E848DFAE682}"/>
    <cellStyle name="Normal 3 4 5 2" xfId="776" xr:uid="{C88E87AA-72FC-4D4E-8406-5AACCF07A476}"/>
    <cellStyle name="Normal 3 4 5 2 2" xfId="777" xr:uid="{FC8779E3-2437-41E6-9B29-0A50E16512A9}"/>
    <cellStyle name="Normal 3 4 5 2 3" xfId="25922" xr:uid="{B391D08D-9D3A-45AC-9490-B92DA8FD7AFD}"/>
    <cellStyle name="Normal 3 4 5 3" xfId="778" xr:uid="{7477BD7B-946F-4FFB-9C3A-BAA6883FFB21}"/>
    <cellStyle name="Normal 3 4 5 3 2" xfId="25923" xr:uid="{E415C088-F45C-4FB3-9CDA-0FA7A82F5DC7}"/>
    <cellStyle name="Normal 3 4 5 4" xfId="25921" xr:uid="{3BF1965B-8A23-4C5C-AD91-52C2D4C85264}"/>
    <cellStyle name="Normal 3 4 6" xfId="25924" xr:uid="{81F2C528-816C-4010-A707-D0DFB627D3EF}"/>
    <cellStyle name="Normal 3 4 6 2" xfId="25925" xr:uid="{010A24D4-7C16-49EF-9BFA-0C546931AE49}"/>
    <cellStyle name="Normal 3 4 7" xfId="25926" xr:uid="{9362B3FC-41BB-4F0E-BE08-52FBDE73F8D1}"/>
    <cellStyle name="Normal 3 4 8" xfId="25927" xr:uid="{4016386F-3AE2-4176-B026-05B114BC8857}"/>
    <cellStyle name="Normal 3 4 9" xfId="25928" xr:uid="{2E6CC430-1CF2-43B4-969F-32C10042C35D}"/>
    <cellStyle name="Normal 3 5" xfId="779" xr:uid="{D49354DE-85E4-494D-8E3C-7B5CD4596648}"/>
    <cellStyle name="Normal 3 5 10" xfId="25930" xr:uid="{5947454B-A0F8-4B14-A1AE-C59BF2835F11}"/>
    <cellStyle name="Normal 3 5 11" xfId="25929" xr:uid="{564EE5AF-284B-498B-897F-930247EDE11F}"/>
    <cellStyle name="Normal 3 5 2" xfId="780" xr:uid="{361E52DF-0D36-4A2E-A962-A3AAA4A2F712}"/>
    <cellStyle name="Normal 3 5 2 10" xfId="25931" xr:uid="{BC84B045-9410-4B1F-8A0D-B59EE0ED2A91}"/>
    <cellStyle name="Normal 3 5 2 2" xfId="781" xr:uid="{823CD4A5-5E3E-4AF6-8F11-CBA60A3CA4D0}"/>
    <cellStyle name="Normal 3 5 2 2 2" xfId="782" xr:uid="{3F9DD57C-213A-4D34-BB9E-B9E5C5DC31FF}"/>
    <cellStyle name="Normal 3 5 2 2 2 2" xfId="25933" xr:uid="{24D586ED-044D-4DD7-A2DE-3AA023714340}"/>
    <cellStyle name="Normal 3 5 2 2 3" xfId="25934" xr:uid="{A143544B-D15F-4728-91A8-EE52875B004A}"/>
    <cellStyle name="Normal 3 5 2 2 4" xfId="25935" xr:uid="{7183EE14-757C-43E2-AA10-B04513550295}"/>
    <cellStyle name="Normal 3 5 2 2 5" xfId="25932" xr:uid="{2DAB922A-008F-4A63-A0B5-125D973CA05B}"/>
    <cellStyle name="Normal 3 5 2 3" xfId="783" xr:uid="{9506690E-BFF2-4C62-8F25-63A279217D71}"/>
    <cellStyle name="Normal 3 5 2 3 2" xfId="25936" xr:uid="{040EFB5C-4F3A-4DBC-B7E2-3C39D2452FC6}"/>
    <cellStyle name="Normal 3 5 2 4" xfId="25937" xr:uid="{87E55D3D-1DEE-49F4-B9DA-5AE79A0C81C1}"/>
    <cellStyle name="Normal 3 5 2 5" xfId="25938" xr:uid="{F81B63FD-6C1E-44AB-A039-B5AA1207585D}"/>
    <cellStyle name="Normal 3 5 2 6" xfId="25939" xr:uid="{966F400D-8B6C-49B1-87F5-DCCC670A0608}"/>
    <cellStyle name="Normal 3 5 2 7" xfId="25940" xr:uid="{5E75A6CA-EA74-49DF-B100-4E08E79CAEA8}"/>
    <cellStyle name="Normal 3 5 2 8" xfId="25941" xr:uid="{F80307BB-880D-435C-B58C-8861F91337CD}"/>
    <cellStyle name="Normal 3 5 2 9" xfId="25942" xr:uid="{918003B7-0FC3-44B9-809C-4B11CBF7E029}"/>
    <cellStyle name="Normal 3 5 3" xfId="784" xr:uid="{DA816FA3-E839-4B6A-B2EC-ECB0B9779924}"/>
    <cellStyle name="Normal 3 5 3 2" xfId="785" xr:uid="{C5FE0C4E-1A6C-415B-93DB-94CCFF1156BA}"/>
    <cellStyle name="Normal 3 5 3 2 2" xfId="25945" xr:uid="{469DCE72-53C7-4D03-AAAF-CF65F3798BAA}"/>
    <cellStyle name="Normal 3 5 3 2 3" xfId="25946" xr:uid="{8C46BCA5-1C1A-4187-B3A4-E698D35CAF0F}"/>
    <cellStyle name="Normal 3 5 3 2 4" xfId="25947" xr:uid="{99A77AFE-70B8-4FCF-ADED-5B10F143B486}"/>
    <cellStyle name="Normal 3 5 3 2 5" xfId="25944" xr:uid="{78484DF8-2C64-4CFF-AE6E-A51D62C71BEE}"/>
    <cellStyle name="Normal 3 5 3 3" xfId="25948" xr:uid="{84CA4605-E770-4F77-8DCA-D5BFEB1672FB}"/>
    <cellStyle name="Normal 3 5 3 4" xfId="25949" xr:uid="{7160C50A-0AA9-479D-8F24-8CC5CC5DBB1B}"/>
    <cellStyle name="Normal 3 5 3 5" xfId="25950" xr:uid="{067591C8-0147-4368-A375-FF8B6084F48E}"/>
    <cellStyle name="Normal 3 5 3 6" xfId="25951" xr:uid="{1043BE51-C82A-4C6C-934F-332729BC92AC}"/>
    <cellStyle name="Normal 3 5 3 7" xfId="25943" xr:uid="{C9DF0087-E972-4D97-901A-B5CDDB5445AB}"/>
    <cellStyle name="Normal 3 5 4" xfId="786" xr:uid="{6B9ACA1D-FB21-4FA6-8650-B15ED748739D}"/>
    <cellStyle name="Normal 3 5 4 2" xfId="25953" xr:uid="{0E111034-FA6C-40C9-9DF3-CF9A9099C2FA}"/>
    <cellStyle name="Normal 3 5 4 3" xfId="25954" xr:uid="{269E3ED0-963A-4D79-8D5D-1A3CD8A0994F}"/>
    <cellStyle name="Normal 3 5 4 4" xfId="25955" xr:uid="{4CC0E365-3996-4764-ACAA-1E3B662E3154}"/>
    <cellStyle name="Normal 3 5 4 5" xfId="25952" xr:uid="{5C3D308B-71A2-4F7C-801C-51B88FAA0782}"/>
    <cellStyle name="Normal 3 5 5" xfId="25956" xr:uid="{77F30208-57A1-4010-9FE6-63C8A94865E0}"/>
    <cellStyle name="Normal 3 5 6" xfId="25957" xr:uid="{08477D7B-5A71-4FD5-8A41-A31F04D14FD2}"/>
    <cellStyle name="Normal 3 5 7" xfId="25958" xr:uid="{3613EF2F-DE17-400F-B8F2-4F47A5EB7229}"/>
    <cellStyle name="Normal 3 5 8" xfId="25959" xr:uid="{8C46CD53-C630-456A-80E1-19B6E7148A20}"/>
    <cellStyle name="Normal 3 5 8 2" xfId="25960" xr:uid="{6F3617AA-CEA3-41C8-BBDB-FD11C3C6D8A1}"/>
    <cellStyle name="Normal 3 5 9" xfId="25961" xr:uid="{4CF00F10-8A52-48EF-B1F6-5E9E7659C288}"/>
    <cellStyle name="Normal 3 6" xfId="787" xr:uid="{96BE922F-669C-4F0D-800A-D1DB6405E0D6}"/>
    <cellStyle name="Normal 3 6 10" xfId="25962" xr:uid="{645795C6-ED5B-4B47-A50A-4FBC4FA670C1}"/>
    <cellStyle name="Normal 3 6 2" xfId="788" xr:uid="{51CD340C-B40B-4E1F-A6AC-F13A278DE73B}"/>
    <cellStyle name="Normal 3 6 2 2" xfId="789" xr:uid="{6B2DBFE1-9BDA-4123-80A9-A78208EE2BB3}"/>
    <cellStyle name="Normal 3 6 2 2 2" xfId="25965" xr:uid="{2B536E00-3B79-4593-A72D-19F0FD886311}"/>
    <cellStyle name="Normal 3 6 2 2 3" xfId="25966" xr:uid="{F9A54E11-48CF-48B3-9874-CA25FE6EB9FC}"/>
    <cellStyle name="Normal 3 6 2 2 4" xfId="25967" xr:uid="{86B118D5-7C4C-49F0-A439-17C293F12ED2}"/>
    <cellStyle name="Normal 3 6 2 2 5" xfId="25964" xr:uid="{AD92C67D-2BC1-4E22-A616-42F305F52947}"/>
    <cellStyle name="Normal 3 6 2 3" xfId="25968" xr:uid="{D6D32825-E2F5-487C-88D9-BF6FBDD807A2}"/>
    <cellStyle name="Normal 3 6 2 4" xfId="25969" xr:uid="{E9B26F19-1064-4112-A7CF-1F15A09279B6}"/>
    <cellStyle name="Normal 3 6 2 5" xfId="25970" xr:uid="{5E957342-3AD4-4EAB-B887-02CADB02AE44}"/>
    <cellStyle name="Normal 3 6 2 6" xfId="25963" xr:uid="{44AF8624-67A7-4A7C-A673-4E354A1AFF73}"/>
    <cellStyle name="Normal 3 6 3" xfId="790" xr:uid="{F83CC2CB-798D-4A73-B173-294A9801445C}"/>
    <cellStyle name="Normal 3 6 3 2" xfId="25972" xr:uid="{C4DD9FC9-BF3E-4D10-9D63-1C0AB8102621}"/>
    <cellStyle name="Normal 3 6 3 2 2" xfId="25973" xr:uid="{2E79D5C2-CDDB-4869-A950-47997421542B}"/>
    <cellStyle name="Normal 3 6 3 3" xfId="25974" xr:uid="{5874F066-7C85-49F2-9E62-95AE1B737163}"/>
    <cellStyle name="Normal 3 6 3 4" xfId="25975" xr:uid="{2C2C721C-DE5D-4535-9B80-5FA9CAD24A12}"/>
    <cellStyle name="Normal 3 6 3 5" xfId="25971" xr:uid="{1FE87EF7-D100-4280-994E-99D321021CC8}"/>
    <cellStyle name="Normal 3 6 4" xfId="25976" xr:uid="{8E130663-61C4-4F1E-AC34-67E902F78CB3}"/>
    <cellStyle name="Normal 3 6 4 2" xfId="25977" xr:uid="{AA42BCCD-8369-47CA-A81A-96E4D13DE801}"/>
    <cellStyle name="Normal 3 6 5" xfId="25978" xr:uid="{2D3F797F-F93A-4521-A13B-35086D26CA99}"/>
    <cellStyle name="Normal 3 6 6" xfId="25979" xr:uid="{CA12A3D7-7DAC-4194-A4A1-B7E55C2753F6}"/>
    <cellStyle name="Normal 3 6 7" xfId="25980" xr:uid="{28D1C640-FD5A-4680-A6E0-6014BCC6B97E}"/>
    <cellStyle name="Normal 3 6 8" xfId="25981" xr:uid="{0E7696CC-881D-4120-A192-111FD3748BC1}"/>
    <cellStyle name="Normal 3 6 9" xfId="25982" xr:uid="{C26409E8-5AFE-4BF6-BBD5-BB84FF04A187}"/>
    <cellStyle name="Normal 3 7" xfId="791" xr:uid="{40FB0793-A32A-4B42-980F-F09705F0E00B}"/>
    <cellStyle name="Normal 3 7 2" xfId="25984" xr:uid="{DABDD448-BCF3-467E-83C2-D4F30B16AC85}"/>
    <cellStyle name="Normal 3 7 2 2" xfId="25985" xr:uid="{3D235930-460E-4074-983D-4A2100A2E70B}"/>
    <cellStyle name="Normal 3 7 2 3" xfId="25986" xr:uid="{8050CA33-C411-4D7A-B7A2-3932A3AE659D}"/>
    <cellStyle name="Normal 3 7 2 4" xfId="25987" xr:uid="{FC2E2B48-C583-4A89-A25F-878CE8D0C699}"/>
    <cellStyle name="Normal 3 7 3" xfId="25988" xr:uid="{64750AA5-0C1C-4831-9907-0E18EC5A9A94}"/>
    <cellStyle name="Normal 3 7 3 2" xfId="25989" xr:uid="{76C8FF25-0309-406E-84DA-3E36A2781330}"/>
    <cellStyle name="Normal 3 7 4" xfId="25990" xr:uid="{F482CAE3-14C3-4F6B-85B8-1FF36325CC92}"/>
    <cellStyle name="Normal 3 7 5" xfId="25991" xr:uid="{8FA2F051-82D0-448F-BF11-21ED6D3F9936}"/>
    <cellStyle name="Normal 3 7 6" xfId="25992" xr:uid="{B586B5C6-1921-4F53-8DC9-CC2C90A5AA36}"/>
    <cellStyle name="Normal 3 7 7" xfId="25993" xr:uid="{A69AD2E6-17C9-4E9C-BDC5-752467E25804}"/>
    <cellStyle name="Normal 3 7 8" xfId="25983" xr:uid="{63DE3909-0B26-4101-AC73-42F04BBA01E2}"/>
    <cellStyle name="Normal 3 8" xfId="792" xr:uid="{9CE2ACA7-8125-4922-8044-E2DFF63EEAA5}"/>
    <cellStyle name="Normal 3 8 2" xfId="793" xr:uid="{B2EB1F97-90BE-4798-A487-D0FF7207B5B7}"/>
    <cellStyle name="Normal 3 8 2 2" xfId="794" xr:uid="{91AE0A1A-5144-4B95-9841-2F66556CC229}"/>
    <cellStyle name="Normal 3 8 2 2 2" xfId="25996" xr:uid="{C2C084ED-A311-4C18-9D07-7563E8508CED}"/>
    <cellStyle name="Normal 3 8 2 3" xfId="25995" xr:uid="{348B2C4B-FECF-4C25-8496-48DAB2C4EE04}"/>
    <cellStyle name="Normal 3 8 3" xfId="795" xr:uid="{D42A0CB4-E4FC-48F2-B9BB-1E3BEC1D3835}"/>
    <cellStyle name="Normal 3 8 3 2" xfId="25997" xr:uid="{EA460E32-A59B-4F82-B700-FB74D8644D08}"/>
    <cellStyle name="Normal 3 8 4" xfId="25998" xr:uid="{1DB18290-D499-4F05-A38F-AA22F2D53667}"/>
    <cellStyle name="Normal 3 8 5" xfId="25999" xr:uid="{BF822F0F-20B2-40CF-8134-DD4CA4FE976F}"/>
    <cellStyle name="Normal 3 8 6" xfId="26000" xr:uid="{E7FA7BE7-8153-414F-BAE2-1E9E7681BDD1}"/>
    <cellStyle name="Normal 3 8 7" xfId="25994" xr:uid="{EC3A6895-8E94-435C-9D09-485201F4E703}"/>
    <cellStyle name="Normal 3 9" xfId="796" xr:uid="{F5BAC0B4-BBE0-48EF-8C87-CE460BF1A1DE}"/>
    <cellStyle name="Normal 3 9 2" xfId="797" xr:uid="{2E1E5D5E-218E-4642-A4C4-4181413875EB}"/>
    <cellStyle name="Normal 3 9 2 2" xfId="798" xr:uid="{0CC22FDA-394E-4FD1-AE98-A745C2704D3E}"/>
    <cellStyle name="Normal 3 9 2 3" xfId="26002" xr:uid="{554E0CCB-8BEC-4654-A70F-FC266F8CC4C6}"/>
    <cellStyle name="Normal 3 9 3" xfId="799" xr:uid="{BAD45978-21FA-4362-B342-065B858DFB74}"/>
    <cellStyle name="Normal 3 9 3 2" xfId="26003" xr:uid="{ABA5F7CA-7510-4EF6-BFCA-3D1B20CA6C6F}"/>
    <cellStyle name="Normal 3 9 4" xfId="26004" xr:uid="{5DCCFF22-542C-4806-A9CB-2C396297BE0E}"/>
    <cellStyle name="Normal 3 9 5" xfId="26001" xr:uid="{4D0E772B-814F-4A03-B070-1F158CD2F237}"/>
    <cellStyle name="Normal 30" xfId="26005" xr:uid="{7A1D491A-2E44-486D-93D5-24BAF3E2BCC0}"/>
    <cellStyle name="Normal 30 10" xfId="26006" xr:uid="{1924B790-89E5-4755-96BD-6CDD0F9D6486}"/>
    <cellStyle name="Normal 30 11" xfId="26007" xr:uid="{15411844-3C67-4A0E-8216-8C02812FC5EE}"/>
    <cellStyle name="Normal 30 2" xfId="26008" xr:uid="{1224D170-6CF6-433D-9E5D-FE62C7ACD38E}"/>
    <cellStyle name="Normal 30 2 2" xfId="26009" xr:uid="{EA3878AB-12C1-487A-9BCA-FCC740D9332F}"/>
    <cellStyle name="Normal 30 2 2 2" xfId="26010" xr:uid="{9DB6E010-9FB2-43C0-97EA-3F22D1BDC44B}"/>
    <cellStyle name="Normal 30 2 2 2 2" xfId="26011" xr:uid="{7A892871-2C95-4849-B188-D2C6C721DA12}"/>
    <cellStyle name="Normal 30 2 3" xfId="26012" xr:uid="{B37F8923-4F70-4132-8564-45B7277240B1}"/>
    <cellStyle name="Normal 30 2 3 2" xfId="26013" xr:uid="{BA7B67E1-E778-4EF0-B4F3-11BE01A2F60F}"/>
    <cellStyle name="Normal 30 2 3 3" xfId="26014" xr:uid="{97AD1092-4D78-46E7-9F9A-C6418383A70C}"/>
    <cellStyle name="Normal 30 2 4" xfId="26015" xr:uid="{22106C3C-F1B2-4967-921E-5259ED2C2BF4}"/>
    <cellStyle name="Normal 30 2 4 2" xfId="26016" xr:uid="{7A36B9BE-AAC2-4BCD-9054-6BD025A90D93}"/>
    <cellStyle name="Normal 30 2 5" xfId="26017" xr:uid="{378B704C-0041-40C8-BFA1-50125BECD97E}"/>
    <cellStyle name="Normal 30 2 6" xfId="26018" xr:uid="{3A89FF45-CD9C-486E-9933-7ED566840C41}"/>
    <cellStyle name="Normal 30 3" xfId="26019" xr:uid="{1C7A1F5B-8667-4353-A23E-1232F170DEBA}"/>
    <cellStyle name="Normal 30 3 2" xfId="26020" xr:uid="{EDDB31BA-ED52-4B43-8B2B-C96B3FBF8600}"/>
    <cellStyle name="Normal 30 3 2 2" xfId="26021" xr:uid="{9D1BC524-D904-419B-A5DE-E78587845579}"/>
    <cellStyle name="Normal 30 3 2 2 2" xfId="26022" xr:uid="{F9F6D165-FCF9-4F8F-8657-45D5468D01CF}"/>
    <cellStyle name="Normal 30 3 2 2 3" xfId="26023" xr:uid="{18248E4A-F6B9-4860-804D-EEB5E67B9B0F}"/>
    <cellStyle name="Normal 30 3 2 3" xfId="26024" xr:uid="{7FC8EE0E-87CD-4442-8E43-54D31E479CC4}"/>
    <cellStyle name="Normal 30 3 2 4" xfId="26025" xr:uid="{7211A8DD-7357-4DA1-BC5E-41A99EDC53B0}"/>
    <cellStyle name="Normal 30 3 2 5" xfId="26026" xr:uid="{B51DB626-758E-4043-8BF6-A9F773A93FE7}"/>
    <cellStyle name="Normal 30 3 2 6" xfId="26027" xr:uid="{1FAD41CD-27C8-49E1-89F3-B57590A811D9}"/>
    <cellStyle name="Normal 30 3 3" xfId="26028" xr:uid="{F8F70229-244E-4E2F-8233-7294BD534DD2}"/>
    <cellStyle name="Normal 30 3 3 2" xfId="26029" xr:uid="{0E5E6033-8FFE-4397-AB6B-45F7BDD340F0}"/>
    <cellStyle name="Normal 30 3 3 2 2" xfId="26030" xr:uid="{D6927FA5-C550-4A8C-8B1C-AF4A913059CE}"/>
    <cellStyle name="Normal 30 3 3 2 3" xfId="26031" xr:uid="{9F9F961A-9148-4893-8537-3627AE249E9E}"/>
    <cellStyle name="Normal 30 3 3 3" xfId="26032" xr:uid="{CE9B96AC-0FD5-42A0-AF57-EC719CC53727}"/>
    <cellStyle name="Normal 30 3 3 4" xfId="26033" xr:uid="{7BA8A71C-56E9-44CA-BBF6-4B2768289D6A}"/>
    <cellStyle name="Normal 30 3 3 5" xfId="26034" xr:uid="{BAF5436B-38FC-4EB6-9399-080952AD5C06}"/>
    <cellStyle name="Normal 30 3 4" xfId="26035" xr:uid="{8EDEE59E-D234-41B5-B0DE-617A28E11AFC}"/>
    <cellStyle name="Normal 30 3 4 2" xfId="26036" xr:uid="{A81B0911-7452-4023-B407-35E09EC0151E}"/>
    <cellStyle name="Normal 30 3 4 2 2" xfId="26037" xr:uid="{2CB2C717-0A22-40F3-B17D-58FD50017449}"/>
    <cellStyle name="Normal 30 3 4 3" xfId="26038" xr:uid="{A823D24F-1E6D-48C2-B2C8-A6B3831AAD46}"/>
    <cellStyle name="Normal 30 3 4 4" xfId="26039" xr:uid="{9902689F-BDAC-426D-A795-151835415783}"/>
    <cellStyle name="Normal 30 3 5" xfId="26040" xr:uid="{A4807507-E957-413E-A9FF-7CA70E618CF0}"/>
    <cellStyle name="Normal 30 3 5 2" xfId="26041" xr:uid="{3D0831A3-219F-4236-9BFB-E49DFA366B7E}"/>
    <cellStyle name="Normal 30 3 5 2 2" xfId="26042" xr:uid="{52D1EBA8-62D6-40E0-B543-38ABDDA47A32}"/>
    <cellStyle name="Normal 30 3 5 3" xfId="26043" xr:uid="{9A679F58-1E39-4250-8F62-BA1EB6C2298C}"/>
    <cellStyle name="Normal 30 3 5 4" xfId="26044" xr:uid="{F0BDEC1E-F133-4092-882A-0D420720DD82}"/>
    <cellStyle name="Normal 30 3 6" xfId="26045" xr:uid="{36E102F7-4312-468A-BB09-7AB56E2C2722}"/>
    <cellStyle name="Normal 30 3 6 2" xfId="26046" xr:uid="{0A87B30C-0DD9-4F9E-A352-16656E73D8A9}"/>
    <cellStyle name="Normal 30 3 7" xfId="26047" xr:uid="{277B3448-7E5B-4DF6-858F-A92EDAF6BA51}"/>
    <cellStyle name="Normal 30 3 8" xfId="26048" xr:uid="{03187A23-1C4F-45A5-81E2-26B5062406F0}"/>
    <cellStyle name="Normal 30 3 9" xfId="26049" xr:uid="{E73D1E8B-2DD6-49EC-8AEC-320079795E03}"/>
    <cellStyle name="Normal 30 4" xfId="26050" xr:uid="{79D58A85-24EA-43B2-9931-7B3909E6408B}"/>
    <cellStyle name="Normal 30 4 2" xfId="26051" xr:uid="{BFCDF3CC-E825-4FE5-9738-6BD07880ED48}"/>
    <cellStyle name="Normal 30 4 2 2" xfId="26052" xr:uid="{B7553BAA-6C9C-47B8-B575-64B08F9593F2}"/>
    <cellStyle name="Normal 30 4 2 3" xfId="26053" xr:uid="{74C03321-82AE-4963-9084-5B9425AF1896}"/>
    <cellStyle name="Normal 30 4 3" xfId="26054" xr:uid="{6B3CA373-1BA4-45B6-928D-E1FF78D1D3EF}"/>
    <cellStyle name="Normal 30 4 4" xfId="26055" xr:uid="{D2064CA5-08C4-4C61-96FC-3113DB148B85}"/>
    <cellStyle name="Normal 30 4 5" xfId="26056" xr:uid="{A7D65B70-DCEB-4A16-98F3-98AD46850D6B}"/>
    <cellStyle name="Normal 30 5" xfId="26057" xr:uid="{D7889596-407B-4370-9B3F-817D101003D8}"/>
    <cellStyle name="Normal 30 5 2" xfId="26058" xr:uid="{3B122FF1-9A3B-497E-9024-C1A968CDBAAE}"/>
    <cellStyle name="Normal 30 5 2 2" xfId="26059" xr:uid="{0A837878-8251-4AB6-B440-CB4FCCD9DDAC}"/>
    <cellStyle name="Normal 30 5 3" xfId="26060" xr:uid="{F8A23CDE-60C0-49F3-B7B0-1EB0A911BF7C}"/>
    <cellStyle name="Normal 30 5 4" xfId="26061" xr:uid="{B6E87C56-8F20-455C-83AC-D4A35FB1F5BD}"/>
    <cellStyle name="Normal 30 5 5" xfId="26062" xr:uid="{1BDD5120-F4EC-42AF-9AD1-3134D7EEA33C}"/>
    <cellStyle name="Normal 30 5 6" xfId="26063" xr:uid="{7B5EECA9-B62E-410D-BCD2-8DFB7B1781CC}"/>
    <cellStyle name="Normal 30 6" xfId="26064" xr:uid="{365B79B5-0CA6-4117-9649-A5502DDD0215}"/>
    <cellStyle name="Normal 30 6 2" xfId="26065" xr:uid="{F15AFABF-E03B-41C4-BB14-07BBA33A80EF}"/>
    <cellStyle name="Normal 30 6 2 2" xfId="26066" xr:uid="{F1A027C6-D508-48FF-A47A-5BE1A2C6719B}"/>
    <cellStyle name="Normal 30 6 3" xfId="26067" xr:uid="{B78D9529-529A-4341-8A13-18D54F6B98BF}"/>
    <cellStyle name="Normal 30 6 4" xfId="26068" xr:uid="{CF0A9340-064D-447D-AACC-208B69156A75}"/>
    <cellStyle name="Normal 30 6 5" xfId="26069" xr:uid="{94698DD3-FE02-48EB-89EB-2AFCD994271C}"/>
    <cellStyle name="Normal 30 7" xfId="26070" xr:uid="{F17B408B-5AA5-49B3-9366-1E15BF4E8B90}"/>
    <cellStyle name="Normal 30 7 2" xfId="26071" xr:uid="{DA5FD6AF-815B-474B-9C8E-22CA78D8C1E1}"/>
    <cellStyle name="Normal 30 7 2 2" xfId="26072" xr:uid="{4EA5CAF1-036F-4AE1-9A8B-655321007BF2}"/>
    <cellStyle name="Normal 30 7 3" xfId="26073" xr:uid="{5569AA83-8CE2-492C-B9E0-EF873935AD6C}"/>
    <cellStyle name="Normal 30 7 4" xfId="26074" xr:uid="{02FBAFAD-8EED-459E-9588-E7CF9DB3CD2A}"/>
    <cellStyle name="Normal 30 7 5" xfId="26075" xr:uid="{DF6C8D8E-DAEA-4950-BB32-570B4ACF61C9}"/>
    <cellStyle name="Normal 30 8" xfId="26076" xr:uid="{CA359C1A-156C-428F-9932-4021DEB7FB5C}"/>
    <cellStyle name="Normal 30 8 2" xfId="26077" xr:uid="{A4B7139D-936F-48D2-8A9E-54AFADF42DA5}"/>
    <cellStyle name="Normal 30 9" xfId="26078" xr:uid="{88945FF2-87E1-4122-92FD-1590FB39C132}"/>
    <cellStyle name="Normal 300" xfId="26079" xr:uid="{32E078F8-5ECB-458C-81A8-ACB44A9178C1}"/>
    <cellStyle name="Normal 301" xfId="26080" xr:uid="{4642C4E5-EC27-4FD1-ABAF-6B0D6848BD25}"/>
    <cellStyle name="Normal 302" xfId="26081" xr:uid="{9481D91F-AB29-43E0-880F-0ED80033175B}"/>
    <cellStyle name="Normal 303" xfId="26082" xr:uid="{80B02BA4-281D-4407-B4D6-2BEB17385048}"/>
    <cellStyle name="Normal 304" xfId="26083" xr:uid="{BA883A3D-CB97-4DDB-A521-7BD8C847A8D6}"/>
    <cellStyle name="Normal 305" xfId="26084" xr:uid="{F686F255-6E49-4F4C-9556-47A03B0DFDD3}"/>
    <cellStyle name="Normal 306" xfId="26085" xr:uid="{97CB4725-9559-47E1-8B95-005787B78C04}"/>
    <cellStyle name="Normal 307" xfId="26086" xr:uid="{13D67AFB-B3D7-4CC3-90DB-0CBD72EED044}"/>
    <cellStyle name="Normal 308" xfId="26087" xr:uid="{D1450E00-0A94-43F2-A54D-B3102B3A738E}"/>
    <cellStyle name="Normal 309" xfId="26088" xr:uid="{79123941-4F79-4FA8-AA09-59DDA012FD68}"/>
    <cellStyle name="Normal 31" xfId="26089" xr:uid="{F6BA8DF8-19B6-46EF-8FFC-8D541D6BF8C3}"/>
    <cellStyle name="Normal 31 10" xfId="26090" xr:uid="{8C3FE53B-4A40-46B2-88EF-2BD50264F533}"/>
    <cellStyle name="Normal 31 11" xfId="26091" xr:uid="{95726F5A-FB81-47A3-857A-E88F519403E1}"/>
    <cellStyle name="Normal 31 2" xfId="26092" xr:uid="{19A3BDA2-203E-472D-898B-FD906165387B}"/>
    <cellStyle name="Normal 31 2 2" xfId="26093" xr:uid="{CE97E263-9340-4545-9AAC-59DB16C9F2B4}"/>
    <cellStyle name="Normal 31 2 2 2" xfId="26094" xr:uid="{482CEEB6-038F-4A8B-A29E-A175F67414E9}"/>
    <cellStyle name="Normal 31 2 2 2 2" xfId="26095" xr:uid="{50E8AA2A-D7DF-4B65-BDE1-C63E7AF3361D}"/>
    <cellStyle name="Normal 31 2 3" xfId="26096" xr:uid="{D7A622AD-958A-464B-B208-0729A93F27D8}"/>
    <cellStyle name="Normal 31 2 3 2" xfId="26097" xr:uid="{DE294640-72E3-45BD-B85D-8822EBF263B1}"/>
    <cellStyle name="Normal 31 2 3 3" xfId="26098" xr:uid="{A96BF5AC-3494-4993-9F4A-ECF8AD20A725}"/>
    <cellStyle name="Normal 31 2 4" xfId="26099" xr:uid="{920A121C-A749-43F4-AEF8-B00602508B9A}"/>
    <cellStyle name="Normal 31 2 4 2" xfId="26100" xr:uid="{94AE2230-A192-4981-A9E8-AC8FC5ADA54C}"/>
    <cellStyle name="Normal 31 2 5" xfId="26101" xr:uid="{20EA6A06-388D-4F04-A9FF-D95A74A81AF8}"/>
    <cellStyle name="Normal 31 3" xfId="26102" xr:uid="{B12E4500-5691-4B25-BB61-7D6404A992FA}"/>
    <cellStyle name="Normal 31 3 2" xfId="26103" xr:uid="{01407852-35CE-4AD8-AD19-972A354613BC}"/>
    <cellStyle name="Normal 31 3 2 2" xfId="26104" xr:uid="{F0743E0D-143F-4442-B05A-AE1124E2094A}"/>
    <cellStyle name="Normal 31 3 2 2 2" xfId="26105" xr:uid="{3DE43C87-8146-41DD-BAD2-882C9B2372C9}"/>
    <cellStyle name="Normal 31 3 2 2 3" xfId="26106" xr:uid="{321054CD-46F0-45E3-A492-AF171226CE3C}"/>
    <cellStyle name="Normal 31 3 2 3" xfId="26107" xr:uid="{9F6C3796-F4E6-4C74-9C0E-8A0EAEE7C1F5}"/>
    <cellStyle name="Normal 31 3 2 4" xfId="26108" xr:uid="{3FAB09B3-0BB3-474A-9A61-50A492A5101B}"/>
    <cellStyle name="Normal 31 3 2 5" xfId="26109" xr:uid="{40677A8A-5AC1-4D7B-86AA-D5DD90A25B7A}"/>
    <cellStyle name="Normal 31 3 2 6" xfId="26110" xr:uid="{9E3B1BDB-B6D4-4FF4-97E6-2EFEB3E3DAB1}"/>
    <cellStyle name="Normal 31 3 3" xfId="26111" xr:uid="{B74D5D47-1D3C-4782-BA90-6B3322BC8A95}"/>
    <cellStyle name="Normal 31 3 3 2" xfId="26112" xr:uid="{CED08D14-D665-4CBB-819B-FC4490AFEE89}"/>
    <cellStyle name="Normal 31 3 3 2 2" xfId="26113" xr:uid="{EAA0841C-650A-4C37-8BDF-0AC5D14898D3}"/>
    <cellStyle name="Normal 31 3 3 2 3" xfId="26114" xr:uid="{1EE9B691-F240-48D7-8FB4-3FD54F113BD2}"/>
    <cellStyle name="Normal 31 3 3 3" xfId="26115" xr:uid="{E3B0D58F-617B-420C-AEF8-A6BFE1EB7504}"/>
    <cellStyle name="Normal 31 3 3 4" xfId="26116" xr:uid="{2765B2F8-9D09-4363-87E1-A2A4D9B720CC}"/>
    <cellStyle name="Normal 31 3 3 5" xfId="26117" xr:uid="{423BD0D7-72DA-4DE5-A6B8-3CE497CAB1E3}"/>
    <cellStyle name="Normal 31 3 4" xfId="26118" xr:uid="{A3F44EAC-5878-4625-8C6C-9C5291A62A82}"/>
    <cellStyle name="Normal 31 3 4 2" xfId="26119" xr:uid="{704923EB-76DA-42C3-A9E1-F36E8239AB64}"/>
    <cellStyle name="Normal 31 3 4 2 2" xfId="26120" xr:uid="{BFF84D37-8E4E-4198-81ED-CF2A286B624F}"/>
    <cellStyle name="Normal 31 3 4 3" xfId="26121" xr:uid="{605FAE90-B910-4250-8ABE-F49755A6510A}"/>
    <cellStyle name="Normal 31 3 4 4" xfId="26122" xr:uid="{2DF69ECE-85B9-42CB-880D-13F27709931F}"/>
    <cellStyle name="Normal 31 3 5" xfId="26123" xr:uid="{A3B9D365-670C-48FA-A672-B130451A2B78}"/>
    <cellStyle name="Normal 31 3 5 2" xfId="26124" xr:uid="{132F913B-F34F-44CE-B315-2D347F75C9DF}"/>
    <cellStyle name="Normal 31 3 5 2 2" xfId="26125" xr:uid="{9D8F6974-7080-43DF-9590-022C6FF25BC2}"/>
    <cellStyle name="Normal 31 3 5 3" xfId="26126" xr:uid="{50EF3B9C-5BD2-436E-AD9E-198A9E671B39}"/>
    <cellStyle name="Normal 31 3 5 4" xfId="26127" xr:uid="{BF48CFDA-2DAC-476D-B1EA-DA2A49D04B88}"/>
    <cellStyle name="Normal 31 3 6" xfId="26128" xr:uid="{94E8B70B-8A70-417A-B1C7-6874C7242ED1}"/>
    <cellStyle name="Normal 31 3 6 2" xfId="26129" xr:uid="{EB15A689-29E1-4721-B825-C1B8E2C70A45}"/>
    <cellStyle name="Normal 31 3 7" xfId="26130" xr:uid="{70C74EEE-9BAF-439C-B54B-93987450C267}"/>
    <cellStyle name="Normal 31 3 8" xfId="26131" xr:uid="{119BCC49-B843-4D44-9D7E-F40B074CE78B}"/>
    <cellStyle name="Normal 31 3 9" xfId="26132" xr:uid="{C2EA4C93-04DB-4177-BE1C-979C9B55958B}"/>
    <cellStyle name="Normal 31 4" xfId="26133" xr:uid="{3BB6C602-90FC-40E3-B970-45EC21B088EB}"/>
    <cellStyle name="Normal 31 4 2" xfId="26134" xr:uid="{FDAF0E55-F4BD-407A-8DF8-3F52D6B04D39}"/>
    <cellStyle name="Normal 31 4 2 2" xfId="26135" xr:uid="{996BF4E3-167A-4D74-B177-C51B0FD4618D}"/>
    <cellStyle name="Normal 31 4 2 3" xfId="26136" xr:uid="{D52F367E-4D6E-476E-9FDF-07AB66EDE8DC}"/>
    <cellStyle name="Normal 31 4 3" xfId="26137" xr:uid="{00361348-D52F-40CB-9FF8-ABB2F62B96A5}"/>
    <cellStyle name="Normal 31 4 4" xfId="26138" xr:uid="{5CA2ED04-29EE-4139-A5CF-652A7514DB38}"/>
    <cellStyle name="Normal 31 4 5" xfId="26139" xr:uid="{551A828A-06C1-4DF8-B88B-AFFAD6C1644B}"/>
    <cellStyle name="Normal 31 5" xfId="26140" xr:uid="{DC33014D-6C66-4E0B-9B1F-F94AE80056B9}"/>
    <cellStyle name="Normal 31 5 2" xfId="26141" xr:uid="{0637B374-BB20-4BB9-A2BA-3FA9DD6CB3DE}"/>
    <cellStyle name="Normal 31 5 2 2" xfId="26142" xr:uid="{691E0A4F-9DA2-4511-A4C1-55577ACA694B}"/>
    <cellStyle name="Normal 31 5 3" xfId="26143" xr:uid="{1BFF2862-8544-4B3B-B341-FC1074FD95A1}"/>
    <cellStyle name="Normal 31 5 4" xfId="26144" xr:uid="{4679EB0D-DEC5-4F3E-881A-80DC6E756E15}"/>
    <cellStyle name="Normal 31 5 5" xfId="26145" xr:uid="{21E22556-2907-4B27-9BF0-115D0F31BD48}"/>
    <cellStyle name="Normal 31 5 6" xfId="26146" xr:uid="{5C75F1AB-C78F-47BC-9333-ABE89C791F5C}"/>
    <cellStyle name="Normal 31 6" xfId="26147" xr:uid="{4D6496F9-65B9-46CC-8576-0235F898886B}"/>
    <cellStyle name="Normal 31 6 2" xfId="26148" xr:uid="{6C0342E1-1A8D-4A3D-935F-C6397B9183F9}"/>
    <cellStyle name="Normal 31 6 2 2" xfId="26149" xr:uid="{A4CA7A70-0104-4349-BB7F-8C2E84DFEFEC}"/>
    <cellStyle name="Normal 31 6 3" xfId="26150" xr:uid="{89025474-5F91-46A8-993D-E916843B1D48}"/>
    <cellStyle name="Normal 31 6 4" xfId="26151" xr:uid="{5B6DDC19-8BF4-47FC-8D25-F9F891B4C2ED}"/>
    <cellStyle name="Normal 31 6 5" xfId="26152" xr:uid="{5204F94B-1FD0-4F98-8DCF-12461A8A4C44}"/>
    <cellStyle name="Normal 31 7" xfId="26153" xr:uid="{C356C727-3BA5-4FFF-99A8-72AA52903F66}"/>
    <cellStyle name="Normal 31 7 2" xfId="26154" xr:uid="{17D9D878-57CD-46AB-8E97-E898F7E85E5F}"/>
    <cellStyle name="Normal 31 7 2 2" xfId="26155" xr:uid="{55A9B120-E58A-4755-AD2B-56A4AB9D3729}"/>
    <cellStyle name="Normal 31 7 3" xfId="26156" xr:uid="{6164697A-2594-4C33-9706-E31DA08EEBA4}"/>
    <cellStyle name="Normal 31 7 4" xfId="26157" xr:uid="{7C2F44EF-7904-4A58-87F4-280218E4ECBD}"/>
    <cellStyle name="Normal 31 7 5" xfId="26158" xr:uid="{B2255B3A-8F75-4E67-B015-F7CFF120795E}"/>
    <cellStyle name="Normal 31 8" xfId="26159" xr:uid="{A848F99A-96C0-4231-8ED7-30774B2B39FB}"/>
    <cellStyle name="Normal 31 8 2" xfId="26160" xr:uid="{D681BF1B-68FC-4BEC-A1E3-88DFE1D2A2C9}"/>
    <cellStyle name="Normal 31 9" xfId="26161" xr:uid="{4BDB329F-4EBA-4C12-81B7-B7E1D6C27008}"/>
    <cellStyle name="Normal 310" xfId="26162" xr:uid="{2F7AC77B-6E7B-4D10-980C-13EEEFC4854A}"/>
    <cellStyle name="Normal 311" xfId="26163" xr:uid="{BC832C76-AFE4-454F-B0A4-70E63211D2C0}"/>
    <cellStyle name="Normal 312" xfId="26164" xr:uid="{8AC0C80C-AF80-452B-B2A7-FB177E4950A4}"/>
    <cellStyle name="Normal 313" xfId="26165" xr:uid="{3688C279-BA51-4C7B-9779-CCB96A43A420}"/>
    <cellStyle name="Normal 314" xfId="26166" xr:uid="{503E7B33-4445-4345-A2E8-0AD9FFC92328}"/>
    <cellStyle name="Normal 315" xfId="26167" xr:uid="{C3852FF8-FD02-4EFD-9ED9-B16A203C4451}"/>
    <cellStyle name="Normal 316" xfId="26168" xr:uid="{66B9478A-D601-4A82-8FAF-5DD6F23FC3CF}"/>
    <cellStyle name="Normal 317" xfId="26169" xr:uid="{429FB4EB-6337-4A23-85B7-5785F0CF5A94}"/>
    <cellStyle name="Normal 318" xfId="26170" xr:uid="{AF3688E7-C6D7-40AB-8DB6-2E8496DABD49}"/>
    <cellStyle name="Normal 319" xfId="26171" xr:uid="{E023A565-458A-4A29-80B2-5165DCDDB327}"/>
    <cellStyle name="Normal 32" xfId="26172" xr:uid="{721B0C0B-79CB-41F0-9313-0D3BCDE94266}"/>
    <cellStyle name="Normal 32 2" xfId="26173" xr:uid="{B6FE6308-3267-4FB8-823C-747E79D1B66A}"/>
    <cellStyle name="Normal 32 2 2" xfId="26174" xr:uid="{5E3FD6A3-DDA6-4092-8F08-960636DE845A}"/>
    <cellStyle name="Normal 32 2 2 2" xfId="26175" xr:uid="{9AB775DA-5F4F-4076-97CD-0752F1217586}"/>
    <cellStyle name="Normal 32 2 2 2 2" xfId="26176" xr:uid="{73EE7DD9-61B1-4FC7-A117-45D360060728}"/>
    <cellStyle name="Normal 32 2 3" xfId="26177" xr:uid="{90A46C04-5552-42CA-AA5A-5E713F7E5B6E}"/>
    <cellStyle name="Normal 32 2 3 2" xfId="26178" xr:uid="{A633F2EE-CC6C-446D-A35B-8E98B94E47E0}"/>
    <cellStyle name="Normal 32 2 4" xfId="26179" xr:uid="{A8A188C0-67A3-4ABF-8D01-0206011EF3A7}"/>
    <cellStyle name="Normal 32 2 4 2" xfId="26180" xr:uid="{00A87C32-08BC-4F97-874A-8BF5855E99BA}"/>
    <cellStyle name="Normal 32 2 5" xfId="26181" xr:uid="{670A1398-111D-4441-8058-6B1D126FF76B}"/>
    <cellStyle name="Normal 32 3" xfId="26182" xr:uid="{C5DB3251-EE2B-4860-B137-A4F278BC3293}"/>
    <cellStyle name="Normal 32 3 2" xfId="26183" xr:uid="{5EBEBDD9-3CCA-4CA4-BF1D-A1A891BF660D}"/>
    <cellStyle name="Normal 32 3 2 2" xfId="26184" xr:uid="{435C8D3A-B390-49DA-95F6-6E0F2C61CF86}"/>
    <cellStyle name="Normal 32 3 2 3" xfId="26185" xr:uid="{CEBF1948-E3B1-420C-ADAE-007B6AC5B711}"/>
    <cellStyle name="Normal 32 3 3" xfId="26186" xr:uid="{8172FF62-54EF-43C9-98ED-1229C9935663}"/>
    <cellStyle name="Normal 32 3 3 2" xfId="26187" xr:uid="{45FC5868-DDE2-4F0E-8D9A-CB14CD54C000}"/>
    <cellStyle name="Normal 32 4" xfId="26188" xr:uid="{46793BE2-203E-4B51-85C0-579D402B4ED6}"/>
    <cellStyle name="Normal 32 4 2" xfId="26189" xr:uid="{66D615F5-6877-42B1-B95C-15DF5007AF66}"/>
    <cellStyle name="Normal 32 5" xfId="26190" xr:uid="{571E7C34-131E-4D71-9B9D-37387EA512A8}"/>
    <cellStyle name="Normal 32 5 2" xfId="26191" xr:uid="{93791256-75A3-4ACC-8ACC-3D92D8E4CB17}"/>
    <cellStyle name="Normal 32 6" xfId="26192" xr:uid="{C7383274-B4F7-42B9-80BC-A63E876A86C6}"/>
    <cellStyle name="Normal 32 7" xfId="26193" xr:uid="{4335B3C2-3C04-4954-B3B7-79BF0017D31C}"/>
    <cellStyle name="Normal 32 8" xfId="26194" xr:uid="{5C476BDE-68A0-43D9-999B-EBA5DC784062}"/>
    <cellStyle name="Normal 320" xfId="26195" xr:uid="{3B6D2101-2D5C-4094-A87A-1CAEE10E071C}"/>
    <cellStyle name="Normal 321" xfId="26196" xr:uid="{06B673E3-2148-45F7-9BAC-4B7081242ADF}"/>
    <cellStyle name="Normal 322" xfId="26197" xr:uid="{F30BB04B-964C-4E6E-B52E-0AF76803D6CA}"/>
    <cellStyle name="Normal 323" xfId="26198" xr:uid="{07D2D85D-C567-466D-B75E-011D461F04F3}"/>
    <cellStyle name="Normal 324" xfId="26199" xr:uid="{B5F17617-71EE-4E78-974C-FAC4CF18B35A}"/>
    <cellStyle name="Normal 325" xfId="26200" xr:uid="{0F5E72BD-57A5-4D94-8E3F-EBFC68FD1038}"/>
    <cellStyle name="Normal 326" xfId="26201" xr:uid="{51E08837-A990-4AE0-9FE6-D025B1E7AEC6}"/>
    <cellStyle name="Normal 327" xfId="26202" xr:uid="{69E931B9-E9FF-468F-8520-A6E0B340C2FB}"/>
    <cellStyle name="Normal 328" xfId="26203" xr:uid="{99C5A3BA-2FE6-40CD-B079-35F25D9EAA1C}"/>
    <cellStyle name="Normal 329" xfId="26204" xr:uid="{BA12EF6C-3477-4779-BFFE-7959A209669E}"/>
    <cellStyle name="Normal 33" xfId="26205" xr:uid="{661CFFE4-5E17-4284-B856-6249C218E1B9}"/>
    <cellStyle name="Normal 33 2" xfId="26206" xr:uid="{2C66FFFC-25BE-40CE-AA5D-050882A15205}"/>
    <cellStyle name="Normal 33 2 2" xfId="26207" xr:uid="{7834430E-FEDB-4F6A-AB61-16060087A44F}"/>
    <cellStyle name="Normal 33 2 2 2" xfId="26208" xr:uid="{B2668AE2-B368-4BD9-893C-54D68CB7B88F}"/>
    <cellStyle name="Normal 33 2 2 2 2" xfId="26209" xr:uid="{99367232-205F-4851-8405-4FD0A281EB55}"/>
    <cellStyle name="Normal 33 2 3" xfId="26210" xr:uid="{FB25D727-C7E0-4F05-A616-A947715628C8}"/>
    <cellStyle name="Normal 33 2 3 2" xfId="26211" xr:uid="{271B406A-FC4D-482A-B500-124A36F37C64}"/>
    <cellStyle name="Normal 33 2 4" xfId="26212" xr:uid="{EF3983CB-2A2B-48FF-8DFB-15F021B94AC2}"/>
    <cellStyle name="Normal 33 2 4 2" xfId="26213" xr:uid="{2C8B5B74-3133-4570-B993-1522028E0869}"/>
    <cellStyle name="Normal 33 2 5" xfId="26214" xr:uid="{688959EF-51BE-4237-955D-9671352EB5F0}"/>
    <cellStyle name="Normal 33 2 6" xfId="26215" xr:uid="{02D593F3-2886-4AD2-A4C5-6E260663EBF8}"/>
    <cellStyle name="Normal 33 3" xfId="26216" xr:uid="{DBB242E7-42FF-4ABA-A04A-997E8B6EC235}"/>
    <cellStyle name="Normal 33 3 2" xfId="26217" xr:uid="{E183E667-3D11-47EF-A557-62D4CC593BCD}"/>
    <cellStyle name="Normal 33 3 2 2" xfId="26218" xr:uid="{64546BC0-25CB-40FD-B89B-97EBB28C90F1}"/>
    <cellStyle name="Normal 33 3 2 3" xfId="26219" xr:uid="{B5A9EAA3-4201-4CCB-81ED-4271E0D58E4E}"/>
    <cellStyle name="Normal 33 3 3" xfId="26220" xr:uid="{79B8E58F-20E8-4811-AC37-AA1EE635FE6C}"/>
    <cellStyle name="Normal 33 3 3 2" xfId="26221" xr:uid="{635E857C-933C-4248-8EA3-BD06268E19DE}"/>
    <cellStyle name="Normal 33 4" xfId="26222" xr:uid="{6F7EB8A7-157D-4EF5-A128-20695729AB7C}"/>
    <cellStyle name="Normal 33 4 2" xfId="26223" xr:uid="{13C08BF1-BD86-4C7D-ACAB-9531699F685E}"/>
    <cellStyle name="Normal 33 5" xfId="26224" xr:uid="{12121E3E-DE43-4D6C-B0C2-ED90205EF14D}"/>
    <cellStyle name="Normal 33 5 2" xfId="26225" xr:uid="{5A8E12A2-BD02-4E1B-BAEB-A78BE98387FE}"/>
    <cellStyle name="Normal 33 6" xfId="26226" xr:uid="{C4021059-37EA-4DB1-B9E3-F78714D9A843}"/>
    <cellStyle name="Normal 33 7" xfId="26227" xr:uid="{C91DCDBB-2418-48A2-9F8A-A640A537D148}"/>
    <cellStyle name="Normal 33 8" xfId="26228" xr:uid="{28D593FF-0319-4F59-A015-4C8BDB5FE874}"/>
    <cellStyle name="Normal 330" xfId="26229" xr:uid="{BD4F7721-BC06-431D-B7B0-62803A865E4F}"/>
    <cellStyle name="Normal 331" xfId="26230" xr:uid="{CDB2197D-27AC-4627-B8C3-E1137A860026}"/>
    <cellStyle name="Normal 332" xfId="26231" xr:uid="{3E9C2FA9-0C2B-4C17-966A-D7094819C741}"/>
    <cellStyle name="Normal 333" xfId="26232" xr:uid="{2DADCBED-9CAD-4C8E-8FF1-FB371E9DDEB4}"/>
    <cellStyle name="Normal 334" xfId="26233" xr:uid="{4F589E78-F16E-4694-92AD-CA5038FE34FE}"/>
    <cellStyle name="Normal 335" xfId="26234" xr:uid="{EA5DCC1F-6E7F-473A-A40B-413DA010AE95}"/>
    <cellStyle name="Normal 336" xfId="26235" xr:uid="{E7C15418-B245-4120-9C08-9122243B3934}"/>
    <cellStyle name="Normal 337" xfId="26236" xr:uid="{E2D0D1F8-F8F4-41D4-9138-310EF5AC7D44}"/>
    <cellStyle name="Normal 338" xfId="26237" xr:uid="{275C8473-94B2-4501-B1A3-3BB6F6574940}"/>
    <cellStyle name="Normal 339" xfId="26238" xr:uid="{C16F13AC-7593-4D55-B108-1B80A35AA228}"/>
    <cellStyle name="Normal 34" xfId="26239" xr:uid="{0A5F1DB6-8E13-404A-BECA-1D1460E59279}"/>
    <cellStyle name="Normal 34 2" xfId="26240" xr:uid="{9D0CB577-47A2-48FE-B3F9-E52D7C704528}"/>
    <cellStyle name="Normal 34 2 2" xfId="26241" xr:uid="{6F4A8C95-8041-48A8-AE9B-46502565FBAF}"/>
    <cellStyle name="Normal 34 2 2 2" xfId="26242" xr:uid="{FAA0027A-85E3-4BC9-A6B1-FB0D04F77BE1}"/>
    <cellStyle name="Normal 34 2 2 2 2" xfId="26243" xr:uid="{8DE5B0CB-1F1F-4F1A-B9D5-5D56796DFF01}"/>
    <cellStyle name="Normal 34 2 3" xfId="26244" xr:uid="{88911DB5-C576-4DAE-A8DF-9576F183A22C}"/>
    <cellStyle name="Normal 34 2 3 2" xfId="26245" xr:uid="{76CF0743-44BB-48DB-AE4E-E9B2B74A205D}"/>
    <cellStyle name="Normal 34 2 4" xfId="26246" xr:uid="{786C86A6-E8CC-42DE-BBDC-5AD5E473D8F7}"/>
    <cellStyle name="Normal 34 2 4 2" xfId="26247" xr:uid="{70D86EA0-ED9B-4D44-B3AC-98AEC7360CCA}"/>
    <cellStyle name="Normal 34 2 5" xfId="26248" xr:uid="{06409F53-A5BB-4ACB-910C-AFADD6CC5FDD}"/>
    <cellStyle name="Normal 34 2 6" xfId="26249" xr:uid="{70F096CD-129E-4F2C-BF04-9240F2FAEBD7}"/>
    <cellStyle name="Normal 34 3" xfId="26250" xr:uid="{F0EE717C-0B32-44C9-9F8D-5528F4E9E57F}"/>
    <cellStyle name="Normal 34 3 2" xfId="26251" xr:uid="{4DAB8F46-3DF5-4223-9ECF-6C701F961609}"/>
    <cellStyle name="Normal 34 3 2 2" xfId="26252" xr:uid="{1F10A80D-76BD-45EC-AB04-982E7F571EC8}"/>
    <cellStyle name="Normal 34 3 2 3" xfId="26253" xr:uid="{030F2C1E-9480-434C-93FF-FE599DE5C07F}"/>
    <cellStyle name="Normal 34 3 3" xfId="26254" xr:uid="{C2891378-D4D5-4528-AEBB-DB024A2D8E47}"/>
    <cellStyle name="Normal 34 3 3 2" xfId="26255" xr:uid="{FF4DB19D-29D5-4BD3-92F8-31F6DCDE7C9A}"/>
    <cellStyle name="Normal 34 4" xfId="26256" xr:uid="{92CE74E4-F0AE-4A37-BF46-F9CC76A53121}"/>
    <cellStyle name="Normal 34 4 2" xfId="26257" xr:uid="{C5715641-066E-4C38-909E-697686AD8630}"/>
    <cellStyle name="Normal 34 5" xfId="26258" xr:uid="{C120F8E4-ED49-46F9-8EFC-9E6C2BD1152E}"/>
    <cellStyle name="Normal 34 5 2" xfId="26259" xr:uid="{24875377-8EB5-4482-AD52-87FE25D5EE15}"/>
    <cellStyle name="Normal 34 6" xfId="26260" xr:uid="{7DFCEA92-619E-4A3B-B461-AEA3A10E10AD}"/>
    <cellStyle name="Normal 34 7" xfId="26261" xr:uid="{0E951679-4AC3-4401-B3DC-984CB2B1C23F}"/>
    <cellStyle name="Normal 34 8" xfId="26262" xr:uid="{210FF2BA-94B6-4A3D-80DE-BF05ADD5A37E}"/>
    <cellStyle name="Normal 340" xfId="26263" xr:uid="{2064299F-D4D6-4D11-B89B-7A73B3968347}"/>
    <cellStyle name="Normal 341" xfId="26264" xr:uid="{0AF90AD6-119F-418A-99D0-50DB9F5B87E9}"/>
    <cellStyle name="Normal 342" xfId="26265" xr:uid="{246438D8-1A5F-4C24-AB47-D283B571E893}"/>
    <cellStyle name="Normal 342 2" xfId="26266" xr:uid="{17B0588B-AFBE-4C22-B0F6-0A566D966A64}"/>
    <cellStyle name="Normal 343" xfId="26267" xr:uid="{C759349F-A480-4951-88DA-0B20E2C80A3E}"/>
    <cellStyle name="Normal 344" xfId="26268" xr:uid="{CB2896CF-0A2A-4743-B1A6-A8BB78A7F614}"/>
    <cellStyle name="Normal 345" xfId="26269" xr:uid="{BBF1FED0-0390-4F64-B92A-F9AD005F0E9A}"/>
    <cellStyle name="Normal 346" xfId="26270" xr:uid="{0980CE8A-E500-426A-A170-9CD690CC7FBB}"/>
    <cellStyle name="Normal 347" xfId="26271" xr:uid="{4A048CFC-3CA5-44FA-92EA-BEB95B9F5E44}"/>
    <cellStyle name="Normal 348" xfId="26272" xr:uid="{0818CDAC-B1BD-45EC-8777-0071CFF68086}"/>
    <cellStyle name="Normal 349" xfId="26273" xr:uid="{6B6D7032-5D37-45B8-992C-BB6DC46A09C9}"/>
    <cellStyle name="Normal 35" xfId="26274" xr:uid="{3B407F4B-08A0-4190-A20A-A4AA4E87C6B0}"/>
    <cellStyle name="Normal 35 2" xfId="26275" xr:uid="{251CA6A4-2796-4255-B288-657439C326BF}"/>
    <cellStyle name="Normal 35 2 2" xfId="26276" xr:uid="{4332C59D-7618-48DF-ACB9-4FCACCA0D2E9}"/>
    <cellStyle name="Normal 35 2 2 2" xfId="26277" xr:uid="{993E38B6-9751-4421-87B5-B2D5661B8D5E}"/>
    <cellStyle name="Normal 35 2 2 2 2" xfId="26278" xr:uid="{FA6C5A60-B6B3-4913-A449-E6787081D0C9}"/>
    <cellStyle name="Normal 35 2 3" xfId="26279" xr:uid="{F1CAE727-FF86-47A1-8B80-99CFB8A4AF66}"/>
    <cellStyle name="Normal 35 2 3 2" xfId="26280" xr:uid="{32452D59-A3E2-4199-9560-FB3FC094EFA0}"/>
    <cellStyle name="Normal 35 2 4" xfId="26281" xr:uid="{51159E54-C574-4377-99C9-826724802DA8}"/>
    <cellStyle name="Normal 35 2 4 2" xfId="26282" xr:uid="{F39C7E24-90A9-49E5-8DE2-1482D2FC9FC2}"/>
    <cellStyle name="Normal 35 2 5" xfId="26283" xr:uid="{6E7B8CBD-7E5E-422F-B64C-75920CD4DC0A}"/>
    <cellStyle name="Normal 35 2 6" xfId="26284" xr:uid="{1E8F19C7-58DD-4585-AE85-FAE398A9B37B}"/>
    <cellStyle name="Normal 35 3" xfId="26285" xr:uid="{3C015566-156A-4344-BDBA-D26F593F3CF7}"/>
    <cellStyle name="Normal 35 3 2" xfId="26286" xr:uid="{884C4BF4-641B-446D-B91C-C934502F476A}"/>
    <cellStyle name="Normal 35 3 2 2" xfId="26287" xr:uid="{1C444DA5-DA7F-46E7-9F4A-149FAB2DF2C1}"/>
    <cellStyle name="Normal 35 3 2 3" xfId="26288" xr:uid="{F8A9CA1B-8C1A-4CDE-AB37-752721B0D0B5}"/>
    <cellStyle name="Normal 35 3 3" xfId="26289" xr:uid="{A791BAA4-681F-41CE-B12C-FF53F1A5C7DD}"/>
    <cellStyle name="Normal 35 3 3 2" xfId="26290" xr:uid="{03B45B4B-7483-4032-8DA7-BB7E66737374}"/>
    <cellStyle name="Normal 35 4" xfId="26291" xr:uid="{6B69DAE5-0D93-47FF-9802-BA7526627A2B}"/>
    <cellStyle name="Normal 35 4 2" xfId="26292" xr:uid="{C54B5554-83E2-4BB5-9F62-0E7B9037E020}"/>
    <cellStyle name="Normal 35 5" xfId="26293" xr:uid="{B132EB20-CDD7-46C8-A15F-F7B3FE5EFEDC}"/>
    <cellStyle name="Normal 35 5 2" xfId="26294" xr:uid="{1700ABD5-1C3F-4106-91F9-0EC84EF94FCE}"/>
    <cellStyle name="Normal 35 6" xfId="26295" xr:uid="{8B085C19-98EA-48B6-BC3C-26A37ADC2A62}"/>
    <cellStyle name="Normal 35 7" xfId="26296" xr:uid="{A21315B4-9BB9-405F-9686-D41E8CE7B541}"/>
    <cellStyle name="Normal 35 8" xfId="26297" xr:uid="{83C64344-7B4E-442F-B9E9-544D2BB26B47}"/>
    <cellStyle name="Normal 350" xfId="26298" xr:uid="{1C87BB34-D2E7-4AE9-9113-0A67885ABBF8}"/>
    <cellStyle name="Normal 351" xfId="26299" xr:uid="{E8F0838E-E9AC-4676-9D9E-AC37006FE923}"/>
    <cellStyle name="Normal 352" xfId="26300" xr:uid="{F2E00CDA-EDED-4A10-A2BA-F208750DE686}"/>
    <cellStyle name="Normal 353" xfId="26301" xr:uid="{BC92C4C3-5D10-45E9-9454-71919023063B}"/>
    <cellStyle name="Normal 354" xfId="26302" xr:uid="{3C9DD262-3606-4AAB-947B-9481FF952518}"/>
    <cellStyle name="Normal 355" xfId="26303" xr:uid="{377BE301-93A6-49F1-9287-67C456DD77F2}"/>
    <cellStyle name="Normal 356" xfId="26304" xr:uid="{2FA4EF14-1C84-40D6-B947-DA70D1F0F640}"/>
    <cellStyle name="Normal 357" xfId="33088" xr:uid="{7A61F01A-F8CE-4703-8DAF-960B236EB22A}"/>
    <cellStyle name="Normal 358" xfId="33090" xr:uid="{8735853D-F4E8-4B51-80E7-6DB83CAA8695}"/>
    <cellStyle name="Normal 359" xfId="33108" xr:uid="{1B39E687-91DA-40D1-AFC0-6EE061F0F55E}"/>
    <cellStyle name="Normal 36" xfId="26305" xr:uid="{09781386-5613-483F-A26B-6C35FA01952E}"/>
    <cellStyle name="Normal 36 2" xfId="26306" xr:uid="{D1A04113-B964-4E63-B7CB-A11B1095744D}"/>
    <cellStyle name="Normal 36 2 2" xfId="26307" xr:uid="{92C31091-0180-45E0-BAAA-39BF5741BDD9}"/>
    <cellStyle name="Normal 36 2 2 2" xfId="26308" xr:uid="{300A53C4-EA66-42C1-8901-6A9CAEEEC37C}"/>
    <cellStyle name="Normal 36 2 2 2 2" xfId="26309" xr:uid="{8D216D1D-05A1-4522-8467-16405FFDDFBC}"/>
    <cellStyle name="Normal 36 2 3" xfId="26310" xr:uid="{2FAB4E25-2317-4E2E-8D5F-5D949A9DB733}"/>
    <cellStyle name="Normal 36 2 3 2" xfId="26311" xr:uid="{0F63255F-2064-46F6-9A15-81C107B3E091}"/>
    <cellStyle name="Normal 36 2 4" xfId="26312" xr:uid="{ED41D0B9-EAF0-44B2-81D1-3F6CD7A175B9}"/>
    <cellStyle name="Normal 36 2 4 2" xfId="26313" xr:uid="{5F1DAC88-588A-4F2C-AAF7-DB1268F1CB09}"/>
    <cellStyle name="Normal 36 2 5" xfId="26314" xr:uid="{D8759C8C-EA84-4ACE-9492-A74947F9713D}"/>
    <cellStyle name="Normal 36 2 6" xfId="26315" xr:uid="{6A106C6D-B7F6-47A3-BE2C-3A6D2F9B57DC}"/>
    <cellStyle name="Normal 36 3" xfId="26316" xr:uid="{51FB8A11-F899-4209-B8F2-E2509850F175}"/>
    <cellStyle name="Normal 36 3 2" xfId="26317" xr:uid="{0C52CC65-BCA5-41B0-B459-DEEAF0316DF0}"/>
    <cellStyle name="Normal 36 3 2 2" xfId="26318" xr:uid="{D24B087E-DF50-474B-AF11-11D5CBD03DDE}"/>
    <cellStyle name="Normal 36 3 2 3" xfId="26319" xr:uid="{98EED9FB-0ABB-49C6-BF6D-593AA76A592A}"/>
    <cellStyle name="Normal 36 3 3" xfId="26320" xr:uid="{5238FD7A-BB15-43B4-974C-19F9D0EB96AC}"/>
    <cellStyle name="Normal 36 3 3 2" xfId="26321" xr:uid="{43FAC0AB-CAF1-4050-ACDE-EE84F3F1AF27}"/>
    <cellStyle name="Normal 36 4" xfId="26322" xr:uid="{00D880BC-9BB2-4174-AB98-DF3DC5738466}"/>
    <cellStyle name="Normal 36 4 2" xfId="26323" xr:uid="{4AA1B5AE-1875-49E9-80BF-79A496EC8555}"/>
    <cellStyle name="Normal 36 5" xfId="26324" xr:uid="{F6D796DE-3F25-4D26-A901-628FA5D4A45E}"/>
    <cellStyle name="Normal 36 5 2" xfId="26325" xr:uid="{D1A6BA3F-623F-45B4-9A08-BD94E6BBCAB7}"/>
    <cellStyle name="Normal 36 6" xfId="26326" xr:uid="{95602491-D60A-4994-A0AC-8C184DCCCCCC}"/>
    <cellStyle name="Normal 36 7" xfId="26327" xr:uid="{CC8AEFAA-8CE0-41D8-BC6C-FD5C3324FEBE}"/>
    <cellStyle name="Normal 36 8" xfId="26328" xr:uid="{DB283D2C-A684-4210-A90C-C6C2C11FE34C}"/>
    <cellStyle name="Normal 360" xfId="33125" xr:uid="{4014F57F-5B92-4C53-AD85-7E86199CD503}"/>
    <cellStyle name="Normal 361" xfId="33128" xr:uid="{B7C53A4B-44AB-42E5-9A4D-4771AF77219F}"/>
    <cellStyle name="Normal 362" xfId="32993" xr:uid="{4C5324BA-1AE9-4286-82F4-D2D0CDA8DA90}"/>
    <cellStyle name="Normal 363" xfId="33129" xr:uid="{2C97A285-BECF-4E11-BD94-6EFC18DE8664}"/>
    <cellStyle name="Normal 364" xfId="33131" xr:uid="{CCA1C54C-6F37-481D-9277-1D8917812716}"/>
    <cellStyle name="Normal 37" xfId="26329" xr:uid="{CEFE5D6F-2C70-43C9-89D9-1B9412D03AFB}"/>
    <cellStyle name="Normal 37 2" xfId="26330" xr:uid="{B65E53AA-C613-45E7-84A4-C48B3867F7DC}"/>
    <cellStyle name="Normal 37 2 2" xfId="26331" xr:uid="{A6E22C3A-EF3D-49ED-BA95-0F2F1392B6A3}"/>
    <cellStyle name="Normal 37 2 2 2" xfId="26332" xr:uid="{340E3737-24DA-4D57-9DBF-969BFD01887E}"/>
    <cellStyle name="Normal 37 2 2 2 2" xfId="26333" xr:uid="{089E318A-AC4C-4B98-BF87-56DFC61780DF}"/>
    <cellStyle name="Normal 37 2 3" xfId="26334" xr:uid="{0C44ABD6-F2FF-447F-AA1F-60375F4D2622}"/>
    <cellStyle name="Normal 37 2 3 2" xfId="26335" xr:uid="{545022EE-B66C-4ADA-8B60-D80698BBDC46}"/>
    <cellStyle name="Normal 37 2 4" xfId="26336" xr:uid="{B837FCE7-055A-4F46-AF62-AD7617D3690A}"/>
    <cellStyle name="Normal 37 2 4 2" xfId="26337" xr:uid="{320CCE2C-26EE-49A6-9F78-1D1A83E4F182}"/>
    <cellStyle name="Normal 37 2 5" xfId="26338" xr:uid="{1F0745F3-C86F-4453-83B1-284BB93FD127}"/>
    <cellStyle name="Normal 37 2 6" xfId="26339" xr:uid="{F270A0BE-0387-49DD-B06C-DA3982538435}"/>
    <cellStyle name="Normal 37 3" xfId="26340" xr:uid="{C4E28912-1105-4106-A12A-55DC5A2A8BA9}"/>
    <cellStyle name="Normal 37 3 2" xfId="26341" xr:uid="{82BB8C22-3127-4386-BCB6-67511DECFBA2}"/>
    <cellStyle name="Normal 37 3 2 2" xfId="26342" xr:uid="{08382002-EF05-4CAD-9F17-FD647384231D}"/>
    <cellStyle name="Normal 37 3 2 3" xfId="26343" xr:uid="{804742B0-86D9-4F05-A063-109B92CB68B2}"/>
    <cellStyle name="Normal 37 3 3" xfId="26344" xr:uid="{35B60CA7-FF12-4EF0-9B9E-72FF5037FC57}"/>
    <cellStyle name="Normal 37 3 3 2" xfId="26345" xr:uid="{622816F4-B1E7-452B-90CB-B64A6DD6E9F9}"/>
    <cellStyle name="Normal 37 4" xfId="26346" xr:uid="{41C9947B-17F9-4994-A905-4023C5993F54}"/>
    <cellStyle name="Normal 37 4 2" xfId="26347" xr:uid="{9560998E-01D6-4ED6-9339-046D683CF285}"/>
    <cellStyle name="Normal 37 5" xfId="26348" xr:uid="{F425C376-4AE1-4B38-B940-371B4B6CCAC4}"/>
    <cellStyle name="Normal 37 5 2" xfId="26349" xr:uid="{27C29A57-9179-4D2B-9125-268013F12E30}"/>
    <cellStyle name="Normal 37 6" xfId="26350" xr:uid="{3CCF7505-E748-4498-990D-17A79B5E446A}"/>
    <cellStyle name="Normal 37 7" xfId="26351" xr:uid="{CAA6C2BB-97CC-4C61-BF24-C34DD5E7FD1A}"/>
    <cellStyle name="Normal 37 8" xfId="26352" xr:uid="{505AB922-3321-4DC4-94AE-409605FD599E}"/>
    <cellStyle name="Normal 38" xfId="26353" xr:uid="{FBA15695-781A-47DD-B6AF-A2565C049C46}"/>
    <cellStyle name="Normal 38 2" xfId="26354" xr:uid="{018CADDF-4DCB-4D82-AACB-C9469E9FBAFC}"/>
    <cellStyle name="Normal 38 2 2" xfId="26355" xr:uid="{B31D1F12-D0BE-4823-A191-7989105008D2}"/>
    <cellStyle name="Normal 38 2 2 2" xfId="26356" xr:uid="{7207D059-8527-4333-B045-FC3AFB0AE85B}"/>
    <cellStyle name="Normal 38 2 2 2 2" xfId="26357" xr:uid="{17E12F8E-40E3-4EC7-968C-8A17372FCF75}"/>
    <cellStyle name="Normal 38 2 3" xfId="26358" xr:uid="{8C407AB3-AF6B-4A13-8660-6C98F431C6D3}"/>
    <cellStyle name="Normal 38 2 3 2" xfId="26359" xr:uid="{9AFB9A8D-3ED2-4EBB-9DE4-A0FABBA1E7C5}"/>
    <cellStyle name="Normal 38 2 4" xfId="26360" xr:uid="{D6DF3BEF-BDB8-4831-8A76-E62C96B638BE}"/>
    <cellStyle name="Normal 38 2 4 2" xfId="26361" xr:uid="{2E8B65BC-FFC6-49C2-92AE-60C25C449DAC}"/>
    <cellStyle name="Normal 38 2 5" xfId="26362" xr:uid="{1DE81A9F-BEE1-47A6-BECC-5B5367CFD759}"/>
    <cellStyle name="Normal 38 2 6" xfId="26363" xr:uid="{9A536349-4FEC-4682-B28A-50BFF7C8122C}"/>
    <cellStyle name="Normal 38 3" xfId="26364" xr:uid="{727EB697-62BF-4A54-8471-614227966C7B}"/>
    <cellStyle name="Normal 38 3 2" xfId="26365" xr:uid="{2E68C39A-1C0F-4D22-9ABF-29F90BB729FE}"/>
    <cellStyle name="Normal 38 3 2 2" xfId="26366" xr:uid="{52757F1B-E95E-4705-8783-DDDBE173D0CC}"/>
    <cellStyle name="Normal 38 3 2 3" xfId="26367" xr:uid="{963EE129-973D-4905-B2F8-72D66068250E}"/>
    <cellStyle name="Normal 38 3 3" xfId="26368" xr:uid="{3CA2D72E-09EE-4D0B-9DEC-1752DE2619C5}"/>
    <cellStyle name="Normal 38 3 3 2" xfId="26369" xr:uid="{569C06A8-EF77-4112-B008-96E86E76E36E}"/>
    <cellStyle name="Normal 38 4" xfId="26370" xr:uid="{FD8225BE-A04C-4F70-8C7A-68A34BDDE078}"/>
    <cellStyle name="Normal 38 4 2" xfId="26371" xr:uid="{5AB15AC6-AD59-442F-BAAD-422D57FD3956}"/>
    <cellStyle name="Normal 38 5" xfId="26372" xr:uid="{94AE2D17-9DA3-4575-B41F-386621CF008A}"/>
    <cellStyle name="Normal 38 5 2" xfId="26373" xr:uid="{172F3B9C-A178-4B47-A91B-391228247C63}"/>
    <cellStyle name="Normal 38 6" xfId="26374" xr:uid="{D3516AE4-28EE-4E1B-A7D9-174EFDC8365E}"/>
    <cellStyle name="Normal 38 7" xfId="26375" xr:uid="{4C0A611C-88C6-4262-A0E2-BD488C549405}"/>
    <cellStyle name="Normal 38 8" xfId="26376" xr:uid="{8C838586-8A9C-492D-BE44-54EFF6FCB0F6}"/>
    <cellStyle name="Normal 39" xfId="26377" xr:uid="{61DD284B-2A07-475C-A520-AFBC41ABED2B}"/>
    <cellStyle name="Normal 39 2" xfId="26378" xr:uid="{4431C861-AB6F-4DDC-8D19-346A85BF7293}"/>
    <cellStyle name="Normal 39 2 2" xfId="26379" xr:uid="{7FDC79D2-D241-4F4F-9EC5-AC29A32D941C}"/>
    <cellStyle name="Normal 39 2 2 2" xfId="26380" xr:uid="{D280C535-2DD8-4FD5-BAEC-9371555E2BEC}"/>
    <cellStyle name="Normal 39 2 2 2 2" xfId="26381" xr:uid="{69480BA7-A93F-4870-BDCD-D3F9D28DAFCA}"/>
    <cellStyle name="Normal 39 2 3" xfId="26382" xr:uid="{0195616B-864A-4BA3-B789-3FDACA823E65}"/>
    <cellStyle name="Normal 39 2 3 2" xfId="26383" xr:uid="{8C817D97-5420-4F8B-A8FE-B3A353C75EFA}"/>
    <cellStyle name="Normal 39 2 4" xfId="26384" xr:uid="{D724A0C7-9499-4EAD-8D51-0EC3055D85A4}"/>
    <cellStyle name="Normal 39 2 4 2" xfId="26385" xr:uid="{740B7B37-A9EB-428B-ADB1-AB47C5FAFF25}"/>
    <cellStyle name="Normal 39 2 5" xfId="26386" xr:uid="{94D514C0-BE52-46DB-B7AB-A1B912E7846B}"/>
    <cellStyle name="Normal 39 3" xfId="26387" xr:uid="{244FB5F0-7420-407B-A69B-DA5F0F62188D}"/>
    <cellStyle name="Normal 39 3 2" xfId="26388" xr:uid="{9A7BF79B-6363-49B4-86CD-816F93B247E2}"/>
    <cellStyle name="Normal 39 3 2 2" xfId="26389" xr:uid="{C9E1FB53-D99E-4D88-AA66-33F723ABD7D5}"/>
    <cellStyle name="Normal 39 3 2 3" xfId="26390" xr:uid="{CAFC46C3-DD95-4CF2-9A90-E859A44BFB4E}"/>
    <cellStyle name="Normal 39 3 3" xfId="26391" xr:uid="{867710C7-4C78-4621-985B-EC2BE3BB0229}"/>
    <cellStyle name="Normal 39 3 3 2" xfId="26392" xr:uid="{3523DE3F-7503-4F55-BFBE-C94B7AC23F73}"/>
    <cellStyle name="Normal 39 4" xfId="26393" xr:uid="{DB8C4373-BFC9-4AE1-8357-155EF853673D}"/>
    <cellStyle name="Normal 39 4 2" xfId="26394" xr:uid="{83952171-0327-4548-945A-C07E2137A817}"/>
    <cellStyle name="Normal 39 5" xfId="26395" xr:uid="{D711220F-EF48-4354-99EB-B917DAB30C8B}"/>
    <cellStyle name="Normal 39 5 2" xfId="26396" xr:uid="{7C13F3A6-3EA2-4280-91F8-3C801C11542D}"/>
    <cellStyle name="Normal 39 6" xfId="26397" xr:uid="{6FA86C45-D872-44C2-9980-A178F5E9732B}"/>
    <cellStyle name="Normal 39 7" xfId="26398" xr:uid="{56ADBB0A-C4BD-4EEB-B797-524E393F613F}"/>
    <cellStyle name="Normal 39 8" xfId="26399" xr:uid="{B91E0DFE-D86A-426E-9C31-9B696CF99439}"/>
    <cellStyle name="Normal 4" xfId="800" xr:uid="{13042FC4-9BD5-4C20-A973-2AEC839823D4}"/>
    <cellStyle name="Normal 4 10" xfId="26401" xr:uid="{D80D63B0-28DF-4C63-A67C-984493E313E0}"/>
    <cellStyle name="Normal 4 10 2" xfId="26402" xr:uid="{247702BB-7D7D-4140-AC95-C83FB32A6095}"/>
    <cellStyle name="Normal 4 10 2 2" xfId="26403" xr:uid="{FC13AF95-2BE3-4BE0-B05E-C9276C23B426}"/>
    <cellStyle name="Normal 4 10 2 2 2" xfId="26404" xr:uid="{2FAD946B-AB27-4548-81D3-A3E4E16F0349}"/>
    <cellStyle name="Normal 4 10 2 2 3" xfId="26405" xr:uid="{174BBB7F-80F2-4019-9DC2-5D1CFB144B0C}"/>
    <cellStyle name="Normal 4 10 2 3" xfId="26406" xr:uid="{99E6DD83-CCAD-44D6-A26F-9D1264C6D452}"/>
    <cellStyle name="Normal 4 10 2 3 2" xfId="26407" xr:uid="{2F58CE2E-FEA9-4B00-B733-F0AE19E31567}"/>
    <cellStyle name="Normal 4 10 2 4" xfId="26408" xr:uid="{D46FE739-5D34-4A8F-8BEF-0BDB67B8A67C}"/>
    <cellStyle name="Normal 4 10 3" xfId="26409" xr:uid="{DCE440E2-E8C0-4C04-9084-716CE8DB61B1}"/>
    <cellStyle name="Normal 4 10 3 2" xfId="26410" xr:uid="{EF94F0E5-DE5D-4DD6-9DA9-F349A4B2B1B8}"/>
    <cellStyle name="Normal 4 10 3 2 2" xfId="26411" xr:uid="{A326AEDC-4EB4-4B85-B45B-F1F5E4032DF9}"/>
    <cellStyle name="Normal 4 10 3 3" xfId="26412" xr:uid="{3CCEEBBD-D3C0-410B-ABDC-84E8BE11B617}"/>
    <cellStyle name="Normal 4 10 3 4" xfId="26413" xr:uid="{F04F8EDE-336C-4402-86D0-64DC6EC938DE}"/>
    <cellStyle name="Normal 4 10 4" xfId="26414" xr:uid="{AB2951DF-ADFA-4CD6-B375-E1AE9B6D89C0}"/>
    <cellStyle name="Normal 4 10 4 2" xfId="26415" xr:uid="{8DA8AD69-472F-4593-A5B0-5ECCAC4CCD2F}"/>
    <cellStyle name="Normal 4 10 5" xfId="26416" xr:uid="{364011CE-CA5A-4947-AC16-5D49641BB395}"/>
    <cellStyle name="Normal 4 10 6" xfId="26417" xr:uid="{06C063D7-89B7-4557-885D-639B1D7279EE}"/>
    <cellStyle name="Normal 4 11" xfId="26418" xr:uid="{6E77F027-975F-42EC-B953-585929BD5355}"/>
    <cellStyle name="Normal 4 11 2" xfId="26419" xr:uid="{B1982483-35A6-4A98-B41E-24DC580A2B88}"/>
    <cellStyle name="Normal 4 11 2 2" xfId="26420" xr:uid="{BC6AA074-E0C7-4500-A847-FDE9FBF92F11}"/>
    <cellStyle name="Normal 4 11 2 2 2" xfId="26421" xr:uid="{22862A4D-36C7-48DA-9C60-7932DA09AA76}"/>
    <cellStyle name="Normal 4 11 2 3" xfId="26422" xr:uid="{0ACFE1C4-1AF7-443F-9696-86029F95D6F2}"/>
    <cellStyle name="Normal 4 11 3" xfId="26423" xr:uid="{6CC4209F-E500-44FC-8B4F-514886189CA8}"/>
    <cellStyle name="Normal 4 11 3 2" xfId="26424" xr:uid="{132677B5-60DF-4863-BC41-B3ECFDFE4F46}"/>
    <cellStyle name="Normal 4 11 3 2 2" xfId="26425" xr:uid="{A07010D3-A2E1-48A9-821E-30E5460833EF}"/>
    <cellStyle name="Normal 4 11 3 3" xfId="26426" xr:uid="{8B2D5F67-6958-465C-A87D-23D8992DA56B}"/>
    <cellStyle name="Normal 4 11 4" xfId="26427" xr:uid="{E7A3C9B4-DC13-4C28-85F0-2F9C19C62C9A}"/>
    <cellStyle name="Normal 4 11 4 2" xfId="26428" xr:uid="{62B7F3F0-6CFE-46DD-A603-B7A9AB392F96}"/>
    <cellStyle name="Normal 4 11 5" xfId="26429" xr:uid="{4D0E645B-2ED0-4418-A3E9-3F67E028D3C2}"/>
    <cellStyle name="Normal 4 12" xfId="26430" xr:uid="{2D340480-18F0-45AC-8B33-B31FFF36238B}"/>
    <cellStyle name="Normal 4 12 2" xfId="26431" xr:uid="{9D4D81DA-A756-4428-92D6-770E1B1250DC}"/>
    <cellStyle name="Normal 4 12 2 2" xfId="26432" xr:uid="{CDFD3DAB-D47C-4A74-98EC-9DDFB62F3E2E}"/>
    <cellStyle name="Normal 4 12 3" xfId="26433" xr:uid="{C272E08E-C7DF-4981-9F7D-DEB865386CAF}"/>
    <cellStyle name="Normal 4 13" xfId="26434" xr:uid="{1F888B37-6163-4D84-B96E-00987C4EFAA2}"/>
    <cellStyle name="Normal 4 13 2" xfId="26435" xr:uid="{C44F4B91-424F-4BAC-A586-F9D3850BD52E}"/>
    <cellStyle name="Normal 4 13 2 2" xfId="26436" xr:uid="{70A443F6-C7F7-4248-AF2B-28AECF7DAD3C}"/>
    <cellStyle name="Normal 4 13 3" xfId="26437" xr:uid="{F679D53D-2F12-42B7-95D4-13BE5D8A1064}"/>
    <cellStyle name="Normal 4 13 4" xfId="26438" xr:uid="{A8A05088-705C-4361-A531-05809965914E}"/>
    <cellStyle name="Normal 4 14" xfId="26439" xr:uid="{540B9BC1-6861-4D2B-8F7C-F94026A67894}"/>
    <cellStyle name="Normal 4 14 2" xfId="26440" xr:uid="{3FA018CA-759F-4581-BF7A-2735660B1350}"/>
    <cellStyle name="Normal 4 14 2 2" xfId="26441" xr:uid="{4C3DD65A-57DF-4603-8365-C6585091042F}"/>
    <cellStyle name="Normal 4 14 3" xfId="26442" xr:uid="{8BB4FC45-77C1-41B5-AEA1-8A032CEB844A}"/>
    <cellStyle name="Normal 4 15" xfId="26443" xr:uid="{D9B0F4D3-B1BD-4588-AF77-88FA78FD2EB1}"/>
    <cellStyle name="Normal 4 15 2" xfId="26444" xr:uid="{0A35E0AD-F58C-47DE-A07C-EA634C278BE6}"/>
    <cellStyle name="Normal 4 15 2 2" xfId="26445" xr:uid="{BFD18823-4289-416E-BF8C-E5A7CB5BF076}"/>
    <cellStyle name="Normal 4 15 3" xfId="26446" xr:uid="{D66E5431-FD07-479F-A720-0755CF850D76}"/>
    <cellStyle name="Normal 4 16" xfId="26447" xr:uid="{62F213BD-5903-4DED-A4BF-30E7CD854431}"/>
    <cellStyle name="Normal 4 16 2" xfId="26448" xr:uid="{9DA4881B-55D2-4E62-8E0F-46E85A005D7B}"/>
    <cellStyle name="Normal 4 16 2 2" xfId="26449" xr:uid="{8114A103-4FCE-4ABC-B605-96469C6A7631}"/>
    <cellStyle name="Normal 4 16 3" xfId="26450" xr:uid="{2B22199A-A659-424B-9A35-774871928B20}"/>
    <cellStyle name="Normal 4 17" xfId="26451" xr:uid="{18CDE400-A334-4924-84A2-320A27ADBCA5}"/>
    <cellStyle name="Normal 4 17 2" xfId="26452" xr:uid="{846F684D-778A-4801-9E0A-36D8B979C9E2}"/>
    <cellStyle name="Normal 4 17 2 2" xfId="26453" xr:uid="{D0EF484B-70B0-400B-A366-A802E9EFCB39}"/>
    <cellStyle name="Normal 4 17 3" xfId="26454" xr:uid="{AB5E7FDD-49E1-4C26-95BD-B25DAFE35289}"/>
    <cellStyle name="Normal 4 18" xfId="26455" xr:uid="{E7CC1CEF-5162-4BDD-B6CF-1A749083B1FE}"/>
    <cellStyle name="Normal 4 18 2" xfId="26456" xr:uid="{FD362DDE-7233-4D4C-94EA-8328C29ABE4F}"/>
    <cellStyle name="Normal 4 18 2 2" xfId="26457" xr:uid="{87334FD4-0349-4E74-BCAA-B34F869E8ED1}"/>
    <cellStyle name="Normal 4 18 3" xfId="26458" xr:uid="{A6F2E77B-A84F-4628-A27A-895303517322}"/>
    <cellStyle name="Normal 4 19" xfId="26459" xr:uid="{5496A0AA-929A-4C15-AB3B-7ABAB89B242C}"/>
    <cellStyle name="Normal 4 19 2" xfId="26460" xr:uid="{D079B7CB-390C-44B6-A88C-CCD47BE0BAAC}"/>
    <cellStyle name="Normal 4 19 2 2" xfId="26461" xr:uid="{ACA95CF0-C957-4CA6-AF06-72538A439536}"/>
    <cellStyle name="Normal 4 19 3" xfId="26462" xr:uid="{1C4A53FC-609B-417A-AB6D-5D1733CECBC6}"/>
    <cellStyle name="Normal 4 2" xfId="801" xr:uid="{265687D9-C3A8-4128-A252-1EA07E91D5C9}"/>
    <cellStyle name="Normal 4 2 10" xfId="26464" xr:uid="{0B1F94AB-326F-4E13-91E3-5F5BAAD87A6A}"/>
    <cellStyle name="Normal 4 2 11" xfId="26465" xr:uid="{59796F8E-E39B-48FE-8B7D-D16F9FA476DD}"/>
    <cellStyle name="Normal 4 2 12" xfId="26466" xr:uid="{DF536FD2-0E48-4CAE-8FCC-93069942AF84}"/>
    <cellStyle name="Normal 4 2 13" xfId="26467" xr:uid="{D9C02C02-8EFA-49AC-90E0-8A46147953BB}"/>
    <cellStyle name="Normal 4 2 14" xfId="26468" xr:uid="{DC78D738-8AC1-4C26-8C35-11D98AD04F34}"/>
    <cellStyle name="Normal 4 2 15" xfId="26463" xr:uid="{C9045821-351A-4809-9908-56ACBEF61AC2}"/>
    <cellStyle name="Normal 4 2 2" xfId="802" xr:uid="{78B9648D-D8CD-4119-8AB4-8DEDE1A93D16}"/>
    <cellStyle name="Normal 4 2 2 10" xfId="26470" xr:uid="{A62D270B-5DD6-4FEE-97B6-D5138CB93785}"/>
    <cellStyle name="Normal 4 2 2 11" xfId="26471" xr:uid="{3E03B9FD-E40F-4E69-9F54-84C2FEB70F79}"/>
    <cellStyle name="Normal 4 2 2 12" xfId="26469" xr:uid="{47663F50-8FEA-4D17-9925-0621D3CDF0BB}"/>
    <cellStyle name="Normal 4 2 2 2" xfId="803" xr:uid="{77ADFDE5-571D-4FD6-AF71-CF351825B827}"/>
    <cellStyle name="Normal 4 2 2 2 10" xfId="26472" xr:uid="{DEB11632-F5EF-432F-8570-D45B66EFA1F5}"/>
    <cellStyle name="Normal 4 2 2 2 2" xfId="26473" xr:uid="{266D506B-FA76-4B04-97F1-59F4BF17283D}"/>
    <cellStyle name="Normal 4 2 2 2 2 2" xfId="26474" xr:uid="{6C6463AA-F7B2-470D-9DD8-4BD6359EA97E}"/>
    <cellStyle name="Normal 4 2 2 2 2 2 2" xfId="26475" xr:uid="{4B96BBD4-B56C-4979-961C-87BBB5E94D3A}"/>
    <cellStyle name="Normal 4 2 2 2 2 2 3" xfId="26476" xr:uid="{855AFAA5-2608-437C-B817-4F344C2915AE}"/>
    <cellStyle name="Normal 4 2 2 2 2 3" xfId="26477" xr:uid="{194C39A4-2467-4E98-A0F1-26C043018985}"/>
    <cellStyle name="Normal 4 2 2 2 2 3 2" xfId="26478" xr:uid="{1F2E88C2-E4EE-4703-BB32-9A0C67B9DE26}"/>
    <cellStyle name="Normal 4 2 2 2 2 4" xfId="26479" xr:uid="{E7DABE1E-036E-4C66-9FCF-AC6C30FCC032}"/>
    <cellStyle name="Normal 4 2 2 2 2 5" xfId="26480" xr:uid="{056B738A-FD6D-4868-BCDB-B52CC7B25108}"/>
    <cellStyle name="Normal 4 2 2 2 3" xfId="26481" xr:uid="{557B4137-CE26-4DAE-82B0-75EC4CC0D567}"/>
    <cellStyle name="Normal 4 2 2 2 3 2" xfId="26482" xr:uid="{880F8A14-BEBC-4809-A66F-0EC8A05DD2EA}"/>
    <cellStyle name="Normal 4 2 2 2 3 2 2" xfId="26483" xr:uid="{49ED28D6-C606-4E8C-8630-840EB81D6DEA}"/>
    <cellStyle name="Normal 4 2 2 2 3 3" xfId="26484" xr:uid="{8870FDB5-022C-476A-8F57-FBE2E1C7A9B1}"/>
    <cellStyle name="Normal 4 2 2 2 3 4" xfId="26485" xr:uid="{8088F70C-676E-46F5-B74E-E37FE581E6FE}"/>
    <cellStyle name="Normal 4 2 2 2 3 5" xfId="26486" xr:uid="{783F6AD9-7E9F-48C9-B08F-7966C2A13A81}"/>
    <cellStyle name="Normal 4 2 2 2 4" xfId="26487" xr:uid="{6D2493C5-97E0-48E7-A06A-BE5871548D5F}"/>
    <cellStyle name="Normal 4 2 2 2 4 2" xfId="26488" xr:uid="{BE563FFB-4F45-4DB3-A5D4-F8921FA95933}"/>
    <cellStyle name="Normal 4 2 2 2 4 2 2" xfId="26489" xr:uid="{882DAFC2-AC9A-47FF-B8F8-F48AC7DB7D11}"/>
    <cellStyle name="Normal 4 2 2 2 4 3" xfId="26490" xr:uid="{55F38AB5-CB4F-4D12-8304-3A5EB204F3CE}"/>
    <cellStyle name="Normal 4 2 2 2 4 4" xfId="26491" xr:uid="{F7BA190A-3DC1-43B5-9636-CD8430FAB45A}"/>
    <cellStyle name="Normal 4 2 2 2 4 5" xfId="26492" xr:uid="{77C6D005-E60A-423A-9649-2EC135622C37}"/>
    <cellStyle name="Normal 4 2 2 2 5" xfId="26493" xr:uid="{E2EB5BCA-496C-44D2-9771-6E9A180EA3A6}"/>
    <cellStyle name="Normal 4 2 2 2 5 2" xfId="26494" xr:uid="{E61AE84E-78FA-413E-8B31-9C998A7EE943}"/>
    <cellStyle name="Normal 4 2 2 2 5 2 2" xfId="26495" xr:uid="{6CE2284A-CDF2-4063-896F-C4844E3ECB2D}"/>
    <cellStyle name="Normal 4 2 2 2 5 3" xfId="26496" xr:uid="{7A46EEA6-EACA-4843-A43F-D68B2089E8CB}"/>
    <cellStyle name="Normal 4 2 2 2 5 4" xfId="26497" xr:uid="{9C69266F-3AAE-4F12-AC7D-B98B708A7D82}"/>
    <cellStyle name="Normal 4 2 2 2 5 5" xfId="26498" xr:uid="{7128175D-C539-4881-B2A8-350D07EE173D}"/>
    <cellStyle name="Normal 4 2 2 2 6" xfId="26499" xr:uid="{CD89C7A6-FF8B-483B-BCE8-96BA0C75E13B}"/>
    <cellStyle name="Normal 4 2 2 2 6 2" xfId="26500" xr:uid="{81329A9B-C29A-4F94-A109-C309F0A757DB}"/>
    <cellStyle name="Normal 4 2 2 2 6 3" xfId="26501" xr:uid="{0BD02272-111B-4FCB-B978-528C78AB38F8}"/>
    <cellStyle name="Normal 4 2 2 2 7" xfId="26502" xr:uid="{A50F1CA2-6208-4153-A650-3608053796C6}"/>
    <cellStyle name="Normal 4 2 2 2 8" xfId="26503" xr:uid="{6CE78466-B5E9-4EF2-B46F-76C0439B5D06}"/>
    <cellStyle name="Normal 4 2 2 2 9" xfId="26504" xr:uid="{6D37BA74-21F4-4CC8-A19E-179B8EC62A65}"/>
    <cellStyle name="Normal 4 2 2 3" xfId="26505" xr:uid="{98A07861-A34E-40E4-99F0-2E312306F288}"/>
    <cellStyle name="Normal 4 2 2 3 2" xfId="26506" xr:uid="{BBCD7500-F3B0-4CF4-BF0E-B729D0563B62}"/>
    <cellStyle name="Normal 4 2 2 3 2 2" xfId="26507" xr:uid="{3EE64258-BA6B-4470-9583-AB0B261D93B6}"/>
    <cellStyle name="Normal 4 2 2 3 2 3" xfId="26508" xr:uid="{1C13C96C-8297-4343-BEE6-13F02FA0E77B}"/>
    <cellStyle name="Normal 4 2 2 3 2 4" xfId="26509" xr:uid="{0DD19908-1733-4612-8A3E-BCCD112E0137}"/>
    <cellStyle name="Normal 4 2 2 3 3" xfId="26510" xr:uid="{79EA2FF8-4E6F-4795-B509-C3F3603782EA}"/>
    <cellStyle name="Normal 4 2 2 3 4" xfId="26511" xr:uid="{F805EC8D-0403-43B9-A929-8893C5CC874F}"/>
    <cellStyle name="Normal 4 2 2 3 5" xfId="26512" xr:uid="{E69AF703-C045-43DC-A6E6-E34129E86553}"/>
    <cellStyle name="Normal 4 2 2 3 6" xfId="26513" xr:uid="{234EDBBE-4DD4-4333-AA28-FAA44B2FE830}"/>
    <cellStyle name="Normal 4 2 2 4" xfId="26514" xr:uid="{4CB22EE5-7C17-49C8-9B0D-73E59A8399B8}"/>
    <cellStyle name="Normal 4 2 2 4 2" xfId="26515" xr:uid="{4962E2ED-0C23-426B-B5B8-6E37C7DF17B7}"/>
    <cellStyle name="Normal 4 2 2 4 3" xfId="26516" xr:uid="{5B68F766-0AE9-44C0-9B4D-749BB2CA8023}"/>
    <cellStyle name="Normal 4 2 2 4 4" xfId="26517" xr:uid="{C2BF6EFC-86F7-473B-8B87-E51175762E34}"/>
    <cellStyle name="Normal 4 2 2 5" xfId="26518" xr:uid="{C851CC92-73BD-40F3-906E-7EB3D13C8745}"/>
    <cellStyle name="Normal 4 2 2 6" xfId="26519" xr:uid="{7CC78399-8A3C-488B-8C85-673E0E817213}"/>
    <cellStyle name="Normal 4 2 2 7" xfId="26520" xr:uid="{C6BB38AE-6684-4C8B-AB64-799269112636}"/>
    <cellStyle name="Normal 4 2 2 8" xfId="26521" xr:uid="{523BC55B-CE54-4CF2-B1A0-68FC31BF84F6}"/>
    <cellStyle name="Normal 4 2 2 9" xfId="26522" xr:uid="{CDAA6687-6694-4BB2-9704-FD87D49C4A1F}"/>
    <cellStyle name="Normal 4 2 3" xfId="804" xr:uid="{44DA1297-8985-42EB-9508-12DB949A0957}"/>
    <cellStyle name="Normal 4 2 3 10" xfId="26524" xr:uid="{B17C0F3B-585B-4F5F-8B46-644BE8915D80}"/>
    <cellStyle name="Normal 4 2 3 11" xfId="26523" xr:uid="{09FACE38-C307-46C1-B4CD-E3ADC59B23B0}"/>
    <cellStyle name="Normal 4 2 3 2" xfId="805" xr:uid="{8358CA1C-6788-482E-AA10-22104055CD20}"/>
    <cellStyle name="Normal 4 2 3 2 2" xfId="26526" xr:uid="{F5DE041A-BCF8-4DEB-8A06-8AE445961643}"/>
    <cellStyle name="Normal 4 2 3 2 2 2" xfId="26527" xr:uid="{E2DE2583-4137-4342-AFA5-38982159EE92}"/>
    <cellStyle name="Normal 4 2 3 2 2 2 2" xfId="26528" xr:uid="{6398B4BD-8B4E-49FA-9E61-5E6CAB76EF68}"/>
    <cellStyle name="Normal 4 2 3 2 2 3" xfId="26529" xr:uid="{F7FE53F2-B248-4757-9DA9-28F7625FEDA5}"/>
    <cellStyle name="Normal 4 2 3 2 2 4" xfId="26530" xr:uid="{401BE385-B055-4F4D-8DE9-D8918B396D6A}"/>
    <cellStyle name="Normal 4 2 3 2 3" xfId="26531" xr:uid="{EB11A072-6585-4E66-A128-05CA854A653A}"/>
    <cellStyle name="Normal 4 2 3 2 3 2" xfId="26532" xr:uid="{20A387D2-8210-43BE-BEBC-3C2358342FE2}"/>
    <cellStyle name="Normal 4 2 3 2 4" xfId="26533" xr:uid="{977EF59A-0EA8-4834-93D7-A4ED28C34BAF}"/>
    <cellStyle name="Normal 4 2 3 2 4 2" xfId="26534" xr:uid="{21616D8E-73C0-432D-8839-4E07BDD5EAC9}"/>
    <cellStyle name="Normal 4 2 3 2 5" xfId="26535" xr:uid="{498868D5-417C-4C23-96DE-D0F0AD065B53}"/>
    <cellStyle name="Normal 4 2 3 2 6" xfId="26536" xr:uid="{E5464778-0AB8-429C-8A31-7E2107B07AA4}"/>
    <cellStyle name="Normal 4 2 3 2 7" xfId="26537" xr:uid="{BABE85B8-F043-43E8-AF47-6DAD08986659}"/>
    <cellStyle name="Normal 4 2 3 2 8" xfId="26538" xr:uid="{956FC573-014D-4D55-9025-3DC6DB018658}"/>
    <cellStyle name="Normal 4 2 3 2 9" xfId="26525" xr:uid="{68E4EB5E-C4CF-43ED-BD59-0EE124ADB5D6}"/>
    <cellStyle name="Normal 4 2 3 3" xfId="26539" xr:uid="{002249F4-C0DC-4359-AC81-3BF5BEFC2412}"/>
    <cellStyle name="Normal 4 2 3 3 2" xfId="26540" xr:uid="{DEAEEBC4-9B9D-4EE5-A9D9-523661B9DB8C}"/>
    <cellStyle name="Normal 4 2 3 3 2 2" xfId="26541" xr:uid="{19CDE246-DE95-46AC-90AB-FB39C74AB4FF}"/>
    <cellStyle name="Normal 4 2 3 3 2 2 2" xfId="26542" xr:uid="{1660156D-75DC-4960-BA9A-44D5173A85C5}"/>
    <cellStyle name="Normal 4 2 3 3 2 3" xfId="26543" xr:uid="{3C0D1EBF-3442-4B1E-878D-EBC4B010E1F4}"/>
    <cellStyle name="Normal 4 2 3 3 2 4" xfId="26544" xr:uid="{3EF2F8E9-4351-48EE-B1CF-D82F637C53D3}"/>
    <cellStyle name="Normal 4 2 3 3 3" xfId="26545" xr:uid="{88B5C403-7027-4163-9E83-DEC3726C9C6B}"/>
    <cellStyle name="Normal 4 2 3 3 3 2" xfId="26546" xr:uid="{167EB8E8-E7A2-49B6-A0DE-E8A53DD2B02B}"/>
    <cellStyle name="Normal 4 2 3 3 4" xfId="26547" xr:uid="{18118B53-C3A7-4997-899F-D580E2FECCFC}"/>
    <cellStyle name="Normal 4 2 3 3 4 2" xfId="26548" xr:uid="{9914E102-B258-426B-8B1A-34ACA7010A0A}"/>
    <cellStyle name="Normal 4 2 3 3 5" xfId="26549" xr:uid="{F8D8977D-DA44-462E-A336-ED2EE301D9CA}"/>
    <cellStyle name="Normal 4 2 3 3 6" xfId="26550" xr:uid="{D602FF9C-5CDB-4696-A0D4-A9FBAAF27C0E}"/>
    <cellStyle name="Normal 4 2 3 3 7" xfId="26551" xr:uid="{81A9E08E-CBBE-4326-BD60-3E3FC94527ED}"/>
    <cellStyle name="Normal 4 2 3 4" xfId="26552" xr:uid="{F8702AB6-6144-47D5-937F-7E3F35601F71}"/>
    <cellStyle name="Normal 4 2 3 4 2" xfId="26553" xr:uid="{4ADE2F65-D50E-404F-9BE4-D07CBD82B7AD}"/>
    <cellStyle name="Normal 4 2 3 4 2 2" xfId="26554" xr:uid="{8C3FA385-0240-4EFD-BBAD-B030DBD1411E}"/>
    <cellStyle name="Normal 4 2 3 4 2 3" xfId="26555" xr:uid="{F964217D-D73B-45A6-BEB4-C41CC9589AE9}"/>
    <cellStyle name="Normal 4 2 3 4 3" xfId="26556" xr:uid="{7D0F4BD6-3885-404B-966A-03E9E4CD3A89}"/>
    <cellStyle name="Normal 4 2 3 4 3 2" xfId="26557" xr:uid="{66125963-31B4-4F6C-B18F-02608F2DBFB3}"/>
    <cellStyle name="Normal 4 2 3 4 4" xfId="26558" xr:uid="{59419D82-3258-42B5-B405-73624B445F54}"/>
    <cellStyle name="Normal 4 2 3 4 5" xfId="26559" xr:uid="{EBC18E47-6257-48BA-981C-9C693A33D379}"/>
    <cellStyle name="Normal 4 2 3 5" xfId="26560" xr:uid="{FB0D8C14-5480-46B2-B648-6F4FB4B6F33E}"/>
    <cellStyle name="Normal 4 2 3 5 2" xfId="26561" xr:uid="{E7EED996-0BEB-4037-8876-240CA47F230E}"/>
    <cellStyle name="Normal 4 2 3 5 2 2" xfId="26562" xr:uid="{52FEB0A2-B188-4C38-8A67-5A2433BDE9D8}"/>
    <cellStyle name="Normal 4 2 3 5 3" xfId="26563" xr:uid="{E42CAD20-770C-406D-B6A7-A73BD0EFA897}"/>
    <cellStyle name="Normal 4 2 3 5 4" xfId="26564" xr:uid="{5ADC5A99-D9EA-4575-8329-A5C19725EC12}"/>
    <cellStyle name="Normal 4 2 3 5 5" xfId="26565" xr:uid="{D9E5DFED-332A-45F1-A2AA-75FAF2CED6F1}"/>
    <cellStyle name="Normal 4 2 3 6" xfId="26566" xr:uid="{40DF83D7-9638-497E-B735-14DCD2FBF550}"/>
    <cellStyle name="Normal 4 2 3 6 2" xfId="26567" xr:uid="{E33E96A0-771E-4049-9AE0-E21B2E4DEDC7}"/>
    <cellStyle name="Normal 4 2 3 6 3" xfId="26568" xr:uid="{2E7CD98A-EAFC-4023-8DB8-0F44C966D0D0}"/>
    <cellStyle name="Normal 4 2 3 7" xfId="26569" xr:uid="{976AC3C7-647F-4AE9-A5A0-5CADA2CD4010}"/>
    <cellStyle name="Normal 4 2 3 7 2" xfId="26570" xr:uid="{A6E7F0EE-249D-4756-BA71-F4B3CD8EE0A2}"/>
    <cellStyle name="Normal 4 2 3 8" xfId="26571" xr:uid="{9F44C7A3-BC4F-453C-B3FA-85F64D86F131}"/>
    <cellStyle name="Normal 4 2 3 8 2" xfId="26572" xr:uid="{0ED064AB-F835-4F15-AB70-6BE8E928105C}"/>
    <cellStyle name="Normal 4 2 3 9" xfId="26573" xr:uid="{59AB1A15-6B3C-4D11-A875-FDA85CDD0098}"/>
    <cellStyle name="Normal 4 2 4" xfId="806" xr:uid="{A9FD5343-5700-4B48-B61A-BBBEDC2C4343}"/>
    <cellStyle name="Normal 4 2 4 2" xfId="26575" xr:uid="{C4FE64FD-C0EC-4FC0-ADCB-F4F1F83B136F}"/>
    <cellStyle name="Normal 4 2 4 2 2" xfId="26576" xr:uid="{D74AC3EA-C4ED-4749-AB5D-B486AD8665CD}"/>
    <cellStyle name="Normal 4 2 4 2 3" xfId="26577" xr:uid="{AF5C38BC-3A12-40C8-A269-265786697BC8}"/>
    <cellStyle name="Normal 4 2 4 2 4" xfId="26578" xr:uid="{593F28C3-8557-4A12-A6E5-4B678D986714}"/>
    <cellStyle name="Normal 4 2 4 3" xfId="26579" xr:uid="{FF10AC93-B452-4215-BF2D-16C46BC2956C}"/>
    <cellStyle name="Normal 4 2 4 4" xfId="26580" xr:uid="{37EC4892-CB29-4D38-A77A-C951442AFD39}"/>
    <cellStyle name="Normal 4 2 4 5" xfId="26581" xr:uid="{93D353D0-2311-4D21-8991-B38A2CD2EAFD}"/>
    <cellStyle name="Normal 4 2 4 6" xfId="26582" xr:uid="{3CB25EF2-7104-43DA-9767-C48132E5851D}"/>
    <cellStyle name="Normal 4 2 4 7" xfId="26583" xr:uid="{CE7CD2DC-FA46-4C18-9EBF-A681649F097D}"/>
    <cellStyle name="Normal 4 2 4 8" xfId="26574" xr:uid="{245B9A8B-7E29-4863-AD82-CE586BB15E77}"/>
    <cellStyle name="Normal 4 2 5" xfId="26584" xr:uid="{9E8CAA3D-C4A6-4058-86AE-D7E457BD540A}"/>
    <cellStyle name="Normal 4 2 5 2" xfId="26585" xr:uid="{2F550AE5-57AC-4550-8D18-B2B8736F06F3}"/>
    <cellStyle name="Normal 4 2 5 2 2" xfId="26586" xr:uid="{FDFB4B9C-A460-44E2-B701-26344A1225F9}"/>
    <cellStyle name="Normal 4 2 5 2 3" xfId="26587" xr:uid="{9ECB50EB-68EC-4057-B0AD-174691067EB1}"/>
    <cellStyle name="Normal 4 2 5 3" xfId="26588" xr:uid="{DFFD09AD-FB8E-4CA4-B5EC-D554EA494E5E}"/>
    <cellStyle name="Normal 4 2 5 4" xfId="26589" xr:uid="{87B7191D-0AA2-42C7-8160-C346474E7C72}"/>
    <cellStyle name="Normal 4 2 5 5" xfId="26590" xr:uid="{ACA909D8-E4ED-46CA-B542-CF874BC4AD74}"/>
    <cellStyle name="Normal 4 2 5 6" xfId="26591" xr:uid="{E0E69693-CCDE-4FA8-9C23-B7D602261385}"/>
    <cellStyle name="Normal 4 2 5 7" xfId="26592" xr:uid="{E21E4D22-6EA0-4708-A442-D58C93CABFE1}"/>
    <cellStyle name="Normal 4 2 6" xfId="26593" xr:uid="{F3106125-DCC9-4CD4-AE48-9072C6D6EF23}"/>
    <cellStyle name="Normal 4 2 6 2" xfId="26594" xr:uid="{E86F1FD5-BE2D-4360-958C-40D7038D3292}"/>
    <cellStyle name="Normal 4 2 6 3" xfId="26595" xr:uid="{82650C7B-B7FB-493D-AD40-36AF6C3EDC27}"/>
    <cellStyle name="Normal 4 2 7" xfId="26596" xr:uid="{C7649100-0BD7-4F75-A430-F591BF00AD84}"/>
    <cellStyle name="Normal 4 2 8" xfId="26597" xr:uid="{2C938550-EF53-4EBF-ABDB-E42D9BA24827}"/>
    <cellStyle name="Normal 4 2 9" xfId="26598" xr:uid="{C6DF52D4-5987-4641-9288-59510E1B9CF3}"/>
    <cellStyle name="Normal 4 20" xfId="26599" xr:uid="{6B695698-B6BB-4F68-9A14-B1B3C4A43597}"/>
    <cellStyle name="Normal 4 20 2" xfId="26600" xr:uid="{045D1EFE-0A06-4700-8EF1-DD2813290E50}"/>
    <cellStyle name="Normal 4 21" xfId="26601" xr:uid="{3B534E75-4E72-4078-B47E-E4242A5201A5}"/>
    <cellStyle name="Normal 4 21 2" xfId="26602" xr:uid="{094A1306-9B4E-414B-A8E3-8BE84312884D}"/>
    <cellStyle name="Normal 4 22" xfId="26603" xr:uid="{93FE6076-0F26-4200-B867-18F9E93F1924}"/>
    <cellStyle name="Normal 4 22 2" xfId="26604" xr:uid="{9142C53F-2462-4544-A719-FD0A0E5B151C}"/>
    <cellStyle name="Normal 4 23" xfId="26605" xr:uid="{148F2E7F-59A7-493A-910D-D2E1E07BF5A6}"/>
    <cellStyle name="Normal 4 23 2" xfId="26606" xr:uid="{78D47EC3-C2C2-4C82-9A15-A8E20D9C6E3C}"/>
    <cellStyle name="Normal 4 24" xfId="26607" xr:uid="{8A16E915-508C-44F3-9D8E-FF1DF9CE6D49}"/>
    <cellStyle name="Normal 4 24 2" xfId="26608" xr:uid="{C0A09F32-212B-4357-BE5F-91A09E782269}"/>
    <cellStyle name="Normal 4 25" xfId="26609" xr:uid="{E700E019-65D5-4521-ADE2-5AF7032A627C}"/>
    <cellStyle name="Normal 4 26" xfId="26610" xr:uid="{FD0A780A-4207-4D14-9708-8C5B710CD102}"/>
    <cellStyle name="Normal 4 27" xfId="26611" xr:uid="{47EBAF24-13E5-4753-AA39-FE6442051882}"/>
    <cellStyle name="Normal 4 28" xfId="26612" xr:uid="{FE987C88-0B8A-4EE2-9DAD-E4A5E46B9BA3}"/>
    <cellStyle name="Normal 4 29" xfId="26613" xr:uid="{3336AF5F-87DC-4733-82A7-5266083A2532}"/>
    <cellStyle name="Normal 4 3" xfId="807" xr:uid="{3B7D45C0-B466-484C-9E17-8A517FC0F69F}"/>
    <cellStyle name="Normal 4 3 10" xfId="26615" xr:uid="{D89F8EA6-6BBC-4C13-AD61-891C3BC54922}"/>
    <cellStyle name="Normal 4 3 11" xfId="26616" xr:uid="{7BE70A1E-6430-4728-BA65-3515A8F25FA2}"/>
    <cellStyle name="Normal 4 3 12" xfId="26617" xr:uid="{214BDD0C-ABC5-416A-8FAB-0B1B20646753}"/>
    <cellStyle name="Normal 4 3 13" xfId="26614" xr:uid="{822ED71D-DD51-4716-ADFA-8176F93FCDDB}"/>
    <cellStyle name="Normal 4 3 2" xfId="808" xr:uid="{F5878694-9E97-4AB5-B0C2-25F71D8DD1C5}"/>
    <cellStyle name="Normal 4 3 2 10" xfId="26618" xr:uid="{CD663E60-0FEE-49DB-9262-CFE996261F8D}"/>
    <cellStyle name="Normal 4 3 2 2" xfId="809" xr:uid="{F21EE473-5954-444E-8C37-85F99E6C262F}"/>
    <cellStyle name="Normal 4 3 2 2 2" xfId="810" xr:uid="{429408DF-A2A5-4408-921D-98E5C32F2E37}"/>
    <cellStyle name="Normal 4 3 2 2 2 2" xfId="26620" xr:uid="{E6B30422-2A07-4D23-BAD2-BAD8936DCE6E}"/>
    <cellStyle name="Normal 4 3 2 2 3" xfId="26621" xr:uid="{924A17D9-F5BD-4D7C-BE41-FE89F5418994}"/>
    <cellStyle name="Normal 4 3 2 2 4" xfId="26622" xr:uid="{F64847C9-1932-4829-B0F4-E460586BCA6F}"/>
    <cellStyle name="Normal 4 3 2 2 5" xfId="26623" xr:uid="{1231F50E-C27B-4149-B82A-6DBF98549BCF}"/>
    <cellStyle name="Normal 4 3 2 2 6" xfId="26624" xr:uid="{2E3E55E9-FC16-4B93-9B20-725444EE00C3}"/>
    <cellStyle name="Normal 4 3 2 2 7" xfId="26619" xr:uid="{8FBE9F06-8204-44DD-B7B2-249C14DDBCD0}"/>
    <cellStyle name="Normal 4 3 2 3" xfId="26625" xr:uid="{FD2BBB8A-E266-4974-A1CD-07466AF20585}"/>
    <cellStyle name="Normal 4 3 2 4" xfId="26626" xr:uid="{2FA250CA-7BB6-46C2-B62C-0BBDAA6A1FAD}"/>
    <cellStyle name="Normal 4 3 2 5" xfId="26627" xr:uid="{16CCC82D-03E8-42BE-8250-287B8C1FA53E}"/>
    <cellStyle name="Normal 4 3 2 6" xfId="26628" xr:uid="{28D381FF-BF63-4E38-971B-8BCE8A48406D}"/>
    <cellStyle name="Normal 4 3 2 7" xfId="26629" xr:uid="{4F69C43C-1CD4-4630-ACB4-E763AFDA9C9E}"/>
    <cellStyle name="Normal 4 3 2 8" xfId="26630" xr:uid="{C399CAEF-2E39-4020-9AB5-08A015887FA8}"/>
    <cellStyle name="Normal 4 3 2 9" xfId="26631" xr:uid="{8C2CBB53-949B-4361-BA93-4B146ACD22E2}"/>
    <cellStyle name="Normal 4 3 3" xfId="26632" xr:uid="{77270ED2-5988-4840-AC68-A39FA62828C3}"/>
    <cellStyle name="Normal 4 3 3 2" xfId="26633" xr:uid="{A3F8A2CD-DBB9-4500-B7B5-C3E04F84DA37}"/>
    <cellStyle name="Normal 4 3 3 2 2" xfId="26634" xr:uid="{0002E15A-F279-4CF3-9EEC-E8B3A3EEB11C}"/>
    <cellStyle name="Normal 4 3 3 2 3" xfId="26635" xr:uid="{CBCF21A0-3BD0-4489-A02A-6D64DB54C856}"/>
    <cellStyle name="Normal 4 3 3 2 4" xfId="26636" xr:uid="{4D7CB9C8-6AE3-4F5B-B6B3-2B311656C526}"/>
    <cellStyle name="Normal 4 3 3 2 5" xfId="26637" xr:uid="{2EAD5EAA-3064-492C-B1ED-8846FE63DAF0}"/>
    <cellStyle name="Normal 4 3 3 2 6" xfId="26638" xr:uid="{04B22AD3-990C-4803-A17D-62C55ADB0C5F}"/>
    <cellStyle name="Normal 4 3 3 3" xfId="26639" xr:uid="{E38774AF-AA14-4EE4-842F-D0F7DBD45E73}"/>
    <cellStyle name="Normal 4 3 3 4" xfId="26640" xr:uid="{5E55601C-CFF1-4E2B-80A3-1B19276D0290}"/>
    <cellStyle name="Normal 4 3 3 5" xfId="26641" xr:uid="{68EE5339-5F59-4E2E-8AAE-7EE0FDC37C23}"/>
    <cellStyle name="Normal 4 3 3 6" xfId="26642" xr:uid="{8591E582-E5C2-4ECF-BADD-B51F2C356E71}"/>
    <cellStyle name="Normal 4 3 3 7" xfId="26643" xr:uid="{A1566D67-6C5B-409D-A6AC-F98779D68190}"/>
    <cellStyle name="Normal 4 3 3 8" xfId="26644" xr:uid="{1B75E4E2-789C-4FCF-88DF-1D71D1E6DC9A}"/>
    <cellStyle name="Normal 4 3 4" xfId="26645" xr:uid="{5C2C8E3E-66FC-4C33-90CF-14A09158ACCC}"/>
    <cellStyle name="Normal 4 3 4 2" xfId="26646" xr:uid="{D1110E87-0A71-4531-9126-832F1AF15ED4}"/>
    <cellStyle name="Normal 4 3 4 3" xfId="26647" xr:uid="{C12D8722-315D-4C0E-9905-595EAD7FE29F}"/>
    <cellStyle name="Normal 4 3 4 4" xfId="26648" xr:uid="{5A85F1EF-3EE5-46D7-BCBA-413EB59456FD}"/>
    <cellStyle name="Normal 4 3 4 5" xfId="26649" xr:uid="{489CF886-61D4-41AD-AA84-730A100F946E}"/>
    <cellStyle name="Normal 4 3 4 6" xfId="26650" xr:uid="{ADF78812-B059-4C1A-A8F9-AAA77FC2BEA1}"/>
    <cellStyle name="Normal 4 3 4 7" xfId="26651" xr:uid="{0C6C03DD-66AC-4004-94EB-1944C9685B95}"/>
    <cellStyle name="Normal 4 3 5" xfId="26652" xr:uid="{8A9BA75E-AB17-40A0-B4CD-E235A4DC65CD}"/>
    <cellStyle name="Normal 4 3 5 2" xfId="26653" xr:uid="{64427628-81B6-4C4D-AC88-617E4C5D5710}"/>
    <cellStyle name="Normal 4 3 6" xfId="26654" xr:uid="{D6011F86-16EB-43AD-871D-6EBE4881D7F4}"/>
    <cellStyle name="Normal 4 3 7" xfId="26655" xr:uid="{F73233F4-0C77-4861-8547-156DDEFA0BFA}"/>
    <cellStyle name="Normal 4 3 8" xfId="26656" xr:uid="{132DB8D7-BE1B-4BD7-90E4-44C407105639}"/>
    <cellStyle name="Normal 4 3 9" xfId="26657" xr:uid="{FFC64BB8-86CD-4264-B7DB-227DFA6F21BB}"/>
    <cellStyle name="Normal 4 30" xfId="33118" xr:uid="{395E7D64-F9B4-405A-8828-B16FBDA57113}"/>
    <cellStyle name="Normal 4 31" xfId="26400" xr:uid="{821634E1-9DC0-438D-9300-9A94C82387B7}"/>
    <cellStyle name="Normal 4 4" xfId="811" xr:uid="{C845A7F7-C0F9-4097-B847-6385C547FD70}"/>
    <cellStyle name="Normal 4 4 10" xfId="26658" xr:uid="{6BA5D75B-F167-4AEA-BA2C-EEE0FA34C97C}"/>
    <cellStyle name="Normal 4 4 2" xfId="812" xr:uid="{A9AA8B4A-4F2C-4280-869C-B2C4C4305157}"/>
    <cellStyle name="Normal 4 4 2 2" xfId="813" xr:uid="{E69B8505-299E-4BFA-8655-883EB336E6E1}"/>
    <cellStyle name="Normal 4 4 2 2 2" xfId="26660" xr:uid="{CDE39C6E-FAD7-44E2-8EC2-E5D2573D5ED5}"/>
    <cellStyle name="Normal 4 4 2 2 2 2" xfId="26661" xr:uid="{64167511-BCC4-49F8-989E-6B97C28C1D11}"/>
    <cellStyle name="Normal 4 4 2 2 3" xfId="26662" xr:uid="{C83B6A73-2654-4ADF-9953-0F340E2FDD87}"/>
    <cellStyle name="Normal 4 4 2 2 4" xfId="26663" xr:uid="{AE568183-FBC5-4CC3-8E77-FF2D0F6DA85F}"/>
    <cellStyle name="Normal 4 4 2 2 5" xfId="26664" xr:uid="{184C58B0-8E31-4223-8769-CAD924B828E9}"/>
    <cellStyle name="Normal 4 4 2 2 6" xfId="26659" xr:uid="{692E5F92-8A95-4DD5-92E5-C9D6DDA2159C}"/>
    <cellStyle name="Normal 4 4 2 3" xfId="26665" xr:uid="{8C41C873-8936-4E60-9394-AC1FF4E9329C}"/>
    <cellStyle name="Normal 4 4 2 3 2" xfId="26666" xr:uid="{C17B5500-15A7-4F05-BBCC-44F547E04BCF}"/>
    <cellStyle name="Normal 4 4 2 4" xfId="26667" xr:uid="{B63A21A8-BBBF-4EC3-A2EF-32DFF2ACE162}"/>
    <cellStyle name="Normal 4 4 2 4 2" xfId="26668" xr:uid="{F590F1FF-FB49-4097-B0CE-2630FA925A88}"/>
    <cellStyle name="Normal 4 4 2 5" xfId="26669" xr:uid="{CECA9DD5-35F4-4032-9F6D-EAAC4D6637A8}"/>
    <cellStyle name="Normal 4 4 2 6" xfId="26670" xr:uid="{95768C6E-8A3D-4B34-B106-CD0064F0A92E}"/>
    <cellStyle name="Normal 4 4 2 7" xfId="26671" xr:uid="{3F184FA4-1221-4B65-9B47-E2CE53CA2E8C}"/>
    <cellStyle name="Normal 4 4 2 8" xfId="26672" xr:uid="{158EF899-6788-47D8-9A70-BA92BFECF628}"/>
    <cellStyle name="Normal 4 4 3" xfId="26673" xr:uid="{6AC67CA9-5E74-4510-A348-3BEE47CB7CAA}"/>
    <cellStyle name="Normal 4 4 3 2" xfId="26674" xr:uid="{1307BFF8-9F81-4F64-96A7-F2573249DE56}"/>
    <cellStyle name="Normal 4 4 3 2 2" xfId="26675" xr:uid="{CF27E4E4-EB06-41F0-AC48-7A9F674709B3}"/>
    <cellStyle name="Normal 4 4 3 2 3" xfId="26676" xr:uid="{8F7AEA68-17EF-44CF-993D-6B74FE05EA22}"/>
    <cellStyle name="Normal 4 4 3 2 4" xfId="26677" xr:uid="{5DCDE319-72F9-4A5A-8992-A6FBB89AF384}"/>
    <cellStyle name="Normal 4 4 3 2 5" xfId="26678" xr:uid="{A63C8BB2-FF3B-4BBC-8B30-CC3B70141C0F}"/>
    <cellStyle name="Normal 4 4 3 3" xfId="26679" xr:uid="{029C02A2-18D2-459B-A2DE-EE5BA285D1F7}"/>
    <cellStyle name="Normal 4 4 3 3 2" xfId="26680" xr:uid="{F9C228B9-3FAA-4704-9E10-784F118D7F31}"/>
    <cellStyle name="Normal 4 4 3 3 3" xfId="26681" xr:uid="{55B985C0-DAA3-4E6E-9580-19910A77C510}"/>
    <cellStyle name="Normal 4 4 3 3 4" xfId="26682" xr:uid="{623EE598-20D2-427F-8E00-879F6A385AD2}"/>
    <cellStyle name="Normal 4 4 3 4" xfId="26683" xr:uid="{CE2ADF13-210F-4D74-A401-7FDC464AA2B7}"/>
    <cellStyle name="Normal 4 4 3 5" xfId="26684" xr:uid="{D6241C15-BFE1-4F9E-934B-F5EC0AA86D2E}"/>
    <cellStyle name="Normal 4 4 3 6" xfId="26685" xr:uid="{0E08A76F-E2CA-4F6A-A557-445BAA802750}"/>
    <cellStyle name="Normal 4 4 3 7" xfId="26686" xr:uid="{0BFE1D8B-84AE-47C4-9237-A1D15DAC9DD4}"/>
    <cellStyle name="Normal 4 4 3 8" xfId="26687" xr:uid="{F9F50CA3-4EC6-476A-894F-0ECD2EF980C6}"/>
    <cellStyle name="Normal 4 4 4" xfId="26688" xr:uid="{FF39BBA9-3D12-492A-B972-2E6785286FC2}"/>
    <cellStyle name="Normal 4 4 4 2" xfId="26689" xr:uid="{674CA5EC-C318-4F83-A4D8-E577633CD198}"/>
    <cellStyle name="Normal 4 4 4 3" xfId="26690" xr:uid="{AFD1ECF2-A99C-4590-99E7-002C69D4B941}"/>
    <cellStyle name="Normal 4 4 4 4" xfId="26691" xr:uid="{10F6433B-3675-4783-A74D-60FD37B5D731}"/>
    <cellStyle name="Normal 4 4 4 5" xfId="26692" xr:uid="{75D900C5-F7AF-407D-AAB5-767790CF9A5D}"/>
    <cellStyle name="Normal 4 4 4 6" xfId="26693" xr:uid="{4CC8CADA-6C3B-4159-A45F-44151A0F2C0B}"/>
    <cellStyle name="Normal 4 4 5" xfId="26694" xr:uid="{54053E18-6265-418C-AA90-7EED15CFB8FA}"/>
    <cellStyle name="Normal 4 4 5 2" xfId="26695" xr:uid="{B443186E-5A79-444D-94CF-DDB7AFC5CCC1}"/>
    <cellStyle name="Normal 4 4 5 2 2" xfId="26696" xr:uid="{8B86FEC5-8160-47BB-97FE-62A072DA83D5}"/>
    <cellStyle name="Normal 4 4 5 2 3" xfId="26697" xr:uid="{FB1277E5-5337-4B2A-B919-CB808846059F}"/>
    <cellStyle name="Normal 4 4 5 3" xfId="26698" xr:uid="{AD630F23-8552-451B-89B3-66912A1DB15B}"/>
    <cellStyle name="Normal 4 4 5 4" xfId="26699" xr:uid="{323D6315-41A0-4624-8792-6A55F16985B8}"/>
    <cellStyle name="Normal 4 4 5 5" xfId="26700" xr:uid="{B8424416-7A94-4DB2-B37C-25A983F69290}"/>
    <cellStyle name="Normal 4 4 6" xfId="26701" xr:uid="{672B2256-8E4A-4FEE-9D6A-C2CA6405117D}"/>
    <cellStyle name="Normal 4 4 6 2" xfId="26702" xr:uid="{2EF39C94-8A6D-432F-AD6E-714865B2CC3C}"/>
    <cellStyle name="Normal 4 4 6 3" xfId="26703" xr:uid="{0E9DABA6-F81C-4709-89B2-FF6FCD5BB65F}"/>
    <cellStyle name="Normal 4 4 7" xfId="26704" xr:uid="{6ED37AC6-6CA4-43CE-AB77-7B66EA51F46D}"/>
    <cellStyle name="Normal 4 4 8" xfId="26705" xr:uid="{CA61C4DE-61F2-40DE-A807-70A744A75C25}"/>
    <cellStyle name="Normal 4 4 9" xfId="26706" xr:uid="{3CE09EE7-FBDD-4872-98BF-D1EAFB4EDE68}"/>
    <cellStyle name="Normal 4 5" xfId="26707" xr:uid="{28B51025-2D61-49B5-9718-A18A4BECC6B1}"/>
    <cellStyle name="Normal 4 5 10" xfId="26708" xr:uid="{CE52AB6C-A0D1-45A1-97BF-0DF459E0B309}"/>
    <cellStyle name="Normal 4 5 2" xfId="26709" xr:uid="{52FD80C2-8006-47E6-803F-8BFCE683D73C}"/>
    <cellStyle name="Normal 4 5 2 2" xfId="26710" xr:uid="{85B3BE99-1139-4820-8B66-9E84A7D2F8A0}"/>
    <cellStyle name="Normal 4 5 2 2 2" xfId="26711" xr:uid="{40E546A8-7BC6-44A0-B8B2-704DD024092A}"/>
    <cellStyle name="Normal 4 5 2 2 3" xfId="26712" xr:uid="{6D97C7A8-C448-4ADA-A960-CA1A3F5D7E05}"/>
    <cellStyle name="Normal 4 5 2 2 4" xfId="26713" xr:uid="{D6311B62-33F5-4E2E-8FBF-4B21516F81AA}"/>
    <cellStyle name="Normal 4 5 2 2 5" xfId="26714" xr:uid="{926D9862-EC70-448F-9235-9E3DC4C128B7}"/>
    <cellStyle name="Normal 4 5 2 3" xfId="26715" xr:uid="{EB34BA64-FCA0-4580-818B-417EBAB3E5BA}"/>
    <cellStyle name="Normal 4 5 2 3 2" xfId="26716" xr:uid="{F0EF06D6-3A40-44B9-9C59-E580DDE18453}"/>
    <cellStyle name="Normal 4 5 2 4" xfId="26717" xr:uid="{20105CCF-B8DE-4907-AACC-63109E98E15C}"/>
    <cellStyle name="Normal 4 5 2 5" xfId="26718" xr:uid="{D14F6F1A-C570-40AE-B5B4-9317C5D39819}"/>
    <cellStyle name="Normal 4 5 2 6" xfId="26719" xr:uid="{E95AC378-AE14-4B22-8968-594F8E16098B}"/>
    <cellStyle name="Normal 4 5 2 7" xfId="26720" xr:uid="{042A0C6F-C588-4F20-9B8B-B14B18C0016F}"/>
    <cellStyle name="Normal 4 5 2 8" xfId="26721" xr:uid="{BABB4450-7DFB-4D38-9398-12ED22807F97}"/>
    <cellStyle name="Normal 4 5 3" xfId="26722" xr:uid="{368FA4DD-F8BD-4C37-A6DB-B14F05966AAE}"/>
    <cellStyle name="Normal 4 5 3 2" xfId="26723" xr:uid="{6A22F704-40E9-47B0-BE93-1BAB9488E5BA}"/>
    <cellStyle name="Normal 4 5 3 2 2" xfId="26724" xr:uid="{B6E635FB-D185-42F2-A19E-C8C9D4DC821F}"/>
    <cellStyle name="Normal 4 5 3 2 3" xfId="26725" xr:uid="{F9FE5D7D-09D6-4DC3-9CC9-EB6E8ACED9AA}"/>
    <cellStyle name="Normal 4 5 3 2 4" xfId="26726" xr:uid="{F7A30057-B04B-4C38-AD31-4B234DB12778}"/>
    <cellStyle name="Normal 4 5 3 2 5" xfId="26727" xr:uid="{1ACFED80-440C-4513-BBD0-BF1221CA10EB}"/>
    <cellStyle name="Normal 4 5 3 3" xfId="26728" xr:uid="{8D7E5322-53E1-4D2E-9129-523F8B2756D3}"/>
    <cellStyle name="Normal 4 5 3 4" xfId="26729" xr:uid="{E26325DB-D6A3-4D23-B05E-7D67AB41F601}"/>
    <cellStyle name="Normal 4 5 3 5" xfId="26730" xr:uid="{8D9FA599-BEF0-4EA7-AD32-9E173316A59A}"/>
    <cellStyle name="Normal 4 5 3 6" xfId="26731" xr:uid="{179D08CA-8636-4B41-BA08-EFBFCC24C8F7}"/>
    <cellStyle name="Normal 4 5 3 7" xfId="26732" xr:uid="{89B866E1-E99E-463C-8581-96E4028CCD28}"/>
    <cellStyle name="Normal 4 5 3 8" xfId="26733" xr:uid="{A253C26F-CF82-4C7D-8A7E-29774D19DF13}"/>
    <cellStyle name="Normal 4 5 4" xfId="26734" xr:uid="{6E7C8C6B-0391-41A0-8E96-0A95410D7082}"/>
    <cellStyle name="Normal 4 5 4 2" xfId="26735" xr:uid="{F8C46FA1-76CC-4955-8DC5-2C85008B8995}"/>
    <cellStyle name="Normal 4 5 4 3" xfId="26736" xr:uid="{5603E8D3-9937-4C8C-AE0B-9DD42B1D8787}"/>
    <cellStyle name="Normal 4 5 4 4" xfId="26737" xr:uid="{4F33AADF-03DE-4CB8-A92F-C79CFB23B294}"/>
    <cellStyle name="Normal 4 5 4 5" xfId="26738" xr:uid="{C65ED43C-C0D6-4911-948D-70E5711FD92B}"/>
    <cellStyle name="Normal 4 5 4 6" xfId="26739" xr:uid="{C1AD307D-6F25-47CF-BADD-C4B2C47471A3}"/>
    <cellStyle name="Normal 4 5 5" xfId="26740" xr:uid="{A47ADB5C-02F7-49CB-8F2F-E66DFC139FCE}"/>
    <cellStyle name="Normal 4 5 6" xfId="26741" xr:uid="{FF6FEF85-B5A4-4E7F-98D3-AE669BA4FA4C}"/>
    <cellStyle name="Normal 4 5 7" xfId="26742" xr:uid="{9C611B84-541B-4B46-B69F-39F33CB4BDC4}"/>
    <cellStyle name="Normal 4 5 8" xfId="26743" xr:uid="{188AD09C-D501-49F1-8A2F-8A416FFC3527}"/>
    <cellStyle name="Normal 4 5 9" xfId="26744" xr:uid="{EA1576AD-8DDA-41B4-A304-AB8516E44F70}"/>
    <cellStyle name="Normal 4 6" xfId="26745" xr:uid="{00758186-7BC6-447E-85FF-FCCF4D686C1E}"/>
    <cellStyle name="Normal 4 6 10" xfId="26746" xr:uid="{3EBABEA7-B3F6-4F5B-846D-D0531BD83C84}"/>
    <cellStyle name="Normal 4 6 2" xfId="26747" xr:uid="{26CA145F-218C-4F6A-BFB6-AF8BB8DD3CE9}"/>
    <cellStyle name="Normal 4 6 2 2" xfId="26748" xr:uid="{4D76EE41-02FC-41DB-8C6F-D8A509BC84A4}"/>
    <cellStyle name="Normal 4 6 2 2 2" xfId="26749" xr:uid="{4D5C2922-E3D8-4A42-89F3-B62E2923B6EB}"/>
    <cellStyle name="Normal 4 6 2 3" xfId="26750" xr:uid="{2E81F7A6-6256-45BB-8296-2A42E3222A51}"/>
    <cellStyle name="Normal 4 6 2 4" xfId="26751" xr:uid="{D9BDA7F4-E43D-4979-9431-B4D11FA97320}"/>
    <cellStyle name="Normal 4 6 2 5" xfId="26752" xr:uid="{3BCCF849-CDDF-46FF-B45A-F0A7B52367C3}"/>
    <cellStyle name="Normal 4 6 2 6" xfId="26753" xr:uid="{E60C1851-FEE4-474E-87E7-329C54FC802B}"/>
    <cellStyle name="Normal 4 6 3" xfId="26754" xr:uid="{DDF795C8-279A-452B-896B-906BFBD99329}"/>
    <cellStyle name="Normal 4 6 3 2" xfId="26755" xr:uid="{FAAB28E4-4999-4731-951A-52FA90795ABB}"/>
    <cellStyle name="Normal 4 6 3 2 2" xfId="26756" xr:uid="{C5E88EFA-4479-49CB-BC28-4FB6556F7F23}"/>
    <cellStyle name="Normal 4 6 3 3" xfId="26757" xr:uid="{19915FE3-520B-44F3-91A1-6BFF7879105A}"/>
    <cellStyle name="Normal 4 6 4" xfId="26758" xr:uid="{A6FC420A-5E57-4338-8AAD-EFC72E7AFD3C}"/>
    <cellStyle name="Normal 4 6 4 2" xfId="26759" xr:uid="{81A63F73-609B-4AF4-A301-0947FE5832EF}"/>
    <cellStyle name="Normal 4 6 5" xfId="26760" xr:uid="{33B98608-E6C6-4BE8-8D15-4C1855D9133F}"/>
    <cellStyle name="Normal 4 6 6" xfId="26761" xr:uid="{E82B7A9B-D23A-4380-B842-ED283DB6CF32}"/>
    <cellStyle name="Normal 4 6 7" xfId="26762" xr:uid="{B779538D-01A4-4DD0-B08B-F0C5B4126D30}"/>
    <cellStyle name="Normal 4 6 8" xfId="26763" xr:uid="{AF7B84B6-ED22-406F-9690-6841E842E39F}"/>
    <cellStyle name="Normal 4 6 9" xfId="26764" xr:uid="{2CC7B62D-6927-4543-97DB-2326AA653DBE}"/>
    <cellStyle name="Normal 4 7" xfId="26765" xr:uid="{C2E8E5A5-5ED6-43AD-91FA-F874111D08A6}"/>
    <cellStyle name="Normal 4 7 2" xfId="26766" xr:uid="{2745945B-F86E-45CF-B625-BCFC6D56E8EE}"/>
    <cellStyle name="Normal 4 7 2 2" xfId="26767" xr:uid="{CBCBC70E-B35E-4138-8ACE-BDE078A8447D}"/>
    <cellStyle name="Normal 4 7 2 2 2" xfId="26768" xr:uid="{F77132CC-1C9F-4504-9B01-56AE172A29E1}"/>
    <cellStyle name="Normal 4 7 2 3" xfId="26769" xr:uid="{DCA2A55A-7D18-4F04-B78E-95C93DC18D9E}"/>
    <cellStyle name="Normal 4 7 2 4" xfId="26770" xr:uid="{48390C34-7B9C-4943-A40E-EBE9A97A8748}"/>
    <cellStyle name="Normal 4 7 3" xfId="26771" xr:uid="{6DC48465-DD03-430C-85E3-AF0214A832B6}"/>
    <cellStyle name="Normal 4 7 3 2" xfId="26772" xr:uid="{5677C65D-AB8C-4D96-BD08-79E662472CAE}"/>
    <cellStyle name="Normal 4 7 3 2 2" xfId="26773" xr:uid="{332C98D5-E965-48EE-AD25-48B7061136BE}"/>
    <cellStyle name="Normal 4 7 3 3" xfId="26774" xr:uid="{8D7368E3-BD68-4723-920B-3A83FF2B98F9}"/>
    <cellStyle name="Normal 4 7 4" xfId="26775" xr:uid="{978377E6-85BB-49B9-BE37-456D8471B6F7}"/>
    <cellStyle name="Normal 4 7 4 2" xfId="26776" xr:uid="{0C7656E6-45ED-447F-BB99-7C6F62B6D078}"/>
    <cellStyle name="Normal 4 7 5" xfId="26777" xr:uid="{ACEFC7DE-6BCE-425F-9339-D2855F3B7532}"/>
    <cellStyle name="Normal 4 7 6" xfId="26778" xr:uid="{7A290889-0DDE-4AC3-BCE9-6A0A7D19C442}"/>
    <cellStyle name="Normal 4 7 7" xfId="26779" xr:uid="{A199A9A8-8B51-475D-B008-90DC2C4F4F60}"/>
    <cellStyle name="Normal 4 7 8" xfId="26780" xr:uid="{58AEDCF4-DD10-415E-8257-DEFB763A54EE}"/>
    <cellStyle name="Normal 4 7 9" xfId="26781" xr:uid="{E0CA17B8-B9FE-40C9-9078-F072E8722891}"/>
    <cellStyle name="Normal 4 8" xfId="26782" xr:uid="{7B9AB31E-D86A-4D0C-BF8D-58BF30F363B4}"/>
    <cellStyle name="Normal 4 8 2" xfId="26783" xr:uid="{A8F38B2D-9866-4087-B9F4-652E9BCB1D10}"/>
    <cellStyle name="Normal 4 8 2 2" xfId="26784" xr:uid="{B176C461-6520-47FB-BD71-554B2575EBD5}"/>
    <cellStyle name="Normal 4 8 2 2 2" xfId="26785" xr:uid="{31FE1E45-5343-4978-A3D3-6CB071B03DB7}"/>
    <cellStyle name="Normal 4 8 2 3" xfId="26786" xr:uid="{8CC5B505-56F1-4535-B213-5CB4C2DF05FA}"/>
    <cellStyle name="Normal 4 8 2 4" xfId="26787" xr:uid="{0165A32B-007F-45FD-8FF7-B917F8CAE106}"/>
    <cellStyle name="Normal 4 8 3" xfId="26788" xr:uid="{3ECDC9B7-E5B2-420C-9AD5-AA517B0E4472}"/>
    <cellStyle name="Normal 4 8 3 2" xfId="26789" xr:uid="{264F28D9-81D3-46D7-9091-C4085FB596D2}"/>
    <cellStyle name="Normal 4 8 3 2 2" xfId="26790" xr:uid="{6E7B7BC5-68E1-4BF5-8790-B42477A6A71E}"/>
    <cellStyle name="Normal 4 8 3 3" xfId="26791" xr:uid="{889DDF86-59F8-40EA-B161-56C475FD05AF}"/>
    <cellStyle name="Normal 4 8 4" xfId="26792" xr:uid="{A8E34725-53D1-464E-B470-1A978F02C01B}"/>
    <cellStyle name="Normal 4 8 4 2" xfId="26793" xr:uid="{33C3A217-F7FB-45ED-9E08-BF1A1433D9A2}"/>
    <cellStyle name="Normal 4 8 5" xfId="26794" xr:uid="{59373538-83ED-4CAD-9152-5C80BCEB8761}"/>
    <cellStyle name="Normal 4 8 6" xfId="26795" xr:uid="{FEA3FB0D-64AE-4E3B-B9BB-4E6B1F25150C}"/>
    <cellStyle name="Normal 4 8 7" xfId="26796" xr:uid="{05302032-A068-4E35-A9DE-0583C2F6BCBB}"/>
    <cellStyle name="Normal 4 9" xfId="26797" xr:uid="{86EC06E9-7A9A-44E5-9464-9E3E61DFE806}"/>
    <cellStyle name="Normal 4 9 2" xfId="26798" xr:uid="{0E57BEDB-4EDE-4E06-BFAD-CED54DA3C912}"/>
    <cellStyle name="Normal 4 9 2 2" xfId="26799" xr:uid="{4228D8A8-0511-4514-8E31-2D3E58C0DD15}"/>
    <cellStyle name="Normal 4 9 2 2 2" xfId="26800" xr:uid="{F535A2BD-EBD4-4A30-B0F0-57C5B5D09CD2}"/>
    <cellStyle name="Normal 4 9 2 2 2 2" xfId="26801" xr:uid="{F0274681-FB01-4B12-B0FD-35646317BB30}"/>
    <cellStyle name="Normal 4 9 2 2 3" xfId="26802" xr:uid="{03B7DAC8-34D0-40D6-884A-27B09E9C05C2}"/>
    <cellStyle name="Normal 4 9 2 3" xfId="26803" xr:uid="{4F11D5E3-79C5-42B3-9288-3E4545EB13A6}"/>
    <cellStyle name="Normal 4 9 2 3 2" xfId="26804" xr:uid="{6F54FA76-7EE9-4C05-9ADE-D115BC1BFB07}"/>
    <cellStyle name="Normal 4 9 2 4" xfId="26805" xr:uid="{91C73925-3586-46F0-BAC0-956118221A81}"/>
    <cellStyle name="Normal 4 9 3" xfId="26806" xr:uid="{28D93758-8A27-451B-9479-C91C8554D23B}"/>
    <cellStyle name="Normal 4 9 3 2" xfId="26807" xr:uid="{9E9E0C91-E123-4C09-8CB0-2ACD81F50CE9}"/>
    <cellStyle name="Normal 4 9 3 2 2" xfId="26808" xr:uid="{A6491DC6-4437-4F85-959C-ECFD88784B9C}"/>
    <cellStyle name="Normal 4 9 3 3" xfId="26809" xr:uid="{2950D67E-386F-41D8-83C4-7E6EAD50359D}"/>
    <cellStyle name="Normal 4 9 4" xfId="26810" xr:uid="{58EF0295-21C8-470F-9945-C9E764B36164}"/>
    <cellStyle name="Normal 4 9 4 2" xfId="26811" xr:uid="{773CE6C4-50F7-4E55-A34B-3DAAE31B71FE}"/>
    <cellStyle name="Normal 4 9 4 2 2" xfId="26812" xr:uid="{FA1F9FAC-A948-4DD2-B3A1-24E66BEF05B1}"/>
    <cellStyle name="Normal 4 9 4 3" xfId="26813" xr:uid="{FFD6B2C6-B4CF-40BD-B29A-EB2C4D936DEB}"/>
    <cellStyle name="Normal 4 9 5" xfId="26814" xr:uid="{10F3EFF5-8884-4042-9C88-CE8DFFF821AF}"/>
    <cellStyle name="Normal 4 9 5 2" xfId="26815" xr:uid="{886397D9-9C65-4ACD-BA4B-7D1B679B052C}"/>
    <cellStyle name="Normal 4 9 6" xfId="26816" xr:uid="{33569C7A-EC8F-4159-AE13-97FC8EB19134}"/>
    <cellStyle name="Normal 4 9 7" xfId="26817" xr:uid="{A00C9441-BB55-4034-B879-BD6BDC425E2F}"/>
    <cellStyle name="Normal 4 9 8" xfId="26818" xr:uid="{9FCB05C9-C6C0-4DD6-8550-40FAC8B7377C}"/>
    <cellStyle name="Normal 40" xfId="26819" xr:uid="{D5C27CF8-6DA7-43E4-B11F-E38B95739B49}"/>
    <cellStyle name="Normal 40 2" xfId="26820" xr:uid="{EB6E3203-1EF4-448B-AF00-25B59C745E57}"/>
    <cellStyle name="Normal 40 2 2" xfId="26821" xr:uid="{56B0A1C7-DEEA-42CC-90AF-AD1106AAAF47}"/>
    <cellStyle name="Normal 40 2 2 2" xfId="26822" xr:uid="{6F0B16CE-482B-493F-ABC9-B0B718DF8BE0}"/>
    <cellStyle name="Normal 40 2 2 2 2" xfId="26823" xr:uid="{3B613F50-EEC5-491B-953B-0579836D9466}"/>
    <cellStyle name="Normal 40 2 3" xfId="26824" xr:uid="{2C2E5E75-4C04-4AC1-BD59-D12BC7C007E6}"/>
    <cellStyle name="Normal 40 2 3 2" xfId="26825" xr:uid="{AA2542A7-489F-4895-8344-72962F27E3EC}"/>
    <cellStyle name="Normal 40 2 4" xfId="26826" xr:uid="{0BD2BAEA-9F7F-440B-B104-7D4FE0C02B62}"/>
    <cellStyle name="Normal 40 2 4 2" xfId="26827" xr:uid="{F7452963-821E-4609-A19F-56F50CEAFCB4}"/>
    <cellStyle name="Normal 40 2 5" xfId="26828" xr:uid="{09FA96B8-7CAB-4210-9A0E-6947C8977A97}"/>
    <cellStyle name="Normal 40 3" xfId="26829" xr:uid="{164D19D5-0188-48AA-A87C-A7151B9C6B1F}"/>
    <cellStyle name="Normal 40 3 2" xfId="26830" xr:uid="{1F941093-2CDF-4FFE-9622-02DC22652A2B}"/>
    <cellStyle name="Normal 40 3 2 2" xfId="26831" xr:uid="{EC80F680-CCF4-4F27-B62E-EB06F48D0418}"/>
    <cellStyle name="Normal 40 3 2 3" xfId="26832" xr:uid="{53FBC02D-873B-4556-8D16-1B8E64A7274E}"/>
    <cellStyle name="Normal 40 3 3" xfId="26833" xr:uid="{6623F516-0936-4322-A615-A99B68767AC7}"/>
    <cellStyle name="Normal 40 3 3 2" xfId="26834" xr:uid="{88D17A63-23BE-40A5-AB5C-7E40C9B096F8}"/>
    <cellStyle name="Normal 40 4" xfId="26835" xr:uid="{9D179D6B-2019-45A5-A9BE-9F69754F177D}"/>
    <cellStyle name="Normal 40 4 2" xfId="26836" xr:uid="{3D1B43DF-0DE9-49C7-B617-9C97B2FA80E9}"/>
    <cellStyle name="Normal 40 5" xfId="26837" xr:uid="{4A483ABD-4855-4D72-8B09-BE379D2DF4B7}"/>
    <cellStyle name="Normal 40 5 2" xfId="26838" xr:uid="{229639E4-2EEB-4B65-BEF9-CB4E0CC9E952}"/>
    <cellStyle name="Normal 40 6" xfId="26839" xr:uid="{6489EE91-08D4-418D-B1AE-11D8617AF549}"/>
    <cellStyle name="Normal 40 7" xfId="26840" xr:uid="{204B95C4-62A7-4DA4-B959-2D2A9228064D}"/>
    <cellStyle name="Normal 40 8" xfId="26841" xr:uid="{5C23D92F-7919-4C01-BA79-2A899C9359DA}"/>
    <cellStyle name="Normal 41" xfId="26842" xr:uid="{390CB94E-503F-4113-AC47-5CEF044EF2E1}"/>
    <cellStyle name="Normal 41 2" xfId="26843" xr:uid="{EA42A23D-53E4-41CA-9D12-897A1B3FB334}"/>
    <cellStyle name="Normal 41 2 2" xfId="26844" xr:uid="{90436F4F-7C64-4B4C-8416-B123F9D04C93}"/>
    <cellStyle name="Normal 41 2 2 2" xfId="26845" xr:uid="{CC8E37C4-AE9B-4450-8B2F-E312B90918C2}"/>
    <cellStyle name="Normal 41 2 2 2 2" xfId="26846" xr:uid="{2418F2DA-9403-4ADD-A636-617DE8DE42D4}"/>
    <cellStyle name="Normal 41 2 3" xfId="26847" xr:uid="{54451E5D-71D1-4839-A2A8-B808C31E3F99}"/>
    <cellStyle name="Normal 41 2 3 2" xfId="26848" xr:uid="{482D2904-E17E-4C96-AEF0-815B76AEE12D}"/>
    <cellStyle name="Normal 41 2 4" xfId="26849" xr:uid="{832079F9-1701-4F40-B898-AB3449B724BD}"/>
    <cellStyle name="Normal 41 2 4 2" xfId="26850" xr:uid="{18914057-43DC-4636-83C3-5496B75AEC97}"/>
    <cellStyle name="Normal 41 2 5" xfId="26851" xr:uid="{D623B2E9-97BA-48EA-8911-85B07F6218A8}"/>
    <cellStyle name="Normal 41 3" xfId="26852" xr:uid="{EE825D8E-5BBF-4A21-92F1-7A5C99FA11D9}"/>
    <cellStyle name="Normal 41 3 2" xfId="26853" xr:uid="{84560B1D-C7B8-4665-9444-78B4594E262A}"/>
    <cellStyle name="Normal 41 3 2 2" xfId="26854" xr:uid="{07D152D6-2C96-453E-AD5F-A84CA39DF45D}"/>
    <cellStyle name="Normal 41 3 2 3" xfId="26855" xr:uid="{AA9D55B2-A207-442A-B5C1-94E8F0E392D2}"/>
    <cellStyle name="Normal 41 3 3" xfId="26856" xr:uid="{D05A152C-643C-4CC5-A9D8-4D3FD2E043B9}"/>
    <cellStyle name="Normal 41 3 3 2" xfId="26857" xr:uid="{72CEDFA4-4801-482B-9622-99E313E572D1}"/>
    <cellStyle name="Normal 41 4" xfId="26858" xr:uid="{3FB39B5C-A376-4606-B66B-B09D30493739}"/>
    <cellStyle name="Normal 41 4 2" xfId="26859" xr:uid="{B0E39745-D464-44E5-96FE-58F2F0EB54CB}"/>
    <cellStyle name="Normal 41 5" xfId="26860" xr:uid="{554EACA1-9EAB-4393-98E5-2B0DA689DCF2}"/>
    <cellStyle name="Normal 41 5 2" xfId="26861" xr:uid="{0F770A08-AC43-423D-B4C7-A6DC251AFA37}"/>
    <cellStyle name="Normal 41 6" xfId="26862" xr:uid="{A60159D3-0DDC-491A-99C7-816C6B1E7A76}"/>
    <cellStyle name="Normal 41 7" xfId="26863" xr:uid="{88B52300-483C-4E45-B232-E7CF5DF3E24B}"/>
    <cellStyle name="Normal 41 8" xfId="26864" xr:uid="{9930A9F5-46A3-4C49-91A2-F75C1C75D087}"/>
    <cellStyle name="Normal 42" xfId="26865" xr:uid="{FCFCDCB4-22A2-4251-9497-B49D29FE8859}"/>
    <cellStyle name="Normal 42 2" xfId="26866" xr:uid="{C3D175C1-B38E-4D14-AEF8-6724172E5982}"/>
    <cellStyle name="Normal 42 2 2" xfId="26867" xr:uid="{B4A203BB-F520-4824-A955-BDF07EBCB622}"/>
    <cellStyle name="Normal 42 2 2 2" xfId="26868" xr:uid="{56F6FF66-FA18-496C-AB11-928F31022ABF}"/>
    <cellStyle name="Normal 42 2 2 2 2" xfId="26869" xr:uid="{AB60998B-8E64-4567-A3F9-32C3036616C3}"/>
    <cellStyle name="Normal 42 2 3" xfId="26870" xr:uid="{2D02CCE9-72D9-4582-A9A5-654FA30E608B}"/>
    <cellStyle name="Normal 42 2 3 2" xfId="26871" xr:uid="{5D760EB5-941B-41BA-BBCC-DC670FDA9A77}"/>
    <cellStyle name="Normal 42 2 4" xfId="26872" xr:uid="{173F4A2D-B047-4292-97BE-E0E0D26D67B5}"/>
    <cellStyle name="Normal 42 2 4 2" xfId="26873" xr:uid="{56F426C8-E199-4766-A683-E55F5AB53F15}"/>
    <cellStyle name="Normal 42 2 5" xfId="26874" xr:uid="{76620EAA-6234-4F68-8402-E9E32EEEA152}"/>
    <cellStyle name="Normal 42 3" xfId="26875" xr:uid="{E21C860E-A640-4D70-9193-21337FA24B16}"/>
    <cellStyle name="Normal 42 3 2" xfId="26876" xr:uid="{33F64CB4-95DB-45BD-ADE3-FC23ED6BAA3F}"/>
    <cellStyle name="Normal 42 3 2 2" xfId="26877" xr:uid="{B8CA7327-9B4E-4724-8CAC-06215430E252}"/>
    <cellStyle name="Normal 42 3 2 3" xfId="26878" xr:uid="{6814BC99-502A-4043-97F5-2AE70DB35806}"/>
    <cellStyle name="Normal 42 3 3" xfId="26879" xr:uid="{DFEB14E8-0C03-46D4-888D-9A6020217A60}"/>
    <cellStyle name="Normal 42 3 3 2" xfId="26880" xr:uid="{078C3FE7-81CB-435B-9D49-C778F091F00A}"/>
    <cellStyle name="Normal 42 4" xfId="26881" xr:uid="{EDBFF171-DC85-4010-8BA5-8FD3CB7FDFCE}"/>
    <cellStyle name="Normal 42 4 2" xfId="26882" xr:uid="{10EA9E52-1ECF-4AC8-833E-E58F8FF765F9}"/>
    <cellStyle name="Normal 42 5" xfId="26883" xr:uid="{D962B260-3CBF-4E1E-9332-5330A8C0D9D4}"/>
    <cellStyle name="Normal 42 5 2" xfId="26884" xr:uid="{E5857906-1744-4818-8CD8-B44A5EBC0175}"/>
    <cellStyle name="Normal 42 6" xfId="26885" xr:uid="{9BAAA200-54D0-4C5C-AE77-6B015F7A4464}"/>
    <cellStyle name="Normal 42 7" xfId="26886" xr:uid="{C81C4BAA-EFDF-45C8-AB42-56A199B24982}"/>
    <cellStyle name="Normal 42 8" xfId="26887" xr:uid="{22B1D388-26FE-4D43-962E-34CB41189FA0}"/>
    <cellStyle name="Normal 43" xfId="26888" xr:uid="{87088521-8B58-40A3-9C95-288BD7D5779E}"/>
    <cellStyle name="Normal 43 2" xfId="26889" xr:uid="{1A82CFBE-18F2-46C7-8519-70EC1200CD1D}"/>
    <cellStyle name="Normal 43 2 2" xfId="26890" xr:uid="{1064ACAC-0164-4557-8C6C-CAE163C4082B}"/>
    <cellStyle name="Normal 43 2 2 2" xfId="26891" xr:uid="{61D44764-A50B-43FB-B669-6D515A730726}"/>
    <cellStyle name="Normal 43 2 2 2 2" xfId="26892" xr:uid="{E5C77CC8-F30B-4A13-9ECB-F99BEB424551}"/>
    <cellStyle name="Normal 43 2 3" xfId="26893" xr:uid="{F6696F13-F115-407D-A40D-380CF2CC4F50}"/>
    <cellStyle name="Normal 43 2 3 2" xfId="26894" xr:uid="{A0990FF7-467D-437D-885F-E4A1F1730BB6}"/>
    <cellStyle name="Normal 43 2 4" xfId="26895" xr:uid="{830A8B97-92BD-4AA0-A584-F677FF26F4B2}"/>
    <cellStyle name="Normal 43 2 4 2" xfId="26896" xr:uid="{3FC6884B-647A-445C-AB35-DC2F5F47576F}"/>
    <cellStyle name="Normal 43 2 5" xfId="26897" xr:uid="{F1B4E577-81ED-42CF-8335-843A46613D78}"/>
    <cellStyle name="Normal 43 3" xfId="26898" xr:uid="{B5F92BFA-9700-4371-ADAA-BE9A59D44BB6}"/>
    <cellStyle name="Normal 43 3 2" xfId="26899" xr:uid="{53E7FA8E-E68B-4226-805F-312233248C8F}"/>
    <cellStyle name="Normal 43 3 2 2" xfId="26900" xr:uid="{93750682-4492-4B38-A621-6239ADC43FA7}"/>
    <cellStyle name="Normal 43 3 2 3" xfId="26901" xr:uid="{CFCB00E7-269C-4632-A9CD-5B31EEE03F0C}"/>
    <cellStyle name="Normal 43 3 3" xfId="26902" xr:uid="{B1603151-7891-4942-957C-9FABB8FE3ABE}"/>
    <cellStyle name="Normal 43 3 3 2" xfId="26903" xr:uid="{FEED34BC-372F-4C39-B65F-A357A7EA8941}"/>
    <cellStyle name="Normal 43 4" xfId="26904" xr:uid="{4A8EF558-F64D-4ACC-A414-CC118257DE34}"/>
    <cellStyle name="Normal 43 4 2" xfId="26905" xr:uid="{29028E49-3B31-4035-A5C2-5A5F0D1071BA}"/>
    <cellStyle name="Normal 43 5" xfId="26906" xr:uid="{304DADD1-6F45-4EFE-B754-D0A6FF1A9ADD}"/>
    <cellStyle name="Normal 43 5 2" xfId="26907" xr:uid="{EABEEDE2-4304-4C85-942B-7D1E61CE2518}"/>
    <cellStyle name="Normal 43 6" xfId="26908" xr:uid="{CB18ED32-8CC3-4E3C-85A6-57D5260C5F2E}"/>
    <cellStyle name="Normal 43 7" xfId="26909" xr:uid="{7465250D-8929-48F7-9B60-BEA06C63645F}"/>
    <cellStyle name="Normal 43 8" xfId="26910" xr:uid="{1130DC6F-6F53-4E02-8419-9DC2BF965109}"/>
    <cellStyle name="Normal 44" xfId="26911" xr:uid="{B71B7112-0EE3-4AAE-9772-C8B27FC85FC4}"/>
    <cellStyle name="Normal 44 2" xfId="26912" xr:uid="{666B878F-BA9F-497F-AA4A-B5FA645DD199}"/>
    <cellStyle name="Normal 44 2 2" xfId="26913" xr:uid="{71497DE5-F58D-4CAB-95F8-737F8E7B9F8B}"/>
    <cellStyle name="Normal 44 2 2 2" xfId="26914" xr:uid="{34B759B0-E313-4D56-A1CC-D55C74C2BAA6}"/>
    <cellStyle name="Normal 44 2 2 2 2" xfId="26915" xr:uid="{292603CA-A0D9-4439-9492-13AC28FA3A19}"/>
    <cellStyle name="Normal 44 2 3" xfId="26916" xr:uid="{CA0AA655-F491-4FDA-A512-7D6D938FB4DD}"/>
    <cellStyle name="Normal 44 2 3 2" xfId="26917" xr:uid="{9ED01681-A908-40B4-B421-B024699F5701}"/>
    <cellStyle name="Normal 44 2 4" xfId="26918" xr:uid="{61582844-CDEF-4372-B224-DED3824F3800}"/>
    <cellStyle name="Normal 44 2 4 2" xfId="26919" xr:uid="{A2BE79D9-E11D-47CD-96E9-041ECC302953}"/>
    <cellStyle name="Normal 44 2 5" xfId="26920" xr:uid="{A1005796-C6C2-4E67-B466-18E4B9A3707F}"/>
    <cellStyle name="Normal 44 3" xfId="26921" xr:uid="{D0096041-8D2E-4F10-8CE1-8BD5610061A2}"/>
    <cellStyle name="Normal 44 3 2" xfId="26922" xr:uid="{A1C861C2-7806-499E-9B44-64A5EFC66927}"/>
    <cellStyle name="Normal 44 3 2 2" xfId="26923" xr:uid="{2D4409C4-4CB6-410C-8591-479FA3C6619B}"/>
    <cellStyle name="Normal 44 3 2 3" xfId="26924" xr:uid="{72532D5C-40FB-438D-9D8B-E5E3D4CCA489}"/>
    <cellStyle name="Normal 44 3 3" xfId="26925" xr:uid="{B78A0C43-5197-44F6-A721-C6C64CA3EF52}"/>
    <cellStyle name="Normal 44 3 3 2" xfId="26926" xr:uid="{BD187E97-BE58-4160-938C-D4ED880EB71C}"/>
    <cellStyle name="Normal 44 4" xfId="26927" xr:uid="{173CA91A-DF81-40F4-952F-1B200F1884FF}"/>
    <cellStyle name="Normal 44 4 2" xfId="26928" xr:uid="{8719F09B-DACF-49B0-8B90-DD201A4735C9}"/>
    <cellStyle name="Normal 44 5" xfId="26929" xr:uid="{A4EFD067-7586-420C-AAAA-BA2DFDFF1A9C}"/>
    <cellStyle name="Normal 44 5 2" xfId="26930" xr:uid="{DBAED08D-5B67-4908-B136-687A3A70C844}"/>
    <cellStyle name="Normal 44 6" xfId="26931" xr:uid="{2D6DCA73-7B7B-4479-830C-7AB529E277AE}"/>
    <cellStyle name="Normal 44 7" xfId="26932" xr:uid="{07148C7B-09C7-4DA3-BF57-AEA29A366FDA}"/>
    <cellStyle name="Normal 44 8" xfId="26933" xr:uid="{21FE9C68-6695-4D75-A364-A761D8C849CC}"/>
    <cellStyle name="Normal 45" xfId="26934" xr:uid="{A6A5CF72-BFF7-40B9-BF37-1A527167F129}"/>
    <cellStyle name="Normal 45 2" xfId="26935" xr:uid="{1C5B5D42-D22C-4363-B174-717A526621FE}"/>
    <cellStyle name="Normal 45 2 2" xfId="26936" xr:uid="{7FB0A585-4125-4AC4-B298-D965EAAA41B1}"/>
    <cellStyle name="Normal 45 2 2 2" xfId="26937" xr:uid="{820B056C-B4B1-4ACF-82F5-9ECD127C7600}"/>
    <cellStyle name="Normal 45 2 2 2 2" xfId="26938" xr:uid="{4B55522A-C930-4262-88FE-1F938E1436B7}"/>
    <cellStyle name="Normal 45 2 3" xfId="26939" xr:uid="{28F0414F-C251-4DEE-83FA-8575ABAE80CE}"/>
    <cellStyle name="Normal 45 2 3 2" xfId="26940" xr:uid="{7E5558A1-DD8E-42F2-84F4-4A4CE8F3A864}"/>
    <cellStyle name="Normal 45 2 4" xfId="26941" xr:uid="{81D199FA-19EC-407A-A743-7003F59FB1D1}"/>
    <cellStyle name="Normal 45 2 4 2" xfId="26942" xr:uid="{80271D46-5664-4D52-A022-D20572292A37}"/>
    <cellStyle name="Normal 45 2 5" xfId="26943" xr:uid="{70863B42-EC1A-49E0-988F-21B46C17CDA4}"/>
    <cellStyle name="Normal 45 3" xfId="26944" xr:uid="{E7914AF7-6BB2-4CB9-B895-47A899EFDED1}"/>
    <cellStyle name="Normal 45 3 2" xfId="26945" xr:uid="{4E71C792-D5F5-497D-B86C-AD3CFF299C46}"/>
    <cellStyle name="Normal 45 3 2 2" xfId="26946" xr:uid="{4A679F9F-E22A-454A-9110-8E75F65E9E9D}"/>
    <cellStyle name="Normal 45 3 2 3" xfId="26947" xr:uid="{43579002-C387-4362-9467-0D7D02871F8F}"/>
    <cellStyle name="Normal 45 3 3" xfId="26948" xr:uid="{406B3701-50FD-4978-B745-538D5E9E077C}"/>
    <cellStyle name="Normal 45 3 3 2" xfId="26949" xr:uid="{4FC937DA-1021-40CB-AAFA-42935DA914CC}"/>
    <cellStyle name="Normal 45 4" xfId="26950" xr:uid="{D38C3777-EB7B-4BBE-B9F3-800DC93BC0C5}"/>
    <cellStyle name="Normal 45 4 2" xfId="26951" xr:uid="{13BFCDF3-1D63-45D9-9F35-9FD67E1EA194}"/>
    <cellStyle name="Normal 45 5" xfId="26952" xr:uid="{F3305CB9-82F5-4A33-A6D0-875FBA8B89D1}"/>
    <cellStyle name="Normal 45 5 2" xfId="26953" xr:uid="{B3C04383-A304-40C8-9874-1C2BCC3BDD28}"/>
    <cellStyle name="Normal 45 6" xfId="26954" xr:uid="{222DDE0F-5719-4D82-A87F-454FDC05332A}"/>
    <cellStyle name="Normal 45 7" xfId="26955" xr:uid="{671C4812-DF60-4A2E-B793-E95E2C9F1E7B}"/>
    <cellStyle name="Normal 45 8" xfId="26956" xr:uid="{E72F9A23-9707-46B1-B3E3-286E88A17CA0}"/>
    <cellStyle name="Normal 46" xfId="26957" xr:uid="{372DF7C8-84BD-4187-8F8A-1FE03C8B98D4}"/>
    <cellStyle name="Normal 46 2" xfId="26958" xr:uid="{98145F8F-1C8F-4F50-BE98-42B044E4979D}"/>
    <cellStyle name="Normal 46 2 2" xfId="26959" xr:uid="{6B923354-855A-45B4-831A-B8ABC2FAA8F3}"/>
    <cellStyle name="Normal 46 2 2 2" xfId="26960" xr:uid="{3260EE08-3DB9-40F9-A106-31C02D4DB694}"/>
    <cellStyle name="Normal 46 2 2 2 2" xfId="26961" xr:uid="{7B62559B-8012-4EB7-AB43-D6916E9E2F8B}"/>
    <cellStyle name="Normal 46 2 3" xfId="26962" xr:uid="{D353B549-8805-4FF3-AEF1-E78962EDF74E}"/>
    <cellStyle name="Normal 46 2 3 2" xfId="26963" xr:uid="{51172ECB-F3C8-4836-AE1E-BC2555CC59CD}"/>
    <cellStyle name="Normal 46 2 4" xfId="26964" xr:uid="{9E170A24-79F7-4F3E-97A5-FD8DF08506E2}"/>
    <cellStyle name="Normal 46 2 4 2" xfId="26965" xr:uid="{D2421AB9-6049-4C7B-AF24-7E0DC2C5BC50}"/>
    <cellStyle name="Normal 46 2 5" xfId="26966" xr:uid="{FA36DFF8-BBCA-4D53-9027-377ADE3090C4}"/>
    <cellStyle name="Normal 46 3" xfId="26967" xr:uid="{574527F3-FCC5-41C6-B48C-24B360F9EC00}"/>
    <cellStyle name="Normal 46 3 2" xfId="26968" xr:uid="{79D85793-1137-496C-B807-0909B16E5C4E}"/>
    <cellStyle name="Normal 46 3 2 2" xfId="26969" xr:uid="{F51998E7-83FD-469D-89F9-8AF33A9D5E16}"/>
    <cellStyle name="Normal 46 3 2 3" xfId="26970" xr:uid="{F070DFD0-02B6-4D73-9224-E5DBD81DC183}"/>
    <cellStyle name="Normal 46 3 3" xfId="26971" xr:uid="{4C6D71E1-CD13-42A3-A446-4072677FA22F}"/>
    <cellStyle name="Normal 46 3 3 2" xfId="26972" xr:uid="{D9345BAF-56C2-47AE-A825-09AA7262A0D1}"/>
    <cellStyle name="Normal 46 4" xfId="26973" xr:uid="{9F524741-9666-4AFE-A28A-0064243779CA}"/>
    <cellStyle name="Normal 46 4 2" xfId="26974" xr:uid="{AAFEEA1C-23DF-490D-8F8D-8BA5C17CE0CB}"/>
    <cellStyle name="Normal 46 5" xfId="26975" xr:uid="{31C3F7D9-A037-484E-A5D4-86596A2434C9}"/>
    <cellStyle name="Normal 46 5 2" xfId="26976" xr:uid="{D8BCC95B-ABA1-4668-8855-EA105833E636}"/>
    <cellStyle name="Normal 46 6" xfId="26977" xr:uid="{17DEEB3B-ABAF-4BB7-BD34-3E634B12EC2A}"/>
    <cellStyle name="Normal 46 7" xfId="26978" xr:uid="{4F6F1B4C-F16B-4BEC-8D69-40ACC509B302}"/>
    <cellStyle name="Normal 46 8" xfId="26979" xr:uid="{BB6D8EF4-23C3-434B-80EB-5518491F9360}"/>
    <cellStyle name="Normal 47" xfId="26980" xr:uid="{B9D254DF-3493-48B4-AD76-D4B5D38F3424}"/>
    <cellStyle name="Normal 47 2" xfId="26981" xr:uid="{21522F5B-0191-4379-A54E-FFD982E45915}"/>
    <cellStyle name="Normal 47 2 2" xfId="26982" xr:uid="{6C614832-3E16-4A38-8FC2-8439EBF5682C}"/>
    <cellStyle name="Normal 47 2 2 2" xfId="26983" xr:uid="{0B05756F-8926-499A-87B2-2E68D4DD042C}"/>
    <cellStyle name="Normal 47 2 2 2 2" xfId="26984" xr:uid="{5C4E8CC0-1B2F-434D-8DF4-8B7B6D9DA8DC}"/>
    <cellStyle name="Normal 47 2 3" xfId="26985" xr:uid="{0F781590-C420-4810-ADA3-B2FAFD9D38F5}"/>
    <cellStyle name="Normal 47 2 3 2" xfId="26986" xr:uid="{CEDDD9EB-A321-46DA-8A22-1F4255F5B5EA}"/>
    <cellStyle name="Normal 47 2 4" xfId="26987" xr:uid="{7A1FD90F-9508-4366-845B-4A4B07A67FBB}"/>
    <cellStyle name="Normal 47 2 4 2" xfId="26988" xr:uid="{046856A9-2D12-48B3-9768-F7200E2DECCE}"/>
    <cellStyle name="Normal 47 2 5" xfId="26989" xr:uid="{474FACBE-911D-49DB-AEED-21F2C0E95121}"/>
    <cellStyle name="Normal 47 3" xfId="26990" xr:uid="{C460022B-EB80-42C4-A96C-5B03BA34D01C}"/>
    <cellStyle name="Normal 47 3 2" xfId="26991" xr:uid="{93BD5240-D49D-44B8-88B5-AAA2884F7149}"/>
    <cellStyle name="Normal 47 3 2 2" xfId="26992" xr:uid="{179F437C-BFF5-4D35-B415-41024D625635}"/>
    <cellStyle name="Normal 47 3 2 3" xfId="26993" xr:uid="{6E07B998-CB0B-4E16-B822-C02775EBD364}"/>
    <cellStyle name="Normal 47 3 3" xfId="26994" xr:uid="{F43D9D8F-8990-4E43-AB4A-35BF8339225E}"/>
    <cellStyle name="Normal 47 3 3 2" xfId="26995" xr:uid="{924944C6-64F4-4500-8601-0DFA7AFC462A}"/>
    <cellStyle name="Normal 47 4" xfId="26996" xr:uid="{5CFA2CF4-AA21-4D1F-A140-F84650146DDE}"/>
    <cellStyle name="Normal 47 4 2" xfId="26997" xr:uid="{36571E06-4FED-4327-B6CC-327FD5344613}"/>
    <cellStyle name="Normal 47 5" xfId="26998" xr:uid="{C8669613-C579-48A4-8A80-C3E5E4885CA4}"/>
    <cellStyle name="Normal 47 5 2" xfId="26999" xr:uid="{68200FD4-D8EB-4557-9C81-25E4683C05F3}"/>
    <cellStyle name="Normal 47 6" xfId="27000" xr:uid="{B69E0577-84DB-4068-97C2-E1104E00C2CA}"/>
    <cellStyle name="Normal 47 7" xfId="27001" xr:uid="{4F57C0E0-C962-4B8C-B3FE-285AAB8BC07A}"/>
    <cellStyle name="Normal 47 8" xfId="27002" xr:uid="{131B8169-2B02-47F0-A023-42C423908BA9}"/>
    <cellStyle name="Normal 48" xfId="27003" xr:uid="{58E7034A-5AFB-4010-8F1C-DDC61D24B357}"/>
    <cellStyle name="Normal 48 2" xfId="27004" xr:uid="{1123C94D-D39C-4511-8316-FFE937AC8F27}"/>
    <cellStyle name="Normal 48 2 2" xfId="27005" xr:uid="{CB19A027-A50B-4574-BB66-7E5136715352}"/>
    <cellStyle name="Normal 48 2 2 2" xfId="27006" xr:uid="{26EE29E0-4704-42F3-B066-D1FD92FE5E0C}"/>
    <cellStyle name="Normal 48 2 2 2 2" xfId="27007" xr:uid="{6A3701B5-BBA3-4B2A-80CF-8ECE8972B94C}"/>
    <cellStyle name="Normal 48 2 3" xfId="27008" xr:uid="{07DC64B7-269D-4520-9A05-4BBC2E4D4B12}"/>
    <cellStyle name="Normal 48 2 3 2" xfId="27009" xr:uid="{00B01114-72AE-4BAE-BED6-5ED696174FA2}"/>
    <cellStyle name="Normal 48 2 4" xfId="27010" xr:uid="{82FE6117-8B81-4AAF-8B8E-0831549679F9}"/>
    <cellStyle name="Normal 48 2 4 2" xfId="27011" xr:uid="{6CA6598A-160D-4E1C-BB84-B4A59039DE13}"/>
    <cellStyle name="Normal 48 2 5" xfId="27012" xr:uid="{DD9070D8-CBF6-4A38-AC13-5F20CEB22792}"/>
    <cellStyle name="Normal 48 3" xfId="27013" xr:uid="{B967C4A8-EA3E-4228-ABA2-A4794247D6B4}"/>
    <cellStyle name="Normal 48 3 2" xfId="27014" xr:uid="{46664E8B-A5A0-4CFB-83AC-CF2BA5753487}"/>
    <cellStyle name="Normal 48 3 2 2" xfId="27015" xr:uid="{2676DB02-831E-47B4-8A90-5F04271BF44D}"/>
    <cellStyle name="Normal 48 3 2 3" xfId="27016" xr:uid="{CF050681-902F-4DED-BF7B-29CCE437F42E}"/>
    <cellStyle name="Normal 48 3 3" xfId="27017" xr:uid="{34C012EF-8132-478E-B44A-B12190FBB750}"/>
    <cellStyle name="Normal 48 3 3 2" xfId="27018" xr:uid="{E6215043-F2B3-4B08-9B7C-645FE065189C}"/>
    <cellStyle name="Normal 48 4" xfId="27019" xr:uid="{76C8D66D-2C02-4A97-B5B4-4858269E9AC9}"/>
    <cellStyle name="Normal 48 4 2" xfId="27020" xr:uid="{09634D3E-676A-4AB9-9A06-F2D17DD6F314}"/>
    <cellStyle name="Normal 48 5" xfId="27021" xr:uid="{52F65ABE-4141-499C-AFA6-0D71F2532F92}"/>
    <cellStyle name="Normal 48 5 2" xfId="27022" xr:uid="{45A36264-8B7F-405C-B2E7-8D35538A51F2}"/>
    <cellStyle name="Normal 48 6" xfId="27023" xr:uid="{20B01DEE-3613-47B3-9775-70208D71A841}"/>
    <cellStyle name="Normal 48 7" xfId="27024" xr:uid="{20C0A7E8-B0F1-4D26-9989-41B3DC2C0A87}"/>
    <cellStyle name="Normal 48 8" xfId="27025" xr:uid="{DB791893-001D-4167-878C-18C1966347B2}"/>
    <cellStyle name="Normal 49" xfId="27026" xr:uid="{1A9BCFFC-421E-40E7-B296-1E262E298D35}"/>
    <cellStyle name="Normal 49 2" xfId="27027" xr:uid="{1001E921-9725-4CFD-9F39-0723D2C8B3DC}"/>
    <cellStyle name="Normal 49 2 2" xfId="27028" xr:uid="{4A836677-F73B-4251-BDCC-073CD8B6D5D0}"/>
    <cellStyle name="Normal 49 2 2 2" xfId="27029" xr:uid="{E89B727E-A412-47F3-90AC-83A8C110D5EA}"/>
    <cellStyle name="Normal 49 2 2 2 2" xfId="27030" xr:uid="{14E85087-10C7-4DB7-9D68-D291CFADDD2F}"/>
    <cellStyle name="Normal 49 2 3" xfId="27031" xr:uid="{5649FE17-C089-4549-BA56-2A894A1477F9}"/>
    <cellStyle name="Normal 49 2 3 2" xfId="27032" xr:uid="{E69D4BF2-AC9D-4EFD-94FB-F6231FEB3148}"/>
    <cellStyle name="Normal 49 2 4" xfId="27033" xr:uid="{76FA618C-DA13-4143-8516-E2EEBE766659}"/>
    <cellStyle name="Normal 49 2 4 2" xfId="27034" xr:uid="{2B352079-623A-4714-B361-BE5690633FCB}"/>
    <cellStyle name="Normal 49 2 5" xfId="27035" xr:uid="{9F823F58-800B-4595-B990-F3EC51F709B3}"/>
    <cellStyle name="Normal 49 3" xfId="27036" xr:uid="{940E86A2-1B47-4B21-98DC-7E6E63D9F930}"/>
    <cellStyle name="Normal 49 3 2" xfId="27037" xr:uid="{59CACFF9-8B21-43D8-9B8F-E105C250D701}"/>
    <cellStyle name="Normal 49 3 2 2" xfId="27038" xr:uid="{04BC5002-BD6B-4B9B-BFA2-6319017C30E5}"/>
    <cellStyle name="Normal 49 3 2 3" xfId="27039" xr:uid="{182365B3-2C08-4A6E-B408-E01A8063FADD}"/>
    <cellStyle name="Normal 49 3 3" xfId="27040" xr:uid="{E3D5E02C-FD5C-4392-9D40-AF2CFA4E8396}"/>
    <cellStyle name="Normal 49 3 3 2" xfId="27041" xr:uid="{02473702-60BD-409D-A83E-1823E72470D0}"/>
    <cellStyle name="Normal 49 4" xfId="27042" xr:uid="{83B72AEA-32FC-46A0-89EF-1AB8BE753ED7}"/>
    <cellStyle name="Normal 49 4 2" xfId="27043" xr:uid="{DA04638D-4664-45A7-94C5-98769011F69F}"/>
    <cellStyle name="Normal 49 5" xfId="27044" xr:uid="{8736DACF-74E8-4E53-A4F4-94D43BE8BA49}"/>
    <cellStyle name="Normal 49 5 2" xfId="27045" xr:uid="{79B6B66D-BE79-4F1C-AC40-21C60825F3A3}"/>
    <cellStyle name="Normal 49 6" xfId="27046" xr:uid="{C4164B76-B547-400F-B939-9911C3C2134D}"/>
    <cellStyle name="Normal 49 7" xfId="27047" xr:uid="{3FE923CF-05EA-494F-9A6A-3415162603E6}"/>
    <cellStyle name="Normal 49 8" xfId="27048" xr:uid="{2F51A508-82B5-44AA-89E5-74BA669BFE3C}"/>
    <cellStyle name="Normal 5" xfId="814" xr:uid="{59CA6C65-BF07-4715-8093-0D2DD85EDE28}"/>
    <cellStyle name="Normal 5 10" xfId="27049" xr:uid="{44FD7D70-7966-4D2E-8E5A-D8B78DE7E740}"/>
    <cellStyle name="Normal 5 10 2" xfId="27050" xr:uid="{C46425E3-5002-4319-9320-83056BDEAC8E}"/>
    <cellStyle name="Normal 5 10 2 2" xfId="27051" xr:uid="{087EEF7C-F5FA-4A43-AA92-D4B43EBED08B}"/>
    <cellStyle name="Normal 5 10 3" xfId="27052" xr:uid="{1E3AFA29-345F-46A8-8567-E1D549D8A186}"/>
    <cellStyle name="Normal 5 10 4" xfId="27053" xr:uid="{278EF783-0F09-413D-A664-6091B8071FE7}"/>
    <cellStyle name="Normal 5 10 5" xfId="27054" xr:uid="{25B0CAD7-FD01-423C-BE05-8F77121894A0}"/>
    <cellStyle name="Normal 5 11" xfId="27055" xr:uid="{CDAF27B5-59D1-4DD4-9148-0DEFA1A215FD}"/>
    <cellStyle name="Normal 5 11 2" xfId="27056" xr:uid="{48C787EB-4128-484C-807C-770C4FF60A52}"/>
    <cellStyle name="Normal 5 11 2 2" xfId="27057" xr:uid="{784610D6-6762-4653-8D0A-50F80D005B89}"/>
    <cellStyle name="Normal 5 11 3" xfId="27058" xr:uid="{A25A447E-8E04-4D53-9AC7-4CA407BFE98D}"/>
    <cellStyle name="Normal 5 11 4" xfId="27059" xr:uid="{6BD0627A-8E60-4A04-85A9-E9E51FFE96BA}"/>
    <cellStyle name="Normal 5 11 5" xfId="27060" xr:uid="{F89FCFC7-2027-4F2D-8634-DC201657DEC9}"/>
    <cellStyle name="Normal 5 12" xfId="27061" xr:uid="{2E8FD84D-A99A-4691-A046-15DDD8ECF3DA}"/>
    <cellStyle name="Normal 5 12 2" xfId="27062" xr:uid="{157D274F-FA79-43A0-8D05-8C2AB2914459}"/>
    <cellStyle name="Normal 5 12 2 2" xfId="27063" xr:uid="{E48A5E3D-32BE-447B-87CB-EA72ADF9F43A}"/>
    <cellStyle name="Normal 5 12 3" xfId="27064" xr:uid="{87397F94-FCAF-4D36-AB0C-92C2E6B0D3C1}"/>
    <cellStyle name="Normal 5 12 4" xfId="27065" xr:uid="{140FAB5D-3BBD-47E3-B93A-BD6CDE4CAEDB}"/>
    <cellStyle name="Normal 5 13" xfId="27066" xr:uid="{706D316B-6527-46F4-B78D-9940BA53FA72}"/>
    <cellStyle name="Normal 5 13 2" xfId="27067" xr:uid="{CB11D5AA-DA78-4D86-94B3-E9A0A9163311}"/>
    <cellStyle name="Normal 5 13 2 2" xfId="27068" xr:uid="{76D99C4A-0891-49DA-8B89-0176FF006D0B}"/>
    <cellStyle name="Normal 5 13 3" xfId="27069" xr:uid="{9C6F4EE0-9212-40F5-A66B-7E1CA262FAA4}"/>
    <cellStyle name="Normal 5 13 4" xfId="27070" xr:uid="{313AF872-DD0C-4902-858F-9C0357204BB0}"/>
    <cellStyle name="Normal 5 14" xfId="27071" xr:uid="{DAE431EC-009B-4FFC-A443-BC58343CF0A5}"/>
    <cellStyle name="Normal 5 14 2" xfId="27072" xr:uid="{BBE8B7BF-ACFF-4082-B70B-35A7CEE9545F}"/>
    <cellStyle name="Normal 5 14 2 2" xfId="27073" xr:uid="{00A156BB-2893-45D4-ACAE-453DC02A99FE}"/>
    <cellStyle name="Normal 5 14 3" xfId="27074" xr:uid="{EBD2B01D-2AA9-4881-BD91-0ED0701C160E}"/>
    <cellStyle name="Normal 5 14 4" xfId="27075" xr:uid="{29E25765-0F2E-46A8-9A4D-A0E0E6E6CB27}"/>
    <cellStyle name="Normal 5 15" xfId="27076" xr:uid="{528919B3-55CC-40EB-9B4B-38D6261F3D77}"/>
    <cellStyle name="Normal 5 15 2" xfId="27077" xr:uid="{786F99A4-62DE-47F1-A1C0-8BB1138C46AC}"/>
    <cellStyle name="Normal 5 16" xfId="27078" xr:uid="{FAD51F32-642D-4918-B0D5-CDAA7256D2B4}"/>
    <cellStyle name="Normal 5 16 2" xfId="27079" xr:uid="{F79DA3EE-76B6-4F69-ACD3-8A162AE9B004}"/>
    <cellStyle name="Normal 5 17" xfId="27080" xr:uid="{9A6AE5D6-0F8A-4218-B6CE-EA7B2F435B02}"/>
    <cellStyle name="Normal 5 17 2" xfId="27081" xr:uid="{E3B2B79F-246B-4C2E-959A-95DCDA79E638}"/>
    <cellStyle name="Normal 5 18" xfId="27082" xr:uid="{094B921A-0F20-43D2-A76B-92A6758D8CAA}"/>
    <cellStyle name="Normal 5 18 2" xfId="27083" xr:uid="{C1B1CCE3-27B1-431E-8E0F-060FE03DF617}"/>
    <cellStyle name="Normal 5 19" xfId="27084" xr:uid="{7D1146B0-13CD-4F7C-90E0-B5A8629C6F60}"/>
    <cellStyle name="Normal 5 19 2" xfId="27085" xr:uid="{156D5A7E-AD8C-496C-A532-0988D0E846AD}"/>
    <cellStyle name="Normal 5 2" xfId="27086" xr:uid="{E8CF4B5D-DF3B-48AF-9F54-57B37CEB8EE9}"/>
    <cellStyle name="Normal 5 2 10" xfId="27087" xr:uid="{7FB61A67-E266-41B9-B98B-27F73FF187B5}"/>
    <cellStyle name="Normal 5 2 11" xfId="27088" xr:uid="{03CF800E-0293-42BF-AE20-E9E5F53C4FAD}"/>
    <cellStyle name="Normal 5 2 12" xfId="27089" xr:uid="{FA13D65D-B9EA-4FE2-A3CB-9D7474865D62}"/>
    <cellStyle name="Normal 5 2 13" xfId="27090" xr:uid="{B9F0B38A-BB5D-408A-951F-9C7B27D5E5BD}"/>
    <cellStyle name="Normal 5 2 14" xfId="27091" xr:uid="{5E621C0E-528E-4F19-85A8-97F9D8C43A10}"/>
    <cellStyle name="Normal 5 2 2" xfId="27092" xr:uid="{B2F8BC05-3B30-41F0-BFE6-E4EBFC40F282}"/>
    <cellStyle name="Normal 5 2 2 10" xfId="27093" xr:uid="{B30E5CB5-E2E8-445B-ADC3-8BE6911E2244}"/>
    <cellStyle name="Normal 5 2 2 11" xfId="27094" xr:uid="{C3F2BB54-3F18-48E8-B3BE-F33FA76AA91F}"/>
    <cellStyle name="Normal 5 2 2 2" xfId="27095" xr:uid="{87DA79AE-3E67-498B-8824-D8AF3F2F1F70}"/>
    <cellStyle name="Normal 5 2 2 2 2" xfId="27096" xr:uid="{24EA6FA4-8459-48A7-A563-D7BA60428E68}"/>
    <cellStyle name="Normal 5 2 2 2 2 2" xfId="27097" xr:uid="{56372B15-BE4C-4880-9EE3-137C15C48C73}"/>
    <cellStyle name="Normal 5 2 2 2 2 2 2" xfId="27098" xr:uid="{3E0A2727-B1C5-4ABC-B639-B608C8EC7576}"/>
    <cellStyle name="Normal 5 2 2 2 2 2 3" xfId="27099" xr:uid="{BADD2406-79A5-4907-B16E-1B64F80BBBD3}"/>
    <cellStyle name="Normal 5 2 2 2 2 3" xfId="27100" xr:uid="{C43342E8-F90F-4112-9BFE-34C73E0281E3}"/>
    <cellStyle name="Normal 5 2 2 2 2 3 2" xfId="27101" xr:uid="{10C8EA5E-2032-4BA0-8CCC-E3B2B6563823}"/>
    <cellStyle name="Normal 5 2 2 2 2 4" xfId="27102" xr:uid="{96A9611F-B717-45C1-9B5B-BB1F27EE8F30}"/>
    <cellStyle name="Normal 5 2 2 2 2 5" xfId="27103" xr:uid="{5A720943-A137-4117-8474-16339EF3A9C7}"/>
    <cellStyle name="Normal 5 2 2 2 2 6" xfId="27104" xr:uid="{9254AE6D-F136-4DCB-85F7-34E4B0D237A1}"/>
    <cellStyle name="Normal 5 2 2 2 3" xfId="27105" xr:uid="{C9CD8F76-1AA3-47E8-979E-EC2485F0DEDC}"/>
    <cellStyle name="Normal 5 2 2 2 3 2" xfId="27106" xr:uid="{3BB89138-D001-4C47-9D79-65991048114E}"/>
    <cellStyle name="Normal 5 2 2 2 3 2 2" xfId="27107" xr:uid="{FD3FD6CA-D0A2-466A-AEA8-500CF51165FD}"/>
    <cellStyle name="Normal 5 2 2 2 3 3" xfId="27108" xr:uid="{6C9272AB-0396-4647-BB6C-278FB7354F38}"/>
    <cellStyle name="Normal 5 2 2 2 3 4" xfId="27109" xr:uid="{C6FDD2EA-D6E4-4ED1-8EA6-4142E1AC3D72}"/>
    <cellStyle name="Normal 5 2 2 2 3 5" xfId="27110" xr:uid="{38977BCA-892F-4459-92D0-75BC470E4B9A}"/>
    <cellStyle name="Normal 5 2 2 2 4" xfId="27111" xr:uid="{D45C7CD3-95B6-48A9-A58C-A8C4EA467D50}"/>
    <cellStyle name="Normal 5 2 2 2 4 2" xfId="27112" xr:uid="{52FF2BFE-7AAD-4926-BC04-BDB668A96927}"/>
    <cellStyle name="Normal 5 2 2 2 4 2 2" xfId="27113" xr:uid="{B8D82911-311F-4D59-AD4A-D5BE241C4158}"/>
    <cellStyle name="Normal 5 2 2 2 4 3" xfId="27114" xr:uid="{D74F8A38-8FB2-4259-AD6D-ACE3F390A860}"/>
    <cellStyle name="Normal 5 2 2 2 4 4" xfId="27115" xr:uid="{3EDB6117-140B-4169-85E1-31BC0B3B362C}"/>
    <cellStyle name="Normal 5 2 2 2 4 5" xfId="27116" xr:uid="{6DA31DF9-2A5A-4736-8606-87905B1D4E96}"/>
    <cellStyle name="Normal 5 2 2 2 5" xfId="27117" xr:uid="{D2C6C010-B356-42D8-9E67-E02C72402B2B}"/>
    <cellStyle name="Normal 5 2 2 2 5 2" xfId="27118" xr:uid="{658D49A6-A7EE-4A16-9469-4B4B9D9956DC}"/>
    <cellStyle name="Normal 5 2 2 2 5 2 2" xfId="27119" xr:uid="{9AB227AD-DF3B-43DA-B03D-71B0E15D031D}"/>
    <cellStyle name="Normal 5 2 2 2 5 3" xfId="27120" xr:uid="{783C8473-2AE7-45FC-B35B-2EB9AF97C704}"/>
    <cellStyle name="Normal 5 2 2 2 5 4" xfId="27121" xr:uid="{00FB3C3C-4D6C-46AB-89A4-642C6E1F968D}"/>
    <cellStyle name="Normal 5 2 2 2 5 5" xfId="27122" xr:uid="{95FB044C-90B1-4CCE-9800-8D8ABB4E27E1}"/>
    <cellStyle name="Normal 5 2 2 2 6" xfId="27123" xr:uid="{95019840-3778-4D10-8624-7347C5BAA2D3}"/>
    <cellStyle name="Normal 5 2 2 2 6 2" xfId="27124" xr:uid="{FFF61CA4-B9A3-4D5A-96BB-52000BD34090}"/>
    <cellStyle name="Normal 5 2 2 2 6 3" xfId="27125" xr:uid="{C638A5CB-9139-423A-BEF6-1B409E535868}"/>
    <cellStyle name="Normal 5 2 2 2 7" xfId="27126" xr:uid="{A2891F8D-7BD4-4529-91F8-7592D489ABBC}"/>
    <cellStyle name="Normal 5 2 2 2 7 2" xfId="27127" xr:uid="{14A8A3EA-1F78-4A7A-B822-BCDF608FB951}"/>
    <cellStyle name="Normal 5 2 2 2 8" xfId="27128" xr:uid="{C7CD62C8-642E-4C78-A15D-07D417FC3DC4}"/>
    <cellStyle name="Normal 5 2 2 2 9" xfId="27129" xr:uid="{37E8518C-BF37-4858-AE91-43B739456414}"/>
    <cellStyle name="Normal 5 2 2 3" xfId="27130" xr:uid="{D15C9755-402D-46C8-95A9-A8F21C9B5CBA}"/>
    <cellStyle name="Normal 5 2 2 3 2" xfId="27131" xr:uid="{9B35A269-2337-40F7-8855-5D86460C17F4}"/>
    <cellStyle name="Normal 5 2 2 3 2 2" xfId="27132" xr:uid="{E1985292-6C9A-4681-8CFB-9D0EF95510A4}"/>
    <cellStyle name="Normal 5 2 2 3 2 3" xfId="27133" xr:uid="{868CBC93-C945-443F-8275-E74588D6701C}"/>
    <cellStyle name="Normal 5 2 2 3 2 4" xfId="27134" xr:uid="{0E9DE0B7-15C3-4746-9F4F-716DB6AE8C85}"/>
    <cellStyle name="Normal 5 2 2 3 3" xfId="27135" xr:uid="{71646DCF-66B0-4E59-85F7-CC1A437BBA4B}"/>
    <cellStyle name="Normal 5 2 2 3 4" xfId="27136" xr:uid="{F47E4ECA-2CA2-40AC-B00E-BBFF24E50D3B}"/>
    <cellStyle name="Normal 5 2 2 3 5" xfId="27137" xr:uid="{7AEE5B89-E555-444A-958B-B9EB858D9E8A}"/>
    <cellStyle name="Normal 5 2 2 3 6" xfId="27138" xr:uid="{82E7FBFD-2533-4E62-BBDA-88773D54F5A9}"/>
    <cellStyle name="Normal 5 2 2 4" xfId="27139" xr:uid="{54D26199-AAEC-4714-B0D5-6D97AB7F4BF3}"/>
    <cellStyle name="Normal 5 2 2 4 2" xfId="27140" xr:uid="{1627DD8B-162F-4E6C-8C3A-153C1D8DE0BE}"/>
    <cellStyle name="Normal 5 2 2 4 3" xfId="27141" xr:uid="{581BAE15-DF29-4347-8A05-38CD1F8CD0B3}"/>
    <cellStyle name="Normal 5 2 2 4 4" xfId="27142" xr:uid="{42937969-C7BC-4377-B479-0684E2895B71}"/>
    <cellStyle name="Normal 5 2 2 5" xfId="27143" xr:uid="{50993D3D-AE7D-4762-A8CB-D50B870BE022}"/>
    <cellStyle name="Normal 5 2 2 5 2" xfId="27144" xr:uid="{2ED6F586-9442-4AF2-ABDB-4F82CCF0F2B3}"/>
    <cellStyle name="Normal 5 2 2 6" xfId="27145" xr:uid="{0707B312-C1ED-494C-ADF1-5ECCB7381977}"/>
    <cellStyle name="Normal 5 2 2 6 2" xfId="27146" xr:uid="{DBD23536-A359-4A1D-8881-B88DD73C8AA2}"/>
    <cellStyle name="Normal 5 2 2 7" xfId="27147" xr:uid="{D9AE2B21-626E-4B98-BAD2-FA35E1DFD195}"/>
    <cellStyle name="Normal 5 2 2 8" xfId="27148" xr:uid="{54384971-937D-4935-A8C3-C160A139EAE5}"/>
    <cellStyle name="Normal 5 2 2 9" xfId="27149" xr:uid="{7A67987F-DCBF-4CD9-9B45-6A28FC5E4251}"/>
    <cellStyle name="Normal 5 2 3" xfId="27150" xr:uid="{E2C664C7-9C24-4B42-AE08-6CB463F7D45D}"/>
    <cellStyle name="Normal 5 2 3 10" xfId="27151" xr:uid="{C8C2E6A1-E5BF-48DE-B7AA-129874D91BF2}"/>
    <cellStyle name="Normal 5 2 3 11" xfId="27152" xr:uid="{EB7180C0-7EEB-4B03-A4A2-EC504C39F9DC}"/>
    <cellStyle name="Normal 5 2 3 2" xfId="27153" xr:uid="{721B1103-C5AB-4213-BA0E-8F15AB1B1BF1}"/>
    <cellStyle name="Normal 5 2 3 2 2" xfId="27154" xr:uid="{C6A3DFDC-41AE-47B0-8C5B-7799FC8D3F87}"/>
    <cellStyle name="Normal 5 2 3 2 2 2" xfId="27155" xr:uid="{BFEB9BBC-A007-49CB-8731-F5ACBCE314E0}"/>
    <cellStyle name="Normal 5 2 3 2 2 2 2" xfId="27156" xr:uid="{ED63AEDC-96E7-4A93-BD3E-B8D072847074}"/>
    <cellStyle name="Normal 5 2 3 2 2 3" xfId="27157" xr:uid="{65FFF7B2-3747-4573-8722-9385DABD7BD7}"/>
    <cellStyle name="Normal 5 2 3 2 2 4" xfId="27158" xr:uid="{DCF7BF9D-6D74-44CA-8D9B-EFE746DEF68B}"/>
    <cellStyle name="Normal 5 2 3 2 3" xfId="27159" xr:uid="{8C3BF1C8-AEF1-4E57-89B3-720F9BADBCBB}"/>
    <cellStyle name="Normal 5 2 3 2 3 2" xfId="27160" xr:uid="{527291DF-26D2-4EE1-9FD6-CF6EBE4325FA}"/>
    <cellStyle name="Normal 5 2 3 2 4" xfId="27161" xr:uid="{4524C4A9-6FC8-461E-BE7E-A6651271FBA5}"/>
    <cellStyle name="Normal 5 2 3 2 4 2" xfId="27162" xr:uid="{87092BC9-3EE0-4F9E-A453-0ECE4006E1D1}"/>
    <cellStyle name="Normal 5 2 3 2 5" xfId="27163" xr:uid="{6708821E-A6C5-46DF-8320-7EBAF26F00CD}"/>
    <cellStyle name="Normal 5 2 3 2 6" xfId="27164" xr:uid="{65B88402-A408-4F39-A5BC-A7E457C1F9A6}"/>
    <cellStyle name="Normal 5 2 3 2 7" xfId="27165" xr:uid="{74371BFA-F33F-4CD7-831F-CE3A1BD44174}"/>
    <cellStyle name="Normal 5 2 3 2 8" xfId="27166" xr:uid="{7ACD576A-CEFC-434A-BA64-381F1118FC9B}"/>
    <cellStyle name="Normal 5 2 3 3" xfId="27167" xr:uid="{F32FC30F-5408-4BAD-BFC2-901309227242}"/>
    <cellStyle name="Normal 5 2 3 3 2" xfId="27168" xr:uid="{EC767F3F-495C-4018-8184-D84912D931D6}"/>
    <cellStyle name="Normal 5 2 3 3 2 2" xfId="27169" xr:uid="{34A6B18B-474A-4EA7-9380-47850663DBF1}"/>
    <cellStyle name="Normal 5 2 3 3 2 2 2" xfId="27170" xr:uid="{7C25CA18-5638-432D-A987-46B964126EA0}"/>
    <cellStyle name="Normal 5 2 3 3 2 3" xfId="27171" xr:uid="{719E150A-E3B9-4808-BD21-D19311B5CFA3}"/>
    <cellStyle name="Normal 5 2 3 3 2 4" xfId="27172" xr:uid="{8E313C8B-9443-4958-AE72-CB4DF07E3A2C}"/>
    <cellStyle name="Normal 5 2 3 3 3" xfId="27173" xr:uid="{64962712-E633-4255-8C91-E00157F05BEE}"/>
    <cellStyle name="Normal 5 2 3 3 3 2" xfId="27174" xr:uid="{4B3ADBF9-4927-4486-BC16-E4C29F64D1F9}"/>
    <cellStyle name="Normal 5 2 3 3 4" xfId="27175" xr:uid="{0B509830-C24C-4C6E-885A-FE9A4DCD41C4}"/>
    <cellStyle name="Normal 5 2 3 3 4 2" xfId="27176" xr:uid="{32B12DC0-B0AD-4831-BE23-D28C350E9BB3}"/>
    <cellStyle name="Normal 5 2 3 3 5" xfId="27177" xr:uid="{E071F53A-F6F5-4773-B3A9-FA855EF95FB1}"/>
    <cellStyle name="Normal 5 2 3 3 6" xfId="27178" xr:uid="{4D008DC3-E5FE-43CE-847E-F6E2AC254B04}"/>
    <cellStyle name="Normal 5 2 3 4" xfId="27179" xr:uid="{573F7C67-90EB-47DD-9534-C96139E74EB8}"/>
    <cellStyle name="Normal 5 2 3 4 2" xfId="27180" xr:uid="{5E8F5066-68F6-4166-B43F-928E1E6DA6BD}"/>
    <cellStyle name="Normal 5 2 3 4 2 2" xfId="27181" xr:uid="{9110C664-E686-4558-A563-878B5E970FBF}"/>
    <cellStyle name="Normal 5 2 3 4 2 3" xfId="27182" xr:uid="{76507F53-B8B9-4C5F-B811-FBB731FD1F09}"/>
    <cellStyle name="Normal 5 2 3 4 3" xfId="27183" xr:uid="{B8563819-BFCB-4239-92DA-11B862CBD98D}"/>
    <cellStyle name="Normal 5 2 3 4 3 2" xfId="27184" xr:uid="{F48DC403-7059-4126-B8A8-F9EB286327B7}"/>
    <cellStyle name="Normal 5 2 3 4 4" xfId="27185" xr:uid="{08BD5606-102C-4667-9984-56890B104746}"/>
    <cellStyle name="Normal 5 2 3 4 5" xfId="27186" xr:uid="{81289512-77D1-4ADB-AE8A-C7BCAF9E4102}"/>
    <cellStyle name="Normal 5 2 3 5" xfId="27187" xr:uid="{C9CC0AD9-F9D8-4473-92C3-BC91787A103E}"/>
    <cellStyle name="Normal 5 2 3 5 2" xfId="27188" xr:uid="{12904134-8B47-443C-AC3F-7371F4EBD7D7}"/>
    <cellStyle name="Normal 5 2 3 5 2 2" xfId="27189" xr:uid="{6D11DFE6-B324-4AAC-8182-9B7EE1E017D9}"/>
    <cellStyle name="Normal 5 2 3 5 3" xfId="27190" xr:uid="{1A84B46B-F17B-4F81-90CC-ADD40D37910F}"/>
    <cellStyle name="Normal 5 2 3 5 4" xfId="27191" xr:uid="{20D60A11-1CC5-4600-86E4-CA16A51F9D6A}"/>
    <cellStyle name="Normal 5 2 3 5 5" xfId="27192" xr:uid="{37A3A117-3B3E-4022-A11C-BC57535B1AB9}"/>
    <cellStyle name="Normal 5 2 3 6" xfId="27193" xr:uid="{5196A136-F97F-49F7-A427-CEAA7DA012CB}"/>
    <cellStyle name="Normal 5 2 3 6 2" xfId="27194" xr:uid="{8F18A687-80D6-45ED-B36A-EAFDC9391BD1}"/>
    <cellStyle name="Normal 5 2 3 6 3" xfId="27195" xr:uid="{82B3111B-833B-42FC-92DF-05A3CF940691}"/>
    <cellStyle name="Normal 5 2 3 7" xfId="27196" xr:uid="{B40DEF04-E7ED-4841-B7E3-97695F638CFC}"/>
    <cellStyle name="Normal 5 2 3 7 2" xfId="27197" xr:uid="{4850E64B-C66B-4B25-A015-790A480E9173}"/>
    <cellStyle name="Normal 5 2 3 8" xfId="27198" xr:uid="{F508CA68-AA51-4CC4-9ACB-3BC6D2F8FEFD}"/>
    <cellStyle name="Normal 5 2 3 8 2" xfId="27199" xr:uid="{2FD6CF32-4E02-47B6-A152-9EF94414F6AD}"/>
    <cellStyle name="Normal 5 2 3 9" xfId="27200" xr:uid="{863D04C0-C50B-4A60-B148-2FEE93576041}"/>
    <cellStyle name="Normal 5 2 3 9 2" xfId="27201" xr:uid="{CC12AF85-A902-43D3-8A6E-8A9BC4AB0EF8}"/>
    <cellStyle name="Normal 5 2 4" xfId="27202" xr:uid="{88A2AAB6-6B1A-43B1-86D2-0F6D5E7B6F4C}"/>
    <cellStyle name="Normal 5 2 4 2" xfId="27203" xr:uid="{82DCB247-F037-4AED-8FDF-2C3F3FA8354B}"/>
    <cellStyle name="Normal 5 2 4 2 2" xfId="27204" xr:uid="{87C005F9-DC1E-4EDA-9972-7B7654F850FD}"/>
    <cellStyle name="Normal 5 2 4 2 2 2" xfId="27205" xr:uid="{6DBDE6CB-D749-42F2-A3F5-0A0254CE2D57}"/>
    <cellStyle name="Normal 5 2 4 2 3" xfId="27206" xr:uid="{E352F2B2-9592-480E-BC7F-3BFC8ADC01E8}"/>
    <cellStyle name="Normal 5 2 4 2 4" xfId="27207" xr:uid="{F813242D-2360-4F92-8700-6A1472F2786A}"/>
    <cellStyle name="Normal 5 2 4 3" xfId="27208" xr:uid="{6B91CDE5-30CA-4B57-943E-94A5787DEFCF}"/>
    <cellStyle name="Normal 5 2 4 3 2" xfId="27209" xr:uid="{4F93E84A-A9C7-42E3-A138-9FE0C9AE62F2}"/>
    <cellStyle name="Normal 5 2 4 4" xfId="27210" xr:uid="{9CCFA8C2-F0AC-47A7-8F7F-A5A65AB2EDBE}"/>
    <cellStyle name="Normal 5 2 4 5" xfId="27211" xr:uid="{6D5E6A8F-7CF1-4545-BEF6-F7CABE2A7BCF}"/>
    <cellStyle name="Normal 5 2 4 6" xfId="27212" xr:uid="{2AFD74BC-9D05-476E-83AC-A26191A02FC9}"/>
    <cellStyle name="Normal 5 2 4 7" xfId="27213" xr:uid="{BA680956-0B7D-4823-BFF1-482CD46234ED}"/>
    <cellStyle name="Normal 5 2 4 8" xfId="27214" xr:uid="{F0D6FE46-DBD5-4D2E-B221-E1CD2302130D}"/>
    <cellStyle name="Normal 5 2 4 9" xfId="27215" xr:uid="{6CC89E86-86F5-463C-A441-18CABE93B5F8}"/>
    <cellStyle name="Normal 5 2 5" xfId="27216" xr:uid="{F5A26F42-7C05-4580-8683-43D0401A6196}"/>
    <cellStyle name="Normal 5 2 5 2" xfId="27217" xr:uid="{156F0D68-7212-4BE7-87FF-D68507E29CC5}"/>
    <cellStyle name="Normal 5 2 5 2 2" xfId="27218" xr:uid="{57AFF030-056D-402E-8569-9E4B05AAD8CE}"/>
    <cellStyle name="Normal 5 2 5 2 3" xfId="27219" xr:uid="{4E0EA56F-2353-475D-92BC-685EADEED8AE}"/>
    <cellStyle name="Normal 5 2 5 2 4" xfId="27220" xr:uid="{4F7C1FC8-D4ED-478C-AB3B-6B142C427618}"/>
    <cellStyle name="Normal 5 2 5 3" xfId="27221" xr:uid="{EB54A244-DCE8-47D9-AFB0-4D68A3BC48A6}"/>
    <cellStyle name="Normal 5 2 5 4" xfId="27222" xr:uid="{3323ABEE-8F49-43F7-B0B7-B295D212C5EB}"/>
    <cellStyle name="Normal 5 2 5 5" xfId="27223" xr:uid="{478F2EA3-2DE8-469B-A34B-BFEEC1984885}"/>
    <cellStyle name="Normal 5 2 5 6" xfId="27224" xr:uid="{3D0FCC18-C902-47A2-8AB1-C4C7D79651B2}"/>
    <cellStyle name="Normal 5 2 5 7" xfId="27225" xr:uid="{F365D9D9-C70E-4AC9-8BAE-C55554160F45}"/>
    <cellStyle name="Normal 5 2 5 8" xfId="27226" xr:uid="{14166D8E-815F-4694-95A5-1A6872910466}"/>
    <cellStyle name="Normal 5 2 5 9" xfId="27227" xr:uid="{9B42D734-33E6-46ED-A9E8-D8CB6F0D8E79}"/>
    <cellStyle name="Normal 5 2 6" xfId="27228" xr:uid="{F01AB89C-EE82-4992-990C-3B328211591C}"/>
    <cellStyle name="Normal 5 2 6 2" xfId="27229" xr:uid="{BE2EA623-664D-4D45-AA00-7062ED213F93}"/>
    <cellStyle name="Normal 5 2 6 2 2" xfId="27230" xr:uid="{477BBFB7-CA1E-4764-AC40-A3774DEDA84F}"/>
    <cellStyle name="Normal 5 2 6 3" xfId="27231" xr:uid="{6D52B651-2B6F-4DA0-ADB0-F7682C481869}"/>
    <cellStyle name="Normal 5 2 6 4" xfId="27232" xr:uid="{A83BCB9D-0F77-4AAF-BF44-F618DA5C8FE9}"/>
    <cellStyle name="Normal 5 2 6 5" xfId="27233" xr:uid="{A37BAC49-EF3F-45DB-882B-0EECF1FF59A8}"/>
    <cellStyle name="Normal 5 2 7" xfId="27234" xr:uid="{8908D639-9C61-4734-9C83-AC7B911AB27A}"/>
    <cellStyle name="Normal 5 2 7 2" xfId="27235" xr:uid="{48391534-0F1B-4C86-BD4B-52F3FA715319}"/>
    <cellStyle name="Normal 5 2 7 3" xfId="27236" xr:uid="{9195E431-5FF1-4BD8-90C4-25DDC9E049EE}"/>
    <cellStyle name="Normal 5 2 8" xfId="27237" xr:uid="{B203C244-997C-460A-AA37-133F42844B99}"/>
    <cellStyle name="Normal 5 2 9" xfId="27238" xr:uid="{95D57BED-920D-414E-847D-BA0B3F05E5D2}"/>
    <cellStyle name="Normal 5 20" xfId="27239" xr:uid="{A41E5641-E166-49F2-9E56-DDA449794EE5}"/>
    <cellStyle name="Normal 5 20 2" xfId="27240" xr:uid="{A0F18D0B-CDFB-4B20-81E2-8B52F907DED5}"/>
    <cellStyle name="Normal 5 21" xfId="27241" xr:uid="{6C26F036-4460-42FD-A062-AB4EA3284181}"/>
    <cellStyle name="Normal 5 22" xfId="27242" xr:uid="{3120F23F-CF19-48C2-8153-6B6EE5762780}"/>
    <cellStyle name="Normal 5 23" xfId="27243" xr:uid="{E717C623-6112-4CA9-9CCE-6ABA96226AEE}"/>
    <cellStyle name="Normal 5 24" xfId="27244" xr:uid="{122DF460-EC6B-4E89-8A13-31157B16B346}"/>
    <cellStyle name="Normal 5 25" xfId="27245" xr:uid="{13B8E3B2-38B1-4B8F-A64A-EB24D9B8064B}"/>
    <cellStyle name="Normal 5 26" xfId="27246" xr:uid="{907F755D-786A-4BCE-8732-ABFFB8C7F840}"/>
    <cellStyle name="Normal 5 27" xfId="27247" xr:uid="{F53FF787-7E64-4C14-8279-4BF81032B35A}"/>
    <cellStyle name="Normal 5 28" xfId="33117" xr:uid="{56101824-14F2-4CE8-9F2A-565CB5454483}"/>
    <cellStyle name="Normal 5 3" xfId="27248" xr:uid="{F73AA756-89FE-4521-9A59-E29EC827CA77}"/>
    <cellStyle name="Normal 5 3 10" xfId="27249" xr:uid="{12B5C779-9E0E-431A-9901-7256273B2AF1}"/>
    <cellStyle name="Normal 5 3 11" xfId="27250" xr:uid="{9F6BF19F-07D0-4632-B267-49CFD66B8F36}"/>
    <cellStyle name="Normal 5 3 12" xfId="27251" xr:uid="{91B5D2A1-ACD1-420A-A55E-9AC8FCC4BCA0}"/>
    <cellStyle name="Normal 5 3 2" xfId="27252" xr:uid="{D8774057-DCBB-4C48-9100-3D709E8CB6F4}"/>
    <cellStyle name="Normal 5 3 2 2" xfId="27253" xr:uid="{DD17DC94-5FCA-4774-B774-A7ED0C4CCF3A}"/>
    <cellStyle name="Normal 5 3 2 2 2" xfId="27254" xr:uid="{C8AEA6C4-F14A-4288-9063-D98D3DC2764E}"/>
    <cellStyle name="Normal 5 3 2 2 2 2" xfId="27255" xr:uid="{98276DFF-B407-403A-BA77-15685CABFA60}"/>
    <cellStyle name="Normal 5 3 2 2 3" xfId="27256" xr:uid="{A818474E-F019-4CC0-8786-FBF35242C100}"/>
    <cellStyle name="Normal 5 3 2 2 3 2" xfId="27257" xr:uid="{C339D25D-2099-4FD6-9C92-AEA1172C7B9F}"/>
    <cellStyle name="Normal 5 3 2 2 4" xfId="27258" xr:uid="{EF581585-8EF0-4223-8C7D-B49AAF069517}"/>
    <cellStyle name="Normal 5 3 2 2 5" xfId="27259" xr:uid="{97451045-1F64-459E-89F2-F17A74286045}"/>
    <cellStyle name="Normal 5 3 2 2 6" xfId="27260" xr:uid="{C9FD81BA-2541-402F-B6E3-6E7822CD3F49}"/>
    <cellStyle name="Normal 5 3 2 3" xfId="27261" xr:uid="{DCA99C6C-FCF0-4717-ACC4-9287772FBEFF}"/>
    <cellStyle name="Normal 5 3 2 3 2" xfId="27262" xr:uid="{8502DDAF-64CF-4EE2-9024-AD67D7AF16AF}"/>
    <cellStyle name="Normal 5 3 2 4" xfId="27263" xr:uid="{3D4DE874-2A1A-424C-AF70-31727F8371A8}"/>
    <cellStyle name="Normal 5 3 2 4 2" xfId="27264" xr:uid="{C8F3B245-0862-4893-B8DD-B3CAFCA828B2}"/>
    <cellStyle name="Normal 5 3 2 5" xfId="27265" xr:uid="{6667F6FC-D051-4203-B1F3-B40366448457}"/>
    <cellStyle name="Normal 5 3 2 6" xfId="27266" xr:uid="{CBEB8F3C-974D-472D-971E-3BA534DFBA7F}"/>
    <cellStyle name="Normal 5 3 2 7" xfId="27267" xr:uid="{5B308F9A-1C8B-45A5-8827-94E27463827C}"/>
    <cellStyle name="Normal 5 3 2 8" xfId="27268" xr:uid="{68D15650-4940-40C9-BEDC-CE87E62F8BEC}"/>
    <cellStyle name="Normal 5 3 2 9" xfId="27269" xr:uid="{B2EBEC29-4935-4117-9A21-2E42ADD6B555}"/>
    <cellStyle name="Normal 5 3 3" xfId="27270" xr:uid="{086ACE71-319D-43AD-861F-10C302DD0C41}"/>
    <cellStyle name="Normal 5 3 3 2" xfId="27271" xr:uid="{0A4499AC-0D37-4783-83E2-2711961536C3}"/>
    <cellStyle name="Normal 5 3 3 2 2" xfId="27272" xr:uid="{D3E2E416-B402-497C-B9E7-61616D1FE342}"/>
    <cellStyle name="Normal 5 3 3 2 3" xfId="27273" xr:uid="{318D2F66-FAF1-4B01-9D0C-3BD373180187}"/>
    <cellStyle name="Normal 5 3 3 2 4" xfId="27274" xr:uid="{17F5C6D0-EAAF-44FE-858E-667F1F3B8CC1}"/>
    <cellStyle name="Normal 5 3 3 2 5" xfId="27275" xr:uid="{EF12844D-1103-4243-9BC0-198C19EB09DD}"/>
    <cellStyle name="Normal 5 3 3 2 6" xfId="27276" xr:uid="{3C227752-3B0F-4AB4-A09B-7BFC55034AFC}"/>
    <cellStyle name="Normal 5 3 3 3" xfId="27277" xr:uid="{D22B7C6F-A73E-48AB-800E-7981FCCB7990}"/>
    <cellStyle name="Normal 5 3 3 3 2" xfId="27278" xr:uid="{C15E92ED-CDE8-4A8C-9B9D-26D87205FE2B}"/>
    <cellStyle name="Normal 5 3 3 4" xfId="27279" xr:uid="{FCF146AF-9200-4DFB-B304-38F9E43C11A0}"/>
    <cellStyle name="Normal 5 3 3 5" xfId="27280" xr:uid="{0348FBA3-D3EA-4918-AF12-C9DBA2E5DB16}"/>
    <cellStyle name="Normal 5 3 3 6" xfId="27281" xr:uid="{0395C30A-B397-44AB-A413-A89488F9323A}"/>
    <cellStyle name="Normal 5 3 3 7" xfId="27282" xr:uid="{BCD48C0D-D4CE-4443-8975-B9050259892E}"/>
    <cellStyle name="Normal 5 3 3 8" xfId="27283" xr:uid="{B0EBD9D3-9832-41B6-9635-23019207E973}"/>
    <cellStyle name="Normal 5 3 4" xfId="27284" xr:uid="{7A06092E-D528-473C-B366-5A6ACA255596}"/>
    <cellStyle name="Normal 5 3 4 2" xfId="27285" xr:uid="{0E2C5137-F419-4B25-A5A2-655520EC0B20}"/>
    <cellStyle name="Normal 5 3 4 3" xfId="27286" xr:uid="{B171AEE6-E290-49C1-848E-71C4933B3E4B}"/>
    <cellStyle name="Normal 5 3 4 4" xfId="27287" xr:uid="{E23F0CA4-4457-43D3-A582-5B424D56C975}"/>
    <cellStyle name="Normal 5 3 4 5" xfId="27288" xr:uid="{90DB7A4E-F8AC-42B9-A84F-720F1F6E92BF}"/>
    <cellStyle name="Normal 5 3 4 6" xfId="27289" xr:uid="{A27AAD1F-4AC1-4B88-A794-C58AFE4E03A0}"/>
    <cellStyle name="Normal 5 3 5" xfId="27290" xr:uid="{17D91E2E-6EC1-4968-A8CC-6C6F43BB6B85}"/>
    <cellStyle name="Normal 5 3 5 2" xfId="27291" xr:uid="{A4E32814-C0D9-4561-A628-8EBC7DD51A1B}"/>
    <cellStyle name="Normal 5 3 6" xfId="27292" xr:uid="{2D9361C6-2E64-4B1C-A40D-22D00DC382A5}"/>
    <cellStyle name="Normal 5 3 6 2" xfId="27293" xr:uid="{5B378792-A1E0-4049-B862-8FFA82650667}"/>
    <cellStyle name="Normal 5 3 7" xfId="27294" xr:uid="{84ED7357-58FD-417B-B8A0-0BDF6170A3B9}"/>
    <cellStyle name="Normal 5 3 7 2" xfId="27295" xr:uid="{13F028A3-B104-40B0-8269-D0B11C150F5E}"/>
    <cellStyle name="Normal 5 3 8" xfId="27296" xr:uid="{19EDF365-6638-4A93-BC6E-02F5CD386839}"/>
    <cellStyle name="Normal 5 3 9" xfId="27297" xr:uid="{0A472D0C-70DD-4337-8EF3-D139E3C62E5B}"/>
    <cellStyle name="Normal 5 4" xfId="27298" xr:uid="{7A6F3DCE-AB07-47A1-89A4-634FDCA247CC}"/>
    <cellStyle name="Normal 5 4 10" xfId="27299" xr:uid="{F7236FF2-BE68-4A84-A66A-83F109690B4D}"/>
    <cellStyle name="Normal 5 4 11" xfId="27300" xr:uid="{0C35E538-F624-4C9A-8961-F5A22E1A096A}"/>
    <cellStyle name="Normal 5 4 2" xfId="27301" xr:uid="{9A713083-A40B-4E0B-8C62-CD2C4D621CAD}"/>
    <cellStyle name="Normal 5 4 2 2" xfId="27302" xr:uid="{C5E1648D-5CAD-4296-96E2-FB87A34FEB79}"/>
    <cellStyle name="Normal 5 4 2 2 2" xfId="27303" xr:uid="{BDD3FC9E-A5D6-444A-ACE4-EA94F5CA52E1}"/>
    <cellStyle name="Normal 5 4 2 2 3" xfId="27304" xr:uid="{8C6F1C6A-5C22-4054-8EB3-525022AA15EF}"/>
    <cellStyle name="Normal 5 4 2 2 4" xfId="27305" xr:uid="{34976CFB-D6CA-43C4-8A43-421D2AC08842}"/>
    <cellStyle name="Normal 5 4 2 2 5" xfId="27306" xr:uid="{081229C9-35EE-4C2F-B2E5-7628BB66B5DB}"/>
    <cellStyle name="Normal 5 4 2 3" xfId="27307" xr:uid="{E477610B-3FEF-4F0B-B891-64B583403FDE}"/>
    <cellStyle name="Normal 5 4 2 4" xfId="27308" xr:uid="{65BE357F-2728-4AAB-A0DD-2C23BD1B7F67}"/>
    <cellStyle name="Normal 5 4 2 5" xfId="27309" xr:uid="{F52F239A-1B9D-4651-A488-6301724E7AF0}"/>
    <cellStyle name="Normal 5 4 2 6" xfId="27310" xr:uid="{AD820C0B-73B8-41A6-99B1-C29B20DF852A}"/>
    <cellStyle name="Normal 5 4 2 7" xfId="27311" xr:uid="{C4AD587D-2595-474C-BC0B-D276296F5B99}"/>
    <cellStyle name="Normal 5 4 2 8" xfId="27312" xr:uid="{93A3A03F-7F9F-45C8-9F69-5831E90BCA3E}"/>
    <cellStyle name="Normal 5 4 2 9" xfId="27313" xr:uid="{A3D30121-C23C-45BF-A0DE-818451F3EC9C}"/>
    <cellStyle name="Normal 5 4 3" xfId="27314" xr:uid="{E31C5C18-6BF2-48C6-BA95-7DF40CB11AB8}"/>
    <cellStyle name="Normal 5 4 3 2" xfId="27315" xr:uid="{3692DC0C-6045-4E30-8E92-105950683715}"/>
    <cellStyle name="Normal 5 4 3 2 2" xfId="27316" xr:uid="{8FD29996-5B4E-4197-BE31-3B7B366409E9}"/>
    <cellStyle name="Normal 5 4 3 2 3" xfId="27317" xr:uid="{32917E57-8F8E-42BA-A38C-530B9FE6ED97}"/>
    <cellStyle name="Normal 5 4 3 2 4" xfId="27318" xr:uid="{C4055420-D536-4A57-A87B-FB7FB4014C6C}"/>
    <cellStyle name="Normal 5 4 3 2 5" xfId="27319" xr:uid="{94BB52F5-725B-4A74-985D-8D95FED2AA3A}"/>
    <cellStyle name="Normal 5 4 3 3" xfId="27320" xr:uid="{999345E3-FAC9-4407-8964-3EC630915DC2}"/>
    <cellStyle name="Normal 5 4 3 4" xfId="27321" xr:uid="{E31DBD96-88F6-4332-B7F0-9E8EB9159E6E}"/>
    <cellStyle name="Normal 5 4 3 5" xfId="27322" xr:uid="{933F0059-D474-4981-8F5C-F5121C4F1064}"/>
    <cellStyle name="Normal 5 4 3 6" xfId="27323" xr:uid="{A3A8782B-AF53-4E7C-B0E3-61AD5A32037C}"/>
    <cellStyle name="Normal 5 4 3 7" xfId="27324" xr:uid="{9B590871-4E61-4029-90A5-47CB95FC7205}"/>
    <cellStyle name="Normal 5 4 3 8" xfId="27325" xr:uid="{DA710B99-8320-48F2-92D3-F3B6443A9CF4}"/>
    <cellStyle name="Normal 5 4 4" xfId="27326" xr:uid="{DD46A3EF-1D94-4D55-A72D-A8D0FAF797F9}"/>
    <cellStyle name="Normal 5 4 4 2" xfId="27327" xr:uid="{43F1662F-4605-4D4E-AAED-198C5ECB4071}"/>
    <cellStyle name="Normal 5 4 4 3" xfId="27328" xr:uid="{AF6689E9-765E-47E5-BB78-B4F4E3F7ED05}"/>
    <cellStyle name="Normal 5 4 4 4" xfId="27329" xr:uid="{AD201D36-6669-423B-B6B4-A58E9AE2A7EC}"/>
    <cellStyle name="Normal 5 4 4 5" xfId="27330" xr:uid="{61BE905C-2DAB-4416-AB00-BF75C543C500}"/>
    <cellStyle name="Normal 5 4 5" xfId="27331" xr:uid="{ACF1BD8F-A4E1-4E3D-A628-FA227CDA212C}"/>
    <cellStyle name="Normal 5 4 6" xfId="27332" xr:uid="{D2AF365A-084A-459A-8722-0321D711CB13}"/>
    <cellStyle name="Normal 5 4 7" xfId="27333" xr:uid="{27E706EF-F182-46E4-A4CE-76638A118A93}"/>
    <cellStyle name="Normal 5 4 8" xfId="27334" xr:uid="{6EE8DB13-7A4D-4F9C-B257-7136E2007C7E}"/>
    <cellStyle name="Normal 5 4 9" xfId="27335" xr:uid="{36577AF1-2D01-477A-A02B-3AF8D712D643}"/>
    <cellStyle name="Normal 5 5" xfId="27336" xr:uid="{5703964A-1422-4070-88D5-B12C0C60CC81}"/>
    <cellStyle name="Normal 5 5 10" xfId="27337" xr:uid="{94CA8D8B-9AB4-4F11-B153-1B0EB1A65F6E}"/>
    <cellStyle name="Normal 5 5 2" xfId="27338" xr:uid="{6D03DE6A-B38F-4E8C-8987-991047A368B9}"/>
    <cellStyle name="Normal 5 5 2 2" xfId="27339" xr:uid="{C00F6BD0-6583-41A7-BEA0-F14932C9B83A}"/>
    <cellStyle name="Normal 5 5 2 2 2" xfId="27340" xr:uid="{2074E84D-76E6-45EA-B1FC-AA9CC7EC3251}"/>
    <cellStyle name="Normal 5 5 2 2 3" xfId="27341" xr:uid="{08D1F81D-A621-43E0-9202-A62128A45497}"/>
    <cellStyle name="Normal 5 5 2 2 4" xfId="27342" xr:uid="{99C19A2C-56A9-4CE6-A5E6-31F695DC3BCB}"/>
    <cellStyle name="Normal 5 5 2 2 5" xfId="27343" xr:uid="{1F4A6030-67B2-4DE6-8631-C7783AAD2125}"/>
    <cellStyle name="Normal 5 5 2 3" xfId="27344" xr:uid="{82B3A9FC-C9EE-416E-9A65-EDBDED29C650}"/>
    <cellStyle name="Normal 5 5 2 4" xfId="27345" xr:uid="{B081FD0B-BDFB-4C70-82AA-51FBDC39D4D6}"/>
    <cellStyle name="Normal 5 5 2 5" xfId="27346" xr:uid="{C72CD7C6-06DF-4374-A79B-6C9D1CF06683}"/>
    <cellStyle name="Normal 5 5 2 6" xfId="27347" xr:uid="{E248F0A3-003B-42FB-A31D-E3C314E8EC33}"/>
    <cellStyle name="Normal 5 5 2 7" xfId="27348" xr:uid="{688313DA-AD05-4C82-B9DC-BA150BC1924A}"/>
    <cellStyle name="Normal 5 5 2 8" xfId="27349" xr:uid="{1A8436E2-1F4B-4C59-8C47-9D1A78841C92}"/>
    <cellStyle name="Normal 5 5 3" xfId="27350" xr:uid="{4F07971C-DAA6-4BAD-B775-1A4633791C72}"/>
    <cellStyle name="Normal 5 5 3 2" xfId="27351" xr:uid="{6591E047-212F-44EF-96EC-CA97DDFFE176}"/>
    <cellStyle name="Normal 5 5 3 2 2" xfId="27352" xr:uid="{5153DB1D-74D8-482D-9FFD-7A008714CDE4}"/>
    <cellStyle name="Normal 5 5 3 2 3" xfId="27353" xr:uid="{93BB84D5-99BE-4D34-8411-C170B7788C7C}"/>
    <cellStyle name="Normal 5 5 3 2 4" xfId="27354" xr:uid="{74652477-2933-4E21-B310-74AFED27DC67}"/>
    <cellStyle name="Normal 5 5 3 2 5" xfId="27355" xr:uid="{53BF6373-5F35-43AF-B71D-2775CB04A143}"/>
    <cellStyle name="Normal 5 5 3 3" xfId="27356" xr:uid="{F9EB8F86-63CB-4FE0-A2EA-1AF56E4F85EF}"/>
    <cellStyle name="Normal 5 5 3 4" xfId="27357" xr:uid="{7380D012-3737-4912-83F1-9B9235AF93C8}"/>
    <cellStyle name="Normal 5 5 3 5" xfId="27358" xr:uid="{3B619887-E19C-4559-B61D-037AD67D123F}"/>
    <cellStyle name="Normal 5 5 3 6" xfId="27359" xr:uid="{2788268A-BF63-4CDF-B58B-8BA72CA0EBAD}"/>
    <cellStyle name="Normal 5 5 3 7" xfId="27360" xr:uid="{3A3FC0D4-A29A-43E3-B63A-BF9858A250CE}"/>
    <cellStyle name="Normal 5 5 4" xfId="27361" xr:uid="{B34316C1-DC40-41EC-912B-9767AB7DAD8A}"/>
    <cellStyle name="Normal 5 5 4 2" xfId="27362" xr:uid="{9F27942B-2C90-463A-B38C-5C3EE7F145DA}"/>
    <cellStyle name="Normal 5 5 4 3" xfId="27363" xr:uid="{12634258-C627-469B-81B8-7A0CF2BF8DDE}"/>
    <cellStyle name="Normal 5 5 4 4" xfId="27364" xr:uid="{07C597DA-7915-4E17-8578-4713060A611B}"/>
    <cellStyle name="Normal 5 5 4 5" xfId="27365" xr:uid="{9414B419-FE6F-4BEE-B90E-BEF0FB212349}"/>
    <cellStyle name="Normal 5 5 5" xfId="27366" xr:uid="{0C1DFE95-F2C3-44F8-A183-46480D140D7B}"/>
    <cellStyle name="Normal 5 5 6" xfId="27367" xr:uid="{B77B2655-CB08-40B2-93C3-4569FF47E50C}"/>
    <cellStyle name="Normal 5 5 7" xfId="27368" xr:uid="{26E5C313-9547-444B-9496-FDB5BDF9D6E5}"/>
    <cellStyle name="Normal 5 5 8" xfId="27369" xr:uid="{C76B2CE9-7D97-42C0-9D58-384B0856B77E}"/>
    <cellStyle name="Normal 5 5 9" xfId="27370" xr:uid="{F183E44B-41A2-4003-B64E-6C370B3F2C65}"/>
    <cellStyle name="Normal 5 6" xfId="27371" xr:uid="{5A340635-C051-4D25-BF52-40F0E30B2938}"/>
    <cellStyle name="Normal 5 6 10" xfId="27372" xr:uid="{694EAD07-5554-452D-B1AC-4838ADA6DEA8}"/>
    <cellStyle name="Normal 5 6 2" xfId="27373" xr:uid="{31507973-2623-49F7-9510-A5CB0CF0CEBA}"/>
    <cellStyle name="Normal 5 6 2 2" xfId="27374" xr:uid="{4CC4B983-DAEF-4F61-8C22-43BE950BA82E}"/>
    <cellStyle name="Normal 5 6 2 2 2" xfId="27375" xr:uid="{1159C36E-E0C7-4848-8AC8-D77FD643BD9B}"/>
    <cellStyle name="Normal 5 6 2 2 2 2" xfId="27376" xr:uid="{12C7E4A2-0598-4A22-A844-C47FA6B6D40D}"/>
    <cellStyle name="Normal 5 6 2 2 3" xfId="27377" xr:uid="{9EC3D7AB-5E91-4E70-B82F-4AD3006F0355}"/>
    <cellStyle name="Normal 5 6 2 2 4" xfId="27378" xr:uid="{88F374CF-AF62-43EA-8D6C-A01594449ED6}"/>
    <cellStyle name="Normal 5 6 2 2 5" xfId="27379" xr:uid="{5F599280-966D-4AB5-B51F-63C55EDCB40F}"/>
    <cellStyle name="Normal 5 6 2 3" xfId="27380" xr:uid="{9D7C266D-162A-4228-B729-0C1B1A990CC1}"/>
    <cellStyle name="Normal 5 6 2 3 2" xfId="27381" xr:uid="{3F558A37-B353-44C2-B8EC-2959AE769568}"/>
    <cellStyle name="Normal 5 6 2 3 3" xfId="27382" xr:uid="{0A4CAC7F-2B3A-4249-90CA-FBBDF1941694}"/>
    <cellStyle name="Normal 5 6 2 4" xfId="27383" xr:uid="{12587803-C088-484D-A5AB-57EDE4374F33}"/>
    <cellStyle name="Normal 5 6 2 5" xfId="27384" xr:uid="{2E7EA60E-42AC-4AD5-A786-9E1E9B996715}"/>
    <cellStyle name="Normal 5 6 2 6" xfId="27385" xr:uid="{B0080302-A819-4836-9046-EE5B8916BF16}"/>
    <cellStyle name="Normal 5 6 2 7" xfId="27386" xr:uid="{FC4137D8-7044-4D16-A8AB-6D37488961EB}"/>
    <cellStyle name="Normal 5 6 3" xfId="27387" xr:uid="{A11146DA-D131-4C71-B6A4-8BF8A9D0E126}"/>
    <cellStyle name="Normal 5 6 3 2" xfId="27388" xr:uid="{0885B17B-DFFB-47ED-B8AD-C7387500A118}"/>
    <cellStyle name="Normal 5 6 3 2 2" xfId="27389" xr:uid="{3EC2CE42-4B71-4220-9455-1442D6E54BC8}"/>
    <cellStyle name="Normal 5 6 3 3" xfId="27390" xr:uid="{49030DE4-0195-4B34-92DE-0A7CC4DC16CB}"/>
    <cellStyle name="Normal 5 6 3 4" xfId="27391" xr:uid="{18F5CABB-56FF-4CB2-997C-98869F88AFD0}"/>
    <cellStyle name="Normal 5 6 3 5" xfId="27392" xr:uid="{FD7EFB7E-2DBA-4398-B88C-5744502DE475}"/>
    <cellStyle name="Normal 5 6 3 6" xfId="27393" xr:uid="{F0A736B8-B6DC-48F3-BC14-1EAED6413DE3}"/>
    <cellStyle name="Normal 5 6 4" xfId="27394" xr:uid="{F39C1AF2-50B5-4B61-BA13-3CE717FAAB30}"/>
    <cellStyle name="Normal 5 6 4 2" xfId="27395" xr:uid="{30F4E21C-DBBB-474C-B3D7-B4EC004CB544}"/>
    <cellStyle name="Normal 5 6 4 2 2" xfId="27396" xr:uid="{519B0B3B-908E-4EAA-90E0-F1ABAEB07AE0}"/>
    <cellStyle name="Normal 5 6 4 3" xfId="27397" xr:uid="{1C1DA035-D4CA-4B20-A88A-72275CE16E63}"/>
    <cellStyle name="Normal 5 6 4 4" xfId="27398" xr:uid="{0097E190-232F-46B0-A26D-07EA97745100}"/>
    <cellStyle name="Normal 5 6 5" xfId="27399" xr:uid="{FFA89CD4-9852-45F9-BADC-A58FCCD3FF7D}"/>
    <cellStyle name="Normal 5 6 6" xfId="27400" xr:uid="{F170489F-AA1B-4603-BAE4-2AA93282B8EE}"/>
    <cellStyle name="Normal 5 6 7" xfId="27401" xr:uid="{9006AD2E-9A0E-4144-AFD5-35095D63951D}"/>
    <cellStyle name="Normal 5 6 8" xfId="27402" xr:uid="{57A1512C-9F87-467C-A39E-E4863AB07354}"/>
    <cellStyle name="Normal 5 6 9" xfId="27403" xr:uid="{0722E6FF-C0D5-4865-B164-E054BA6DCE12}"/>
    <cellStyle name="Normal 5 7" xfId="27404" xr:uid="{F4712697-C045-4D0A-A243-5897050F107A}"/>
    <cellStyle name="Normal 5 7 2" xfId="27405" xr:uid="{29EF18F6-FEFD-4DB0-9AB9-AE85A9C808BF}"/>
    <cellStyle name="Normal 5 7 2 2" xfId="27406" xr:uid="{E709107F-FA01-4CF7-A588-7DA96540502D}"/>
    <cellStyle name="Normal 5 7 2 3" xfId="27407" xr:uid="{A595B139-18A2-491F-A166-8D156F13BAAE}"/>
    <cellStyle name="Normal 5 7 2 4" xfId="27408" xr:uid="{259476E7-4552-43FD-B530-FE1C066F83D2}"/>
    <cellStyle name="Normal 5 7 2 5" xfId="27409" xr:uid="{B1203983-AFB7-498E-A49C-24B8CBD19664}"/>
    <cellStyle name="Normal 5 7 2 6" xfId="27410" xr:uid="{E6CB8D11-D72B-40F3-A84C-6FABAC9361B0}"/>
    <cellStyle name="Normal 5 7 3" xfId="27411" xr:uid="{928E8F3A-C892-458E-8CB5-18FEF54935C2}"/>
    <cellStyle name="Normal 5 7 4" xfId="27412" xr:uid="{12FFC92D-A2CA-4E84-9759-D6CCF5B3BD23}"/>
    <cellStyle name="Normal 5 7 5" xfId="27413" xr:uid="{ADF98B4C-294A-4F06-8D73-6EE26E626772}"/>
    <cellStyle name="Normal 5 7 6" xfId="27414" xr:uid="{CAD06A29-189D-4BB1-8C11-F77DA9425961}"/>
    <cellStyle name="Normal 5 7 7" xfId="27415" xr:uid="{3D9BCCC8-D4F7-4133-8DD5-0A6731932A40}"/>
    <cellStyle name="Normal 5 7 8" xfId="27416" xr:uid="{843B25F5-944C-4F2B-BEBA-8EEDD445994A}"/>
    <cellStyle name="Normal 5 7 9" xfId="27417" xr:uid="{0413C45F-48A9-4D23-88C1-C46D9C4B15C7}"/>
    <cellStyle name="Normal 5 8" xfId="27418" xr:uid="{2ADE4EA4-86F8-46CF-B301-84C6AC5BAB33}"/>
    <cellStyle name="Normal 5 8 2" xfId="27419" xr:uid="{450138FA-1AF1-43B9-9E70-F60A038398AB}"/>
    <cellStyle name="Normal 5 8 2 2" xfId="27420" xr:uid="{90C71B68-5081-4FDC-97A9-1A0ED150579C}"/>
    <cellStyle name="Normal 5 8 2 3" xfId="27421" xr:uid="{AA367538-C855-4A79-A2BD-EB515000ABAD}"/>
    <cellStyle name="Normal 5 8 2 4" xfId="27422" xr:uid="{4430478E-9ACB-425E-9582-AC0F01F47B10}"/>
    <cellStyle name="Normal 5 8 3" xfId="27423" xr:uid="{AD9216F4-BAF2-43A6-ACB4-DE5AF975DEBE}"/>
    <cellStyle name="Normal 5 8 4" xfId="27424" xr:uid="{7E821D41-E4AC-421E-8CA7-01D33C37ED44}"/>
    <cellStyle name="Normal 5 8 5" xfId="27425" xr:uid="{537A52C5-6048-4FAA-BF4C-294D5C98B436}"/>
    <cellStyle name="Normal 5 8 6" xfId="27426" xr:uid="{8044A71C-9922-45E2-8E17-17B5845592E4}"/>
    <cellStyle name="Normal 5 9" xfId="27427" xr:uid="{E293F995-ADA4-4820-A795-9E780E0F0525}"/>
    <cellStyle name="Normal 5 9 2" xfId="27428" xr:uid="{710DAE73-A229-4235-96D9-63DA9A778CC5}"/>
    <cellStyle name="Normal 5 9 2 2" xfId="27429" xr:uid="{E52F6A10-DBB8-4EA8-822F-6F1A237B437B}"/>
    <cellStyle name="Normal 5 9 3" xfId="27430" xr:uid="{A3E2C0C2-1957-4E0D-B0FD-2F9572554C74}"/>
    <cellStyle name="Normal 5 9 4" xfId="27431" xr:uid="{0BAFC805-C588-40AA-B806-E21CD0DE91DC}"/>
    <cellStyle name="Normal 5 9 5" xfId="27432" xr:uid="{ABF4DA96-E5A0-4FF3-A065-0B732AA7B92B}"/>
    <cellStyle name="Normal 50" xfId="27433" xr:uid="{62ADC2CA-75EA-4EBD-B66C-DDE1AC4BE2C9}"/>
    <cellStyle name="Normal 50 2" xfId="27434" xr:uid="{91D23D37-FE58-49ED-AE0B-D52FA9C79EB4}"/>
    <cellStyle name="Normal 50 2 2" xfId="27435" xr:uid="{FE250298-7642-40DF-A737-58130191715A}"/>
    <cellStyle name="Normal 50 2 2 2" xfId="27436" xr:uid="{9602CD11-740C-4666-A298-552452FB5762}"/>
    <cellStyle name="Normal 50 2 2 2 2" xfId="27437" xr:uid="{F8B8A7FC-B965-4E1A-B826-AA4DCEFD389C}"/>
    <cellStyle name="Normal 50 2 3" xfId="27438" xr:uid="{574C8322-8E27-4467-B563-98E92F66D143}"/>
    <cellStyle name="Normal 50 2 3 2" xfId="27439" xr:uid="{325B814C-E22D-4EA3-AF2B-9DEFDCFA8DBF}"/>
    <cellStyle name="Normal 50 2 4" xfId="27440" xr:uid="{05EC3EA0-2409-459F-BC87-0F94898C9DA6}"/>
    <cellStyle name="Normal 50 2 4 2" xfId="27441" xr:uid="{8114CBEB-41C9-4C7E-B59F-D0B7F992F7F6}"/>
    <cellStyle name="Normal 50 2 5" xfId="27442" xr:uid="{F2407FAF-8121-4473-8B2E-04C596B107EC}"/>
    <cellStyle name="Normal 50 3" xfId="27443" xr:uid="{F6D1EBF4-A605-4133-8530-AB8C855F0343}"/>
    <cellStyle name="Normal 50 3 2" xfId="27444" xr:uid="{2089F7ED-BDB7-4FA0-8D8E-5D1E9B61784D}"/>
    <cellStyle name="Normal 50 3 2 2" xfId="27445" xr:uid="{76175CE0-9D5D-4574-98AB-72116A59E938}"/>
    <cellStyle name="Normal 50 3 2 3" xfId="27446" xr:uid="{6F04980A-BAD6-4FA8-990A-EED1B55C541C}"/>
    <cellStyle name="Normal 50 3 3" xfId="27447" xr:uid="{323846FA-B953-4147-A6C1-E5C3C72F6F14}"/>
    <cellStyle name="Normal 50 3 3 2" xfId="27448" xr:uid="{27D2CC0B-A170-470D-A91C-12AAD0FDAA5B}"/>
    <cellStyle name="Normal 50 4" xfId="27449" xr:uid="{58CF0AD0-E3F4-4B2F-88CF-B2215BEF9017}"/>
    <cellStyle name="Normal 50 4 2" xfId="27450" xr:uid="{5A612CD8-0F8C-4B85-B701-007BACE77F15}"/>
    <cellStyle name="Normal 50 5" xfId="27451" xr:uid="{A94EA5F5-2DD0-4F9F-ABCE-C767E2AF431F}"/>
    <cellStyle name="Normal 50 5 2" xfId="27452" xr:uid="{50C59034-E424-48CD-A024-6EEE50176392}"/>
    <cellStyle name="Normal 50 6" xfId="27453" xr:uid="{305B3691-E966-4E9B-934D-0297083D5ADB}"/>
    <cellStyle name="Normal 50 7" xfId="27454" xr:uid="{2FCDB342-79B3-4075-9C1B-F18C1CB1DCAA}"/>
    <cellStyle name="Normal 50 8" xfId="27455" xr:uid="{35030D67-9E42-47C7-85FF-97F584C2825D}"/>
    <cellStyle name="Normal 51" xfId="27456" xr:uid="{9699F4E0-A6B5-4B83-911C-B5FA7BF25AD4}"/>
    <cellStyle name="Normal 51 2" xfId="27457" xr:uid="{CF8A5D99-A94F-4E70-8BAF-34EAD45AB4FB}"/>
    <cellStyle name="Normal 51 2 2" xfId="27458" xr:uid="{B429C642-C97E-4AB7-A7DC-065FEA484D03}"/>
    <cellStyle name="Normal 51 2 2 2" xfId="27459" xr:uid="{B7F360A9-5614-44CD-8CF9-E0B4B042D86F}"/>
    <cellStyle name="Normal 51 2 2 2 2" xfId="27460" xr:uid="{45A9D106-5506-4483-8B6E-F5586D85F067}"/>
    <cellStyle name="Normal 51 2 3" xfId="27461" xr:uid="{902CD8A8-5BBB-4953-8E92-3BD21A47D774}"/>
    <cellStyle name="Normal 51 2 3 2" xfId="27462" xr:uid="{41319D8C-DD19-4CA3-91E0-D99FA1EE96D8}"/>
    <cellStyle name="Normal 51 2 4" xfId="27463" xr:uid="{B5A9228E-40AC-408C-88ED-28D89F447C59}"/>
    <cellStyle name="Normal 51 2 4 2" xfId="27464" xr:uid="{B5971335-6CC2-43A9-8E98-79E0A3FE141C}"/>
    <cellStyle name="Normal 51 2 5" xfId="27465" xr:uid="{CFC6BEB8-822D-4DF3-ACDC-2C5ED0390D0D}"/>
    <cellStyle name="Normal 51 3" xfId="27466" xr:uid="{AFE1297C-4CE9-47D5-B6BB-408989C349DC}"/>
    <cellStyle name="Normal 51 3 2" xfId="27467" xr:uid="{0461B788-9CCB-49CB-BEA8-C0CF9FAF90FF}"/>
    <cellStyle name="Normal 51 3 2 2" xfId="27468" xr:uid="{4F87649A-F924-4818-9CA1-2C7880775D1B}"/>
    <cellStyle name="Normal 51 3 2 3" xfId="27469" xr:uid="{D384B6F0-F491-4A8B-B7C6-CCE82784301A}"/>
    <cellStyle name="Normal 51 3 3" xfId="27470" xr:uid="{FDE3366A-77F4-42DD-8D0F-5656C32C9D58}"/>
    <cellStyle name="Normal 51 3 3 2" xfId="27471" xr:uid="{1D2F6109-A03D-4FA3-AB23-8064AF1D7329}"/>
    <cellStyle name="Normal 51 4" xfId="27472" xr:uid="{C9FAB15B-D73E-4D63-B83C-3969A48BFC46}"/>
    <cellStyle name="Normal 51 4 2" xfId="27473" xr:uid="{1C328276-060B-4377-B594-64487B24B05F}"/>
    <cellStyle name="Normal 51 5" xfId="27474" xr:uid="{F67062F6-EB01-47B0-BEBE-57396193D952}"/>
    <cellStyle name="Normal 51 5 2" xfId="27475" xr:uid="{3012160B-9764-45EF-AB35-7BCF8AF37DD6}"/>
    <cellStyle name="Normal 51 6" xfId="27476" xr:uid="{8114A1F2-4EAE-40E8-AA35-D43BA8BC0115}"/>
    <cellStyle name="Normal 51 7" xfId="27477" xr:uid="{5D2C300E-B763-486A-B1E4-EE3239CC63BE}"/>
    <cellStyle name="Normal 51 8" xfId="27478" xr:uid="{B39333E0-1669-456E-9041-6EBFF92B3FD9}"/>
    <cellStyle name="Normal 52" xfId="27479" xr:uid="{BAFC8F4F-BDCF-4752-A62F-1CD45F03076A}"/>
    <cellStyle name="Normal 52 2" xfId="27480" xr:uid="{8F98C3F9-E9B0-4E1F-B6F9-BF6D26DA48EB}"/>
    <cellStyle name="Normal 52 2 2" xfId="27481" xr:uid="{60E14956-8AF9-4A08-977C-6F431E809B58}"/>
    <cellStyle name="Normal 52 2 2 2" xfId="27482" xr:uid="{28EDDDFB-2BAB-4657-A7D9-6F970C761D61}"/>
    <cellStyle name="Normal 52 2 2 3" xfId="27483" xr:uid="{A12D37C9-05B4-422F-ADC4-E6F61AFB538C}"/>
    <cellStyle name="Normal 52 2 3" xfId="27484" xr:uid="{85E237CE-8F6C-44E0-B8CB-6FEA207980A9}"/>
    <cellStyle name="Normal 52 2 3 2" xfId="27485" xr:uid="{4DD3002C-0D4D-4A16-B6D5-A626393A2F66}"/>
    <cellStyle name="Normal 52 2 4" xfId="27486" xr:uid="{AC158E3D-D37E-409F-90C4-CE00805B90A2}"/>
    <cellStyle name="Normal 52 2 5" xfId="27487" xr:uid="{595A129F-874A-4FAA-AA55-BCD12038460B}"/>
    <cellStyle name="Normal 52 3" xfId="27488" xr:uid="{83053C4C-9F53-4CE9-8564-0060EF13D25A}"/>
    <cellStyle name="Normal 52 3 2" xfId="27489" xr:uid="{B5984BC5-1D7F-49E9-811C-642FEF4D5DFB}"/>
    <cellStyle name="Normal 52 3 2 2" xfId="27490" xr:uid="{2164D787-157E-40B4-8E78-9BDE07069D06}"/>
    <cellStyle name="Normal 52 3 3" xfId="27491" xr:uid="{0EE50C71-E6F7-4829-9814-1215A3EB1B59}"/>
    <cellStyle name="Normal 52 3 4" xfId="27492" xr:uid="{FC246B6E-5D95-474E-8B79-F22B442B3A6E}"/>
    <cellStyle name="Normal 52 3 5" xfId="27493" xr:uid="{A5307B5C-9701-4945-A951-430A602F934F}"/>
    <cellStyle name="Normal 52 4" xfId="27494" xr:uid="{F4D3745D-928A-4912-AAE1-9DDCD14A70C1}"/>
    <cellStyle name="Normal 52 4 2" xfId="27495" xr:uid="{4115598E-6B00-482C-870E-A4EF01F4F8E3}"/>
    <cellStyle name="Normal 52 5" xfId="27496" xr:uid="{F34016DD-7F15-4E31-8427-6304BA0311E3}"/>
    <cellStyle name="Normal 52 6" xfId="27497" xr:uid="{F4D632DB-853B-4535-8B77-EA737C7156E4}"/>
    <cellStyle name="Normal 52 7" xfId="27498" xr:uid="{6F2E5C71-9194-4860-BC66-45FAFAF4DEE3}"/>
    <cellStyle name="Normal 52 8" xfId="27499" xr:uid="{CCE39710-0BFD-4F1F-A028-C2532932406C}"/>
    <cellStyle name="Normal 53" xfId="27500" xr:uid="{F89ADB5C-27FE-42F4-80E9-95C15995713A}"/>
    <cellStyle name="Normal 53 2" xfId="27501" xr:uid="{338FD5A0-B11F-4E09-AC3E-34C44CF69785}"/>
    <cellStyle name="Normal 53 2 2" xfId="27502" xr:uid="{CEB578A0-AAF5-41BD-96AB-968DCD9A1F22}"/>
    <cellStyle name="Normal 53 2 2 2" xfId="27503" xr:uid="{EFE47FDC-3EF2-4362-8DBE-C6AE1A8C7617}"/>
    <cellStyle name="Normal 53 2 2 3" xfId="27504" xr:uid="{B13A763D-5D01-4C9D-B4EA-20943B5C1F96}"/>
    <cellStyle name="Normal 53 2 3" xfId="27505" xr:uid="{4CF5DF4F-14F3-4F41-B4CA-C89A155BB46B}"/>
    <cellStyle name="Normal 53 2 3 2" xfId="27506" xr:uid="{3AD947D7-D5B2-47E1-B482-4BB9F1CDE7EC}"/>
    <cellStyle name="Normal 53 2 4" xfId="27507" xr:uid="{3ADCCF03-9C35-4CF8-9BFB-D0ACEEFCD4A3}"/>
    <cellStyle name="Normal 53 2 5" xfId="27508" xr:uid="{230C7932-5A48-4650-8193-40C3F1BBA249}"/>
    <cellStyle name="Normal 53 3" xfId="27509" xr:uid="{3EDC319D-A646-4E4C-A81E-3BFF1A168CB4}"/>
    <cellStyle name="Normal 53 3 2" xfId="27510" xr:uid="{5E09CFE2-47CA-493A-A7D7-3DA0B0B92DBA}"/>
    <cellStyle name="Normal 53 3 2 2" xfId="27511" xr:uid="{DE814151-25B8-46DE-B8CD-8E28F6586476}"/>
    <cellStyle name="Normal 53 3 3" xfId="27512" xr:uid="{803A08BF-00CC-4788-B968-936AE50DCDF3}"/>
    <cellStyle name="Normal 53 3 4" xfId="27513" xr:uid="{1EAC36D0-FD75-404C-8009-7C2DD985B60F}"/>
    <cellStyle name="Normal 53 3 5" xfId="27514" xr:uid="{90CABCCC-CE25-45B1-825E-E6F232F7BF7C}"/>
    <cellStyle name="Normal 53 4" xfId="27515" xr:uid="{DA7A0781-55C7-4659-842D-7C365A7802EC}"/>
    <cellStyle name="Normal 53 4 2" xfId="27516" xr:uid="{5151F6A9-5AE2-4045-BEDB-1F69494899D8}"/>
    <cellStyle name="Normal 53 5" xfId="27517" xr:uid="{30BC3268-BC8D-41C2-ADE8-C205FA06D5E4}"/>
    <cellStyle name="Normal 53 6" xfId="27518" xr:uid="{732F1C68-3358-40DC-A05D-80E8674753B6}"/>
    <cellStyle name="Normal 53 7" xfId="27519" xr:uid="{B70D51FC-5BF7-446F-9DFD-2CCF78C455AA}"/>
    <cellStyle name="Normal 53 8" xfId="27520" xr:uid="{4AC93640-151D-460B-BB73-C95E9CEFF897}"/>
    <cellStyle name="Normal 54" xfId="27521" xr:uid="{7318C9E7-43FB-47B4-B23F-EEC437A068A6}"/>
    <cellStyle name="Normal 54 2" xfId="27522" xr:uid="{E02C2024-AF95-4222-8882-C7E3EFB9E5DE}"/>
    <cellStyle name="Normal 54 2 2" xfId="27523" xr:uid="{D7350F06-7CA7-4B75-B6F6-0CE898E0289C}"/>
    <cellStyle name="Normal 54 2 2 2" xfId="27524" xr:uid="{C98992E0-9039-4809-B188-A54EC470E222}"/>
    <cellStyle name="Normal 54 2 2 3" xfId="27525" xr:uid="{381C150F-C675-4A4B-9B22-FAF2EE2C03FA}"/>
    <cellStyle name="Normal 54 2 3" xfId="27526" xr:uid="{8D1D31AA-AC96-487E-BB95-B60E22BE6637}"/>
    <cellStyle name="Normal 54 2 3 2" xfId="27527" xr:uid="{ECE6CF93-C701-465A-9BC7-D1D14F03D4FE}"/>
    <cellStyle name="Normal 54 2 4" xfId="27528" xr:uid="{F34D851E-11FD-4ED6-AEE2-7B7AD1B76747}"/>
    <cellStyle name="Normal 54 2 5" xfId="27529" xr:uid="{77783846-45CB-4B5F-BFCE-5BFF19FF7DA6}"/>
    <cellStyle name="Normal 54 3" xfId="27530" xr:uid="{9B5E38F5-0D56-4C07-98E3-BE0500A3C5E3}"/>
    <cellStyle name="Normal 54 3 2" xfId="27531" xr:uid="{FF9F898F-EB79-471A-BDD4-EC467ADFF474}"/>
    <cellStyle name="Normal 54 3 2 2" xfId="27532" xr:uid="{DC4E7095-A106-442C-86E0-257BB74F3427}"/>
    <cellStyle name="Normal 54 3 3" xfId="27533" xr:uid="{0DDDF233-9D97-42C4-8E2A-45DC316ADDE2}"/>
    <cellStyle name="Normal 54 3 4" xfId="27534" xr:uid="{A420B536-2AF0-4F98-8BF2-899AD76C92A5}"/>
    <cellStyle name="Normal 54 3 5" xfId="27535" xr:uid="{348FC1D3-2D36-417A-A2F5-348FA23445F3}"/>
    <cellStyle name="Normal 54 4" xfId="27536" xr:uid="{DD7A54B8-C067-468A-A3B6-DA9AAAE72333}"/>
    <cellStyle name="Normal 54 4 2" xfId="27537" xr:uid="{D99B621F-7AA2-47CE-B85C-A96B5EB6B89F}"/>
    <cellStyle name="Normal 54 5" xfId="27538" xr:uid="{F6C9767A-7756-4B24-9E56-C22190530DCA}"/>
    <cellStyle name="Normal 54 6" xfId="27539" xr:uid="{2D8375D9-6F53-44EA-B61E-14E5F54F6C92}"/>
    <cellStyle name="Normal 54 7" xfId="27540" xr:uid="{3E14C46D-F56F-4B30-839F-940FAB6C6AC8}"/>
    <cellStyle name="Normal 54 8" xfId="27541" xr:uid="{40B61FCA-F181-4CB1-A244-235572298928}"/>
    <cellStyle name="Normal 55" xfId="27542" xr:uid="{EDD69693-3FCF-43AF-82BE-39F67BE2232B}"/>
    <cellStyle name="Normal 55 2" xfId="27543" xr:uid="{F12952F9-43D7-40FA-A6C2-B1CD250C719F}"/>
    <cellStyle name="Normal 55 2 2" xfId="27544" xr:uid="{9EC6AB1E-518B-4125-9779-39C543DE1A3A}"/>
    <cellStyle name="Normal 55 2 2 2" xfId="27545" xr:uid="{DF521E95-6658-4729-A369-7F3E28AEA3A1}"/>
    <cellStyle name="Normal 55 2 2 3" xfId="27546" xr:uid="{95C99260-4CD5-4964-A904-F7D5B18A6723}"/>
    <cellStyle name="Normal 55 2 3" xfId="27547" xr:uid="{2D791890-3A39-427E-8D12-749E6105F9E9}"/>
    <cellStyle name="Normal 55 2 3 2" xfId="27548" xr:uid="{19DD9B00-BEE6-481F-8F27-DE222B0C5EC8}"/>
    <cellStyle name="Normal 55 2 4" xfId="27549" xr:uid="{6B8C4046-1B47-470C-90E8-9803AC939FC7}"/>
    <cellStyle name="Normal 55 2 5" xfId="27550" xr:uid="{A4F02873-1016-4DA2-925E-525C3D81DA93}"/>
    <cellStyle name="Normal 55 3" xfId="27551" xr:uid="{0E7120D3-BB20-43EF-B741-ECB2CC0FD194}"/>
    <cellStyle name="Normal 55 3 2" xfId="27552" xr:uid="{C6BC41EA-80B0-4B9F-8CCC-099AF0050343}"/>
    <cellStyle name="Normal 55 3 2 2" xfId="27553" xr:uid="{F3724A85-148C-421C-B34C-949785105CA3}"/>
    <cellStyle name="Normal 55 3 3" xfId="27554" xr:uid="{76B047EA-FA11-4BE6-A59F-55CBD5ACE249}"/>
    <cellStyle name="Normal 55 3 4" xfId="27555" xr:uid="{4A93387C-4ABF-435C-8F0B-5417094CCF34}"/>
    <cellStyle name="Normal 55 3 5" xfId="27556" xr:uid="{7E9C969A-1FE8-4D2A-B478-9BA6887747C9}"/>
    <cellStyle name="Normal 55 4" xfId="27557" xr:uid="{D4A4A051-F865-4429-AEE1-BA658E019182}"/>
    <cellStyle name="Normal 55 4 2" xfId="27558" xr:uid="{99D258EA-D5D5-488E-8175-D38C6D7851F4}"/>
    <cellStyle name="Normal 55 5" xfId="27559" xr:uid="{823CA531-9748-41AB-86F0-7E61443F38BB}"/>
    <cellStyle name="Normal 55 6" xfId="27560" xr:uid="{AB595C79-4300-45E5-8E47-2CBA1314DB38}"/>
    <cellStyle name="Normal 55 7" xfId="27561" xr:uid="{65AD4DF2-8E59-4928-8A28-B5217D06EC31}"/>
    <cellStyle name="Normal 55 8" xfId="27562" xr:uid="{018783FD-C9AA-4FC6-A40E-CC5DAF373DCF}"/>
    <cellStyle name="Normal 56" xfId="27563" xr:uid="{069FD42A-D25E-405E-9536-4A52D6329F47}"/>
    <cellStyle name="Normal 56 2" xfId="27564" xr:uid="{5071626B-BBEB-470B-815C-0CC823B96862}"/>
    <cellStyle name="Normal 56 2 2" xfId="27565" xr:uid="{67CEE53E-C66C-4576-9839-AF26B1ED348A}"/>
    <cellStyle name="Normal 56 2 2 2" xfId="27566" xr:uid="{3690BB1E-FB89-4B4F-A96A-5D52B104E0C3}"/>
    <cellStyle name="Normal 56 2 2 3" xfId="27567" xr:uid="{2CE834D0-721F-436E-B52A-6B51AD506588}"/>
    <cellStyle name="Normal 56 2 3" xfId="27568" xr:uid="{BA158716-9319-481B-9E46-F4C16F8E1469}"/>
    <cellStyle name="Normal 56 2 3 2" xfId="27569" xr:uid="{A5A2FF46-5D29-40A5-87DB-C9452111D324}"/>
    <cellStyle name="Normal 56 2 4" xfId="27570" xr:uid="{168BB30F-8BDD-40B5-B9CA-93F70FD4B308}"/>
    <cellStyle name="Normal 56 2 5" xfId="27571" xr:uid="{D8FCB61B-365C-476C-97FE-0D2F8BC5D2E9}"/>
    <cellStyle name="Normal 56 3" xfId="27572" xr:uid="{0EA5D3E4-ADF3-4829-A4F2-6AA2FBF98EAB}"/>
    <cellStyle name="Normal 56 3 2" xfId="27573" xr:uid="{E2B23F8A-7785-4EAE-AD78-4C337AA144E1}"/>
    <cellStyle name="Normal 56 3 2 2" xfId="27574" xr:uid="{478A4C2C-68C9-4C45-A198-EA603505C4E3}"/>
    <cellStyle name="Normal 56 3 3" xfId="27575" xr:uid="{6185229E-BA93-41F3-9E51-BA74286FFA6E}"/>
    <cellStyle name="Normal 56 3 4" xfId="27576" xr:uid="{6E194C89-F82F-472D-9368-B1F4E26522B7}"/>
    <cellStyle name="Normal 56 3 5" xfId="27577" xr:uid="{09D9436E-31EE-4AF6-96C2-7C362698B6FF}"/>
    <cellStyle name="Normal 56 4" xfId="27578" xr:uid="{5695017E-2A12-4592-8502-9F8C1EA82932}"/>
    <cellStyle name="Normal 56 4 2" xfId="27579" xr:uid="{941CE55C-6280-42B5-9FDC-A4429F109A81}"/>
    <cellStyle name="Normal 56 5" xfId="27580" xr:uid="{7863A79B-2AA9-45E7-AB5D-A508B6706E1D}"/>
    <cellStyle name="Normal 56 6" xfId="27581" xr:uid="{EF5D9A1E-A7F2-4BE9-9E8F-C683C4CE1C93}"/>
    <cellStyle name="Normal 56 7" xfId="27582" xr:uid="{14212D07-F0D3-4EA6-811E-C52CB067D31A}"/>
    <cellStyle name="Normal 56 8" xfId="27583" xr:uid="{18ABB9D7-0A81-40C5-9A09-24ED971C4822}"/>
    <cellStyle name="Normal 57" xfId="27584" xr:uid="{015430C9-417B-41B2-88C0-E1C82CD19377}"/>
    <cellStyle name="Normal 57 2" xfId="27585" xr:uid="{C7B8BE09-5FB4-43F6-BF47-7A802D3D223C}"/>
    <cellStyle name="Normal 57 2 2" xfId="27586" xr:uid="{7E05D465-E38B-48AE-B51B-4E1D569ABFC8}"/>
    <cellStyle name="Normal 57 2 2 2" xfId="27587" xr:uid="{AC43454F-322B-4C10-8D5B-1C4CBD749F01}"/>
    <cellStyle name="Normal 57 2 2 3" xfId="27588" xr:uid="{FA36EB4E-BBA4-4D0A-8E6E-64B46DB6AE99}"/>
    <cellStyle name="Normal 57 2 3" xfId="27589" xr:uid="{8948E253-660D-4663-9084-6A3903B9D2DA}"/>
    <cellStyle name="Normal 57 2 3 2" xfId="27590" xr:uid="{A84ACD3C-950C-4C3D-9939-D822A17C33E4}"/>
    <cellStyle name="Normal 57 2 4" xfId="27591" xr:uid="{CE3386DF-D505-492D-BA4F-280D0C89D882}"/>
    <cellStyle name="Normal 57 2 5" xfId="27592" xr:uid="{60AB9A43-2A0C-4A05-8E5B-9F7481793295}"/>
    <cellStyle name="Normal 57 3" xfId="27593" xr:uid="{7C217867-A416-4AB2-BFD2-C3B7546CE5CD}"/>
    <cellStyle name="Normal 57 3 2" xfId="27594" xr:uid="{7E2D49F7-8EAA-4E5B-BFF9-5F049FD9C79A}"/>
    <cellStyle name="Normal 57 3 2 2" xfId="27595" xr:uid="{0F89B2A2-1204-42F3-B5B4-6A54A7245E74}"/>
    <cellStyle name="Normal 57 3 3" xfId="27596" xr:uid="{A2774408-BFCC-44A9-B6EC-DEC8463DC05E}"/>
    <cellStyle name="Normal 57 3 4" xfId="27597" xr:uid="{AD363F42-3E3F-41DF-802C-5EB6721379FF}"/>
    <cellStyle name="Normal 57 3 5" xfId="27598" xr:uid="{11DC16E7-B87F-40F4-83C4-6BBFB8662BAE}"/>
    <cellStyle name="Normal 57 4" xfId="27599" xr:uid="{202A62F2-F1A1-4872-9C89-545493F538ED}"/>
    <cellStyle name="Normal 57 4 2" xfId="27600" xr:uid="{2C128764-7C28-4153-9CDB-36C946811C04}"/>
    <cellStyle name="Normal 57 5" xfId="27601" xr:uid="{C56F4D81-F16A-4448-A7B2-3D7D33B24423}"/>
    <cellStyle name="Normal 57 6" xfId="27602" xr:uid="{1DD46180-856B-4552-8799-3F29C7129F7E}"/>
    <cellStyle name="Normal 57 7" xfId="27603" xr:uid="{51BAC029-21E5-4E66-982B-CF334861E53B}"/>
    <cellStyle name="Normal 57 8" xfId="27604" xr:uid="{9894B5CF-3A0A-4888-946F-FA5376406E4D}"/>
    <cellStyle name="Normal 58" xfId="27605" xr:uid="{A944FBC2-B59D-411D-9196-0C7569FB50C3}"/>
    <cellStyle name="Normal 58 2" xfId="27606" xr:uid="{6085E46F-2C6F-4FEF-B37F-9905EC916C8F}"/>
    <cellStyle name="Normal 58 2 2" xfId="27607" xr:uid="{84FED64F-A36B-4E62-BE92-60B90B94BA6A}"/>
    <cellStyle name="Normal 58 2 2 2" xfId="27608" xr:uid="{07596580-5DC6-4F90-BCCE-F5E64CFC4FF6}"/>
    <cellStyle name="Normal 58 2 2 3" xfId="27609" xr:uid="{91A587FE-03BD-402C-9283-9CABCE7C3964}"/>
    <cellStyle name="Normal 58 2 3" xfId="27610" xr:uid="{BA76DB8B-038B-430C-B789-836F8D053252}"/>
    <cellStyle name="Normal 58 2 3 2" xfId="27611" xr:uid="{1A2988A4-C205-4E44-8B8D-5EFAFB41D46B}"/>
    <cellStyle name="Normal 58 2 4" xfId="27612" xr:uid="{A0737B3D-0136-47F1-B9B7-3ACA0EB29816}"/>
    <cellStyle name="Normal 58 2 5" xfId="27613" xr:uid="{4F141A9D-2D17-4DB7-B754-0E7CE5C37FC7}"/>
    <cellStyle name="Normal 58 3" xfId="27614" xr:uid="{111FE0E6-D5B2-4023-BFE1-7694FFBB0DF8}"/>
    <cellStyle name="Normal 58 3 2" xfId="27615" xr:uid="{8BA34E1B-63FF-463E-9FEF-0DB6B3DA0DE7}"/>
    <cellStyle name="Normal 58 3 2 2" xfId="27616" xr:uid="{D312938C-DC58-4604-AF19-D7323FD96D99}"/>
    <cellStyle name="Normal 58 3 3" xfId="27617" xr:uid="{29035A88-652F-45F4-9568-BF10A6D2BEAC}"/>
    <cellStyle name="Normal 58 3 4" xfId="27618" xr:uid="{9DA17882-E9D5-4970-A04C-3D831D9F6AE2}"/>
    <cellStyle name="Normal 58 3 5" xfId="27619" xr:uid="{840E3DD3-A74E-4B12-A26C-370F7F13A99D}"/>
    <cellStyle name="Normal 58 4" xfId="27620" xr:uid="{EC6D8EAC-938B-4F97-9E32-4C9B8882CAC8}"/>
    <cellStyle name="Normal 58 4 2" xfId="27621" xr:uid="{B97CFB5A-96CE-468E-8ECB-2FE197AC88E4}"/>
    <cellStyle name="Normal 58 5" xfId="27622" xr:uid="{51E80A55-F2E6-4477-BE58-F3853E57F1FB}"/>
    <cellStyle name="Normal 58 6" xfId="27623" xr:uid="{35025624-7107-4FC0-AD08-C89DAEEF4591}"/>
    <cellStyle name="Normal 58 7" xfId="27624" xr:uid="{43FA1DD4-E1BB-4884-BDDD-E16868050A1A}"/>
    <cellStyle name="Normal 58 8" xfId="27625" xr:uid="{C03ED2D6-D3AD-462F-BC05-71215551D415}"/>
    <cellStyle name="Normal 59" xfId="27626" xr:uid="{46A6CDF8-D8ED-49BE-AB77-94EEEC2809ED}"/>
    <cellStyle name="Normal 59 2" xfId="27627" xr:uid="{7513C9F1-BE42-437A-BD95-B9F6A331CD56}"/>
    <cellStyle name="Normal 59 2 2" xfId="27628" xr:uid="{FFDCEDFF-B193-400D-B599-EFCD0527F48D}"/>
    <cellStyle name="Normal 59 2 2 2" xfId="27629" xr:uid="{3DC3CC23-702D-47FA-94C5-F917A783BADF}"/>
    <cellStyle name="Normal 59 2 2 3" xfId="27630" xr:uid="{47AFB3F0-3FCE-458F-83B2-4DF51E9087ED}"/>
    <cellStyle name="Normal 59 2 2 4" xfId="27631" xr:uid="{078A9BDB-7261-47BF-842F-2C7C1004AD40}"/>
    <cellStyle name="Normal 59 2 3" xfId="27632" xr:uid="{62F9194B-CACB-4E90-99BF-F95E852FB315}"/>
    <cellStyle name="Normal 59 2 3 2" xfId="27633" xr:uid="{5DCEA6FC-57BF-4C71-80F6-4B1CDEF9EBDE}"/>
    <cellStyle name="Normal 59 2 4" xfId="27634" xr:uid="{FED33866-FD3F-41D0-BCAD-7F003CB8BF41}"/>
    <cellStyle name="Normal 59 2 5" xfId="27635" xr:uid="{B9B2645F-A480-4C90-8535-F1C757B4D87A}"/>
    <cellStyle name="Normal 59 3" xfId="27636" xr:uid="{B4BDF415-EEF7-40A4-95AF-77AE5311476A}"/>
    <cellStyle name="Normal 59 3 2" xfId="27637" xr:uid="{32E3D4ED-EC08-4702-A75E-896065757565}"/>
    <cellStyle name="Normal 59 3 2 2" xfId="27638" xr:uid="{9B7E9609-C629-417E-BC20-102492E56A8B}"/>
    <cellStyle name="Normal 59 3 3" xfId="27639" xr:uid="{BA2D1E69-2BE5-4CF0-959B-3EA5157B66D2}"/>
    <cellStyle name="Normal 59 3 4" xfId="27640" xr:uid="{8D45EE9B-333C-43E8-87A9-D8E2C7E17CD2}"/>
    <cellStyle name="Normal 59 3 5" xfId="27641" xr:uid="{06FBD26C-7135-475B-9C51-BD49B9BA62B0}"/>
    <cellStyle name="Normal 59 4" xfId="27642" xr:uid="{2EFE6159-6C72-43B8-858A-32863B4C48C3}"/>
    <cellStyle name="Normal 59 4 2" xfId="27643" xr:uid="{2B97E691-7F8F-4DF2-A550-A1716DE66990}"/>
    <cellStyle name="Normal 59 5" xfId="27644" xr:uid="{ACC7BD78-F9AC-43F1-AE30-CE7575BFCB2A}"/>
    <cellStyle name="Normal 59 6" xfId="27645" xr:uid="{E55AAE19-B409-457D-B2DB-240AB6AB39B9}"/>
    <cellStyle name="Normal 59 7" xfId="27646" xr:uid="{4CCEF963-D2EF-40A3-8A01-2828D5DC65E9}"/>
    <cellStyle name="Normal 59 8" xfId="27647" xr:uid="{7B9FCD23-1CBE-4818-9710-CAA9948E7E0F}"/>
    <cellStyle name="Normal 6" xfId="815" xr:uid="{165B42D9-06D4-4925-989A-A82962B3770E}"/>
    <cellStyle name="Normal 6 10" xfId="27649" xr:uid="{7255D7BE-FB8C-4403-9F0E-F5ABC13A5C43}"/>
    <cellStyle name="Normal 6 10 2" xfId="27650" xr:uid="{BCD28477-1735-4FE3-84CD-7AA512869077}"/>
    <cellStyle name="Normal 6 10 3" xfId="27651" xr:uid="{DE8F2C56-F55F-481F-B491-2D45DBAD7F34}"/>
    <cellStyle name="Normal 6 11" xfId="27652" xr:uid="{A057A23D-FC5A-46DD-9364-40A58A9A4AE6}"/>
    <cellStyle name="Normal 6 11 2" xfId="27653" xr:uid="{3E7AA592-1181-4F23-85B7-D72C7A9A20C4}"/>
    <cellStyle name="Normal 6 12" xfId="27654" xr:uid="{A3379D9E-1377-4632-9DCB-7ACB84580243}"/>
    <cellStyle name="Normal 6 12 2" xfId="27655" xr:uid="{2CCF02AF-9A04-4CFC-83E3-82E4518BB6AD}"/>
    <cellStyle name="Normal 6 13" xfId="27656" xr:uid="{9E01F928-B919-4A91-B17A-C5D5FE32B016}"/>
    <cellStyle name="Normal 6 13 2" xfId="27657" xr:uid="{FCBEFCEC-9BE1-4B74-8AB3-CD9C441DE537}"/>
    <cellStyle name="Normal 6 14" xfId="27658" xr:uid="{A391B1A2-E28F-4A7B-8BF8-091B4C82B7CD}"/>
    <cellStyle name="Normal 6 15" xfId="27659" xr:uid="{A8C8CEC2-424F-4AF7-9408-2C819FF0C2B3}"/>
    <cellStyle name="Normal 6 16" xfId="27660" xr:uid="{99F706EC-CA16-40D4-BE9B-13BD12E856EA}"/>
    <cellStyle name="Normal 6 17" xfId="27661" xr:uid="{46D9A018-D492-4524-B6D5-BAA4F43BA52A}"/>
    <cellStyle name="Normal 6 18" xfId="27662" xr:uid="{9B3CD28C-D01E-40E3-89B6-DDBA027A8DD1}"/>
    <cellStyle name="Normal 6 19" xfId="27663" xr:uid="{56EEFE5F-02B4-435E-9250-2FE5C98B3F22}"/>
    <cellStyle name="Normal 6 2" xfId="816" xr:uid="{9729BA65-6D6D-4F7C-8ACD-2EC108DDE1FF}"/>
    <cellStyle name="Normal 6 2 10" xfId="27665" xr:uid="{A24EA09D-D4B7-42A9-8F10-D6D249812771}"/>
    <cellStyle name="Normal 6 2 11" xfId="27666" xr:uid="{9B04A13D-09E3-47F1-9CCD-63E49B68BBE7}"/>
    <cellStyle name="Normal 6 2 12" xfId="27664" xr:uid="{E159E8C0-C817-4F87-AB32-F4B18473C8BF}"/>
    <cellStyle name="Normal 6 2 2" xfId="817" xr:uid="{2470A844-8FF8-461F-AD5D-ACF5978C1802}"/>
    <cellStyle name="Normal 6 2 2 10" xfId="27668" xr:uid="{5EE505E2-936B-4AA2-81AC-2729F5858EA9}"/>
    <cellStyle name="Normal 6 2 2 11" xfId="27669" xr:uid="{7A440FD8-AB3E-4555-A989-B4A1BB13F9D2}"/>
    <cellStyle name="Normal 6 2 2 12" xfId="27667" xr:uid="{D97D5489-C122-48CC-81D0-2F7ECE611041}"/>
    <cellStyle name="Normal 6 2 2 2" xfId="27670" xr:uid="{3A3134AB-70D2-446A-AC6B-4F0EB3D9BBAB}"/>
    <cellStyle name="Normal 6 2 2 2 2" xfId="27671" xr:uid="{F86C4F33-EE30-4E68-AB9A-CEE77F003191}"/>
    <cellStyle name="Normal 6 2 2 2 2 2" xfId="27672" xr:uid="{97D8472D-D186-4D7E-A8E0-E62524020E9F}"/>
    <cellStyle name="Normal 6 2 2 2 2 2 2" xfId="27673" xr:uid="{3991DA18-4117-48EB-92C0-E58492A8511F}"/>
    <cellStyle name="Normal 6 2 2 2 2 2 3" xfId="27674" xr:uid="{A62314EA-23DE-4F99-B6EA-A1F9CFF9FE81}"/>
    <cellStyle name="Normal 6 2 2 2 2 3" xfId="27675" xr:uid="{862B51E7-CE41-44F9-91A4-66C4FAB87453}"/>
    <cellStyle name="Normal 6 2 2 2 2 3 2" xfId="27676" xr:uid="{8E6A1803-1C23-415D-A223-44A370015E70}"/>
    <cellStyle name="Normal 6 2 2 2 2 4" xfId="27677" xr:uid="{2D2C4A75-35B3-4046-9B4F-FD6279227540}"/>
    <cellStyle name="Normal 6 2 2 2 2 5" xfId="27678" xr:uid="{7EF50A52-8B23-487A-8298-19A981D989B3}"/>
    <cellStyle name="Normal 6 2 2 2 3" xfId="27679" xr:uid="{003688C8-AEF8-42F2-893B-BAEF5E5E6222}"/>
    <cellStyle name="Normal 6 2 2 2 3 2" xfId="27680" xr:uid="{1A21F0F5-29B5-4D3B-A27D-F460C6A882A7}"/>
    <cellStyle name="Normal 6 2 2 2 3 2 2" xfId="27681" xr:uid="{9C59E819-3063-44B7-8DC9-F0E35B14E5C3}"/>
    <cellStyle name="Normal 6 2 2 2 3 3" xfId="27682" xr:uid="{76FAE51A-77F8-42C7-B4B2-6DB402CB9342}"/>
    <cellStyle name="Normal 6 2 2 2 3 4" xfId="27683" xr:uid="{CA4D89D9-BDC0-457D-97E4-19C4A6DABA3E}"/>
    <cellStyle name="Normal 6 2 2 2 3 5" xfId="27684" xr:uid="{73B43516-4C11-4910-AFA4-FF44085E45A8}"/>
    <cellStyle name="Normal 6 2 2 2 4" xfId="27685" xr:uid="{851C3C62-45A3-4D7C-BBFA-81F78E02CB1C}"/>
    <cellStyle name="Normal 6 2 2 2 4 2" xfId="27686" xr:uid="{E9F590CD-6120-4EF5-9031-9C2AC54236E5}"/>
    <cellStyle name="Normal 6 2 2 2 4 2 2" xfId="27687" xr:uid="{CF5662E7-5637-401D-930B-FA7C7107C6DB}"/>
    <cellStyle name="Normal 6 2 2 2 4 3" xfId="27688" xr:uid="{A7B4CDBB-A975-4148-8E10-9589323AE261}"/>
    <cellStyle name="Normal 6 2 2 2 4 4" xfId="27689" xr:uid="{13F3677B-DD94-4676-BB5D-ABAA55FBB558}"/>
    <cellStyle name="Normal 6 2 2 2 4 5" xfId="27690" xr:uid="{3895B7D6-B7F8-4F9E-A994-F7D51C1C2AAA}"/>
    <cellStyle name="Normal 6 2 2 2 5" xfId="27691" xr:uid="{0F395B13-06D7-4A6A-BAFD-CFD1909B658D}"/>
    <cellStyle name="Normal 6 2 2 2 5 2" xfId="27692" xr:uid="{062B090C-3249-45D5-8D56-E1CFA35627A9}"/>
    <cellStyle name="Normal 6 2 2 2 5 2 2" xfId="27693" xr:uid="{DDA4596D-623E-494C-9302-FC68B2F5DBE8}"/>
    <cellStyle name="Normal 6 2 2 2 5 3" xfId="27694" xr:uid="{ED72DA0B-717C-4FD7-BA0E-1954EBF81A0A}"/>
    <cellStyle name="Normal 6 2 2 2 5 4" xfId="27695" xr:uid="{4A4654A2-366B-4079-9DA7-907B1FF6D17F}"/>
    <cellStyle name="Normal 6 2 2 2 5 5" xfId="27696" xr:uid="{BFAFB9B1-5650-4E54-A861-36667D60183B}"/>
    <cellStyle name="Normal 6 2 2 2 6" xfId="27697" xr:uid="{662F6483-CF85-4D69-BFFE-894661275CED}"/>
    <cellStyle name="Normal 6 2 2 2 6 2" xfId="27698" xr:uid="{5829874A-1480-4619-9C50-585437DDDE01}"/>
    <cellStyle name="Normal 6 2 2 2 7" xfId="27699" xr:uid="{DD85B20A-6F63-41A9-AF05-8F937C0C331F}"/>
    <cellStyle name="Normal 6 2 2 2 8" xfId="27700" xr:uid="{DC119DF9-72D7-4607-9D1C-45B9D95476FA}"/>
    <cellStyle name="Normal 6 2 2 2 9" xfId="27701" xr:uid="{114F045C-C683-4C09-ADC2-E6ADA738DB97}"/>
    <cellStyle name="Normal 6 2 2 3" xfId="27702" xr:uid="{30BC4EEF-3CD5-40BC-8F4B-8144BC0EF443}"/>
    <cellStyle name="Normal 6 2 2 3 2" xfId="27703" xr:uid="{9F0C6102-43AB-4C4D-BCCB-BD72C749CE2E}"/>
    <cellStyle name="Normal 6 2 2 3 2 2" xfId="27704" xr:uid="{D26E3DA8-AA27-4786-894E-8E22A958DD09}"/>
    <cellStyle name="Normal 6 2 2 3 2 3" xfId="27705" xr:uid="{D810A84B-BD71-42C2-AE8E-77F5C65C36CC}"/>
    <cellStyle name="Normal 6 2 2 3 3" xfId="27706" xr:uid="{0DFA294A-11DD-46D4-9E20-96D2CF628A12}"/>
    <cellStyle name="Normal 6 2 2 3 4" xfId="27707" xr:uid="{D61E965C-C6B1-4157-992E-884AE6500387}"/>
    <cellStyle name="Normal 6 2 2 3 5" xfId="27708" xr:uid="{E30F9BE4-367F-47C2-AFDF-D9AB034F9B20}"/>
    <cellStyle name="Normal 6 2 2 3 6" xfId="27709" xr:uid="{FF1F4C0A-6772-4D36-9B2E-894E54ED606F}"/>
    <cellStyle name="Normal 6 2 2 4" xfId="27710" xr:uid="{267B8CD0-872C-4B1E-BEAF-A5B30D445604}"/>
    <cellStyle name="Normal 6 2 2 4 2" xfId="27711" xr:uid="{83C582B1-A62B-410D-A989-45BC6E5263F7}"/>
    <cellStyle name="Normal 6 2 2 4 3" xfId="27712" xr:uid="{55A3229F-6A70-4A40-866C-E8376F97E3B5}"/>
    <cellStyle name="Normal 6 2 2 5" xfId="27713" xr:uid="{87C5E762-8305-49A8-9F61-514CB8E00621}"/>
    <cellStyle name="Normal 6 2 2 6" xfId="27714" xr:uid="{13974C44-E025-425E-B1E7-1F52AA99CE7A}"/>
    <cellStyle name="Normal 6 2 2 7" xfId="27715" xr:uid="{D37D31B8-9F7F-4F7D-9390-9D62309485D0}"/>
    <cellStyle name="Normal 6 2 2 8" xfId="27716" xr:uid="{C48CC860-6B35-4D85-B7FA-09B1A27C4B5B}"/>
    <cellStyle name="Normal 6 2 2 9" xfId="27717" xr:uid="{C1CDFDF4-40FE-4308-BA06-E2220D8D6B3D}"/>
    <cellStyle name="Normal 6 2 3" xfId="818" xr:uid="{16F9FCAC-9BD7-4FB9-B411-1EA419BA9A86}"/>
    <cellStyle name="Normal 6 2 3 10" xfId="27719" xr:uid="{D5871E69-CEDC-4067-9FE5-CD1CCBDB3C95}"/>
    <cellStyle name="Normal 6 2 3 11" xfId="27718" xr:uid="{421611E8-6ECF-42BD-9170-ECD7F04984C0}"/>
    <cellStyle name="Normal 6 2 3 2" xfId="27720" xr:uid="{B342C388-1F4B-427E-B2B3-EB37E891CC03}"/>
    <cellStyle name="Normal 6 2 3 2 2" xfId="27721" xr:uid="{C9AB632A-1A65-4339-86C8-830093C84871}"/>
    <cellStyle name="Normal 6 2 3 2 2 2" xfId="27722" xr:uid="{024466C1-3AB2-487E-B4B7-99C45A7ECC19}"/>
    <cellStyle name="Normal 6 2 3 2 2 2 2" xfId="27723" xr:uid="{B123D90D-DC42-43DD-B82E-E4BD199B0B74}"/>
    <cellStyle name="Normal 6 2 3 2 2 3" xfId="27724" xr:uid="{914EE7B1-2023-42C7-8DF3-409BB1C15594}"/>
    <cellStyle name="Normal 6 2 3 2 2 4" xfId="27725" xr:uid="{8D2E4C00-D1F1-42DC-BB24-85F97E5C8599}"/>
    <cellStyle name="Normal 6 2 3 2 3" xfId="27726" xr:uid="{0BFC4EFF-655B-40CA-87D6-3F8936611F62}"/>
    <cellStyle name="Normal 6 2 3 2 3 2" xfId="27727" xr:uid="{94DCB54E-DCF5-4DC6-9D93-DFB4DD04C4C5}"/>
    <cellStyle name="Normal 6 2 3 2 4" xfId="27728" xr:uid="{3B6726D5-7CB5-48DD-BA32-D9C40721AA3B}"/>
    <cellStyle name="Normal 6 2 3 2 4 2" xfId="27729" xr:uid="{DC9CDEFB-91B6-4080-BF6A-8B8B4B8E4586}"/>
    <cellStyle name="Normal 6 2 3 2 5" xfId="27730" xr:uid="{7DAEC344-2809-4B88-8786-1C04044578E2}"/>
    <cellStyle name="Normal 6 2 3 2 6" xfId="27731" xr:uid="{C7EA8995-4203-4767-9BF5-A8A72F68F517}"/>
    <cellStyle name="Normal 6 2 3 3" xfId="27732" xr:uid="{85AAFDFE-124E-4989-86D8-9ED073546702}"/>
    <cellStyle name="Normal 6 2 3 3 2" xfId="27733" xr:uid="{5A4F2751-6F24-4201-B06F-BEDE67486857}"/>
    <cellStyle name="Normal 6 2 3 3 2 2" xfId="27734" xr:uid="{361D7B19-A642-47E6-A2C5-28DE5FAD5AA1}"/>
    <cellStyle name="Normal 6 2 3 3 2 2 2" xfId="27735" xr:uid="{320A5BFE-FD9C-43EB-AD08-B2E06845F959}"/>
    <cellStyle name="Normal 6 2 3 3 2 3" xfId="27736" xr:uid="{EBE66046-4BC7-4882-9F0A-180B7722CADA}"/>
    <cellStyle name="Normal 6 2 3 3 2 4" xfId="27737" xr:uid="{3A45D5D8-C921-4FB0-86FB-EB863990A4E0}"/>
    <cellStyle name="Normal 6 2 3 3 3" xfId="27738" xr:uid="{DD5F3FCB-B35B-4C2D-8187-C3F5F69FD7E9}"/>
    <cellStyle name="Normal 6 2 3 3 3 2" xfId="27739" xr:uid="{8AB5A406-7221-49BF-AF95-BFC5912FD0F5}"/>
    <cellStyle name="Normal 6 2 3 3 4" xfId="27740" xr:uid="{B5EA971F-B598-42BE-B64A-DFAD4ABB032B}"/>
    <cellStyle name="Normal 6 2 3 3 4 2" xfId="27741" xr:uid="{EA220499-EA4E-4BC0-8A67-9533BE742F7A}"/>
    <cellStyle name="Normal 6 2 3 3 5" xfId="27742" xr:uid="{4C27ECAB-D8FE-4B4D-9C5F-70657A604250}"/>
    <cellStyle name="Normal 6 2 3 3 6" xfId="27743" xr:uid="{96E44633-2380-43D2-9452-E1A8AFD013C3}"/>
    <cellStyle name="Normal 6 2 3 4" xfId="27744" xr:uid="{55DC3443-F3E0-4D62-9E84-754B7B3BC660}"/>
    <cellStyle name="Normal 6 2 3 4 2" xfId="27745" xr:uid="{C5D27352-A196-4982-BA6D-721C06780178}"/>
    <cellStyle name="Normal 6 2 3 4 2 2" xfId="27746" xr:uid="{AE4CAEC0-60AB-460D-A3B2-71660C17D4D7}"/>
    <cellStyle name="Normal 6 2 3 4 2 3" xfId="27747" xr:uid="{ECBA965B-970B-40E9-B85F-2D912145443E}"/>
    <cellStyle name="Normal 6 2 3 4 3" xfId="27748" xr:uid="{EC6C9AA3-99EA-4603-BFC5-BF7629B57F63}"/>
    <cellStyle name="Normal 6 2 3 4 3 2" xfId="27749" xr:uid="{7C83AAC4-01F3-43C6-875A-A91F73E407BF}"/>
    <cellStyle name="Normal 6 2 3 4 4" xfId="27750" xr:uid="{678B2B2F-9499-41AB-B96B-8C4EA32BC9A0}"/>
    <cellStyle name="Normal 6 2 3 4 5" xfId="27751" xr:uid="{D32F006B-A9A9-4520-BBF6-D2FB7FB88740}"/>
    <cellStyle name="Normal 6 2 3 5" xfId="27752" xr:uid="{9C32A28F-A455-4142-A454-99C843F5377F}"/>
    <cellStyle name="Normal 6 2 3 5 2" xfId="27753" xr:uid="{2593441C-789B-4E77-A3A7-1EA3FEF37A40}"/>
    <cellStyle name="Normal 6 2 3 5 2 2" xfId="27754" xr:uid="{CEF3AE85-2C4E-476A-A38D-FE9AB624D671}"/>
    <cellStyle name="Normal 6 2 3 5 3" xfId="27755" xr:uid="{C7E2C79F-2542-4754-837A-EEB56DD56772}"/>
    <cellStyle name="Normal 6 2 3 5 4" xfId="27756" xr:uid="{C2DBFDEA-142B-43DC-ACF4-1167A389E7E9}"/>
    <cellStyle name="Normal 6 2 3 5 5" xfId="27757" xr:uid="{73168CC0-E4F0-4C11-95D6-4B48BADA7023}"/>
    <cellStyle name="Normal 6 2 3 6" xfId="27758" xr:uid="{A8232B13-E94A-4CFF-91CE-78EEA0E4C8DF}"/>
    <cellStyle name="Normal 6 2 3 6 2" xfId="27759" xr:uid="{944B1C96-C1C1-44A2-80CE-6DE113D24316}"/>
    <cellStyle name="Normal 6 2 3 6 3" xfId="27760" xr:uid="{EA2F989A-7BDE-400E-8F7C-37A4053B298B}"/>
    <cellStyle name="Normal 6 2 3 7" xfId="27761" xr:uid="{D36961AB-207C-4FA8-A1CE-354978D6C036}"/>
    <cellStyle name="Normal 6 2 3 7 2" xfId="27762" xr:uid="{CF5CE904-6BB0-4EDB-AB8C-8D58256CE035}"/>
    <cellStyle name="Normal 6 2 3 8" xfId="27763" xr:uid="{093CFAB7-8FE6-419A-9FD2-B2D7C2ED25C9}"/>
    <cellStyle name="Normal 6 2 3 9" xfId="27764" xr:uid="{A0FA5625-914B-4EAE-966A-D888666FEDD6}"/>
    <cellStyle name="Normal 6 2 4" xfId="27765" xr:uid="{FFEE9A7B-18DD-43EB-B308-B1FA79E52CC4}"/>
    <cellStyle name="Normal 6 2 4 2" xfId="27766" xr:uid="{03BA2B9C-85F7-47BE-A284-8B44EBB38352}"/>
    <cellStyle name="Normal 6 2 4 2 2" xfId="27767" xr:uid="{47A11C86-9E90-43F6-BDDF-1EB13BC90A7F}"/>
    <cellStyle name="Normal 6 2 4 2 3" xfId="27768" xr:uid="{FDEC4EE3-D985-45C6-8536-C71E79B898D6}"/>
    <cellStyle name="Normal 6 2 4 3" xfId="27769" xr:uid="{86F0742C-25ED-45E8-8740-8EE8B64C94DB}"/>
    <cellStyle name="Normal 6 2 4 4" xfId="27770" xr:uid="{05D7792D-7215-441B-9589-21123343BACD}"/>
    <cellStyle name="Normal 6 2 4 5" xfId="27771" xr:uid="{9106E146-0E69-4969-9D46-88C9BCC04B6C}"/>
    <cellStyle name="Normal 6 2 4 6" xfId="27772" xr:uid="{0C3B6246-E366-496F-8968-8391158C6FA5}"/>
    <cellStyle name="Normal 6 2 5" xfId="27773" xr:uid="{C680071D-C5BD-406D-9B74-3766ADBDA360}"/>
    <cellStyle name="Normal 6 2 5 2" xfId="27774" xr:uid="{2346F919-E6F5-447D-902C-53FC45E0F908}"/>
    <cellStyle name="Normal 6 2 5 2 2" xfId="27775" xr:uid="{E4649F42-4D9E-41C8-89F0-E879665F02EE}"/>
    <cellStyle name="Normal 6 2 5 2 3" xfId="27776" xr:uid="{20B2CFAC-013D-4F6F-BD5F-903CF23765C0}"/>
    <cellStyle name="Normal 6 2 5 3" xfId="27777" xr:uid="{05DE7E75-AB8F-42E3-8CB8-88EA3F53FCD7}"/>
    <cellStyle name="Normal 6 2 5 4" xfId="27778" xr:uid="{AE5E7135-74F3-47DE-B8F5-F03186F6A975}"/>
    <cellStyle name="Normal 6 2 5 5" xfId="27779" xr:uid="{A9C50A99-6E34-4A18-ABFA-E96729CA790B}"/>
    <cellStyle name="Normal 6 2 6" xfId="27780" xr:uid="{09E989BA-4F00-489B-BF49-EA21BFCD9762}"/>
    <cellStyle name="Normal 6 2 6 2" xfId="27781" xr:uid="{D0FDDFE4-2F5A-497D-BDC6-67C65411891F}"/>
    <cellStyle name="Normal 6 2 6 3" xfId="27782" xr:uid="{033A2849-64CC-4FEA-AE4B-5CAC27F2C01B}"/>
    <cellStyle name="Normal 6 2 7" xfId="27783" xr:uid="{2F1726CE-6AE1-4493-9717-B59E0F0ADB0D}"/>
    <cellStyle name="Normal 6 2 8" xfId="27784" xr:uid="{D5FA9BBA-F3C9-4BE2-9F28-C5233A2227D9}"/>
    <cellStyle name="Normal 6 2 9" xfId="27785" xr:uid="{FB367604-39D5-4B67-B5B5-77ED9D0443CA}"/>
    <cellStyle name="Normal 6 20" xfId="27786" xr:uid="{8230C5DD-AC42-4295-847B-BCF9C0F19412}"/>
    <cellStyle name="Normal 6 21" xfId="27787" xr:uid="{1D1B7B55-BD87-431F-8E28-6D0821388D94}"/>
    <cellStyle name="Normal 6 22" xfId="27788" xr:uid="{6F6C1AEF-DE18-450F-B1CD-23BD6BC2AC8C}"/>
    <cellStyle name="Normal 6 23" xfId="27648" xr:uid="{56FBBD24-D690-4E74-A50B-00185BBB3048}"/>
    <cellStyle name="Normal 6 3" xfId="27789" xr:uid="{CD52FE79-2128-44BA-92F2-3AFAAED77132}"/>
    <cellStyle name="Normal 6 3 10" xfId="27790" xr:uid="{C4A1EC6E-6FC5-472C-98E6-077F8A5E1C38}"/>
    <cellStyle name="Normal 6 3 11" xfId="27791" xr:uid="{2EFEE97A-5701-47B1-823A-CF93BBA92D64}"/>
    <cellStyle name="Normal 6 3 2" xfId="27792" xr:uid="{6DFE7084-DD45-4FE6-ABE3-D4B548CAB27B}"/>
    <cellStyle name="Normal 6 3 2 2" xfId="27793" xr:uid="{74355D48-5578-439C-BB65-5D39956347C4}"/>
    <cellStyle name="Normal 6 3 2 2 2" xfId="27794" xr:uid="{22063CD9-EE80-4829-9B3E-A1DEB489A793}"/>
    <cellStyle name="Normal 6 3 2 2 3" xfId="27795" xr:uid="{E98A1785-C649-4892-921A-74BD118621E6}"/>
    <cellStyle name="Normal 6 3 2 2 4" xfId="27796" xr:uid="{939DD87A-AFBE-4058-A887-0B587AC52352}"/>
    <cellStyle name="Normal 6 3 2 2 5" xfId="27797" xr:uid="{9EE82087-E983-49AB-B762-392288018E56}"/>
    <cellStyle name="Normal 6 3 2 2 6" xfId="27798" xr:uid="{7E7775AA-89D6-4714-A6FA-045B568DC36E}"/>
    <cellStyle name="Normal 6 3 2 2 7" xfId="27799" xr:uid="{BA5BE075-EBD9-4C56-AD6D-89E24FD90D08}"/>
    <cellStyle name="Normal 6 3 2 3" xfId="27800" xr:uid="{255FEC1E-F763-44CA-A5A7-4B14C4773725}"/>
    <cellStyle name="Normal 6 3 2 3 2" xfId="27801" xr:uid="{214D7DCC-B20E-4E2B-AC44-486ACB008512}"/>
    <cellStyle name="Normal 6 3 2 4" xfId="27802" xr:uid="{517D9030-A4E2-4D53-8F48-FDA85B7C20C2}"/>
    <cellStyle name="Normal 6 3 2 5" xfId="27803" xr:uid="{98F8C7FD-7889-47C7-8CB0-70B2EE89E4B1}"/>
    <cellStyle name="Normal 6 3 2 6" xfId="27804" xr:uid="{3BF400A3-4136-435F-9A57-5AEB9AB00EB1}"/>
    <cellStyle name="Normal 6 3 2 7" xfId="27805" xr:uid="{CCE56884-D9E6-401E-BF56-7D77C4A85172}"/>
    <cellStyle name="Normal 6 3 2 8" xfId="27806" xr:uid="{9D123ACD-D968-4405-A2E0-8E71CFCDE643}"/>
    <cellStyle name="Normal 6 3 2 9" xfId="27807" xr:uid="{35C69865-DCF7-4375-B6B2-FC5A4599D81A}"/>
    <cellStyle name="Normal 6 3 3" xfId="27808" xr:uid="{42FBF3E7-7FA6-471B-91FE-505F706C0358}"/>
    <cellStyle name="Normal 6 3 3 2" xfId="27809" xr:uid="{BA5CBBBE-59FA-4D74-A66C-ABF7214BE492}"/>
    <cellStyle name="Normal 6 3 3 2 2" xfId="27810" xr:uid="{E84AB427-0D0C-4857-A889-0AC3E009C9FE}"/>
    <cellStyle name="Normal 6 3 3 2 3" xfId="27811" xr:uid="{CBED0617-732D-441D-B8A6-6804BD04E4AC}"/>
    <cellStyle name="Normal 6 3 3 3" xfId="27812" xr:uid="{B9A41B3B-061D-4989-A115-5D53D4D61027}"/>
    <cellStyle name="Normal 6 3 3 4" xfId="27813" xr:uid="{93AB8435-D294-46B7-B698-16139DAB74D4}"/>
    <cellStyle name="Normal 6 3 3 5" xfId="27814" xr:uid="{986411B6-F86B-4906-ADF9-E6156F076DA7}"/>
    <cellStyle name="Normal 6 3 3 6" xfId="27815" xr:uid="{52F9670B-0D22-4E15-AD06-ACE13A70449E}"/>
    <cellStyle name="Normal 6 3 3 7" xfId="27816" xr:uid="{66E0DFB9-C363-4627-B8CC-A03D63B5ABF1}"/>
    <cellStyle name="Normal 6 3 3 8" xfId="27817" xr:uid="{01C1C87C-4A6D-4048-81B8-D97B7B0AE6B3}"/>
    <cellStyle name="Normal 6 3 3 9" xfId="27818" xr:uid="{1ED0526C-7B13-4A5C-B4EC-730D35282169}"/>
    <cellStyle name="Normal 6 3 4" xfId="27819" xr:uid="{E62FC900-2A75-463B-B156-B75C71B032EF}"/>
    <cellStyle name="Normal 6 3 4 2" xfId="27820" xr:uid="{49337348-4EDD-4C0E-B5ED-0EEA4CF7EA4F}"/>
    <cellStyle name="Normal 6 3 4 3" xfId="27821" xr:uid="{A119B54B-D807-408F-9173-961CBCD4265E}"/>
    <cellStyle name="Normal 6 3 4 4" xfId="27822" xr:uid="{8A37F4D3-EC64-4D38-89C1-5E34200AAFEC}"/>
    <cellStyle name="Normal 6 3 5" xfId="27823" xr:uid="{0DD254D2-1D78-4D9C-8B74-301E9AD75B86}"/>
    <cellStyle name="Normal 6 3 6" xfId="27824" xr:uid="{A1203072-BF1E-4B41-B1AD-E6191A834326}"/>
    <cellStyle name="Normal 6 3 7" xfId="27825" xr:uid="{1C1300B9-66D9-49D8-922A-84C8FEE3A345}"/>
    <cellStyle name="Normal 6 3 8" xfId="27826" xr:uid="{8DCC05E1-A79E-4A45-BE79-90870154BC58}"/>
    <cellStyle name="Normal 6 3 9" xfId="27827" xr:uid="{8F734179-C439-4427-A748-DD7201A2FD22}"/>
    <cellStyle name="Normal 6 4" xfId="27828" xr:uid="{F311638C-14B5-4B93-B212-812920826B33}"/>
    <cellStyle name="Normal 6 4 10" xfId="27829" xr:uid="{5D700635-7AB0-4003-9D55-9749BD235E72}"/>
    <cellStyle name="Normal 6 4 2" xfId="27830" xr:uid="{A3982755-3E3A-44BA-A48F-2E8FC0BB5F71}"/>
    <cellStyle name="Normal 6 4 2 10" xfId="27831" xr:uid="{3AF227A8-8AEE-4493-8A60-3B9A19523182}"/>
    <cellStyle name="Normal 6 4 2 2" xfId="27832" xr:uid="{1E2B1A68-9A08-4F4B-A686-B488E07483A4}"/>
    <cellStyle name="Normal 6 4 2 2 2" xfId="27833" xr:uid="{B1B4478C-EFF1-4031-91B5-0A70E4037B5E}"/>
    <cellStyle name="Normal 6 4 2 2 2 2" xfId="27834" xr:uid="{4369265A-7EB7-40D1-92FB-F10EC17AA76F}"/>
    <cellStyle name="Normal 6 4 2 2 2 3" xfId="27835" xr:uid="{039BB4C7-A667-495B-B021-BFB2148A8E80}"/>
    <cellStyle name="Normal 6 4 2 2 3" xfId="27836" xr:uid="{105AE740-B094-4305-99BF-EA23401C0D2E}"/>
    <cellStyle name="Normal 6 4 2 2 3 2" xfId="27837" xr:uid="{258273FD-EE62-4735-9EA2-7EEA44E0D3A7}"/>
    <cellStyle name="Normal 6 4 2 2 4" xfId="27838" xr:uid="{11756AA4-B86A-4958-9B57-E05E2BBFEC2C}"/>
    <cellStyle name="Normal 6 4 2 2 5" xfId="27839" xr:uid="{FC9F81C4-9DAD-4D8A-A24A-FB892D593598}"/>
    <cellStyle name="Normal 6 4 2 3" xfId="27840" xr:uid="{BC432F8C-7935-4D78-B909-28B7113A7BB5}"/>
    <cellStyle name="Normal 6 4 2 3 2" xfId="27841" xr:uid="{48AD049B-1467-4DE4-884C-61698062A2A3}"/>
    <cellStyle name="Normal 6 4 2 3 2 2" xfId="27842" xr:uid="{51738032-3B36-42D6-94C2-B0C2E7433F90}"/>
    <cellStyle name="Normal 6 4 2 3 3" xfId="27843" xr:uid="{5BBF4CCE-5ECB-4F74-849C-F56E2E8B8A80}"/>
    <cellStyle name="Normal 6 4 2 3 4" xfId="27844" xr:uid="{0619606D-A72F-452A-B435-21410C764B7A}"/>
    <cellStyle name="Normal 6 4 2 3 5" xfId="27845" xr:uid="{B87990DB-B372-4B78-BB1E-9955C71615CC}"/>
    <cellStyle name="Normal 6 4 2 4" xfId="27846" xr:uid="{3CBD1ACF-4659-43AF-A91A-4F18F77B9A6C}"/>
    <cellStyle name="Normal 6 4 2 4 2" xfId="27847" xr:uid="{D1AC1D96-2131-4D13-B642-C4B937BA0756}"/>
    <cellStyle name="Normal 6 4 2 4 2 2" xfId="27848" xr:uid="{4432CF74-F164-42E7-ACCE-83607D94793D}"/>
    <cellStyle name="Normal 6 4 2 4 3" xfId="27849" xr:uid="{73DA7B71-2693-4A56-9D48-A19D1353955C}"/>
    <cellStyle name="Normal 6 4 2 4 4" xfId="27850" xr:uid="{1EDCD5BE-25C3-47AE-9DAB-699DB127CB24}"/>
    <cellStyle name="Normal 6 4 2 4 5" xfId="27851" xr:uid="{CC0ACFE7-5367-4400-A8A3-20512C90A6D6}"/>
    <cellStyle name="Normal 6 4 2 5" xfId="27852" xr:uid="{3F0F18B4-3494-46FE-A5A4-085BBE102591}"/>
    <cellStyle name="Normal 6 4 2 5 2" xfId="27853" xr:uid="{15DDC9FB-BD8F-4727-B03F-A9142E346251}"/>
    <cellStyle name="Normal 6 4 2 5 2 2" xfId="27854" xr:uid="{140B9D67-D5FB-4C78-A33F-F522EEE84A15}"/>
    <cellStyle name="Normal 6 4 2 5 3" xfId="27855" xr:uid="{7A6F0CCC-1C2F-465E-BF49-A21130E8B91D}"/>
    <cellStyle name="Normal 6 4 2 5 4" xfId="27856" xr:uid="{8D78E165-64DB-4724-BE44-B0B0ADAD3AEF}"/>
    <cellStyle name="Normal 6 4 2 5 5" xfId="27857" xr:uid="{519907E9-2521-4F67-AE1B-FB8FE522E214}"/>
    <cellStyle name="Normal 6 4 2 6" xfId="27858" xr:uid="{CEF5043D-4454-42A5-8E48-053415387B34}"/>
    <cellStyle name="Normal 6 4 2 6 2" xfId="27859" xr:uid="{7CF03D95-9229-4F51-99A8-62B172493DC4}"/>
    <cellStyle name="Normal 6 4 2 7" xfId="27860" xr:uid="{DA9ED77F-C05F-4B2C-B88B-0A3716D75FB5}"/>
    <cellStyle name="Normal 6 4 2 8" xfId="27861" xr:uid="{11DD986E-6D93-46AE-8CAF-471584BABA07}"/>
    <cellStyle name="Normal 6 4 2 9" xfId="27862" xr:uid="{ACF132F0-A7BF-4B00-BFBE-D95B4B0E33FE}"/>
    <cellStyle name="Normal 6 4 3" xfId="27863" xr:uid="{C9DA1010-3729-48C0-B9F6-4F5A0567A2A6}"/>
    <cellStyle name="Normal 6 4 3 2" xfId="27864" xr:uid="{83E0FF7D-344C-44BC-9DBD-C10128A07C56}"/>
    <cellStyle name="Normal 6 4 3 2 2" xfId="27865" xr:uid="{02744258-140B-437B-B92D-F8C20C090522}"/>
    <cellStyle name="Normal 6 4 3 2 2 2" xfId="27866" xr:uid="{3A2C0D79-5125-4340-932F-95A74944F654}"/>
    <cellStyle name="Normal 6 4 3 2 3" xfId="27867" xr:uid="{996C4FDE-F237-4DD0-A1D5-CDFE67B6A646}"/>
    <cellStyle name="Normal 6 4 3 2 4" xfId="27868" xr:uid="{76BAF2DA-0343-4ED0-B92E-AC6427B34AE5}"/>
    <cellStyle name="Normal 6 4 3 3" xfId="27869" xr:uid="{BEC61EF7-03B5-4888-B242-355E5D0BAE61}"/>
    <cellStyle name="Normal 6 4 3 3 2" xfId="27870" xr:uid="{B6122C97-410B-4486-8B33-36AAC309CA30}"/>
    <cellStyle name="Normal 6 4 3 4" xfId="27871" xr:uid="{485A666F-89CE-422B-BB64-A69BF10539C0}"/>
    <cellStyle name="Normal 6 4 3 4 2" xfId="27872" xr:uid="{713D76C3-149B-4119-83B3-7DA95899247B}"/>
    <cellStyle name="Normal 6 4 3 5" xfId="27873" xr:uid="{CDF3658F-2CD6-4947-8741-4822B9AE6938}"/>
    <cellStyle name="Normal 6 4 3 6" xfId="27874" xr:uid="{F39E1EB1-5B41-4C2F-BE1E-F414D7AF67A5}"/>
    <cellStyle name="Normal 6 4 4" xfId="27875" xr:uid="{3258FBFB-0BD2-48F2-B4D6-CD4A831B0A7B}"/>
    <cellStyle name="Normal 6 4 4 2" xfId="27876" xr:uid="{3AF71B03-B74E-4933-91A7-8A6319E6D2AA}"/>
    <cellStyle name="Normal 6 4 4 2 2" xfId="27877" xr:uid="{CCD37C1C-435A-49E4-B4CD-28145D2B1E95}"/>
    <cellStyle name="Normal 6 4 4 2 3" xfId="27878" xr:uid="{C6406AB1-BDAF-4455-8AE4-9D7B1C8F1495}"/>
    <cellStyle name="Normal 6 4 4 3" xfId="27879" xr:uid="{0D00DBBB-F41F-423D-BB6B-3671EE936244}"/>
    <cellStyle name="Normal 6 4 4 3 2" xfId="27880" xr:uid="{852932FA-C7DE-4649-8D2F-DEAA834F68D2}"/>
    <cellStyle name="Normal 6 4 4 4" xfId="27881" xr:uid="{1060B42D-073C-4C00-9D86-B036FDCA2A90}"/>
    <cellStyle name="Normal 6 4 4 5" xfId="27882" xr:uid="{D8CBB640-7803-4D09-B7FE-B34B55406848}"/>
    <cellStyle name="Normal 6 4 5" xfId="27883" xr:uid="{8019FBA6-A852-4800-BC31-770FC96C5E3E}"/>
    <cellStyle name="Normal 6 4 5 2" xfId="27884" xr:uid="{CCBCF16D-917A-4575-82FF-DC6C3F6B72AE}"/>
    <cellStyle name="Normal 6 4 5 2 2" xfId="27885" xr:uid="{B98873E9-62A9-4742-8B76-899D577BF455}"/>
    <cellStyle name="Normal 6 4 5 3" xfId="27886" xr:uid="{8F5342E8-7827-4553-8BAF-1255BC2B141E}"/>
    <cellStyle name="Normal 6 4 5 4" xfId="27887" xr:uid="{7E33F935-2A8C-47BB-AA63-C7D01CC7066B}"/>
    <cellStyle name="Normal 6 4 5 5" xfId="27888" xr:uid="{ED23DB4B-FB1D-40DC-8866-5AF3340A1550}"/>
    <cellStyle name="Normal 6 4 6" xfId="27889" xr:uid="{05909BC4-B07E-4275-90A3-25EC49CBE581}"/>
    <cellStyle name="Normal 6 4 6 2" xfId="27890" xr:uid="{3FA4429F-B3E8-4862-87B2-54824993DCA3}"/>
    <cellStyle name="Normal 6 4 6 2 2" xfId="27891" xr:uid="{B984F7FD-FD15-40CD-9FC7-294EFD0281D1}"/>
    <cellStyle name="Normal 6 4 6 3" xfId="27892" xr:uid="{59FAF4B0-F054-4BE0-BA1F-5786BDD9C2EF}"/>
    <cellStyle name="Normal 6 4 6 4" xfId="27893" xr:uid="{45010CDC-FB45-476E-8E59-D9486AEB1E4E}"/>
    <cellStyle name="Normal 6 4 6 5" xfId="27894" xr:uid="{A0C442CB-C65A-46C3-A9A9-B5E1B297FFF2}"/>
    <cellStyle name="Normal 6 4 7" xfId="27895" xr:uid="{91A3D8D8-4771-4AFA-B076-F7EC16E47031}"/>
    <cellStyle name="Normal 6 4 7 2" xfId="27896" xr:uid="{12C1CC86-3A44-4FE8-989A-24A6F562857E}"/>
    <cellStyle name="Normal 6 4 7 3" xfId="27897" xr:uid="{4ED98517-0E2F-41F6-8BBF-94962654E159}"/>
    <cellStyle name="Normal 6 4 8" xfId="27898" xr:uid="{E1A408E9-EF2B-47D8-9CF6-77E993DB52AA}"/>
    <cellStyle name="Normal 6 4 8 2" xfId="27899" xr:uid="{FAB0BA88-43F5-4797-AC46-418122D41EFE}"/>
    <cellStyle name="Normal 6 4 9" xfId="27900" xr:uid="{7CA02903-3CAD-4354-AF85-6D5B2F0BAC6D}"/>
    <cellStyle name="Normal 6 4 9 2" xfId="27901" xr:uid="{54B26194-AA08-4AA6-BB7C-B78B8C4B7735}"/>
    <cellStyle name="Normal 6 5" xfId="27902" xr:uid="{99C409FF-1A6A-4485-BF46-47B6CF5946E5}"/>
    <cellStyle name="Normal 6 5 2" xfId="27903" xr:uid="{F71FC0AD-5FB2-4F7B-986D-343E28EC45AE}"/>
    <cellStyle name="Normal 6 5 2 2" xfId="27904" xr:uid="{58A2B88B-A51F-49F5-8A10-79BCC1803DD1}"/>
    <cellStyle name="Normal 6 5 2 2 2" xfId="27905" xr:uid="{27D67FC7-DF5E-463A-A1C9-F42D78CA63E3}"/>
    <cellStyle name="Normal 6 5 2 2 3" xfId="27906" xr:uid="{97749B36-23B2-457F-8D29-2FA58D3EB619}"/>
    <cellStyle name="Normal 6 5 2 3" xfId="27907" xr:uid="{FEF8B446-C117-434F-B595-97192FA725DF}"/>
    <cellStyle name="Normal 6 5 2 4" xfId="27908" xr:uid="{BF263C67-6B35-43C2-8B3C-0C343504A1AB}"/>
    <cellStyle name="Normal 6 5 2 5" xfId="27909" xr:uid="{18773703-70B1-4F27-9BDF-BE00645C23B1}"/>
    <cellStyle name="Normal 6 5 2 6" xfId="27910" xr:uid="{56C61159-DF50-4C0C-A3E8-90CD9C2EB9BC}"/>
    <cellStyle name="Normal 6 5 2 7" xfId="27911" xr:uid="{0C27D9CA-769C-4E5E-8DBB-7CC3B0FF496D}"/>
    <cellStyle name="Normal 6 5 3" xfId="27912" xr:uid="{F659FC2A-7DCA-408F-B03B-31F69B424691}"/>
    <cellStyle name="Normal 6 5 3 2" xfId="27913" xr:uid="{34BDFF72-FD4F-4296-8E46-85647D62791A}"/>
    <cellStyle name="Normal 6 5 3 2 2" xfId="27914" xr:uid="{24DECF89-54F0-4420-8DEF-C9A8CC11EB36}"/>
    <cellStyle name="Normal 6 5 3 2 3" xfId="27915" xr:uid="{23E7785D-5BB1-4A8A-AB76-0241F45B695A}"/>
    <cellStyle name="Normal 6 5 3 3" xfId="27916" xr:uid="{21C182C2-FF51-43EC-992D-EA2A2F132A9A}"/>
    <cellStyle name="Normal 6 5 3 4" xfId="27917" xr:uid="{27DA3315-4747-44C3-AA89-87E2EC8F6B86}"/>
    <cellStyle name="Normal 6 5 3 5" xfId="27918" xr:uid="{2C777379-CCAD-40F9-865C-EFCF3667A6CC}"/>
    <cellStyle name="Normal 6 5 3 6" xfId="27919" xr:uid="{FC57B09F-924B-4993-A40C-C2FF1EFAC217}"/>
    <cellStyle name="Normal 6 5 4" xfId="27920" xr:uid="{9C8E6CF6-2C23-40D1-95E4-6E61021857F4}"/>
    <cellStyle name="Normal 6 5 4 2" xfId="27921" xr:uid="{ED1DD55C-D9E3-4786-920B-574887A3DBF2}"/>
    <cellStyle name="Normal 6 5 4 3" xfId="27922" xr:uid="{C497D667-3C67-4544-9956-2A26B7DA5999}"/>
    <cellStyle name="Normal 6 5 5" xfId="27923" xr:uid="{497B9A0E-E8FE-4793-ACB2-5F5B71626606}"/>
    <cellStyle name="Normal 6 5 6" xfId="27924" xr:uid="{D7DA2FD5-D472-44E0-BFAE-67A907224EC6}"/>
    <cellStyle name="Normal 6 5 7" xfId="27925" xr:uid="{F9D9001C-3435-41BD-90B0-B6B74D3ADF51}"/>
    <cellStyle name="Normal 6 5 8" xfId="27926" xr:uid="{A1220B52-3A2B-4B6A-BA69-2211987737DD}"/>
    <cellStyle name="Normal 6 5 9" xfId="27927" xr:uid="{CED50BCD-B50C-43F9-AAC7-FBB68777CBC3}"/>
    <cellStyle name="Normal 6 6" xfId="27928" xr:uid="{44E140EA-6ABB-4187-8796-A408B0448C90}"/>
    <cellStyle name="Normal 6 6 2" xfId="27929" xr:uid="{B3503500-43F8-4CAD-811D-AE66CF0ACAA3}"/>
    <cellStyle name="Normal 6 6 2 2" xfId="27930" xr:uid="{02BE5029-7473-4728-87D9-F9B0BB68EB2F}"/>
    <cellStyle name="Normal 6 6 2 2 2" xfId="27931" xr:uid="{20DFB0EE-9D95-40D5-8A73-3A54FC0C6849}"/>
    <cellStyle name="Normal 6 6 2 3" xfId="27932" xr:uid="{650C22EE-0793-4DF9-8C22-FD6FEF4CAAF4}"/>
    <cellStyle name="Normal 6 6 2 3 2" xfId="27933" xr:uid="{8873B9E5-BD92-4EED-8D4E-2952FB7A973E}"/>
    <cellStyle name="Normal 6 6 2 4" xfId="27934" xr:uid="{8A5D7588-75F4-4F33-9EAA-1EBD555A1B03}"/>
    <cellStyle name="Normal 6 6 2 5" xfId="27935" xr:uid="{B0CDCA29-07F2-4506-AEC1-8B0F951FAB3A}"/>
    <cellStyle name="Normal 6 6 3" xfId="27936" xr:uid="{81E10139-24B4-4BD2-AD70-7151EBB8D035}"/>
    <cellStyle name="Normal 6 6 3 2" xfId="27937" xr:uid="{D66283B9-8B32-4193-A218-4D37D72F77A3}"/>
    <cellStyle name="Normal 6 6 3 3" xfId="27938" xr:uid="{A24841BA-A5D1-44E3-BF77-4EA315F6B49F}"/>
    <cellStyle name="Normal 6 6 4" xfId="27939" xr:uid="{81ABF94A-4D2B-4D02-860B-4FE733D63491}"/>
    <cellStyle name="Normal 6 6 4 2" xfId="27940" xr:uid="{7402E4B5-0AD3-4FE6-9E5B-1A7482C90391}"/>
    <cellStyle name="Normal 6 6 5" xfId="27941" xr:uid="{9C741F19-6915-4B2C-81A2-651660BB0B68}"/>
    <cellStyle name="Normal 6 6 6" xfId="27942" xr:uid="{566F6A77-B75B-4204-B422-D46E5042824F}"/>
    <cellStyle name="Normal 6 6 7" xfId="27943" xr:uid="{EF3A72FB-65EB-496C-BC76-9C50C00E15BD}"/>
    <cellStyle name="Normal 6 6 8" xfId="27944" xr:uid="{D1D4A633-1DB0-4874-BE12-E7F0ADAD3DE2}"/>
    <cellStyle name="Normal 6 6 9" xfId="27945" xr:uid="{80A46472-579B-40A3-AC19-14E10ACFFECA}"/>
    <cellStyle name="Normal 6 7" xfId="27946" xr:uid="{E1027B43-2227-4097-A97F-12B82F792F79}"/>
    <cellStyle name="Normal 6 7 2" xfId="27947" xr:uid="{FD9EAB21-9867-4190-9BC7-22248C5ADC45}"/>
    <cellStyle name="Normal 6 7 2 2" xfId="27948" xr:uid="{CCCDEC7C-934B-4E5A-8201-77E30A8ED145}"/>
    <cellStyle name="Normal 6 7 2 2 2" xfId="27949" xr:uid="{5F86E783-3051-41AE-BB2B-EADD5ED73139}"/>
    <cellStyle name="Normal 6 7 2 3" xfId="27950" xr:uid="{80245A5F-16AC-472B-8F64-400970CCFBC1}"/>
    <cellStyle name="Normal 6 7 2 4" xfId="27951" xr:uid="{AF5C2A3F-BFB3-4C4E-8FE1-41557D4B8785}"/>
    <cellStyle name="Normal 6 7 3" xfId="27952" xr:uid="{BB0B46F5-95FC-4EDC-A2EF-91193567A81D}"/>
    <cellStyle name="Normal 6 7 3 2" xfId="27953" xr:uid="{369B7100-9508-417F-8C63-0B26284DB82B}"/>
    <cellStyle name="Normal 6 7 4" xfId="27954" xr:uid="{ECD7D01F-BD3F-41D1-BEC5-500B0E16752B}"/>
    <cellStyle name="Normal 6 7 4 2" xfId="27955" xr:uid="{DFA9125F-BECB-4099-8DEE-EAAF2A325614}"/>
    <cellStyle name="Normal 6 7 5" xfId="27956" xr:uid="{677F0DE4-7B1E-48FA-B5DE-4ADB79B17A55}"/>
    <cellStyle name="Normal 6 7 5 2" xfId="27957" xr:uid="{A5A41955-1A13-47BD-9FA1-C4E2D6BDA19B}"/>
    <cellStyle name="Normal 6 7 6" xfId="27958" xr:uid="{91168286-ED00-4DA5-A1BE-6E4E3E25FB5A}"/>
    <cellStyle name="Normal 6 7 7" xfId="27959" xr:uid="{A7F5130D-A534-4016-8D70-0756F736BC4D}"/>
    <cellStyle name="Normal 6 7 8" xfId="27960" xr:uid="{E359A45F-03C1-4098-9701-C45F121D402F}"/>
    <cellStyle name="Normal 6 8" xfId="27961" xr:uid="{FA25DE33-52AF-458A-92C6-F1898A538C97}"/>
    <cellStyle name="Normal 6 8 2" xfId="27962" xr:uid="{0B3B57B5-0F79-4C3D-B4EB-AD87AAC4B40F}"/>
    <cellStyle name="Normal 6 8 2 2" xfId="27963" xr:uid="{1E24756B-E64B-4D6E-8CCC-526F74116D48}"/>
    <cellStyle name="Normal 6 8 2 3" xfId="27964" xr:uid="{BFF0189D-E0AB-49C8-9CB3-BF634302801C}"/>
    <cellStyle name="Normal 6 8 3" xfId="27965" xr:uid="{B55DE464-9862-40EC-99A1-838A8CD60A05}"/>
    <cellStyle name="Normal 6 8 3 2" xfId="27966" xr:uid="{E492973F-78A7-4C43-BA4C-626BDFA9DE46}"/>
    <cellStyle name="Normal 6 8 4" xfId="27967" xr:uid="{655C0BDC-18D6-46E6-89D6-DE36136BC0D9}"/>
    <cellStyle name="Normal 6 8 5" xfId="27968" xr:uid="{ED86C55C-EF41-4F7A-807A-FF2BC82932FA}"/>
    <cellStyle name="Normal 6 8 6" xfId="27969" xr:uid="{297BA542-9F6F-4E2C-9CC2-46772641C8A5}"/>
    <cellStyle name="Normal 6 9" xfId="27970" xr:uid="{C71A9124-2BBD-4D7C-82C4-0516F0A5F4CC}"/>
    <cellStyle name="Normal 6 9 2" xfId="27971" xr:uid="{3F8CC58B-000E-4A67-B1D5-967EE3685A23}"/>
    <cellStyle name="Normal 6 9 2 2" xfId="27972" xr:uid="{850A2C73-9CC1-4995-9E35-9E0825BBD447}"/>
    <cellStyle name="Normal 6 9 3" xfId="27973" xr:uid="{5C5EB5FD-9E82-4360-B90B-957D2241C106}"/>
    <cellStyle name="Normal 6 9 4" xfId="27974" xr:uid="{73768DD3-FEE3-425D-B84F-A691E9893979}"/>
    <cellStyle name="Normal 6 9 5" xfId="27975" xr:uid="{DDB0BEB2-3AD3-4E5C-9C65-541C2F890B11}"/>
    <cellStyle name="Normal 60" xfId="27976" xr:uid="{FE4DF034-8A6B-4DED-8ACB-F78041DCB15B}"/>
    <cellStyle name="Normal 60 2" xfId="27977" xr:uid="{510BDDCB-1B07-4F0F-859F-9ED6F28CFB06}"/>
    <cellStyle name="Normal 60 2 2" xfId="27978" xr:uid="{324B15F9-1E6A-42FD-AEC3-3967471EA2F6}"/>
    <cellStyle name="Normal 60 2 2 2" xfId="27979" xr:uid="{2C8483DB-9356-4996-80B5-ED507B7C5A0C}"/>
    <cellStyle name="Normal 60 2 2 2 2" xfId="27980" xr:uid="{D8D455F8-5B56-4488-950E-5B0904ACFC45}"/>
    <cellStyle name="Normal 60 2 2 3" xfId="27981" xr:uid="{2FCAD2E5-85E8-44FE-A7EF-CD9E8FC93158}"/>
    <cellStyle name="Normal 60 2 2 4" xfId="27982" xr:uid="{0D7854E8-C441-4F0D-A9CB-C8A631691607}"/>
    <cellStyle name="Normal 60 2 3" xfId="27983" xr:uid="{88CAB102-B906-4B7E-BE93-113E69583F25}"/>
    <cellStyle name="Normal 60 2 3 2" xfId="27984" xr:uid="{D3BD6531-5015-4DB9-978A-8E4C828B189D}"/>
    <cellStyle name="Normal 60 2 3 3" xfId="27985" xr:uid="{A637FEA9-A125-4EE1-B5F3-0A52DC227DBC}"/>
    <cellStyle name="Normal 60 2 4" xfId="27986" xr:uid="{10EFC44F-6157-4145-A29B-AB0AE27D3BDD}"/>
    <cellStyle name="Normal 60 2 5" xfId="27987" xr:uid="{514DDBE5-936F-47AE-A980-EDCFE157CB45}"/>
    <cellStyle name="Normal 60 2 6" xfId="27988" xr:uid="{D88AC912-CBAC-4883-8F64-42C4C92A2A0C}"/>
    <cellStyle name="Normal 60 3" xfId="27989" xr:uid="{7A74D1A6-1518-4344-B09C-699D95360A07}"/>
    <cellStyle name="Normal 60 3 2" xfId="27990" xr:uid="{174A000C-1C6E-4FC6-944C-2779460C08FA}"/>
    <cellStyle name="Normal 60 3 2 2" xfId="27991" xr:uid="{D9E1711C-A940-41FB-9015-1AA5FBF837D9}"/>
    <cellStyle name="Normal 60 3 2 2 2" xfId="27992" xr:uid="{3727A42E-7013-43E2-8F1D-B83096F7855B}"/>
    <cellStyle name="Normal 60 3 2 3" xfId="27993" xr:uid="{61F0F45B-35E3-4902-9961-3692203A1CF3}"/>
    <cellStyle name="Normal 60 3 3" xfId="27994" xr:uid="{A466CE98-1407-429F-84C3-53DAB1B65F28}"/>
    <cellStyle name="Normal 60 3 3 2" xfId="27995" xr:uid="{4B87E401-6B93-4679-AF08-3C7FE10A5278}"/>
    <cellStyle name="Normal 60 3 4" xfId="27996" xr:uid="{BAA19713-ACC0-4156-879F-3999257191BB}"/>
    <cellStyle name="Normal 60 3 5" xfId="27997" xr:uid="{8A0D31AC-A0DE-4FCA-B06E-AA0A2638FC81}"/>
    <cellStyle name="Normal 60 3 6" xfId="27998" xr:uid="{EB9DB16A-F3B7-40A5-A002-99C96B9EC1CD}"/>
    <cellStyle name="Normal 60 4" xfId="27999" xr:uid="{7CD8AE4A-D149-4F64-944E-B5A00255AD9D}"/>
    <cellStyle name="Normal 60 4 2" xfId="28000" xr:uid="{10E49442-8EDE-4D83-ABFE-CFB791E89D78}"/>
    <cellStyle name="Normal 60 4 2 2" xfId="28001" xr:uid="{A19C6A2A-A081-4982-A99E-F3429058B719}"/>
    <cellStyle name="Normal 60 4 2 3" xfId="28002" xr:uid="{E63DDE93-1303-48D5-9975-4AF32F93B011}"/>
    <cellStyle name="Normal 60 4 3" xfId="28003" xr:uid="{62260DA2-DDD6-4192-BDBB-356F7894E747}"/>
    <cellStyle name="Normal 60 4 4" xfId="28004" xr:uid="{860D76B5-4528-4A53-B06D-0B51D24D0EE9}"/>
    <cellStyle name="Normal 60 4 5" xfId="28005" xr:uid="{6A2F15F6-C9E4-46E6-A5DD-0B30AB4CB1CE}"/>
    <cellStyle name="Normal 60 5" xfId="28006" xr:uid="{DE99F37C-EA09-4618-8ADE-FD127DE567B8}"/>
    <cellStyle name="Normal 60 5 2" xfId="28007" xr:uid="{87EE6EB1-46BD-44F7-AA31-610A1B1D146D}"/>
    <cellStyle name="Normal 60 5 2 2" xfId="28008" xr:uid="{ABB3EB7C-3B93-4799-BA64-A41E6AA60A7A}"/>
    <cellStyle name="Normal 60 5 3" xfId="28009" xr:uid="{F601D33A-5705-4435-AC6F-C0BFC223324F}"/>
    <cellStyle name="Normal 60 5 4" xfId="28010" xr:uid="{EA7AE596-BC83-4DA5-8BA2-79F1F87D22A3}"/>
    <cellStyle name="Normal 60 5 5" xfId="28011" xr:uid="{D2616C67-0EFD-4829-9902-9F3B7DD3334E}"/>
    <cellStyle name="Normal 60 6" xfId="28012" xr:uid="{98E70DAF-5B65-403B-B641-C7C4F2B7FC03}"/>
    <cellStyle name="Normal 60 6 2" xfId="28013" xr:uid="{E7623B1B-37AE-421A-A39A-A41E3DCE3557}"/>
    <cellStyle name="Normal 60 6 3" xfId="28014" xr:uid="{261FF5DB-71E4-4D0C-A2F8-03C860159F4B}"/>
    <cellStyle name="Normal 60 7" xfId="28015" xr:uid="{E863C707-8C12-4051-B4F2-96B75599BC14}"/>
    <cellStyle name="Normal 60 7 2" xfId="28016" xr:uid="{F8BFB84A-7BBC-4096-98F7-DC1485FED019}"/>
    <cellStyle name="Normal 60 8" xfId="28017" xr:uid="{AFDE2CA8-FC10-4C55-9DAB-22295822474F}"/>
    <cellStyle name="Normal 60 9" xfId="28018" xr:uid="{C46DA704-6D0D-453B-A104-07F78191256F}"/>
    <cellStyle name="Normal 61" xfId="28019" xr:uid="{529D6BEC-122E-47EA-9630-3346BB1E8D8C}"/>
    <cellStyle name="Normal 61 2" xfId="28020" xr:uid="{6FB4AE8F-A015-46CB-9A27-F8E4FBC10B6A}"/>
    <cellStyle name="Normal 61 2 2" xfId="28021" xr:uid="{7668DF16-328D-495E-A6C5-79CA506B642E}"/>
    <cellStyle name="Normal 61 2 2 2" xfId="28022" xr:uid="{BF45B0E2-872C-4BEC-B500-0E2F34499BD2}"/>
    <cellStyle name="Normal 61 2 2 3" xfId="28023" xr:uid="{29CD3024-CDF7-445C-92F0-F5E5C880B545}"/>
    <cellStyle name="Normal 61 2 3" xfId="28024" xr:uid="{E1D8683F-762F-4A24-ABFB-7D6AACCBD748}"/>
    <cellStyle name="Normal 61 2 3 2" xfId="28025" xr:uid="{8DDD5460-C88A-4713-BD4D-CDCCCC38B1A6}"/>
    <cellStyle name="Normal 61 2 4" xfId="28026" xr:uid="{D1C1DCCB-B85C-4FB9-9B47-D48D82C6EFFE}"/>
    <cellStyle name="Normal 61 3" xfId="28027" xr:uid="{7B985994-E708-498A-A269-A31222AC9FFD}"/>
    <cellStyle name="Normal 61 3 2" xfId="28028" xr:uid="{BC7AB249-CC56-4B62-B304-0836445C7B4C}"/>
    <cellStyle name="Normal 61 3 2 2" xfId="28029" xr:uid="{1D977735-F935-4F99-B63E-542C57140DC4}"/>
    <cellStyle name="Normal 61 3 2 3" xfId="28030" xr:uid="{76BFA202-6007-4CAE-BAEC-6D3976879615}"/>
    <cellStyle name="Normal 61 3 3" xfId="28031" xr:uid="{395023B1-9CA6-4837-B14B-F8828FA39DB9}"/>
    <cellStyle name="Normal 61 3 3 2" xfId="28032" xr:uid="{BD7B8F07-004C-40B2-AFED-1236863C7A91}"/>
    <cellStyle name="Normal 61 3 4" xfId="28033" xr:uid="{5F753538-0A22-4E3E-B520-AF2E424E5E09}"/>
    <cellStyle name="Normal 61 4" xfId="28034" xr:uid="{F1DA8D9A-4D49-4FE9-827D-784DBF5F4414}"/>
    <cellStyle name="Normal 61 4 2" xfId="28035" xr:uid="{9704C9E3-B382-4C89-90D4-C1D45F3679E7}"/>
    <cellStyle name="Normal 61 4 3" xfId="28036" xr:uid="{BDB268AB-09F9-4263-8EC9-A925C00EB4ED}"/>
    <cellStyle name="Normal 61 5" xfId="28037" xr:uid="{95956F84-C379-46C4-A802-E6C1B39E507D}"/>
    <cellStyle name="Normal 61 6" xfId="28038" xr:uid="{8133D839-E0A3-4CF7-83A5-D0A88A6F983C}"/>
    <cellStyle name="Normal 61 7" xfId="28039" xr:uid="{D75FFF1D-D72D-4C76-A410-2C1EF0562495}"/>
    <cellStyle name="Normal 62" xfId="28040" xr:uid="{A62637AD-6010-4D99-9513-DAE07B90736E}"/>
    <cellStyle name="Normal 62 10" xfId="28041" xr:uid="{401C497D-99F8-46E3-B612-E55DB3E5D17A}"/>
    <cellStyle name="Normal 62 2" xfId="28042" xr:uid="{B4415185-A409-490F-8743-ABDF86120BCC}"/>
    <cellStyle name="Normal 62 2 2" xfId="28043" xr:uid="{2C29D48F-AA3E-40A9-9A98-C5890B135A7E}"/>
    <cellStyle name="Normal 62 2 2 2" xfId="28044" xr:uid="{7D952015-F459-4F0B-B2D5-2EDE325D47FF}"/>
    <cellStyle name="Normal 62 2 2 2 2" xfId="28045" xr:uid="{9B16BFA3-BF53-4DB9-8CFA-756036F538AA}"/>
    <cellStyle name="Normal 62 2 2 3" xfId="28046" xr:uid="{15BABF06-5F97-4C22-A8BF-6C1A54821D24}"/>
    <cellStyle name="Normal 62 2 3" xfId="28047" xr:uid="{DC2CA933-6C9B-41A1-B3E2-297DE9BB79BF}"/>
    <cellStyle name="Normal 62 2 3 2" xfId="28048" xr:uid="{1685CEDB-7E74-45ED-9E22-FE82C122BE0E}"/>
    <cellStyle name="Normal 62 2 3 3" xfId="28049" xr:uid="{AF7D59B6-AC5D-4AA6-99BA-7A1BB74F09B6}"/>
    <cellStyle name="Normal 62 2 4" xfId="28050" xr:uid="{1FDE5C54-E7BF-4A63-935B-1371801AFE04}"/>
    <cellStyle name="Normal 62 2 5" xfId="28051" xr:uid="{D7AA173F-B478-4DBC-A803-C9C95162B515}"/>
    <cellStyle name="Normal 62 2 6" xfId="28052" xr:uid="{07D3F526-0C4B-4FE7-AC24-FE5CF315872F}"/>
    <cellStyle name="Normal 62 2 7" xfId="28053" xr:uid="{19772F48-BCC7-4588-9B2F-68FE56DE1274}"/>
    <cellStyle name="Normal 62 3" xfId="28054" xr:uid="{199C70EC-8811-4AF2-8AA6-1855B05F32F1}"/>
    <cellStyle name="Normal 62 3 2" xfId="28055" xr:uid="{73BB0FFE-C89A-40D8-9FF1-CD6EB1D79BAB}"/>
    <cellStyle name="Normal 62 3 2 2" xfId="28056" xr:uid="{A410C108-D879-400A-BBC0-65CDD803C146}"/>
    <cellStyle name="Normal 62 3 2 2 2" xfId="28057" xr:uid="{926D8DE5-9C92-48CE-BC1D-491DFEEAF986}"/>
    <cellStyle name="Normal 62 3 2 3" xfId="28058" xr:uid="{C50C79AE-D7DB-416D-926F-0BBD112F6912}"/>
    <cellStyle name="Normal 62 3 3" xfId="28059" xr:uid="{C52DDF4C-3399-41A6-AC23-A297464EA060}"/>
    <cellStyle name="Normal 62 3 3 2" xfId="28060" xr:uid="{315E5782-FD89-471E-9D63-26D94DE10178}"/>
    <cellStyle name="Normal 62 3 4" xfId="28061" xr:uid="{79C1857D-4E1C-47A5-BFA2-85AA10380FDE}"/>
    <cellStyle name="Normal 62 3 5" xfId="28062" xr:uid="{A95D8820-4A0D-40EB-B439-25CED190F03D}"/>
    <cellStyle name="Normal 62 3 6" xfId="28063" xr:uid="{AB1024F5-C8D7-4F1E-BD73-4F0879634C4F}"/>
    <cellStyle name="Normal 62 4" xfId="28064" xr:uid="{CD7A7EE3-42A6-435C-AB35-F29AA1CB445F}"/>
    <cellStyle name="Normal 62 4 2" xfId="28065" xr:uid="{5FC33FAD-6702-4C33-BBD0-F48BA3926857}"/>
    <cellStyle name="Normal 62 4 2 2" xfId="28066" xr:uid="{107C8AD7-911A-442C-83CF-D15DF128FE92}"/>
    <cellStyle name="Normal 62 4 2 3" xfId="28067" xr:uid="{30913C1B-50B5-4C86-9449-3FB7B8D4CC8A}"/>
    <cellStyle name="Normal 62 4 3" xfId="28068" xr:uid="{91739C35-C9E0-4BF3-A797-F765285EE7D4}"/>
    <cellStyle name="Normal 62 4 4" xfId="28069" xr:uid="{AA6FC3F1-32A9-4561-A132-2F483DE276CF}"/>
    <cellStyle name="Normal 62 4 5" xfId="28070" xr:uid="{1BDDDDD6-9CA4-4249-BD73-E3AF1A560EE3}"/>
    <cellStyle name="Normal 62 4 6" xfId="28071" xr:uid="{5CABAB23-3771-4A57-8A34-A167ADAB0067}"/>
    <cellStyle name="Normal 62 5" xfId="28072" xr:uid="{04222740-25AF-4BA2-81A4-A7B332B64B09}"/>
    <cellStyle name="Normal 62 5 2" xfId="28073" xr:uid="{2C1A13BF-ECB8-403F-A44F-AC98FA4A31FE}"/>
    <cellStyle name="Normal 62 5 2 2" xfId="28074" xr:uid="{BE2D1E9B-A4C4-4C46-A081-E30F81531B56}"/>
    <cellStyle name="Normal 62 5 3" xfId="28075" xr:uid="{E2CA8232-AD44-45CD-9315-FC3B589B18F1}"/>
    <cellStyle name="Normal 62 5 4" xfId="28076" xr:uid="{2DD71718-64A2-48B9-9525-54C9541AF071}"/>
    <cellStyle name="Normal 62 5 5" xfId="28077" xr:uid="{C6AA8BF5-FA67-44F4-936C-11818AF78916}"/>
    <cellStyle name="Normal 62 6" xfId="28078" xr:uid="{EEC1CD00-8692-4FA3-A9EE-214A6FDF5790}"/>
    <cellStyle name="Normal 62 6 2" xfId="28079" xr:uid="{21E8D301-068D-4B10-8E34-57C550B01E60}"/>
    <cellStyle name="Normal 62 6 2 2" xfId="28080" xr:uid="{E37C8074-D433-4281-9E00-551E1DA7F4D2}"/>
    <cellStyle name="Normal 62 6 3" xfId="28081" xr:uid="{5D37CA13-791D-4BB6-A783-729F1101B7BA}"/>
    <cellStyle name="Normal 62 7" xfId="28082" xr:uid="{6CCDFC8B-AF3D-42A8-A6B0-11D2B0C43E18}"/>
    <cellStyle name="Normal 62 7 2" xfId="28083" xr:uid="{2B0DF48C-5B22-471D-BBE9-2F5E6D2BE901}"/>
    <cellStyle name="Normal 62 8" xfId="28084" xr:uid="{FAAE9AC8-1AE1-4363-B9F7-7ACA17DD15CA}"/>
    <cellStyle name="Normal 62 9" xfId="28085" xr:uid="{BE35C9CE-5C31-4087-B402-6F0736261805}"/>
    <cellStyle name="Normal 63" xfId="819" xr:uid="{DC6344B4-84D0-4197-9DC3-F76847E0800F}"/>
    <cellStyle name="Normal 63 10" xfId="28086" xr:uid="{7D237D65-662F-4923-8751-B2E3F2440169}"/>
    <cellStyle name="Normal 63 2" xfId="820" xr:uid="{D748FED0-FF16-4804-A67B-5ED2A442E56F}"/>
    <cellStyle name="Normal 63 2 2" xfId="28088" xr:uid="{FD8272C6-0D12-4571-AB3E-7707200FF175}"/>
    <cellStyle name="Normal 63 2 2 2" xfId="28089" xr:uid="{FFFDEAEF-68C5-42DB-A951-705B098A21B2}"/>
    <cellStyle name="Normal 63 2 3" xfId="28090" xr:uid="{722BD625-482E-43EA-A492-59351173D809}"/>
    <cellStyle name="Normal 63 2 4" xfId="28091" xr:uid="{0B1D3E9A-16DD-4E2B-94B0-CA9002A3FC64}"/>
    <cellStyle name="Normal 63 2 5" xfId="28092" xr:uid="{D6AD8134-B1B6-4C36-84F0-37EAFC29ABBC}"/>
    <cellStyle name="Normal 63 2 6" xfId="28087" xr:uid="{73944196-F113-48B6-B7AE-5A1427EE4A34}"/>
    <cellStyle name="Normal 63 3" xfId="28093" xr:uid="{5179C119-A5BF-4E25-928B-88B00CABF6F0}"/>
    <cellStyle name="Normal 63 3 2" xfId="28094" xr:uid="{A743A3F3-B0A8-4F02-91A2-44B41E0579D9}"/>
    <cellStyle name="Normal 63 3 2 2" xfId="28095" xr:uid="{D15A24E2-8B5A-4761-B6D4-F4077287419B}"/>
    <cellStyle name="Normal 63 3 2 3" xfId="28096" xr:uid="{BFCC89E2-785F-4ABD-A791-36C5109B04C3}"/>
    <cellStyle name="Normal 63 3 3" xfId="28097" xr:uid="{95CA9958-4F1C-4583-8076-9F355C2E534F}"/>
    <cellStyle name="Normal 63 3 4" xfId="28098" xr:uid="{BF500EA3-D9E2-41C5-85AB-DF05EC8EB6CC}"/>
    <cellStyle name="Normal 63 3 5" xfId="28099" xr:uid="{DF6FF40D-F7EB-4BDD-A2BE-E3B6F0A44F8F}"/>
    <cellStyle name="Normal 63 4" xfId="28100" xr:uid="{57232563-6FB1-45A3-917A-C826B138B8D1}"/>
    <cellStyle name="Normal 63 4 2" xfId="28101" xr:uid="{49289EF8-09A5-4E53-89C5-29618DF7D1F3}"/>
    <cellStyle name="Normal 63 4 2 2" xfId="28102" xr:uid="{8D8AB01A-6607-473E-9FCD-9C05F0C65168}"/>
    <cellStyle name="Normal 63 4 2 3" xfId="28103" xr:uid="{C0624770-4A33-415F-9578-573D439ACC9D}"/>
    <cellStyle name="Normal 63 4 3" xfId="28104" xr:uid="{A9B43E78-5BA7-4450-B1E4-9A4DCB23CF21}"/>
    <cellStyle name="Normal 63 4 4" xfId="28105" xr:uid="{6BC51958-C51B-4801-B172-AFFB0EFA3403}"/>
    <cellStyle name="Normal 63 4 5" xfId="28106" xr:uid="{AFCCB9FC-D8EB-4542-9A32-C80EF5B1FACE}"/>
    <cellStyle name="Normal 63 5" xfId="28107" xr:uid="{30B9DDE3-B492-479F-A8CE-6E00FECA8081}"/>
    <cellStyle name="Normal 63 5 2" xfId="28108" xr:uid="{68F183BA-BA55-4F74-BCBE-345434425A1F}"/>
    <cellStyle name="Normal 63 5 2 2" xfId="28109" xr:uid="{885A1B19-1AEB-4578-A2D4-B4B7F5F97223}"/>
    <cellStyle name="Normal 63 5 3" xfId="28110" xr:uid="{E4011A5B-B407-4277-9B0C-1BB63417A6AE}"/>
    <cellStyle name="Normal 63 5 4" xfId="28111" xr:uid="{0C331F3D-FFAE-478A-A43E-3F0FC638A02B}"/>
    <cellStyle name="Normal 63 5 5" xfId="28112" xr:uid="{8C0BCF7B-14A5-4520-84A1-47495651D4A3}"/>
    <cellStyle name="Normal 63 6" xfId="28113" xr:uid="{9B804C3D-7C6D-468D-8361-45FC7DF4E17A}"/>
    <cellStyle name="Normal 63 6 2" xfId="28114" xr:uid="{7AC9064F-9FAE-4CB4-9194-E1748FC72607}"/>
    <cellStyle name="Normal 63 6 3" xfId="28115" xr:uid="{8CD72C09-EF9A-4D21-9CA9-A62AE38557CB}"/>
    <cellStyle name="Normal 63 7" xfId="28116" xr:uid="{C6C3549D-8C0B-4A5F-A59A-478AF4F16342}"/>
    <cellStyle name="Normal 63 7 2" xfId="28117" xr:uid="{0B436B99-21D8-4C2C-8D34-DB12554EFA98}"/>
    <cellStyle name="Normal 63 8" xfId="28118" xr:uid="{0E57FC7C-099E-4E33-A23A-4424C1911E2F}"/>
    <cellStyle name="Normal 63 9" xfId="28119" xr:uid="{F1C0F503-338F-4FE7-B9B7-5A43698221CB}"/>
    <cellStyle name="Normal 64" xfId="28120" xr:uid="{728A9F11-895C-4333-AF7C-B0A8C56585B5}"/>
    <cellStyle name="Normal 64 2" xfId="28121" xr:uid="{E05AC577-DA5E-48F1-A449-12940B2FE1EE}"/>
    <cellStyle name="Normal 64 2 2" xfId="28122" xr:uid="{4E766216-EC2C-4605-B865-30545DBF80B5}"/>
    <cellStyle name="Normal 64 2 2 2" xfId="28123" xr:uid="{808B7687-A3A8-4E2E-A3C3-5D0B6F51C3FD}"/>
    <cellStyle name="Normal 64 2 2 2 2" xfId="28124" xr:uid="{DBE77046-24F3-4E24-98EC-B09F26AC02F7}"/>
    <cellStyle name="Normal 64 2 2 3" xfId="28125" xr:uid="{42BCBF34-E0CC-4DCE-8234-9A5EBDA27AE0}"/>
    <cellStyle name="Normal 64 2 3" xfId="28126" xr:uid="{F5C87998-BA3E-41BC-8538-CE0DE895DC86}"/>
    <cellStyle name="Normal 64 2 3 2" xfId="28127" xr:uid="{78EDF45B-5CFC-43E9-B740-81C8D0F4D7EF}"/>
    <cellStyle name="Normal 64 2 4" xfId="28128" xr:uid="{5D4241F4-4E44-48B6-B3FB-DE20A7CCE8FB}"/>
    <cellStyle name="Normal 64 2 5" xfId="28129" xr:uid="{71915D69-F711-4178-91B4-5143E45738D4}"/>
    <cellStyle name="Normal 64 3" xfId="28130" xr:uid="{B39632E4-F505-4C0A-8755-CBAF875D068F}"/>
    <cellStyle name="Normal 64 3 2" xfId="28131" xr:uid="{2ECAD88C-A09E-4B55-AC2F-F681AD64449B}"/>
    <cellStyle name="Normal 64 3 2 2" xfId="28132" xr:uid="{0292A75B-DA1D-4389-954C-F283B79D2669}"/>
    <cellStyle name="Normal 64 3 2 2 2" xfId="28133" xr:uid="{E14C330F-58F3-4F3E-8254-6E0D8C3245EE}"/>
    <cellStyle name="Normal 64 3 2 3" xfId="28134" xr:uid="{9AFC2B95-6925-461C-A50F-BAF5E3C2C6E1}"/>
    <cellStyle name="Normal 64 3 3" xfId="28135" xr:uid="{512BFD2F-5F62-47F5-B8DC-F91A222A965D}"/>
    <cellStyle name="Normal 64 3 3 2" xfId="28136" xr:uid="{CEB33BE1-6A37-42F5-978B-CC3D75AF3AF5}"/>
    <cellStyle name="Normal 64 3 4" xfId="28137" xr:uid="{AC19B714-A2EF-4873-BC3B-8425FBECE119}"/>
    <cellStyle name="Normal 64 3 5" xfId="28138" xr:uid="{536F9B8F-6880-4945-ABC1-4A45578F0169}"/>
    <cellStyle name="Normal 64 4" xfId="28139" xr:uid="{A9058B70-24E4-4804-89AC-671D014E6E3C}"/>
    <cellStyle name="Normal 64 4 2" xfId="28140" xr:uid="{B1CAE258-6F18-4D3A-A310-F3E52F9AD108}"/>
    <cellStyle name="Normal 64 4 2 2" xfId="28141" xr:uid="{7D037261-DE87-4A81-A40A-A7CCE92F4CE6}"/>
    <cellStyle name="Normal 64 4 2 3" xfId="28142" xr:uid="{477EC1E1-823C-4F71-A72F-9461056BF7E6}"/>
    <cellStyle name="Normal 64 4 3" xfId="28143" xr:uid="{C08083F8-BA12-43C3-A9E5-F37FC02A6BFE}"/>
    <cellStyle name="Normal 64 4 4" xfId="28144" xr:uid="{84D153EB-A2BC-4DF3-BA38-7EC0695DCC48}"/>
    <cellStyle name="Normal 64 4 5" xfId="28145" xr:uid="{187B6599-13BB-4034-ADC3-2FCCCF2E6494}"/>
    <cellStyle name="Normal 64 5" xfId="28146" xr:uid="{5809B306-D597-4522-B61A-0EAECE708DAE}"/>
    <cellStyle name="Normal 64 5 2" xfId="28147" xr:uid="{FE9FFCE0-4AE2-4619-A4A7-4A745C38EEB6}"/>
    <cellStyle name="Normal 64 5 2 2" xfId="28148" xr:uid="{C8612BE5-3D40-484B-8D68-62536B317B09}"/>
    <cellStyle name="Normal 64 5 2 3" xfId="28149" xr:uid="{2D68BEBF-D488-45B7-AFEB-050F1FA597C9}"/>
    <cellStyle name="Normal 64 5 3" xfId="28150" xr:uid="{63DE626E-C9F0-4B33-A582-602F8C654AD7}"/>
    <cellStyle name="Normal 64 5 4" xfId="28151" xr:uid="{38F77238-BC9C-4E88-8FD4-4B78CA1E2911}"/>
    <cellStyle name="Normal 64 5 5" xfId="28152" xr:uid="{890B2FC2-5577-45FB-8785-0DE161E63808}"/>
    <cellStyle name="Normal 64 6" xfId="28153" xr:uid="{CAD3FE5A-BE0C-4EDA-83AD-DF4C13D8E786}"/>
    <cellStyle name="Normal 64 6 2" xfId="28154" xr:uid="{CAD48907-7739-452A-9FF9-F69863DC6118}"/>
    <cellStyle name="Normal 64 6 2 2" xfId="28155" xr:uid="{E6A9B555-4C52-48BA-A50C-53A1AEFCBB1B}"/>
    <cellStyle name="Normal 64 6 3" xfId="28156" xr:uid="{AE7D620A-36FB-490E-BF44-F555311AC579}"/>
    <cellStyle name="Normal 64 7" xfId="28157" xr:uid="{AB2E9DC3-4DCC-4609-8CBA-CB1967B4AF7E}"/>
    <cellStyle name="Normal 64 7 2" xfId="28158" xr:uid="{910B6A89-E902-4A9C-9200-9087ADBE2CAB}"/>
    <cellStyle name="Normal 64 8" xfId="28159" xr:uid="{C8881AEF-9734-4886-B335-D8EBEF56838E}"/>
    <cellStyle name="Normal 64 9" xfId="28160" xr:uid="{AF719B02-9FC3-4195-9AE4-037314FF235C}"/>
    <cellStyle name="Normal 65" xfId="28161" xr:uid="{8343785C-DA49-43D4-9DE9-B3249469B3DF}"/>
    <cellStyle name="Normal 65 2" xfId="28162" xr:uid="{47BD6B53-8AC4-43BE-BC66-032B8D2CBCB7}"/>
    <cellStyle name="Normal 65 2 2" xfId="28163" xr:uid="{6D06C16E-D13D-4E67-AE56-54724EB4C6B4}"/>
    <cellStyle name="Normal 65 2 2 2" xfId="28164" xr:uid="{237FA146-CDD9-464C-ACD3-37F5CF495103}"/>
    <cellStyle name="Normal 65 2 2 2 2" xfId="28165" xr:uid="{6D2863B4-DCB3-4AC8-BA80-57C3E1B39CC7}"/>
    <cellStyle name="Normal 65 2 2 3" xfId="28166" xr:uid="{EB0D0B04-61FF-49A9-967F-0C3EEC48CA1F}"/>
    <cellStyle name="Normal 65 2 3" xfId="28167" xr:uid="{94623975-FF3D-4623-BBAB-66485A35E2E7}"/>
    <cellStyle name="Normal 65 2 3 2" xfId="28168" xr:uid="{80315C9F-3683-4953-9147-AD94CF9D5144}"/>
    <cellStyle name="Normal 65 2 4" xfId="28169" xr:uid="{B448E9B5-D6F5-405A-A021-830064BB43D6}"/>
    <cellStyle name="Normal 65 2 5" xfId="28170" xr:uid="{EE5141F5-64A9-48CF-941E-E3E25015ECA4}"/>
    <cellStyle name="Normal 65 2 6" xfId="28171" xr:uid="{C8B12E69-9FF9-4F86-AF6F-584AD2C6425D}"/>
    <cellStyle name="Normal 65 3" xfId="28172" xr:uid="{039E11B5-FD08-4D7D-9264-D2ED4F56C5B8}"/>
    <cellStyle name="Normal 65 3 2" xfId="28173" xr:uid="{2206D4F4-2FD0-4A63-A8D2-4CFC560AACB3}"/>
    <cellStyle name="Normal 65 3 2 2" xfId="28174" xr:uid="{11AA2E99-843E-444C-B541-4CA594B781EB}"/>
    <cellStyle name="Normal 65 3 2 2 2" xfId="28175" xr:uid="{20335076-8289-4B39-A382-4AE9D28B5699}"/>
    <cellStyle name="Normal 65 3 2 3" xfId="28176" xr:uid="{7D81409A-47CE-4DF1-9038-C928991E6648}"/>
    <cellStyle name="Normal 65 3 3" xfId="28177" xr:uid="{1CB5E403-69C3-40F9-BB0A-B3A6389B063C}"/>
    <cellStyle name="Normal 65 3 3 2" xfId="28178" xr:uid="{F5169DE6-0410-410C-B228-F0A5C5D06B3A}"/>
    <cellStyle name="Normal 65 3 4" xfId="28179" xr:uid="{13A0148D-71E6-4134-A3E3-13B04C585191}"/>
    <cellStyle name="Normal 65 3 5" xfId="28180" xr:uid="{17DEFD47-B9EE-48A4-B6C6-5E0092EADBAD}"/>
    <cellStyle name="Normal 65 3 6" xfId="28181" xr:uid="{326F3DB6-52E1-45AF-9C05-628D5BF05903}"/>
    <cellStyle name="Normal 65 4" xfId="28182" xr:uid="{26468160-136D-4805-9589-15EBE48E6094}"/>
    <cellStyle name="Normal 65 4 2" xfId="28183" xr:uid="{CC7E350E-135D-420C-806A-B91686639D54}"/>
    <cellStyle name="Normal 65 4 2 2" xfId="28184" xr:uid="{D192794F-BF61-45F4-BCE1-93FCB7EB96D5}"/>
    <cellStyle name="Normal 65 4 2 3" xfId="28185" xr:uid="{D57CD704-2498-4088-95B9-29A15F77AB81}"/>
    <cellStyle name="Normal 65 4 3" xfId="28186" xr:uid="{5BFD95CD-4080-420D-95EC-494165AF5566}"/>
    <cellStyle name="Normal 65 4 4" xfId="28187" xr:uid="{AB4B0C5F-CF51-4ACE-9AB2-2EB83C6BAEB4}"/>
    <cellStyle name="Normal 65 4 5" xfId="28188" xr:uid="{E7E8CEBF-CA7C-4BB7-BE90-D3423D018DA7}"/>
    <cellStyle name="Normal 65 5" xfId="28189" xr:uid="{345F2F63-A38B-420D-A78E-94D92D302B13}"/>
    <cellStyle name="Normal 65 5 2" xfId="28190" xr:uid="{FC35B486-2692-4DA2-8EE1-0299D61C71FE}"/>
    <cellStyle name="Normal 65 5 2 2" xfId="28191" xr:uid="{5CA2B123-4AC8-4F5E-B70D-9E98DE24D703}"/>
    <cellStyle name="Normal 65 5 2 3" xfId="28192" xr:uid="{ECE1C3C8-3658-45B2-B201-15758FEE997E}"/>
    <cellStyle name="Normal 65 5 3" xfId="28193" xr:uid="{96C8B36B-B197-4CE3-A48E-EBFA104F28E3}"/>
    <cellStyle name="Normal 65 5 4" xfId="28194" xr:uid="{D96633BC-8AB2-47E1-906A-89C511B9A2E5}"/>
    <cellStyle name="Normal 65 5 5" xfId="28195" xr:uid="{3447A51D-EE59-4C32-97C8-E154593D7D30}"/>
    <cellStyle name="Normal 65 6" xfId="28196" xr:uid="{D0E270AF-E2BF-416A-8C54-9070C74C2F8D}"/>
    <cellStyle name="Normal 65 6 2" xfId="28197" xr:uid="{04100B20-C114-4AFB-A296-D57BDC259BD3}"/>
    <cellStyle name="Normal 65 6 2 2" xfId="28198" xr:uid="{B2D72EEA-8903-4558-85F0-B8E5B3658052}"/>
    <cellStyle name="Normal 65 6 3" xfId="28199" xr:uid="{0406E4D0-2B69-4372-AF60-D9FA18B33D40}"/>
    <cellStyle name="Normal 65 7" xfId="28200" xr:uid="{E60F6071-A017-4953-9DCB-510193656C2B}"/>
    <cellStyle name="Normal 65 7 2" xfId="28201" xr:uid="{86F5F6F9-F848-44E4-B949-4826D8933EFF}"/>
    <cellStyle name="Normal 65 8" xfId="28202" xr:uid="{2ADBE0BF-C816-4A23-B2CA-FC73A27D3B63}"/>
    <cellStyle name="Normal 65 9" xfId="28203" xr:uid="{FDAD5DFB-4E48-4CD3-93ED-7BA28CEFD4A9}"/>
    <cellStyle name="Normal 66" xfId="28204" xr:uid="{002E777F-5216-4F6D-B807-BDFC97BD3249}"/>
    <cellStyle name="Normal 66 2" xfId="28205" xr:uid="{0EFBB852-01F6-47AC-BDA2-67F57D4916D3}"/>
    <cellStyle name="Normal 66 2 2" xfId="28206" xr:uid="{059A5629-F956-4306-B199-0CF614CD8A50}"/>
    <cellStyle name="Normal 66 2 2 2" xfId="28207" xr:uid="{9A219FFD-37DD-43FE-A768-3F2296C4C189}"/>
    <cellStyle name="Normal 66 2 2 2 2" xfId="28208" xr:uid="{B9A618B2-9D20-4CC2-974F-F0079CD44166}"/>
    <cellStyle name="Normal 66 2 2 3" xfId="28209" xr:uid="{82550CE2-55CF-46E8-930D-7C2E6F8D12FF}"/>
    <cellStyle name="Normal 66 2 3" xfId="28210" xr:uid="{B2D70D5D-AE1C-42EE-989A-4713C94F303F}"/>
    <cellStyle name="Normal 66 2 3 2" xfId="28211" xr:uid="{96540D99-5FD0-4228-9069-8C944FF39139}"/>
    <cellStyle name="Normal 66 2 4" xfId="28212" xr:uid="{9E3A33C3-C6A4-4135-BE0C-F622233D33B8}"/>
    <cellStyle name="Normal 66 2 4 2" xfId="28213" xr:uid="{1280176D-6A17-4DB8-83EC-A09056BFE523}"/>
    <cellStyle name="Normal 66 2 5" xfId="28214" xr:uid="{C4CB8B0C-78B8-4651-A3D5-3B0AA4BBF522}"/>
    <cellStyle name="Normal 66 2 6" xfId="28215" xr:uid="{92E5951F-5CE3-42DA-9D91-A9D5BEB4DDA8}"/>
    <cellStyle name="Normal 66 3" xfId="28216" xr:uid="{DFBBAFBC-8178-47A4-A342-C06FD8A4FDD0}"/>
    <cellStyle name="Normal 66 3 2" xfId="28217" xr:uid="{E4BF93B0-D4D4-4132-BFEB-93357D435848}"/>
    <cellStyle name="Normal 66 3 2 2" xfId="28218" xr:uid="{6061993E-17B5-452A-A283-8959E66F5C12}"/>
    <cellStyle name="Normal 66 3 2 2 2" xfId="28219" xr:uid="{0096F26A-FB5B-4A2B-9BE5-93DBE55DC2B8}"/>
    <cellStyle name="Normal 66 3 2 3" xfId="28220" xr:uid="{8CF276ED-701E-4688-A648-E88E2A2BA005}"/>
    <cellStyle name="Normal 66 3 3" xfId="28221" xr:uid="{7C87CFD6-9D24-4CF3-9D3E-5C2E9828348F}"/>
    <cellStyle name="Normal 66 3 3 2" xfId="28222" xr:uid="{0E19C4E5-EF11-4417-A584-23AECAFB1DB2}"/>
    <cellStyle name="Normal 66 3 4" xfId="28223" xr:uid="{FED8AF72-8502-45B9-A325-545653A5A2B1}"/>
    <cellStyle name="Normal 66 3 5" xfId="28224" xr:uid="{DA087496-7AE0-4280-89E1-B601775DE0E0}"/>
    <cellStyle name="Normal 66 4" xfId="28225" xr:uid="{D0927EE4-97C3-4200-8B05-D1DA65C555FD}"/>
    <cellStyle name="Normal 66 4 2" xfId="28226" xr:uid="{9DBA4C9E-8828-40C3-8CA4-AE4FE9553B24}"/>
    <cellStyle name="Normal 66 4 2 2" xfId="28227" xr:uid="{AA5CC689-38E7-49EE-85CF-357ACE07BFE8}"/>
    <cellStyle name="Normal 66 4 2 3" xfId="28228" xr:uid="{FFADB7E1-E528-41AC-88AD-DA0C8C453B45}"/>
    <cellStyle name="Normal 66 4 3" xfId="28229" xr:uid="{6F18DA7A-8A11-46E6-9D3E-88A0EFE9B37B}"/>
    <cellStyle name="Normal 66 4 4" xfId="28230" xr:uid="{5E596752-298E-4A55-AA10-D71C0D78E1DE}"/>
    <cellStyle name="Normal 66 4 5" xfId="28231" xr:uid="{FBCC9F6F-71D2-45D9-B7E3-555702F4BF64}"/>
    <cellStyle name="Normal 66 5" xfId="28232" xr:uid="{13FE9808-8767-409E-A650-E688F3BFA4D3}"/>
    <cellStyle name="Normal 66 5 2" xfId="28233" xr:uid="{996153C5-69A0-4B05-80C6-4A070EEE0771}"/>
    <cellStyle name="Normal 66 5 2 2" xfId="28234" xr:uid="{AC767F1F-A80A-4189-B27E-BC1440964247}"/>
    <cellStyle name="Normal 66 5 3" xfId="28235" xr:uid="{B3BB8088-0BCD-4D10-A0F2-48189D4CC7C3}"/>
    <cellStyle name="Normal 66 5 4" xfId="28236" xr:uid="{7A919A09-FBB5-40E4-A1AF-6424EAEB3637}"/>
    <cellStyle name="Normal 66 5 5" xfId="28237" xr:uid="{BA9C44DF-FFC8-473E-B217-630C4498B72B}"/>
    <cellStyle name="Normal 66 6" xfId="28238" xr:uid="{AD40E1E3-3A4E-4FAF-820D-BFED0F378783}"/>
    <cellStyle name="Normal 66 6 2" xfId="28239" xr:uid="{4E643F41-E3A0-4650-9C30-D1A3C2897E98}"/>
    <cellStyle name="Normal 66 6 2 2" xfId="28240" xr:uid="{75148704-1AFB-45E1-B956-1DCED150989A}"/>
    <cellStyle name="Normal 66 6 3" xfId="28241" xr:uid="{6B148F3D-B1A1-4544-8B6E-6439827E20EB}"/>
    <cellStyle name="Normal 66 7" xfId="28242" xr:uid="{B83E6B5F-8A15-421E-A31B-9779A605DD7D}"/>
    <cellStyle name="Normal 66 7 2" xfId="28243" xr:uid="{ECCB9A4A-D11A-45A2-848A-95DBE0FFF70D}"/>
    <cellStyle name="Normal 66 8" xfId="28244" xr:uid="{CD28BED6-51C0-403F-B9EC-BA037BE839D4}"/>
    <cellStyle name="Normal 66 9" xfId="28245" xr:uid="{3B0BCC34-3B77-44C7-9E2B-B041F406C934}"/>
    <cellStyle name="Normal 67" xfId="28246" xr:uid="{743097A0-33B5-4866-8079-0157E1A2BD17}"/>
    <cellStyle name="Normal 67 2" xfId="28247" xr:uid="{C7538756-7844-435F-9AF3-3E8080A32959}"/>
    <cellStyle name="Normal 67 2 2" xfId="28248" xr:uid="{3BFD14DE-2AB6-4406-91CF-982FEB88603D}"/>
    <cellStyle name="Normal 67 2 2 2" xfId="28249" xr:uid="{674FAC1D-705D-4559-A1D5-4B078D714DB5}"/>
    <cellStyle name="Normal 67 2 3" xfId="28250" xr:uid="{A54F119F-7BFC-4B4D-95B3-C00A11751380}"/>
    <cellStyle name="Normal 67 2 4" xfId="28251" xr:uid="{CB6AC0C5-2FEE-45F5-8D48-DE7E65EF40DB}"/>
    <cellStyle name="Normal 67 2 5" xfId="28252" xr:uid="{208836C6-8700-4E27-BC71-14DCD5F403BD}"/>
    <cellStyle name="Normal 67 3" xfId="28253" xr:uid="{2246F507-9567-4BF7-A2A3-7ABF13AF5F3D}"/>
    <cellStyle name="Normal 67 3 2" xfId="28254" xr:uid="{63A760F3-8B1D-47DA-8D14-75ABF6B2FA17}"/>
    <cellStyle name="Normal 67 3 2 2" xfId="28255" xr:uid="{9C97F8AB-5AE1-4319-A66B-D9043BE26A48}"/>
    <cellStyle name="Normal 67 3 3" xfId="28256" xr:uid="{A46AE7A6-7BB0-4010-8401-8E9ACB0A45E7}"/>
    <cellStyle name="Normal 67 4" xfId="28257" xr:uid="{A4406FD5-6085-4653-9047-09D8906D9CEC}"/>
    <cellStyle name="Normal 67 4 2" xfId="28258" xr:uid="{9AB34BC0-C1D1-4FE3-82A4-B3FC1D2F6EA2}"/>
    <cellStyle name="Normal 67 5" xfId="28259" xr:uid="{413FF7A7-22B7-44FE-87B5-F702A94A7BCE}"/>
    <cellStyle name="Normal 67 6" xfId="28260" xr:uid="{57DDB3A0-66FE-41C2-91CE-7B0E10E233D4}"/>
    <cellStyle name="Normal 67 6 2" xfId="28261" xr:uid="{550B47B8-8332-4909-A792-C2F9422E5119}"/>
    <cellStyle name="Normal 67 7" xfId="28262" xr:uid="{197BA9F0-9D11-491D-9543-BF14494FE3A3}"/>
    <cellStyle name="Normal 68" xfId="28263" xr:uid="{82C193ED-2950-4D2B-8AA7-D27BEFDFD11B}"/>
    <cellStyle name="Normal 68 2" xfId="28264" xr:uid="{CF0C31B4-6752-46AB-B924-E37FE49C099B}"/>
    <cellStyle name="Normal 68 2 2" xfId="28265" xr:uid="{E1481D5B-3C9A-429B-A7D6-79E1171E900E}"/>
    <cellStyle name="Normal 68 2 2 2" xfId="28266" xr:uid="{9BB90721-D013-488D-80F5-D7A6715BBF87}"/>
    <cellStyle name="Normal 68 2 3" xfId="28267" xr:uid="{FF47F405-8003-4028-861D-78999F2D234A}"/>
    <cellStyle name="Normal 68 2 4" xfId="28268" xr:uid="{9AF39015-162D-4D1D-83C2-30C9FCF4F5A5}"/>
    <cellStyle name="Normal 68 2 5" xfId="28269" xr:uid="{6EF84F73-900A-4AA6-9F4A-D3B5C063C525}"/>
    <cellStyle name="Normal 68 3" xfId="28270" xr:uid="{C2E8348E-5D5B-4AF8-AA47-06B205E6945D}"/>
    <cellStyle name="Normal 68 3 2" xfId="28271" xr:uid="{C669E4E4-8F27-4F62-90BC-7DF260F8A093}"/>
    <cellStyle name="Normal 68 3 2 2" xfId="28272" xr:uid="{37A3D1F8-7A89-4AD9-84E1-1D73CE5FDB0E}"/>
    <cellStyle name="Normal 68 3 3" xfId="28273" xr:uid="{3DA90AF0-62A4-4C00-88DC-D36C612069F0}"/>
    <cellStyle name="Normal 68 4" xfId="28274" xr:uid="{400FB1C2-680B-414F-A881-F1A0646656B7}"/>
    <cellStyle name="Normal 68 4 2" xfId="28275" xr:uid="{BCD8ED52-D858-4268-A1AB-C7F6A0199ACA}"/>
    <cellStyle name="Normal 68 5" xfId="28276" xr:uid="{011EC0BD-3558-43C7-A089-24B949081A5E}"/>
    <cellStyle name="Normal 68 6" xfId="28277" xr:uid="{55B5F832-76D6-40DF-8AB3-875869430732}"/>
    <cellStyle name="Normal 68 6 2" xfId="28278" xr:uid="{536435FE-3B82-4B7E-8C04-F31D811CBE3B}"/>
    <cellStyle name="Normal 68 7" xfId="28279" xr:uid="{E2E5C483-7BD6-4BCB-9550-D4E9EF9B03CC}"/>
    <cellStyle name="Normal 69" xfId="28280" xr:uid="{8C5F130F-4592-41DA-B034-4BF352ACCFEA}"/>
    <cellStyle name="Normal 69 2" xfId="28281" xr:uid="{1AC7C4C1-39C0-459E-9063-F6B13268EC35}"/>
    <cellStyle name="Normal 69 2 2" xfId="28282" xr:uid="{998E345D-9CF0-401D-A0EC-1FDED49715D1}"/>
    <cellStyle name="Normal 69 2 2 2" xfId="28283" xr:uid="{C12EC140-7494-4B6B-A816-A18D4763DC39}"/>
    <cellStyle name="Normal 69 2 3" xfId="28284" xr:uid="{FB6721E5-7244-45DE-8B35-5A92AF7ED760}"/>
    <cellStyle name="Normal 69 2 4" xfId="28285" xr:uid="{9CE84784-B03C-4A2B-B23D-954DC20DF30B}"/>
    <cellStyle name="Normal 69 2 5" xfId="28286" xr:uid="{2420D6E6-D068-42F1-BE40-364247717958}"/>
    <cellStyle name="Normal 69 3" xfId="28287" xr:uid="{49E10DFF-609F-4B3E-8AE3-6F9FC1EB2F8E}"/>
    <cellStyle name="Normal 69 3 2" xfId="28288" xr:uid="{14730C92-82D1-42A4-9F19-DE648906BF0F}"/>
    <cellStyle name="Normal 69 3 2 2" xfId="28289" xr:uid="{25903A10-88F1-403A-927B-6234C69DA59A}"/>
    <cellStyle name="Normal 69 3 3" xfId="28290" xr:uid="{661CF0CD-415E-4B55-B120-4A0ACAF47488}"/>
    <cellStyle name="Normal 69 3 4" xfId="28291" xr:uid="{29950ECB-68D3-4C48-8310-F92535A4B33F}"/>
    <cellStyle name="Normal 69 4" xfId="28292" xr:uid="{4E295A49-02F0-4C77-AD10-41796EA82342}"/>
    <cellStyle name="Normal 69 4 2" xfId="28293" xr:uid="{A2F371A5-2B93-4657-988A-502885CDC288}"/>
    <cellStyle name="Normal 69 5" xfId="28294" xr:uid="{3198A418-472C-4D7C-9CBD-F8B773AEAD41}"/>
    <cellStyle name="Normal 69 6" xfId="28295" xr:uid="{BAC700E1-5BE1-4AE0-B298-D5029027D1A2}"/>
    <cellStyle name="Normal 69 6 2" xfId="28296" xr:uid="{A472F7F3-997F-406A-8D7B-79C8017F4F84}"/>
    <cellStyle name="Normal 69 7" xfId="28297" xr:uid="{27BDD956-63F9-4AD1-8CB5-CCEE974B788F}"/>
    <cellStyle name="Normal 69 8" xfId="28298" xr:uid="{D4AA7F66-78B0-4C15-BE7F-E74465D973A8}"/>
    <cellStyle name="Normal 7" xfId="821" xr:uid="{194EA858-40D7-48A8-8B63-6120FB32CB5A}"/>
    <cellStyle name="Normal 7 10" xfId="28300" xr:uid="{FB33A47F-85A6-4391-8A28-57E26E598CA4}"/>
    <cellStyle name="Normal 7 10 2" xfId="28301" xr:uid="{A77E59AE-A2A6-46CD-A65F-D1CE2EA55E22}"/>
    <cellStyle name="Normal 7 11" xfId="28302" xr:uid="{E7BBBA76-C0C7-46A9-B921-2A309350BAE8}"/>
    <cellStyle name="Normal 7 12" xfId="28303" xr:uid="{528A1E56-BDC5-486F-8977-35A83D2C84C9}"/>
    <cellStyle name="Normal 7 13" xfId="28304" xr:uid="{C526AF06-5F3D-49B3-BE7C-2855EE8FF1A4}"/>
    <cellStyle name="Normal 7 14" xfId="28305" xr:uid="{FB9C2C63-C54E-4EB0-A1FE-461D57EC1AEA}"/>
    <cellStyle name="Normal 7 15" xfId="28306" xr:uid="{774242FF-D426-497A-A57D-26253F81C623}"/>
    <cellStyle name="Normal 7 16" xfId="28307" xr:uid="{05B617CB-5292-40FA-A2FC-5D5CAF082121}"/>
    <cellStyle name="Normal 7 17" xfId="28308" xr:uid="{263178C5-3D28-460B-8979-6A47ED65A5E5}"/>
    <cellStyle name="Normal 7 18" xfId="28309" xr:uid="{777DAF9A-2C42-428F-B755-E232FDD55227}"/>
    <cellStyle name="Normal 7 19" xfId="28299" xr:uid="{270BD637-64C3-46DF-B20F-E57F5E3F4EAD}"/>
    <cellStyle name="Normal 7 2" xfId="822" xr:uid="{EC1084C4-C8D4-4DC0-B9D8-34A2905B3CA2}"/>
    <cellStyle name="Normal 7 2 10" xfId="28310" xr:uid="{01D38322-1124-405D-BBA2-0221E95D4462}"/>
    <cellStyle name="Normal 7 2 10 2" xfId="28311" xr:uid="{87F81A3F-C7E6-4D37-B94E-28EF941B1412}"/>
    <cellStyle name="Normal 7 2 11" xfId="28312" xr:uid="{21854E9E-9A08-42B4-8258-322852EE6177}"/>
    <cellStyle name="Normal 7 2 12" xfId="28313" xr:uid="{DE3C9A07-E910-4883-9D70-175AA673D8FB}"/>
    <cellStyle name="Normal 7 2 13" xfId="28314" xr:uid="{EC336652-AC08-436B-959E-227BDD674BFF}"/>
    <cellStyle name="Normal 7 2 2" xfId="28315" xr:uid="{E2FBB73C-773A-40BA-BB08-B189535D7666}"/>
    <cellStyle name="Normal 7 2 2 10" xfId="28316" xr:uid="{E515E10A-0641-406A-A811-42AC623935E8}"/>
    <cellStyle name="Normal 7 2 2 11" xfId="28317" xr:uid="{E3FD634E-058C-4946-868A-52DB70A21E74}"/>
    <cellStyle name="Normal 7 2 2 2" xfId="28318" xr:uid="{37426249-A26C-4060-B677-E777A72B3695}"/>
    <cellStyle name="Normal 7 2 2 2 2" xfId="28319" xr:uid="{AD8C1B28-937B-4ABD-9339-DEDEF411B292}"/>
    <cellStyle name="Normal 7 2 2 2 2 2" xfId="28320" xr:uid="{706B71F2-8137-4E0A-919A-56C219D1A18E}"/>
    <cellStyle name="Normal 7 2 2 2 2 2 2" xfId="28321" xr:uid="{864BA6C1-EEA5-47F1-B113-DED792F27742}"/>
    <cellStyle name="Normal 7 2 2 2 2 2 3" xfId="28322" xr:uid="{2044C3DA-AEA5-4114-AAA1-05A65B55FC83}"/>
    <cellStyle name="Normal 7 2 2 2 2 3" xfId="28323" xr:uid="{B5103D9A-4D93-4306-A061-EE159CAA4641}"/>
    <cellStyle name="Normal 7 2 2 2 2 4" xfId="28324" xr:uid="{4DD75DA1-4E35-4E56-ACCB-B8D1E773B6F2}"/>
    <cellStyle name="Normal 7 2 2 2 2 5" xfId="28325" xr:uid="{836CA52D-0B5D-4953-8B59-1D8B39B9155A}"/>
    <cellStyle name="Normal 7 2 2 2 3" xfId="28326" xr:uid="{B8E6FC04-E4AB-4B69-A0C2-A5961A54E83F}"/>
    <cellStyle name="Normal 7 2 2 2 3 2" xfId="28327" xr:uid="{60FB7DBB-D45D-4694-BC2F-389081225328}"/>
    <cellStyle name="Normal 7 2 2 2 3 3" xfId="28328" xr:uid="{85A84022-B08F-44A1-8A78-208F46A3A9B8}"/>
    <cellStyle name="Normal 7 2 2 2 4" xfId="28329" xr:uid="{79D5571D-766C-46E8-8F02-64DC20355AE7}"/>
    <cellStyle name="Normal 7 2 2 2 4 2" xfId="28330" xr:uid="{871CBD3C-4CCE-4889-AE76-CD783B430EDB}"/>
    <cellStyle name="Normal 7 2 2 2 5" xfId="28331" xr:uid="{8AA37FA4-C85A-46AC-A730-53C239BD14AE}"/>
    <cellStyle name="Normal 7 2 2 2 6" xfId="28332" xr:uid="{71C10897-9EB0-4089-A932-78435F4952B4}"/>
    <cellStyle name="Normal 7 2 2 2 7" xfId="28333" xr:uid="{D85D748D-0BE9-4673-8C21-C05C299B658B}"/>
    <cellStyle name="Normal 7 2 2 2 8" xfId="28334" xr:uid="{53B2E924-570F-40D1-8393-E22F581501F9}"/>
    <cellStyle name="Normal 7 2 2 2 9" xfId="28335" xr:uid="{FE976335-582C-445A-8379-21912DEDEFCA}"/>
    <cellStyle name="Normal 7 2 2 3" xfId="28336" xr:uid="{CA9F2582-BC0C-4EEC-8E91-0FE035A81B63}"/>
    <cellStyle name="Normal 7 2 2 3 2" xfId="28337" xr:uid="{E35B875E-992D-4620-9750-BEFE68B35A41}"/>
    <cellStyle name="Normal 7 2 2 3 2 2" xfId="28338" xr:uid="{06D3606F-3643-4AD8-8067-F3E7B67B73AA}"/>
    <cellStyle name="Normal 7 2 2 3 2 2 2" xfId="28339" xr:uid="{E6BE0F5C-9716-4E47-B389-946847B7CF74}"/>
    <cellStyle name="Normal 7 2 2 3 2 3" xfId="28340" xr:uid="{4D3064AD-7D3B-411D-BC1D-CE47E4D0B624}"/>
    <cellStyle name="Normal 7 2 2 3 2 4" xfId="28341" xr:uid="{7808015C-61B6-46C9-87A9-80EB371D5181}"/>
    <cellStyle name="Normal 7 2 2 3 2 5" xfId="28342" xr:uid="{767C5070-ADBB-4554-8B25-5700462A909B}"/>
    <cellStyle name="Normal 7 2 2 3 3" xfId="28343" xr:uid="{56A31296-4525-4913-B7F2-A2E807902A26}"/>
    <cellStyle name="Normal 7 2 2 3 3 2" xfId="28344" xr:uid="{E1113082-BFA9-41D5-B858-0183F4BAAA7F}"/>
    <cellStyle name="Normal 7 2 2 3 4" xfId="28345" xr:uid="{1EF5BB34-1EBD-4614-AB07-B2B41E90DFD0}"/>
    <cellStyle name="Normal 7 2 2 3 4 2" xfId="28346" xr:uid="{51BC812A-8D85-4C71-938B-3AA58979B53F}"/>
    <cellStyle name="Normal 7 2 2 3 5" xfId="28347" xr:uid="{24C6DBFC-5BD4-48E1-8D59-E12A2F362D5E}"/>
    <cellStyle name="Normal 7 2 2 3 6" xfId="28348" xr:uid="{227E3A0A-AEED-4A32-9593-AEC10C026E04}"/>
    <cellStyle name="Normal 7 2 2 3 7" xfId="28349" xr:uid="{53A3F47D-894A-4914-B6A5-3C8D1A5664E9}"/>
    <cellStyle name="Normal 7 2 2 4" xfId="28350" xr:uid="{BE25C46F-1FD5-47DF-B6D1-22403C55543D}"/>
    <cellStyle name="Normal 7 2 2 4 2" xfId="28351" xr:uid="{43C08473-CB9E-474A-A642-41582A70E4E0}"/>
    <cellStyle name="Normal 7 2 2 4 2 2" xfId="28352" xr:uid="{666944DF-7064-4E62-A1AB-F7C78C888E9B}"/>
    <cellStyle name="Normal 7 2 2 4 2 3" xfId="28353" xr:uid="{B060DA81-0071-4B93-8A2E-2C1354581BAC}"/>
    <cellStyle name="Normal 7 2 2 4 3" xfId="28354" xr:uid="{D3B1CB9E-380B-424B-9205-3C537841D680}"/>
    <cellStyle name="Normal 7 2 2 4 3 2" xfId="28355" xr:uid="{806B8885-4180-4D16-B8EB-9E051514D9F5}"/>
    <cellStyle name="Normal 7 2 2 4 4" xfId="28356" xr:uid="{4A99631A-E279-4613-93C2-DFD8AB7EED51}"/>
    <cellStyle name="Normal 7 2 2 4 5" xfId="28357" xr:uid="{16D07193-A5D1-4A8F-AE65-AD109FF344BA}"/>
    <cellStyle name="Normal 7 2 2 4 6" xfId="28358" xr:uid="{7CED3A07-8DFF-4084-92A1-2B6AB8D37F8C}"/>
    <cellStyle name="Normal 7 2 2 5" xfId="28359" xr:uid="{631A67D4-DE9B-40DC-87F1-99C37FABCC1F}"/>
    <cellStyle name="Normal 7 2 2 5 2" xfId="28360" xr:uid="{5BA73461-2950-4177-A292-3D38C2EE92E3}"/>
    <cellStyle name="Normal 7 2 2 5 2 2" xfId="28361" xr:uid="{949BE2AA-D394-4308-93FB-6A08F3D8E499}"/>
    <cellStyle name="Normal 7 2 2 5 3" xfId="28362" xr:uid="{576E34E5-89A0-41DF-ABDC-CBA8DCE0C5F2}"/>
    <cellStyle name="Normal 7 2 2 5 4" xfId="28363" xr:uid="{DC8A58B0-C8B2-429F-B433-4790143BE388}"/>
    <cellStyle name="Normal 7 2 2 5 5" xfId="28364" xr:uid="{AE5B31CE-DA3D-4616-A952-1D7C0EEE14B3}"/>
    <cellStyle name="Normal 7 2 2 6" xfId="28365" xr:uid="{1C984605-F9C0-44A5-B06F-EA8BFCF44BDA}"/>
    <cellStyle name="Normal 7 2 2 6 2" xfId="28366" xr:uid="{C65E0D47-EAC9-4D33-B74B-AD960A851456}"/>
    <cellStyle name="Normal 7 2 2 6 3" xfId="28367" xr:uid="{1CAB9691-DD9D-4BC4-A3CC-73CB0E26C1D8}"/>
    <cellStyle name="Normal 7 2 2 7" xfId="28368" xr:uid="{072EBF4B-21DC-48A3-ADB2-C2E21C887C88}"/>
    <cellStyle name="Normal 7 2 2 7 2" xfId="28369" xr:uid="{2954211A-1A46-44FB-95BE-9A0B6264A254}"/>
    <cellStyle name="Normal 7 2 2 8" xfId="28370" xr:uid="{15D83E85-C6A1-48EC-926B-399091ED562B}"/>
    <cellStyle name="Normal 7 2 2 8 2" xfId="28371" xr:uid="{D584DA48-1F90-4AFE-AC67-52D183B80BB3}"/>
    <cellStyle name="Normal 7 2 2 8 3" xfId="28372" xr:uid="{21A0E7C0-3FB0-4D34-B4BD-6053E5B15B86}"/>
    <cellStyle name="Normal 7 2 2 9" xfId="28373" xr:uid="{1C1CC3DC-9150-4405-AC09-4FCBED23C3E2}"/>
    <cellStyle name="Normal 7 2 2 9 2" xfId="28374" xr:uid="{F7E02325-B0BF-47DB-A5DA-3F84BE29868E}"/>
    <cellStyle name="Normal 7 2 3" xfId="28375" xr:uid="{AFC1FB4E-4C49-408D-9BDD-D4E3907D86B2}"/>
    <cellStyle name="Normal 7 2 3 10" xfId="28376" xr:uid="{818FA841-4C8E-44B3-8016-38E9B1BC50B0}"/>
    <cellStyle name="Normal 7 2 3 11" xfId="28377" xr:uid="{FD54A853-F45D-4EBF-82E2-000A6E9FC33E}"/>
    <cellStyle name="Normal 7 2 3 2" xfId="28378" xr:uid="{403AA208-9779-4195-B59E-05B4959A267C}"/>
    <cellStyle name="Normal 7 2 3 2 2" xfId="28379" xr:uid="{8F4FF7E9-A1E9-4CDA-9808-464592F15249}"/>
    <cellStyle name="Normal 7 2 3 2 2 2" xfId="28380" xr:uid="{85EFE117-07E1-4F67-B08E-73D21C035F2A}"/>
    <cellStyle name="Normal 7 2 3 2 2 3" xfId="28381" xr:uid="{342D6414-A6BC-42E0-A883-E331F695250B}"/>
    <cellStyle name="Normal 7 2 3 2 2 4" xfId="28382" xr:uid="{13934B58-5F7C-472A-ADBE-6BB859002E7C}"/>
    <cellStyle name="Normal 7 2 3 2 2 5" xfId="28383" xr:uid="{7A1F21F2-3125-4EE4-9877-398994525878}"/>
    <cellStyle name="Normal 7 2 3 2 3" xfId="28384" xr:uid="{9A1E1551-79EF-4912-A0E0-E41D674B18A6}"/>
    <cellStyle name="Normal 7 2 3 2 4" xfId="28385" xr:uid="{4D3F21C9-6DE8-4249-9979-DCE1AAC27121}"/>
    <cellStyle name="Normal 7 2 3 2 5" xfId="28386" xr:uid="{D0DC754B-FC98-4651-9C78-2404B73E6D95}"/>
    <cellStyle name="Normal 7 2 3 2 6" xfId="28387" xr:uid="{643D34C7-FF94-466B-A1EB-6512A525D42A}"/>
    <cellStyle name="Normal 7 2 3 2 7" xfId="28388" xr:uid="{3152FDA1-4DBF-41D6-B9C4-07FD91CAA127}"/>
    <cellStyle name="Normal 7 2 3 3" xfId="28389" xr:uid="{0AD9E3BC-686D-4161-AC7E-28248A4009F0}"/>
    <cellStyle name="Normal 7 2 3 3 2" xfId="28390" xr:uid="{584CC507-CA62-4D22-8378-CD4385625919}"/>
    <cellStyle name="Normal 7 2 3 3 2 2" xfId="28391" xr:uid="{72031BAB-5022-4E5C-BA52-7FD7650BD612}"/>
    <cellStyle name="Normal 7 2 3 3 2 3" xfId="28392" xr:uid="{6EBD01B7-0BA6-463F-979D-104D9CE54C49}"/>
    <cellStyle name="Normal 7 2 3 3 3" xfId="28393" xr:uid="{64386BA8-BF35-420C-BC5B-E11F9E855E60}"/>
    <cellStyle name="Normal 7 2 3 3 4" xfId="28394" xr:uid="{D2D36C1B-07D3-43C2-8BD1-732492A28BC6}"/>
    <cellStyle name="Normal 7 2 3 3 5" xfId="28395" xr:uid="{A7BD55C4-D046-4050-94E4-E158AC892F10}"/>
    <cellStyle name="Normal 7 2 3 3 6" xfId="28396" xr:uid="{54FBDE59-A8A3-4E44-83DF-562D95AC8B97}"/>
    <cellStyle name="Normal 7 2 3 3 7" xfId="28397" xr:uid="{097A5BE2-934A-41C0-9211-AEAF75DEE15D}"/>
    <cellStyle name="Normal 7 2 3 4" xfId="28398" xr:uid="{F3AA8194-4ED1-4F90-A3CB-E5AC6FA522D9}"/>
    <cellStyle name="Normal 7 2 3 4 2" xfId="28399" xr:uid="{8A2116BE-8BF1-441E-9CB7-D789F000093D}"/>
    <cellStyle name="Normal 7 2 3 4 3" xfId="28400" xr:uid="{61D85ACF-3931-44DF-BBE6-F3733D482EEA}"/>
    <cellStyle name="Normal 7 2 3 4 4" xfId="28401" xr:uid="{8BFF322E-3DF6-4DE2-8973-726EA7F8296E}"/>
    <cellStyle name="Normal 7 2 3 5" xfId="28402" xr:uid="{241BFFFA-58F1-4DB5-9AB5-D3E2432377A1}"/>
    <cellStyle name="Normal 7 2 3 5 2" xfId="28403" xr:uid="{B390242F-A807-49BF-BF3B-A26CC68DE1A7}"/>
    <cellStyle name="Normal 7 2 3 6" xfId="28404" xr:uid="{A68F7024-B5AE-4A61-8B16-F3F6066111EE}"/>
    <cellStyle name="Normal 7 2 3 7" xfId="28405" xr:uid="{02408F01-2D3B-4012-88DE-16E54FFF49CA}"/>
    <cellStyle name="Normal 7 2 3 8" xfId="28406" xr:uid="{390E5887-1FE6-4DC5-AE59-6A3EC741610D}"/>
    <cellStyle name="Normal 7 2 3 9" xfId="28407" xr:uid="{5E2BE95B-F919-4542-AA36-47D26E5D2E97}"/>
    <cellStyle name="Normal 7 2 4" xfId="28408" xr:uid="{8B190288-A233-4E64-AB92-88C923B5DD3A}"/>
    <cellStyle name="Normal 7 2 4 2" xfId="28409" xr:uid="{17A0F92E-46FA-492D-87B1-41CB83B83D4C}"/>
    <cellStyle name="Normal 7 2 4 2 2" xfId="28410" xr:uid="{C8AFADB5-D1DB-41FC-83BC-F625100D3BB9}"/>
    <cellStyle name="Normal 7 2 4 2 2 2" xfId="28411" xr:uid="{0625DBAE-3ACC-4F9C-9269-912C39D80105}"/>
    <cellStyle name="Normal 7 2 4 2 3" xfId="28412" xr:uid="{AD273004-AF2E-4F75-B703-2E505E0B0F4C}"/>
    <cellStyle name="Normal 7 2 4 2 4" xfId="28413" xr:uid="{39262B72-8A9F-484D-91B0-56B59DDA1C6F}"/>
    <cellStyle name="Normal 7 2 4 2 5" xfId="28414" xr:uid="{37858DC4-D3FE-418E-B9CB-73F39DAE84E2}"/>
    <cellStyle name="Normal 7 2 4 2 6" xfId="28415" xr:uid="{D3E90E1B-4E87-4CC8-A659-7CC437329BB8}"/>
    <cellStyle name="Normal 7 2 4 3" xfId="28416" xr:uid="{3EA2FCAE-961C-4C1B-A317-695D6D77EBF9}"/>
    <cellStyle name="Normal 7 2 4 3 2" xfId="28417" xr:uid="{CFF04828-8745-41ED-AE07-A2ED0B607E79}"/>
    <cellStyle name="Normal 7 2 4 4" xfId="28418" xr:uid="{70C48BFF-3749-4FA0-8B27-6FA125BFAF78}"/>
    <cellStyle name="Normal 7 2 4 4 2" xfId="28419" xr:uid="{421A630B-DE91-4009-BCFC-002D671206CF}"/>
    <cellStyle name="Normal 7 2 4 5" xfId="28420" xr:uid="{095B5BAD-1DB7-40E8-AB48-6CB1EA3E9061}"/>
    <cellStyle name="Normal 7 2 4 6" xfId="28421" xr:uid="{F78A63FB-B59D-4899-A1F2-E75394CC322B}"/>
    <cellStyle name="Normal 7 2 4 6 2" xfId="28422" xr:uid="{BEA1574E-AD9B-4DE5-A605-9D2DF85A163A}"/>
    <cellStyle name="Normal 7 2 4 7" xfId="28423" xr:uid="{8D662414-86CB-4B71-89CD-059532F30F60}"/>
    <cellStyle name="Normal 7 2 4 8" xfId="28424" xr:uid="{0E86E603-4032-4292-9ED9-433B62885E3D}"/>
    <cellStyle name="Normal 7 2 4 9" xfId="28425" xr:uid="{6851BDE9-088F-4CB5-B00F-5DAFAADDB323}"/>
    <cellStyle name="Normal 7 2 5" xfId="28426" xr:uid="{CBDE0938-4AD6-4974-8BE6-51A7C2B97C4C}"/>
    <cellStyle name="Normal 7 2 5 2" xfId="28427" xr:uid="{19E9F30F-B599-44E3-889F-B2CB5C8EB5B4}"/>
    <cellStyle name="Normal 7 2 5 2 2" xfId="28428" xr:uid="{4A00853A-E1A9-485D-B777-D48FF2290BD8}"/>
    <cellStyle name="Normal 7 2 5 2 2 2" xfId="28429" xr:uid="{50AE32BF-FFA2-49D3-A1EE-49BF2AC3D0D1}"/>
    <cellStyle name="Normal 7 2 5 2 3" xfId="28430" xr:uid="{048A0D61-9F21-4507-828F-3F5073A6205F}"/>
    <cellStyle name="Normal 7 2 5 2 4" xfId="28431" xr:uid="{19CB9398-A7F6-45F5-80BA-D96F20E75E93}"/>
    <cellStyle name="Normal 7 2 5 2 5" xfId="28432" xr:uid="{2445ACF6-F2EA-4663-AD24-000CE183FC3C}"/>
    <cellStyle name="Normal 7 2 5 3" xfId="28433" xr:uid="{6DC5D264-2D8F-46A4-8034-A68B42687DD1}"/>
    <cellStyle name="Normal 7 2 5 3 2" xfId="28434" xr:uid="{CF56BD2F-BA12-4694-BA98-C45E81151B08}"/>
    <cellStyle name="Normal 7 2 5 4" xfId="28435" xr:uid="{83871CCC-7890-4E09-9FBE-D1574E0C3464}"/>
    <cellStyle name="Normal 7 2 5 4 2" xfId="28436" xr:uid="{1C4D4E71-2B6C-4742-A90F-FA9235E86627}"/>
    <cellStyle name="Normal 7 2 5 5" xfId="28437" xr:uid="{597C5E30-C8E0-431D-A1AE-B6C9C3BEE2EF}"/>
    <cellStyle name="Normal 7 2 5 6" xfId="28438" xr:uid="{EDA2D5C7-4CB2-4F82-8834-D5AE931E8A99}"/>
    <cellStyle name="Normal 7 2 5 7" xfId="28439" xr:uid="{39D0D24B-641F-4EB2-91E2-1B773B55E5A9}"/>
    <cellStyle name="Normal 7 2 6" xfId="28440" xr:uid="{E5082BC0-1038-469F-8BE7-55FDFF947F3F}"/>
    <cellStyle name="Normal 7 2 6 2" xfId="28441" xr:uid="{EB147421-9964-4B90-86D1-0FF0538317D1}"/>
    <cellStyle name="Normal 7 2 6 2 2" xfId="28442" xr:uid="{82BB5494-D738-4148-96A4-7456AB5127DC}"/>
    <cellStyle name="Normal 7 2 6 2 3" xfId="28443" xr:uid="{F48BB63E-4B8B-48B4-8639-0AA14C9F03A5}"/>
    <cellStyle name="Normal 7 2 6 3" xfId="28444" xr:uid="{BED65FEB-A191-4110-B670-E89F6F6369BC}"/>
    <cellStyle name="Normal 7 2 6 3 2" xfId="28445" xr:uid="{9B81C032-8089-4927-B519-1A885E5880B0}"/>
    <cellStyle name="Normal 7 2 6 4" xfId="28446" xr:uid="{62F615DB-BDF2-41E0-8019-1264E81B118B}"/>
    <cellStyle name="Normal 7 2 6 5" xfId="28447" xr:uid="{3A14B0E5-3E5D-4B70-873E-B9E6576BBB0B}"/>
    <cellStyle name="Normal 7 2 6 6" xfId="28448" xr:uid="{D3E7693F-3892-43CA-B434-BB486AA8D8D8}"/>
    <cellStyle name="Normal 7 2 7" xfId="28449" xr:uid="{949F7820-0B88-4A51-A47D-D1404D148231}"/>
    <cellStyle name="Normal 7 2 7 2" xfId="28450" xr:uid="{4EA68009-2648-4E24-9543-BE20D0AD7645}"/>
    <cellStyle name="Normal 7 2 7 3" xfId="28451" xr:uid="{FA4C629E-D198-478E-830F-3E429953859C}"/>
    <cellStyle name="Normal 7 2 7 4" xfId="28452" xr:uid="{CAE2C5BF-9C9C-429A-8180-07FEAB2EDE50}"/>
    <cellStyle name="Normal 7 2 8" xfId="28453" xr:uid="{C92E58D6-9A2D-4F87-B88A-6B1FED5E374B}"/>
    <cellStyle name="Normal 7 2 8 2" xfId="28454" xr:uid="{03390AC7-01A4-4A17-A83A-7C82887A8086}"/>
    <cellStyle name="Normal 7 2 8 3" xfId="28455" xr:uid="{3549A948-23FA-483E-A382-81CB9E581B18}"/>
    <cellStyle name="Normal 7 2 9" xfId="28456" xr:uid="{2EF2211F-8843-40C0-8856-5B2180C26FDE}"/>
    <cellStyle name="Normal 7 2 9 2" xfId="28457" xr:uid="{D538DF98-D199-4F9A-B5C5-BEBD49E7CF62}"/>
    <cellStyle name="Normal 7 3" xfId="823" xr:uid="{04AAF7DC-9C36-40C8-B936-F3918FE0773D}"/>
    <cellStyle name="Normal 7 3 10" xfId="28459" xr:uid="{211AD8F2-5328-437F-BDD2-E94DF754F94A}"/>
    <cellStyle name="Normal 7 3 11" xfId="28460" xr:uid="{0DCCD5D1-40FD-48ED-B187-0ED5D9BC0549}"/>
    <cellStyle name="Normal 7 3 12" xfId="28458" xr:uid="{546F69F2-F48A-4553-8303-C6A0BD717377}"/>
    <cellStyle name="Normal 7 3 2" xfId="824" xr:uid="{16D61482-724D-4C23-888A-FE277CE1775A}"/>
    <cellStyle name="Normal 7 3 2 10" xfId="28461" xr:uid="{9BB974FE-724B-4C8A-B987-6E1518E71EDA}"/>
    <cellStyle name="Normal 7 3 2 2" xfId="28462" xr:uid="{4AB7CD92-1CBB-496B-91F6-C1938889EEC1}"/>
    <cellStyle name="Normal 7 3 2 2 2" xfId="28463" xr:uid="{26466BD9-8D7B-4A78-AAF9-E93B3F78F066}"/>
    <cellStyle name="Normal 7 3 2 2 2 2" xfId="28464" xr:uid="{C439DD79-85DB-48A0-A46C-C17A4131FD3C}"/>
    <cellStyle name="Normal 7 3 2 2 3" xfId="28465" xr:uid="{7013DA42-F861-4F9B-91B3-97B97B1FE325}"/>
    <cellStyle name="Normal 7 3 2 2 4" xfId="28466" xr:uid="{B2652023-BBF9-4009-952B-8C737C588807}"/>
    <cellStyle name="Normal 7 3 2 2 5" xfId="28467" xr:uid="{63A3AF4F-FD79-4A23-BCB9-210E7761433E}"/>
    <cellStyle name="Normal 7 3 2 3" xfId="28468" xr:uid="{049B1109-FFB9-4518-95B7-98B3B3DFFD3F}"/>
    <cellStyle name="Normal 7 3 2 3 2" xfId="28469" xr:uid="{8DA3FF72-7A86-4BAA-9EAF-9EE5633C30FE}"/>
    <cellStyle name="Normal 7 3 2 4" xfId="28470" xr:uid="{04D5E759-5D63-4682-8756-18572F1B5B79}"/>
    <cellStyle name="Normal 7 3 2 5" xfId="28471" xr:uid="{042BB4A4-C3A7-4579-8B36-295607973554}"/>
    <cellStyle name="Normal 7 3 2 6" xfId="28472" xr:uid="{D0E96CA1-D56B-4105-B23C-4681BB3C23CA}"/>
    <cellStyle name="Normal 7 3 2 7" xfId="28473" xr:uid="{7E6F810A-1A97-45CC-B18B-7B074A198289}"/>
    <cellStyle name="Normal 7 3 2 8" xfId="28474" xr:uid="{802EC107-3651-49FC-A608-A88482C77909}"/>
    <cellStyle name="Normal 7 3 2 9" xfId="28475" xr:uid="{DFC2EAB2-1284-4BA0-8995-A4B0912E6269}"/>
    <cellStyle name="Normal 7 3 3" xfId="28476" xr:uid="{255ED0AD-CCB7-4A2D-B4CD-02C63B6786E1}"/>
    <cellStyle name="Normal 7 3 3 2" xfId="28477" xr:uid="{B66CBB31-30A7-46AE-8009-CB686F33AC63}"/>
    <cellStyle name="Normal 7 3 3 2 2" xfId="28478" xr:uid="{92B2E32D-18DC-437F-B687-C4A5697C0692}"/>
    <cellStyle name="Normal 7 3 3 2 3" xfId="28479" xr:uid="{96B61DF5-8EA0-4CEC-B6F1-3EFFAF634432}"/>
    <cellStyle name="Normal 7 3 3 2 4" xfId="28480" xr:uid="{27E0ABDD-D10A-49B9-B1EC-AD10D4F3C81B}"/>
    <cellStyle name="Normal 7 3 3 3" xfId="28481" xr:uid="{840DBDB3-CA53-49A7-A832-3882690E1FFA}"/>
    <cellStyle name="Normal 7 3 3 4" xfId="28482" xr:uid="{917D0883-072F-40F6-AC8F-E960FF6187C3}"/>
    <cellStyle name="Normal 7 3 3 5" xfId="28483" xr:uid="{2760B246-86E4-417E-9EFE-121D1E15F2F3}"/>
    <cellStyle name="Normal 7 3 3 6" xfId="28484" xr:uid="{8865C368-0286-4C6D-B312-1687D8122D99}"/>
    <cellStyle name="Normal 7 3 3 7" xfId="28485" xr:uid="{F8310A68-90F6-4896-86FC-4B3975447C84}"/>
    <cellStyle name="Normal 7 3 3 8" xfId="28486" xr:uid="{E1A48D9A-F65E-4E5E-BB72-3ABCD0B0EFBB}"/>
    <cellStyle name="Normal 7 3 4" xfId="28487" xr:uid="{1FB9E02E-9236-4CE5-89AD-B15A2304CE15}"/>
    <cellStyle name="Normal 7 3 4 2" xfId="28488" xr:uid="{ED5B8B6C-77D1-448C-980D-6C83EAC5D0CA}"/>
    <cellStyle name="Normal 7 3 4 3" xfId="28489" xr:uid="{264E9A6B-274D-4E51-8A72-5EB1E516A43D}"/>
    <cellStyle name="Normal 7 3 4 4" xfId="28490" xr:uid="{A43969BF-0300-4A10-8EA4-1BE443A0792F}"/>
    <cellStyle name="Normal 7 3 4 5" xfId="28491" xr:uid="{2EBA2BC6-B404-4D6F-A50A-9B1AA03959D2}"/>
    <cellStyle name="Normal 7 3 5" xfId="28492" xr:uid="{ED141976-1F99-4D2F-B22C-A3D8F520B2F7}"/>
    <cellStyle name="Normal 7 3 6" xfId="28493" xr:uid="{26F01F06-68C7-4F04-9BBC-44FE60B1BC25}"/>
    <cellStyle name="Normal 7 3 7" xfId="28494" xr:uid="{692F7EDC-A24E-4AF8-8C01-4288E1A4CBE0}"/>
    <cellStyle name="Normal 7 3 8" xfId="28495" xr:uid="{58C8ED8F-1E0E-426A-AD26-9F348B2B00E5}"/>
    <cellStyle name="Normal 7 3 9" xfId="28496" xr:uid="{8D8A64B3-2533-4B8A-BA05-152E23199507}"/>
    <cellStyle name="Normal 7 4" xfId="28497" xr:uid="{4B19A01D-2D46-4079-AE1C-A9BE4404720B}"/>
    <cellStyle name="Normal 7 4 10" xfId="28498" xr:uid="{E8F2CAC4-5038-4829-A921-5AAB9A71F78C}"/>
    <cellStyle name="Normal 7 4 2" xfId="28499" xr:uid="{277A696B-F413-49ED-ADA2-BD24CAF17728}"/>
    <cellStyle name="Normal 7 4 2 2" xfId="28500" xr:uid="{EBDD4A09-8037-47F5-BC27-C956055EAC99}"/>
    <cellStyle name="Normal 7 4 2 2 2" xfId="28501" xr:uid="{5370F949-B892-4D91-B4E8-31F0AC84FCF6}"/>
    <cellStyle name="Normal 7 4 2 2 2 2" xfId="28502" xr:uid="{FAE38201-A5AA-4176-8E5D-A8807A5F2BB0}"/>
    <cellStyle name="Normal 7 4 2 2 3" xfId="28503" xr:uid="{2C269AAF-AA4D-49D7-95A7-1C30AAC43D29}"/>
    <cellStyle name="Normal 7 4 2 2 4" xfId="28504" xr:uid="{DA0FE418-256A-41DB-A6E6-4D00902EA3CB}"/>
    <cellStyle name="Normal 7 4 2 2 5" xfId="28505" xr:uid="{073012E8-E9E6-4539-AFE3-91DEF5E7A7FF}"/>
    <cellStyle name="Normal 7 4 2 3" xfId="28506" xr:uid="{E1A3E2F9-4792-4D07-9055-D2F16CE1B74D}"/>
    <cellStyle name="Normal 7 4 2 3 2" xfId="28507" xr:uid="{0E59DCEC-CE75-488E-9AB3-1C48331F19E3}"/>
    <cellStyle name="Normal 7 4 2 4" xfId="28508" xr:uid="{B6AF7619-A0FC-4D61-8E97-E6FA7593BF0B}"/>
    <cellStyle name="Normal 7 4 2 5" xfId="28509" xr:uid="{E25124E2-C3DB-487B-BB62-310E8A5BCDD3}"/>
    <cellStyle name="Normal 7 4 2 6" xfId="28510" xr:uid="{8545B433-A1BE-4575-87A0-8462E5537756}"/>
    <cellStyle name="Normal 7 4 2 7" xfId="28511" xr:uid="{9D5DEC20-11BE-49AA-9D42-28AB1FAD7164}"/>
    <cellStyle name="Normal 7 4 3" xfId="28512" xr:uid="{DC8325EC-EDCB-46AF-9731-5FA05F885FE3}"/>
    <cellStyle name="Normal 7 4 3 2" xfId="28513" xr:uid="{7B89DBA7-96D2-484B-8873-1D9359F4FCBC}"/>
    <cellStyle name="Normal 7 4 3 2 2" xfId="28514" xr:uid="{9BEF46D5-0651-40C2-873C-BA4FD7A8D85F}"/>
    <cellStyle name="Normal 7 4 3 2 3" xfId="28515" xr:uid="{6931894B-B986-4324-966A-105B74F9BBA4}"/>
    <cellStyle name="Normal 7 4 3 2 4" xfId="28516" xr:uid="{4D1D6877-5A5E-4811-A6DD-567A661DBFD6}"/>
    <cellStyle name="Normal 7 4 3 3" xfId="28517" xr:uid="{79F1E5B4-C355-4F2C-A18D-3ED44F36D0E0}"/>
    <cellStyle name="Normal 7 4 3 4" xfId="28518" xr:uid="{6212A02F-7542-4756-AB00-75020A64BA15}"/>
    <cellStyle name="Normal 7 4 3 5" xfId="28519" xr:uid="{53832F9B-9C9B-4AD5-B879-1608F836B3EE}"/>
    <cellStyle name="Normal 7 4 3 6" xfId="28520" xr:uid="{BC2701FA-F15F-463E-8EF4-06AB1B1AEC71}"/>
    <cellStyle name="Normal 7 4 3 7" xfId="28521" xr:uid="{B9DF3F1E-8BB3-4339-97A6-5D865CF3C710}"/>
    <cellStyle name="Normal 7 4 4" xfId="28522" xr:uid="{D3DAC1CE-CD1B-4478-9096-E7840C93BBE2}"/>
    <cellStyle name="Normal 7 4 4 2" xfId="28523" xr:uid="{71CF455C-C49F-4A5E-8864-5C5DF0D7DE2D}"/>
    <cellStyle name="Normal 7 4 4 3" xfId="28524" xr:uid="{4C026B01-F461-4C11-A2A1-DCC7BEF77361}"/>
    <cellStyle name="Normal 7 4 4 4" xfId="28525" xr:uid="{A0F47E2D-5922-47E8-9A57-A1266722778D}"/>
    <cellStyle name="Normal 7 4 4 5" xfId="28526" xr:uid="{B4676716-F502-4B2A-91A6-7B25548D0464}"/>
    <cellStyle name="Normal 7 4 5" xfId="28527" xr:uid="{C072DA5E-9D16-48CB-9467-C878A21D6B67}"/>
    <cellStyle name="Normal 7 4 6" xfId="28528" xr:uid="{6EC5FEF2-AC78-477C-A27F-4DF957551EC1}"/>
    <cellStyle name="Normal 7 4 7" xfId="28529" xr:uid="{BBDFD71D-8493-4CDC-BD31-2F2AD98E511E}"/>
    <cellStyle name="Normal 7 4 8" xfId="28530" xr:uid="{61011B95-2460-4254-83D1-C94E2F9A3AA0}"/>
    <cellStyle name="Normal 7 4 9" xfId="28531" xr:uid="{FFB04FDA-CC1F-4A45-B50C-384FA676ADF9}"/>
    <cellStyle name="Normal 7 5" xfId="28532" xr:uid="{457ADAEA-1C62-4F84-8667-DDBDFD4E8B70}"/>
    <cellStyle name="Normal 7 5 2" xfId="28533" xr:uid="{8DB675EF-69A8-4547-9638-CF6C839F5057}"/>
    <cellStyle name="Normal 7 5 2 2" xfId="28534" xr:uid="{D628C163-3E43-41EB-8960-FBBAB012ED8B}"/>
    <cellStyle name="Normal 7 5 2 2 2" xfId="28535" xr:uid="{33C5760B-ACCD-43F1-853C-7505407A213C}"/>
    <cellStyle name="Normal 7 5 2 2 3" xfId="28536" xr:uid="{55351583-ED9A-41D7-BE83-CA277FBC037D}"/>
    <cellStyle name="Normal 7 5 2 2 4" xfId="28537" xr:uid="{B248DD39-538A-433C-9C56-8ADFBE0682B1}"/>
    <cellStyle name="Normal 7 5 2 2 5" xfId="28538" xr:uid="{109C1AA2-0057-4276-8909-B27ADA1DFE61}"/>
    <cellStyle name="Normal 7 5 2 3" xfId="28539" xr:uid="{0C0B69C8-3901-463E-A70F-46D39CD82E10}"/>
    <cellStyle name="Normal 7 5 2 4" xfId="28540" xr:uid="{5AFF2C4F-BE01-463B-90A6-213947FAB64A}"/>
    <cellStyle name="Normal 7 5 2 5" xfId="28541" xr:uid="{9615DFD9-2D37-4541-93DB-6162FB3AE31B}"/>
    <cellStyle name="Normal 7 5 2 6" xfId="28542" xr:uid="{6DF3778C-3BD3-4F66-BED9-556B5AF1A68B}"/>
    <cellStyle name="Normal 7 5 2 7" xfId="28543" xr:uid="{FAC8B180-0D7D-4DD2-B7BA-B9B3D0C3BF66}"/>
    <cellStyle name="Normal 7 5 3" xfId="28544" xr:uid="{303F3FFE-7ABE-4F99-A427-9BD139125A81}"/>
    <cellStyle name="Normal 7 5 3 2" xfId="28545" xr:uid="{23C27114-2F1B-46D4-BAC8-8CAC215951C2}"/>
    <cellStyle name="Normal 7 5 3 2 2" xfId="28546" xr:uid="{D3DA97BD-5961-44CC-9BA0-C606309D28BA}"/>
    <cellStyle name="Normal 7 5 3 2 3" xfId="28547" xr:uid="{BCE13AD9-4240-46A9-8497-8B3C1201E70B}"/>
    <cellStyle name="Normal 7 5 3 3" xfId="28548" xr:uid="{FB61430A-0A54-4591-9B6D-6CDB99B738E4}"/>
    <cellStyle name="Normal 7 5 3 4" xfId="28549" xr:uid="{DE29EC12-78CA-46F4-8DF6-372BAE2932EF}"/>
    <cellStyle name="Normal 7 5 3 5" xfId="28550" xr:uid="{9C28E3A5-93F0-45BF-AB50-BA4AA97C0A24}"/>
    <cellStyle name="Normal 7 5 3 6" xfId="28551" xr:uid="{BE856A22-AEEA-4EA7-B2E0-5AA7B08D342D}"/>
    <cellStyle name="Normal 7 5 3 7" xfId="28552" xr:uid="{971B2183-6FF1-4458-BCDA-7A92F48DF777}"/>
    <cellStyle name="Normal 7 5 4" xfId="28553" xr:uid="{D6EAB63F-E63A-4BF8-97EA-5A416E999B52}"/>
    <cellStyle name="Normal 7 5 4 2" xfId="28554" xr:uid="{8E503384-5668-41AA-9C77-4BBEC175B216}"/>
    <cellStyle name="Normal 7 5 4 3" xfId="28555" xr:uid="{CFADA93F-B138-4276-BA05-F280CE5BC44E}"/>
    <cellStyle name="Normal 7 5 4 4" xfId="28556" xr:uid="{2A359499-FE19-4C5A-87CF-EDEC5147E6D0}"/>
    <cellStyle name="Normal 7 5 5" xfId="28557" xr:uid="{C0F1CDBB-8517-4C45-ADDC-FDEA84336A6A}"/>
    <cellStyle name="Normal 7 5 5 2" xfId="28558" xr:uid="{20570987-CBC7-4B73-B8BF-EAAA2750DAB3}"/>
    <cellStyle name="Normal 7 5 6" xfId="28559" xr:uid="{59CF1E44-BE3E-4FB8-8240-0D04B14CA096}"/>
    <cellStyle name="Normal 7 5 7" xfId="28560" xr:uid="{5134B62A-0709-4328-B5A3-8561C3CE70D4}"/>
    <cellStyle name="Normal 7 5 8" xfId="28561" xr:uid="{C7AC9694-A89B-4E73-B02E-2E094C07AE5B}"/>
    <cellStyle name="Normal 7 5 9" xfId="28562" xr:uid="{EF342D87-A5DB-4540-A1B7-57786B718461}"/>
    <cellStyle name="Normal 7 6" xfId="28563" xr:uid="{9F194796-83EB-4FA3-BF70-3AA58DEE70ED}"/>
    <cellStyle name="Normal 7 6 2" xfId="28564" xr:uid="{E331AFB6-B77F-428C-9912-411D6D0A2CFB}"/>
    <cellStyle name="Normal 7 6 2 2" xfId="28565" xr:uid="{7DD57B4C-0760-4D1B-9C9F-74891FA29B11}"/>
    <cellStyle name="Normal 7 6 2 2 2" xfId="28566" xr:uid="{6181E529-B61E-4EBF-AFA5-92BD4EC4B1C6}"/>
    <cellStyle name="Normal 7 6 2 3" xfId="28567" xr:uid="{64170F82-91D7-46D0-A945-B74CC937EA9B}"/>
    <cellStyle name="Normal 7 6 2 4" xfId="28568" xr:uid="{4C4414C5-AAD4-4D7A-9D85-A6D0A7D7B1C0}"/>
    <cellStyle name="Normal 7 6 2 5" xfId="28569" xr:uid="{8C9D456F-2E20-4AC0-9CC8-D32E22333391}"/>
    <cellStyle name="Normal 7 6 3" xfId="28570" xr:uid="{7BB09854-27B8-4931-888D-69954DBCA53B}"/>
    <cellStyle name="Normal 7 6 3 2" xfId="28571" xr:uid="{87781A29-542A-4B09-AC3E-D5EA7FA9B79C}"/>
    <cellStyle name="Normal 7 6 4" xfId="28572" xr:uid="{F23FE317-70F2-43CA-B59A-5F8486E4DEDD}"/>
    <cellStyle name="Normal 7 6 4 2" xfId="28573" xr:uid="{03B2DFF2-03D9-47B9-91D1-91B979CA1A2E}"/>
    <cellStyle name="Normal 7 6 5" xfId="28574" xr:uid="{B6751DC2-D5C7-4664-B508-B6B58782858F}"/>
    <cellStyle name="Normal 7 6 6" xfId="28575" xr:uid="{8AB779BC-F5BE-48E6-8F61-C3DE64FDFEED}"/>
    <cellStyle name="Normal 7 6 7" xfId="28576" xr:uid="{F0E4EA25-6B1F-4D0E-8896-2935C8C826C5}"/>
    <cellStyle name="Normal 7 6 8" xfId="28577" xr:uid="{D4879C74-0948-4A85-8B03-80A6F43CB7C8}"/>
    <cellStyle name="Normal 7 7" xfId="28578" xr:uid="{4D9E295F-C694-4D0E-896B-A5698E9E8F69}"/>
    <cellStyle name="Normal 7 7 2" xfId="28579" xr:uid="{B20D882B-EF38-46B0-98FC-54691BF10572}"/>
    <cellStyle name="Normal 7 7 2 2" xfId="28580" xr:uid="{4DEB86F3-99D1-4822-8576-66C4560C5CE5}"/>
    <cellStyle name="Normal 7 7 2 2 2" xfId="28581" xr:uid="{3E761906-119D-404F-83F6-1DDDDC42E47E}"/>
    <cellStyle name="Normal 7 7 2 3" xfId="28582" xr:uid="{ACAD0F15-D41B-4D1B-9A59-7B77F05C1A79}"/>
    <cellStyle name="Normal 7 7 2 4" xfId="28583" xr:uid="{9D1C2C4A-05D5-4032-BC54-C741A2ED2F92}"/>
    <cellStyle name="Normal 7 7 2 5" xfId="28584" xr:uid="{EE658971-5B3A-43CF-82B6-12B0B982411B}"/>
    <cellStyle name="Normal 7 7 3" xfId="28585" xr:uid="{05CD82F7-3639-4E6E-90F3-C64740A1F4F3}"/>
    <cellStyle name="Normal 7 7 3 2" xfId="28586" xr:uid="{9E9B569F-481C-4B50-8FC8-A9DA881AAD0C}"/>
    <cellStyle name="Normal 7 7 4" xfId="28587" xr:uid="{C35A727A-B6B1-4591-A773-39C55396D6BC}"/>
    <cellStyle name="Normal 7 7 4 2" xfId="28588" xr:uid="{D56A57B8-E4C0-4C1C-BBD5-95621F6E2D91}"/>
    <cellStyle name="Normal 7 7 5" xfId="28589" xr:uid="{5A74B023-66B3-450C-9C5D-EF9095E2B0A1}"/>
    <cellStyle name="Normal 7 7 6" xfId="28590" xr:uid="{2565A4B9-3CBF-4C52-B1E6-90BBFFE36573}"/>
    <cellStyle name="Normal 7 7 7" xfId="28591" xr:uid="{D7BCBFFE-B7A6-4056-9B95-527DC60B41EB}"/>
    <cellStyle name="Normal 7 8" xfId="28592" xr:uid="{31CA2048-EF91-43F1-8D78-081471CC9C6D}"/>
    <cellStyle name="Normal 7 8 2" xfId="28593" xr:uid="{6BFA4E89-4D6D-47E7-B999-F2041E8CD1EE}"/>
    <cellStyle name="Normal 7 8 2 2" xfId="28594" xr:uid="{52032503-0423-4209-A6C5-2FFCF59D876B}"/>
    <cellStyle name="Normal 7 8 3" xfId="28595" xr:uid="{41FFAE19-A3E9-478C-94BF-CF81AB038838}"/>
    <cellStyle name="Normal 7 8 4" xfId="28596" xr:uid="{18B3A5E5-D3FA-47EA-A233-F9B3795822AF}"/>
    <cellStyle name="Normal 7 8 5" xfId="28597" xr:uid="{AB5906E6-1BEE-44B1-A87E-B4F44D109618}"/>
    <cellStyle name="Normal 7 9" xfId="28598" xr:uid="{183186BC-B70A-49B4-B35B-7CA1197A032C}"/>
    <cellStyle name="Normal 7 9 2" xfId="28599" xr:uid="{6F775123-EAC4-4B03-AD7D-9B3F880CBD4D}"/>
    <cellStyle name="Normal 7 9 3" xfId="28600" xr:uid="{98F61D19-A7F1-449A-B81E-D93001C91086}"/>
    <cellStyle name="Normal 70" xfId="28601" xr:uid="{362AEB99-3256-4CE8-A783-B71EE8BC03DF}"/>
    <cellStyle name="Normal 70 2" xfId="28602" xr:uid="{35F1688B-A92D-405F-A16D-7FF5E28744EC}"/>
    <cellStyle name="Normal 70 2 2" xfId="28603" xr:uid="{A8922FD6-2EAC-4FFA-823B-0385F5444004}"/>
    <cellStyle name="Normal 70 2 2 2" xfId="28604" xr:uid="{3B21D437-0AEE-4315-B8FC-856744199471}"/>
    <cellStyle name="Normal 70 2 3" xfId="28605" xr:uid="{5F2DE4C3-420A-47D9-9198-90720ACEEA7D}"/>
    <cellStyle name="Normal 70 2 4" xfId="28606" xr:uid="{FE54F062-776C-4923-9657-47C962204645}"/>
    <cellStyle name="Normal 70 3" xfId="28607" xr:uid="{7D0D6A9E-B644-49C6-9CDB-B2CDA9ECF839}"/>
    <cellStyle name="Normal 70 3 2" xfId="28608" xr:uid="{DF12D4F6-CD1F-4BAF-BAAD-E75D699DB5DC}"/>
    <cellStyle name="Normal 70 3 2 2" xfId="28609" xr:uid="{6C58C140-5418-4EAB-A0FE-3707CB5CC78E}"/>
    <cellStyle name="Normal 70 3 3" xfId="28610" xr:uid="{863C949A-27A2-4B04-B905-624084F9D0C4}"/>
    <cellStyle name="Normal 70 3 4" xfId="28611" xr:uid="{FC1D09D2-EDD6-41EC-965E-295C86932F21}"/>
    <cellStyle name="Normal 70 4" xfId="28612" xr:uid="{E0ED6657-9C85-4D96-B069-EFDA5F6A342A}"/>
    <cellStyle name="Normal 70 4 2" xfId="28613" xr:uid="{400DB7D9-E364-425C-9984-D94847DDCE59}"/>
    <cellStyle name="Normal 70 5" xfId="28614" xr:uid="{7DBE446E-7374-4B9C-8207-D5917DCE0615}"/>
    <cellStyle name="Normal 70 6" xfId="28615" xr:uid="{4E7285A9-69D4-4930-B561-E7AB5E9F3198}"/>
    <cellStyle name="Normal 70 7" xfId="28616" xr:uid="{57D45565-08F3-40C5-9BC9-38449B72C524}"/>
    <cellStyle name="Normal 71" xfId="28617" xr:uid="{477D2257-D216-4591-93E4-90E780E90491}"/>
    <cellStyle name="Normal 71 2" xfId="28618" xr:uid="{DD330C02-2EFB-4035-B317-C3838541DE65}"/>
    <cellStyle name="Normal 71 2 2" xfId="28619" xr:uid="{BCAE8905-10B1-4CB7-AF0B-DE4AE22BDD39}"/>
    <cellStyle name="Normal 71 2 2 2" xfId="28620" xr:uid="{21341C40-CF6C-4A15-82E5-FBC7BC60B321}"/>
    <cellStyle name="Normal 71 2 3" xfId="28621" xr:uid="{34CBB1E4-80A5-450F-A70C-7D17C0B483F8}"/>
    <cellStyle name="Normal 71 2 4" xfId="28622" xr:uid="{381FCA3D-B57F-4E5B-8C46-C1509C3B6CC6}"/>
    <cellStyle name="Normal 71 3" xfId="28623" xr:uid="{3F261687-B91B-40B3-8193-A3B1F312B930}"/>
    <cellStyle name="Normal 71 3 2" xfId="28624" xr:uid="{7E50CA23-A98F-4EEE-AED7-1A707089DEEF}"/>
    <cellStyle name="Normal 71 3 2 2" xfId="28625" xr:uid="{7969BF33-B152-4F36-BD2A-C51DE73F33CF}"/>
    <cellStyle name="Normal 71 3 3" xfId="28626" xr:uid="{4F7F44E5-D87D-4A3A-B8ED-95D3EBA29C1F}"/>
    <cellStyle name="Normal 71 3 4" xfId="28627" xr:uid="{AB35619A-DFDE-4635-8FBD-B485247694C9}"/>
    <cellStyle name="Normal 71 4" xfId="28628" xr:uid="{38286666-A2BB-499B-8A13-92C680A2ED42}"/>
    <cellStyle name="Normal 71 4 2" xfId="28629" xr:uid="{64FF9438-18CB-494A-A2FA-34877EA86395}"/>
    <cellStyle name="Normal 71 5" xfId="28630" xr:uid="{A954D93C-8686-4ECD-AC2E-2C27283A602E}"/>
    <cellStyle name="Normal 71 6" xfId="28631" xr:uid="{7EF9CCA2-A174-4B21-8373-41B72DF71A42}"/>
    <cellStyle name="Normal 71 6 2" xfId="28632" xr:uid="{E645186D-FC44-4C76-9F92-932158A6A55C}"/>
    <cellStyle name="Normal 71 7" xfId="28633" xr:uid="{66505C67-F00B-421F-821A-A136219A20ED}"/>
    <cellStyle name="Normal 71 8" xfId="28634" xr:uid="{D4B879D6-308C-4667-A95B-5B2E89DF2002}"/>
    <cellStyle name="Normal 72" xfId="28635" xr:uid="{90529197-62A0-4A78-AD6B-2A67ACF4C159}"/>
    <cellStyle name="Normal 72 2" xfId="28636" xr:uid="{45C80518-C14B-4BE5-B8A1-2E5E31025424}"/>
    <cellStyle name="Normal 72 2 2" xfId="28637" xr:uid="{5E662BDD-8FD9-4ED6-A9E4-5A768DA89702}"/>
    <cellStyle name="Normal 72 2 3" xfId="28638" xr:uid="{9A72266C-969A-481C-92E2-72CDFDC9E573}"/>
    <cellStyle name="Normal 72 3" xfId="28639" xr:uid="{7450F251-260E-4445-83A3-EB35AE87B7B5}"/>
    <cellStyle name="Normal 72 3 2" xfId="28640" xr:uid="{0AD9971A-4BF7-4680-989B-4BAD5B42C453}"/>
    <cellStyle name="Normal 72 4" xfId="28641" xr:uid="{9E01E46C-EE2D-48C8-95D5-14520B39D8F3}"/>
    <cellStyle name="Normal 72 5" xfId="28642" xr:uid="{028503C8-7AEC-41B6-B22D-65DCADB37979}"/>
    <cellStyle name="Normal 73" xfId="28643" xr:uid="{5365B808-5737-4849-9724-B715C18BD97C}"/>
    <cellStyle name="Normal 73 2" xfId="28644" xr:uid="{68AF0841-EA28-454C-98BA-51D5FBE2F4C7}"/>
    <cellStyle name="Normal 73 2 2" xfId="28645" xr:uid="{6D49CCD3-56D3-49E2-BF0D-868EFE438B70}"/>
    <cellStyle name="Normal 73 2 3" xfId="28646" xr:uid="{5282F19E-8DBC-4935-921A-03E92A157C1E}"/>
    <cellStyle name="Normal 73 3" xfId="28647" xr:uid="{79E93D29-CA99-451E-80B7-326AC1079FF6}"/>
    <cellStyle name="Normal 73 3 2" xfId="28648" xr:uid="{531822CA-3062-449C-8E34-780939DC1A32}"/>
    <cellStyle name="Normal 73 4" xfId="28649" xr:uid="{996E3303-3F14-4007-A5DE-9B445D2BDF4B}"/>
    <cellStyle name="Normal 73 4 2" xfId="28650" xr:uid="{F468DF04-919B-4A5B-8761-EBF58BC32C52}"/>
    <cellStyle name="Normal 73 5" xfId="28651" xr:uid="{4A0E8FCB-90B4-4155-9268-DA7AF7A1503D}"/>
    <cellStyle name="Normal 73 6" xfId="28652" xr:uid="{42D61651-CF3D-4B37-AAE9-4F88E368FC13}"/>
    <cellStyle name="Normal 74" xfId="28653" xr:uid="{B1A43130-8AC5-40D8-B980-C71B8CE881C0}"/>
    <cellStyle name="Normal 74 2" xfId="28654" xr:uid="{28066E86-4BD9-4066-A264-C0322A67BB77}"/>
    <cellStyle name="Normal 74 2 2" xfId="28655" xr:uid="{33DD738E-EE8E-4E99-8CD3-A804A2D27DC2}"/>
    <cellStyle name="Normal 74 2 3" xfId="28656" xr:uid="{A59668D2-5264-4633-8067-D9D8C4F45907}"/>
    <cellStyle name="Normal 74 3" xfId="28657" xr:uid="{E0074807-4462-47AF-B04E-876BF245722C}"/>
    <cellStyle name="Normal 74 4" xfId="28658" xr:uid="{DE1358F9-DA5C-42E8-B898-8BE880E503B2}"/>
    <cellStyle name="Normal 74 4 2" xfId="28659" xr:uid="{C629F4BC-60D6-4862-B77B-8C419CC833C1}"/>
    <cellStyle name="Normal 74 5" xfId="28660" xr:uid="{9722B59E-6345-428E-B275-BA5DB74A2B03}"/>
    <cellStyle name="Normal 75" xfId="28661" xr:uid="{62614E4D-6092-47DC-9F5F-D5D117934878}"/>
    <cellStyle name="Normal 75 2" xfId="28662" xr:uid="{CD78134C-4C25-4272-A554-3319C6E32799}"/>
    <cellStyle name="Normal 75 2 2" xfId="28663" xr:uid="{B3C80977-91FF-4C00-BD7F-C3B2AA3E4095}"/>
    <cellStyle name="Normal 75 2 3" xfId="28664" xr:uid="{6D7EF9EE-0B10-4E1B-BD28-94770D236A0B}"/>
    <cellStyle name="Normal 75 3" xfId="28665" xr:uid="{ABC93B61-843D-45C4-A5AF-C7962CCF5927}"/>
    <cellStyle name="Normal 75 4" xfId="28666" xr:uid="{EDA52F28-5C01-451F-97AC-80EA61A70FA7}"/>
    <cellStyle name="Normal 75 4 2" xfId="28667" xr:uid="{1965583D-BD02-4DC0-B54A-51D86D55FA78}"/>
    <cellStyle name="Normal 75 5" xfId="28668" xr:uid="{CC49FB70-6302-4B94-BC5F-23C9EF2D6BE1}"/>
    <cellStyle name="Normal 76" xfId="28669" xr:uid="{5A653664-5AF1-4ED9-97E0-9E61E1D4463A}"/>
    <cellStyle name="Normal 76 2" xfId="28670" xr:uid="{5DF43BC7-E749-4C05-B799-5711F351A94F}"/>
    <cellStyle name="Normal 76 2 2" xfId="28671" xr:uid="{883F9190-423A-4C61-8967-94FA6B3BC750}"/>
    <cellStyle name="Normal 76 2 3" xfId="28672" xr:uid="{0F7D467C-C8BA-46B0-B2F3-93EB08FFD239}"/>
    <cellStyle name="Normal 76 3" xfId="28673" xr:uid="{9E653EED-66F3-4039-9F4E-6B5BC2AA83FB}"/>
    <cellStyle name="Normal 76 3 2" xfId="28674" xr:uid="{FBC1FCFA-960B-4147-B277-6C48025E4F78}"/>
    <cellStyle name="Normal 76 4" xfId="28675" xr:uid="{D52488DA-DBB9-4F11-8D41-64D33BEF8117}"/>
    <cellStyle name="Normal 76 4 2" xfId="28676" xr:uid="{C0A19557-2FA4-4185-992D-C09964F0A966}"/>
    <cellStyle name="Normal 76 5" xfId="28677" xr:uid="{52DA7C96-C2D3-4E55-A9C7-0CF4B5511881}"/>
    <cellStyle name="Normal 77" xfId="28678" xr:uid="{D343392C-3512-4AB8-B943-987783D7C61E}"/>
    <cellStyle name="Normal 77 2" xfId="28679" xr:uid="{2883A38C-A540-4A34-84D4-392748A0A149}"/>
    <cellStyle name="Normal 77 2 2" xfId="28680" xr:uid="{FDA853D6-6F76-4FFA-8876-B0197094FD7D}"/>
    <cellStyle name="Normal 77 2 3" xfId="28681" xr:uid="{496AA3D0-58F8-48A4-AC90-2C05F209F08D}"/>
    <cellStyle name="Normal 77 3" xfId="28682" xr:uid="{593878C8-E32F-44A1-9619-42A40D60486D}"/>
    <cellStyle name="Normal 77 3 2" xfId="28683" xr:uid="{DEEC3F9E-8390-474A-B5C9-A1107381C5AC}"/>
    <cellStyle name="Normal 77 4" xfId="28684" xr:uid="{BBA1D683-06A7-483D-AE22-B5FD0458D027}"/>
    <cellStyle name="Normal 77 4 2" xfId="28685" xr:uid="{1B9857E5-F7E0-4B57-9DBB-4A6DDC7AFB66}"/>
    <cellStyle name="Normal 77 5" xfId="28686" xr:uid="{645F18FA-5ACF-4E91-AF6B-FD9957CD558F}"/>
    <cellStyle name="Normal 78" xfId="28687" xr:uid="{8C4D0416-0B6B-42CC-B144-A4BB52EBA099}"/>
    <cellStyle name="Normal 78 2" xfId="28688" xr:uid="{E0BF0EC2-1A4E-4837-83E8-EC955F423408}"/>
    <cellStyle name="Normal 78 2 2" xfId="28689" xr:uid="{4C5F5ADF-1F05-41E0-AAED-DB563CD13A7D}"/>
    <cellStyle name="Normal 78 2 3" xfId="28690" xr:uid="{A33325D9-54AF-4A52-B415-B2FABA0360B5}"/>
    <cellStyle name="Normal 78 3" xfId="28691" xr:uid="{388B1237-A56D-48F3-9BD5-81E22E67A881}"/>
    <cellStyle name="Normal 78 3 2" xfId="28692" xr:uid="{965CE33A-4928-4475-9725-03E5DCDF6C8E}"/>
    <cellStyle name="Normal 78 4" xfId="28693" xr:uid="{910E4EEC-F29D-4003-BBF1-0CCE9280F22E}"/>
    <cellStyle name="Normal 78 5" xfId="28694" xr:uid="{467E811C-7AF1-4E0C-9609-7DC8476435F3}"/>
    <cellStyle name="Normal 79" xfId="28695" xr:uid="{01ACA399-63F0-4222-9F90-A5897AA17C9A}"/>
    <cellStyle name="Normal 79 2" xfId="28696" xr:uid="{D0A826EA-A7EB-4FDD-AF7F-1D4BD045A76C}"/>
    <cellStyle name="Normal 79 2 2" xfId="28697" xr:uid="{20155123-0123-4368-83A6-91CDC47291FC}"/>
    <cellStyle name="Normal 79 2 3" xfId="28698" xr:uid="{4D82D998-97C9-4672-8D3A-DAAE56898B34}"/>
    <cellStyle name="Normal 79 3" xfId="28699" xr:uid="{3099307D-8E36-4022-AB17-AD82D0F8488E}"/>
    <cellStyle name="Normal 79 3 2" xfId="28700" xr:uid="{58F282E8-017D-4F17-A0DF-9B051142F5AC}"/>
    <cellStyle name="Normal 79 4" xfId="28701" xr:uid="{3AF79CF3-9FED-4190-8F43-B22AD55CC978}"/>
    <cellStyle name="Normal 79 5" xfId="28702" xr:uid="{DCA423AA-9471-4C79-B9EF-A90EE8ADE9D8}"/>
    <cellStyle name="Normal 8" xfId="825" xr:uid="{BEA35215-AD9F-4BE4-8964-EF3E979D7F85}"/>
    <cellStyle name="Normal 8 10" xfId="28704" xr:uid="{CCBB6F9C-5A60-4E34-AD66-53245FBCFF7A}"/>
    <cellStyle name="Normal 8 11" xfId="28705" xr:uid="{5D1A4A4F-D3BB-41B1-A9E7-79ED96C31558}"/>
    <cellStyle name="Normal 8 12" xfId="28703" xr:uid="{1584F0E0-D7D0-4882-8375-4060886A9C8E}"/>
    <cellStyle name="Normal 8 2" xfId="826" xr:uid="{90953004-8731-4BED-BE0B-670C67203095}"/>
    <cellStyle name="Normal 8 2 10" xfId="28707" xr:uid="{4BB7C090-2E5D-4C18-AE79-7075F434F09A}"/>
    <cellStyle name="Normal 8 2 11" xfId="28708" xr:uid="{5B980BA7-DA37-4DAE-9A28-C7B265E92430}"/>
    <cellStyle name="Normal 8 2 12" xfId="28709" xr:uid="{E0117A55-5EF7-43A9-9960-B6B8007B441C}"/>
    <cellStyle name="Normal 8 2 13" xfId="28710" xr:uid="{737A584D-3034-4913-A346-E825DE9C551F}"/>
    <cellStyle name="Normal 8 2 14" xfId="28706" xr:uid="{7C2C80E6-5FF3-4D95-A774-4C9984A9DDEA}"/>
    <cellStyle name="Normal 8 2 2" xfId="827" xr:uid="{CF2611BA-4B38-49F1-B3D4-5FCDA51A9C7B}"/>
    <cellStyle name="Normal 8 2 2 10" xfId="28712" xr:uid="{CA2EE64C-4A42-4D2C-9D9A-F031C61BBCA7}"/>
    <cellStyle name="Normal 8 2 2 11" xfId="28711" xr:uid="{0B9EBF4E-63CC-483A-BB75-9729E250FB20}"/>
    <cellStyle name="Normal 8 2 2 2" xfId="828" xr:uid="{B6D6EE66-8F68-4A38-9BD0-385EB18D90A2}"/>
    <cellStyle name="Normal 8 2 2 2 2" xfId="829" xr:uid="{1DFB337B-0827-4619-8768-4681D6B582D9}"/>
    <cellStyle name="Normal 8 2 2 2 2 2" xfId="830" xr:uid="{113AE2A4-3B78-4DF0-A1DC-00BD2A63D0FB}"/>
    <cellStyle name="Normal 8 2 2 2 2 2 2" xfId="28715" xr:uid="{2C4BCEB7-93B0-4A81-86E5-4DDD9817BD72}"/>
    <cellStyle name="Normal 8 2 2 2 2 3" xfId="28714" xr:uid="{01508B22-C7F9-4EE1-90E3-4093FDC8DAF0}"/>
    <cellStyle name="Normal 8 2 2 2 3" xfId="831" xr:uid="{CB3DD3A2-BC75-4340-AFF7-42110BE4E319}"/>
    <cellStyle name="Normal 8 2 2 2 3 2" xfId="28716" xr:uid="{602920FA-2A71-4BFE-9999-D8902752DD4B}"/>
    <cellStyle name="Normal 8 2 2 2 4" xfId="28717" xr:uid="{FECB482C-BE58-4579-B446-7F982FD57B5E}"/>
    <cellStyle name="Normal 8 2 2 2 5" xfId="28718" xr:uid="{0BB94E66-7B5A-4DFB-B697-4DFF08070B91}"/>
    <cellStyle name="Normal 8 2 2 2 6" xfId="28713" xr:uid="{9BE56A12-C810-41E6-8450-FC6FF5F51FBC}"/>
    <cellStyle name="Normal 8 2 2 3" xfId="832" xr:uid="{23F90A30-8ECF-4FED-800A-71D1D0A269DE}"/>
    <cellStyle name="Normal 8 2 2 3 2" xfId="833" xr:uid="{C54923C6-F265-4852-B75A-40660F5E93A0}"/>
    <cellStyle name="Normal 8 2 2 3 2 2" xfId="28721" xr:uid="{19814BAD-08CE-4BC5-98BE-EC086397E182}"/>
    <cellStyle name="Normal 8 2 2 3 2 3" xfId="28720" xr:uid="{1C270E0C-2408-49F9-8297-E23A85D12A26}"/>
    <cellStyle name="Normal 8 2 2 3 3" xfId="28722" xr:uid="{B39912AD-F505-4137-BE5A-C32F7EC00AF2}"/>
    <cellStyle name="Normal 8 2 2 3 4" xfId="28723" xr:uid="{263CE82E-884D-4E14-A474-9DFEB58B670C}"/>
    <cellStyle name="Normal 8 2 2 3 5" xfId="28724" xr:uid="{4B3455FC-5849-4FD1-A40B-E3E5655AAFC3}"/>
    <cellStyle name="Normal 8 2 2 3 6" xfId="28719" xr:uid="{D66AC7B8-CC26-4C22-B453-572268231F70}"/>
    <cellStyle name="Normal 8 2 2 4" xfId="834" xr:uid="{F7E2C98C-9921-479D-8283-F1FDB875CD5B}"/>
    <cellStyle name="Normal 8 2 2 4 2" xfId="28726" xr:uid="{844A4AC4-BCD7-4235-8623-BEB7B8EB72EE}"/>
    <cellStyle name="Normal 8 2 2 4 2 2" xfId="28727" xr:uid="{52FDF772-C4D2-49F6-889E-7A7EE0084514}"/>
    <cellStyle name="Normal 8 2 2 4 3" xfId="28728" xr:uid="{657A1BC5-BBDD-4C28-B897-053A8B0340CD}"/>
    <cellStyle name="Normal 8 2 2 4 4" xfId="28729" xr:uid="{A63FD110-B12F-45F4-9517-380F652AB523}"/>
    <cellStyle name="Normal 8 2 2 4 5" xfId="28725" xr:uid="{958084B5-FFA8-4E09-8D38-F302AA9C2464}"/>
    <cellStyle name="Normal 8 2 2 5" xfId="28730" xr:uid="{83E7ED58-A102-4BF0-88BA-40EFB54EA404}"/>
    <cellStyle name="Normal 8 2 2 5 2" xfId="28731" xr:uid="{FEB281EA-594C-4404-B705-894B06666C13}"/>
    <cellStyle name="Normal 8 2 2 5 2 2" xfId="28732" xr:uid="{CEA64460-4595-41BC-867A-B6A0333F615B}"/>
    <cellStyle name="Normal 8 2 2 5 3" xfId="28733" xr:uid="{95A1C8CD-3864-4AD0-BD50-086558C1A901}"/>
    <cellStyle name="Normal 8 2 2 5 4" xfId="28734" xr:uid="{5C72E6B4-AB36-40CB-AD3F-DFB1CFAEAB7D}"/>
    <cellStyle name="Normal 8 2 2 6" xfId="28735" xr:uid="{EC30F05E-2269-403A-8C76-2115AE874C95}"/>
    <cellStyle name="Normal 8 2 2 6 2" xfId="28736" xr:uid="{64C3E680-4004-4BBD-88E3-B91A2BDB62D3}"/>
    <cellStyle name="Normal 8 2 2 7" xfId="28737" xr:uid="{528FF477-7640-45CA-A473-79CF42B28885}"/>
    <cellStyle name="Normal 8 2 2 8" xfId="28738" xr:uid="{FE60D879-0743-4C76-BEDC-543824E8F749}"/>
    <cellStyle name="Normal 8 2 2 9" xfId="28739" xr:uid="{F11E6242-BE35-4863-9CFA-98380CAD5341}"/>
    <cellStyle name="Normal 8 2 3" xfId="835" xr:uid="{BF9CB8CF-2BE8-41D6-B5D1-A2F11AFBB3E1}"/>
    <cellStyle name="Normal 8 2 3 2" xfId="836" xr:uid="{E85CEA19-7A1E-4F23-930B-5AABE164B5EC}"/>
    <cellStyle name="Normal 8 2 3 2 2" xfId="837" xr:uid="{65E21E96-C1D7-422B-AA50-F2B54ABF19A0}"/>
    <cellStyle name="Normal 8 2 3 2 2 2" xfId="28742" xr:uid="{6BE92E85-FCB1-4DB1-ACC6-7700735DE042}"/>
    <cellStyle name="Normal 8 2 3 2 3" xfId="28741" xr:uid="{1F12FD51-4CBF-4457-9BA7-76735058406E}"/>
    <cellStyle name="Normal 8 2 3 3" xfId="838" xr:uid="{9363D61C-780A-44D4-870F-92B7D0E9C53D}"/>
    <cellStyle name="Normal 8 2 3 3 2" xfId="28743" xr:uid="{11D41C97-741B-4AC7-80C1-ED7E47D0D312}"/>
    <cellStyle name="Normal 8 2 3 4" xfId="28744" xr:uid="{24D49A32-ACCE-415E-A059-17C7AA57C898}"/>
    <cellStyle name="Normal 8 2 3 5" xfId="28740" xr:uid="{EFA35455-4822-45AF-8409-24E18F87FD3C}"/>
    <cellStyle name="Normal 8 2 4" xfId="839" xr:uid="{9BCBE695-4C33-420C-A0AD-02FFED7D4750}"/>
    <cellStyle name="Normal 8 2 4 2" xfId="840" xr:uid="{CF5B0C09-B98E-446C-9748-EA7412DB3F71}"/>
    <cellStyle name="Normal 8 2 4 2 2" xfId="841" xr:uid="{A0735C57-7B83-4C32-B053-789E703D3A02}"/>
    <cellStyle name="Normal 8 2 4 2 2 2" xfId="28747" xr:uid="{12B507A0-4C7D-44F6-8B0B-0E29EF3BD5E4}"/>
    <cellStyle name="Normal 8 2 4 2 3" xfId="28746" xr:uid="{8F17B956-1925-4E0D-9EA6-261EAF6DB82D}"/>
    <cellStyle name="Normal 8 2 4 3" xfId="842" xr:uid="{3F49E3BD-F613-440C-875E-737FA83F0675}"/>
    <cellStyle name="Normal 8 2 4 3 2" xfId="28748" xr:uid="{52146A81-DA62-4443-AD17-8220A4D54F63}"/>
    <cellStyle name="Normal 8 2 4 4" xfId="28749" xr:uid="{E3E0590F-4C34-4024-9790-3F949454922C}"/>
    <cellStyle name="Normal 8 2 4 5" xfId="28750" xr:uid="{6C176196-08CC-438C-84AE-AAE07655A30B}"/>
    <cellStyle name="Normal 8 2 4 6" xfId="28745" xr:uid="{DD1A2825-5E2A-49CB-A5D4-DE4CF9F19B93}"/>
    <cellStyle name="Normal 8 2 5" xfId="843" xr:uid="{FFF206D5-A1E3-45F4-B062-8496F179B1BC}"/>
    <cellStyle name="Normal 8 2 5 2" xfId="844" xr:uid="{78D050F1-6B95-4783-A052-70FC50A41B52}"/>
    <cellStyle name="Normal 8 2 5 2 2" xfId="28753" xr:uid="{1ABDB9F1-A9DF-4893-BC74-7F9DAD31619F}"/>
    <cellStyle name="Normal 8 2 5 2 3" xfId="28754" xr:uid="{ACD7A4A2-7000-47C5-A469-5ED63C37B4F3}"/>
    <cellStyle name="Normal 8 2 5 2 4" xfId="28752" xr:uid="{C37276A4-7427-4F08-AF3B-E29F3505B73C}"/>
    <cellStyle name="Normal 8 2 5 3" xfId="28755" xr:uid="{F4488AD8-38B4-40CD-94ED-CAE93A55A74E}"/>
    <cellStyle name="Normal 8 2 5 4" xfId="28756" xr:uid="{15D5E6E9-A1DA-4779-A6D0-07D8EC1504A1}"/>
    <cellStyle name="Normal 8 2 5 5" xfId="28757" xr:uid="{B7D300A6-A348-4410-A8A2-322132EDD87F}"/>
    <cellStyle name="Normal 8 2 5 6" xfId="28751" xr:uid="{E0BBB050-65AC-427A-BB5F-CBBAC538A54F}"/>
    <cellStyle name="Normal 8 2 6" xfId="845" xr:uid="{F903C11D-1575-4B2D-802B-72606F4E0F7D}"/>
    <cellStyle name="Normal 8 2 6 2" xfId="28759" xr:uid="{1287F56E-8ED3-4458-9483-68FA13B6C854}"/>
    <cellStyle name="Normal 8 2 6 2 2" xfId="28760" xr:uid="{D08FFBC0-A2CF-4317-A1E8-CDB0CC6B6AB7}"/>
    <cellStyle name="Normal 8 2 6 3" xfId="28761" xr:uid="{C433EA5B-A3B0-4C0F-9526-C4AE038DE678}"/>
    <cellStyle name="Normal 8 2 6 4" xfId="28762" xr:uid="{F5A6E084-199A-41A9-B23F-7E134469485E}"/>
    <cellStyle name="Normal 8 2 6 5" xfId="28758" xr:uid="{1F968C58-74A5-4115-B67C-8E8CC39313C1}"/>
    <cellStyle name="Normal 8 2 7" xfId="28763" xr:uid="{A7133A12-09BB-4F07-82B0-553443940A38}"/>
    <cellStyle name="Normal 8 2 7 2" xfId="28764" xr:uid="{8CF88D6F-6313-4A4D-9D13-0DF156522421}"/>
    <cellStyle name="Normal 8 2 7 2 2" xfId="28765" xr:uid="{54B6979E-2EEB-4C8A-B7E1-7772D49A8B64}"/>
    <cellStyle name="Normal 8 2 7 3" xfId="28766" xr:uid="{1F655A6A-6674-4BA5-844F-1B412C64AD99}"/>
    <cellStyle name="Normal 8 2 7 4" xfId="28767" xr:uid="{46A2F6B7-EEFF-44AD-A412-854B9DAA6DCB}"/>
    <cellStyle name="Normal 8 2 8" xfId="28768" xr:uid="{5B9D4484-CA4D-4581-8B03-EA4DD23EBBF1}"/>
    <cellStyle name="Normal 8 2 8 2" xfId="28769" xr:uid="{F69BC9A7-6ABD-4D34-83EC-D935697D5859}"/>
    <cellStyle name="Normal 8 2 9" xfId="28770" xr:uid="{CEC92D97-F788-4482-8AC0-357187D7626E}"/>
    <cellStyle name="Normal 8 3" xfId="846" xr:uid="{9A4488F5-7924-4BA9-A994-B5FE3223582B}"/>
    <cellStyle name="Normal 8 3 10" xfId="28772" xr:uid="{EC892E44-2589-44BC-9207-C864A71715AB}"/>
    <cellStyle name="Normal 8 3 11" xfId="28771" xr:uid="{7ADCE1DA-9461-4F85-A0E4-B70A1CB302DC}"/>
    <cellStyle name="Normal 8 3 2" xfId="847" xr:uid="{C6754862-09CC-4192-98E4-7B2BB51D82E2}"/>
    <cellStyle name="Normal 8 3 2 2" xfId="848" xr:uid="{6CC42EEB-E532-4171-AC02-3EEF10AD5F1A}"/>
    <cellStyle name="Normal 8 3 2 2 2" xfId="849" xr:uid="{4F2BF259-D37A-4CBF-A08F-91DCF55D84A5}"/>
    <cellStyle name="Normal 8 3 2 2 2 2" xfId="28775" xr:uid="{DC93EA4A-12B5-4880-ADCD-8D63F7947CCA}"/>
    <cellStyle name="Normal 8 3 2 2 3" xfId="28776" xr:uid="{0D0FCF3D-462C-4135-9627-FD897D817E6A}"/>
    <cellStyle name="Normal 8 3 2 2 4" xfId="28774" xr:uid="{B98E9DE9-0E71-4769-9DA9-B3FF182C925E}"/>
    <cellStyle name="Normal 8 3 2 3" xfId="850" xr:uid="{C7115FDB-39D1-4F94-B195-E95FBE37EBCA}"/>
    <cellStyle name="Normal 8 3 2 3 2" xfId="28778" xr:uid="{BE85AC0C-42F6-4EBB-B67D-4E4E6B17D9C1}"/>
    <cellStyle name="Normal 8 3 2 3 3" xfId="28777" xr:uid="{B14FB54D-D743-4CB7-8E9A-C30038919E6D}"/>
    <cellStyle name="Normal 8 3 2 4" xfId="28779" xr:uid="{AB732042-E8A4-4D73-B232-3EFAA5FD1A78}"/>
    <cellStyle name="Normal 8 3 2 5" xfId="28780" xr:uid="{D53F4A8E-548C-4A40-A7DB-1E95054718E0}"/>
    <cellStyle name="Normal 8 3 2 6" xfId="28781" xr:uid="{BBC1DB1E-1ECF-4B72-B996-06F41C5409E2}"/>
    <cellStyle name="Normal 8 3 2 7" xfId="28773" xr:uid="{13670A82-5DFC-42A4-B9B9-849B57A66A23}"/>
    <cellStyle name="Normal 8 3 3" xfId="851" xr:uid="{4B689CBF-DFBE-43BA-AB88-ACE446EE3A05}"/>
    <cellStyle name="Normal 8 3 3 2" xfId="852" xr:uid="{A07B3ABC-57B7-45DB-A2FC-2A77ECD41FB0}"/>
    <cellStyle name="Normal 8 3 3 2 2" xfId="28784" xr:uid="{9F9E59DA-15A1-4425-90C9-9A904012FC5C}"/>
    <cellStyle name="Normal 8 3 3 2 3" xfId="28783" xr:uid="{0B070CA9-6DBD-43F0-BFCE-EC95A624EB96}"/>
    <cellStyle name="Normal 8 3 3 3" xfId="28785" xr:uid="{923D7321-3D0A-43CE-B7A1-F09AD3CE2859}"/>
    <cellStyle name="Normal 8 3 3 4" xfId="28786" xr:uid="{5AD95C91-5BDA-4948-8861-8A0EDA830E64}"/>
    <cellStyle name="Normal 8 3 3 5" xfId="28787" xr:uid="{01A185B4-0841-4152-B67C-7601CAC4E146}"/>
    <cellStyle name="Normal 8 3 3 6" xfId="28782" xr:uid="{C9F99AE3-C919-4ED2-BE33-BD6ACD87F1D6}"/>
    <cellStyle name="Normal 8 3 4" xfId="853" xr:uid="{8B08E994-2A8A-43E3-A4C9-7630296892E1}"/>
    <cellStyle name="Normal 8 3 4 2" xfId="28789" xr:uid="{CCE38835-6550-4923-88E0-46EB414C4D7A}"/>
    <cellStyle name="Normal 8 3 4 2 2" xfId="28790" xr:uid="{AA00EB92-96C1-4385-9E23-682706662471}"/>
    <cellStyle name="Normal 8 3 4 3" xfId="28791" xr:uid="{477E52D3-A353-4C42-9BB8-DA1F7A977252}"/>
    <cellStyle name="Normal 8 3 4 4" xfId="28792" xr:uid="{BC209F43-023E-49C1-BF0A-009409DE2E06}"/>
    <cellStyle name="Normal 8 3 4 5" xfId="28793" xr:uid="{4C6A8750-2A5D-4D5B-8889-9596210992B3}"/>
    <cellStyle name="Normal 8 3 4 6" xfId="28788" xr:uid="{2476B940-0FE3-4A8E-8C6A-46EEEDC6E8B8}"/>
    <cellStyle name="Normal 8 3 5" xfId="28794" xr:uid="{1AF7C9FA-BB1F-47B6-B5C1-94D90C59EFEE}"/>
    <cellStyle name="Normal 8 3 5 2" xfId="28795" xr:uid="{9DEBA769-0F70-4C18-A8A9-C213B4521034}"/>
    <cellStyle name="Normal 8 3 5 2 2" xfId="28796" xr:uid="{C7147FF0-0663-42A6-90FD-4BA9CBEBFD9E}"/>
    <cellStyle name="Normal 8 3 5 3" xfId="28797" xr:uid="{649F57A4-F5DA-4657-B17C-A9ECF379C10C}"/>
    <cellStyle name="Normal 8 3 5 4" xfId="28798" xr:uid="{010316C4-A564-47E8-81F2-E74FB292CE98}"/>
    <cellStyle name="Normal 8 3 5 5" xfId="28799" xr:uid="{6386575F-672A-43DC-B7C0-764E2D7BA031}"/>
    <cellStyle name="Normal 8 3 6" xfId="28800" xr:uid="{C02CD59C-5DF3-4B04-ABA1-F085BA8B04EC}"/>
    <cellStyle name="Normal 8 3 6 2" xfId="28801" xr:uid="{40603D8C-865E-4467-A3E8-206F0ECEEDE9}"/>
    <cellStyle name="Normal 8 3 7" xfId="28802" xr:uid="{D3F2FB2C-ECB0-411F-96ED-9B78D560C835}"/>
    <cellStyle name="Normal 8 3 8" xfId="28803" xr:uid="{AC53683D-54E6-43A2-A8D9-0F345B25E546}"/>
    <cellStyle name="Normal 8 3 9" xfId="28804" xr:uid="{C1490AFF-FA53-4BDF-A2BC-24B2849C3420}"/>
    <cellStyle name="Normal 8 4" xfId="854" xr:uid="{1E3AC68F-B4BA-4B69-9C2A-B26247DB03E9}"/>
    <cellStyle name="Normal 8 4 10" xfId="28806" xr:uid="{C2778E78-1548-49D1-9394-84289BF9DB6D}"/>
    <cellStyle name="Normal 8 4 11" xfId="28805" xr:uid="{DE9ACAC7-B3DF-49AF-BEA9-82290849B851}"/>
    <cellStyle name="Normal 8 4 2" xfId="855" xr:uid="{01AB1226-3BC6-4E72-A027-817256530C46}"/>
    <cellStyle name="Normal 8 4 2 2" xfId="856" xr:uid="{7CEE6F5E-297F-4EB4-A660-B0286860158F}"/>
    <cellStyle name="Normal 8 4 2 2 2" xfId="28809" xr:uid="{DBACF6CB-EB7D-43F9-AE85-7F5C10E69FE4}"/>
    <cellStyle name="Normal 8 4 2 2 3" xfId="28808" xr:uid="{EA80F470-6E71-49BD-BC6E-EC8A7D769584}"/>
    <cellStyle name="Normal 8 4 2 3" xfId="28810" xr:uid="{C37B81C1-DA3F-4976-B672-BF2380B537B4}"/>
    <cellStyle name="Normal 8 4 2 4" xfId="28811" xr:uid="{E1F1738D-78C6-4E8C-8765-EB1E1F85208A}"/>
    <cellStyle name="Normal 8 4 2 5" xfId="28812" xr:uid="{E1E8FBFE-5AA7-48B8-A667-1A17241B10C2}"/>
    <cellStyle name="Normal 8 4 2 6" xfId="28807" xr:uid="{FFA5046E-1913-4303-B0B1-368503DE217F}"/>
    <cellStyle name="Normal 8 4 3" xfId="857" xr:uid="{57AD1E69-A9BA-4EDB-B521-BDAE57DE54B0}"/>
    <cellStyle name="Normal 8 4 3 2" xfId="28814" xr:uid="{3FCCF89E-CDDE-4166-8CAE-7AB1EAA67743}"/>
    <cellStyle name="Normal 8 4 3 2 2" xfId="28815" xr:uid="{F48750C0-669D-40F2-8FDA-B8909105F1B3}"/>
    <cellStyle name="Normal 8 4 3 3" xfId="28816" xr:uid="{CA248BED-1F32-4957-B985-47B093E7A2F8}"/>
    <cellStyle name="Normal 8 4 3 4" xfId="28817" xr:uid="{BA4ECB9C-F6F4-47DF-8859-8AF5176CF1EA}"/>
    <cellStyle name="Normal 8 4 3 5" xfId="28813" xr:uid="{4CE4E474-8A4A-49EF-9D2C-EEDED6B8FB1C}"/>
    <cellStyle name="Normal 8 4 4" xfId="28818" xr:uid="{A1225EDD-E436-4690-A65E-DCB7A2D0E793}"/>
    <cellStyle name="Normal 8 4 4 2" xfId="28819" xr:uid="{A5E127D9-DBC7-4C79-B4A5-4B8374FE1F9E}"/>
    <cellStyle name="Normal 8 4 4 2 2" xfId="28820" xr:uid="{516078B3-98BB-4C6E-903C-11327541F88D}"/>
    <cellStyle name="Normal 8 4 4 3" xfId="28821" xr:uid="{0FE8C9ED-FCC4-4197-AC75-BCA4002A0054}"/>
    <cellStyle name="Normal 8 4 4 4" xfId="28822" xr:uid="{91E534EC-1981-4252-8EAD-6DDE0472E93C}"/>
    <cellStyle name="Normal 8 4 5" xfId="28823" xr:uid="{2B6FC82F-6A2F-4CDC-9B63-7EF5F48CC9CE}"/>
    <cellStyle name="Normal 8 4 5 2" xfId="28824" xr:uid="{ED016D01-45D5-458C-857E-6F180363442D}"/>
    <cellStyle name="Normal 8 4 5 2 2" xfId="28825" xr:uid="{F260783F-2EA9-43C8-BD46-4D964049BCC7}"/>
    <cellStyle name="Normal 8 4 5 3" xfId="28826" xr:uid="{CDF9EA07-5647-4671-9284-D7B882E9004D}"/>
    <cellStyle name="Normal 8 4 5 4" xfId="28827" xr:uid="{620A5567-FB0C-4E37-B190-7F420DD5E5F1}"/>
    <cellStyle name="Normal 8 4 6" xfId="28828" xr:uid="{49340758-B5EB-4474-9B8E-909D52D59BA5}"/>
    <cellStyle name="Normal 8 4 6 2" xfId="28829" xr:uid="{CDDD782F-AC65-403A-8CC5-5A5843CF2B53}"/>
    <cellStyle name="Normal 8 4 7" xfId="28830" xr:uid="{76C569F1-36E6-4F1B-B3BE-7BA72FD04ED5}"/>
    <cellStyle name="Normal 8 4 8" xfId="28831" xr:uid="{577C3A5B-5E90-418A-92F6-65B7BA3AF833}"/>
    <cellStyle name="Normal 8 4 9" xfId="28832" xr:uid="{D4431A59-CC99-46B1-BD16-B3C6BAED7239}"/>
    <cellStyle name="Normal 8 5" xfId="858" xr:uid="{1C0F96D7-5B05-4A77-AE16-A6F8C492CB50}"/>
    <cellStyle name="Normal 8 5 10" xfId="28833" xr:uid="{3044A473-0E83-4CD7-B4C4-A624F3206AF1}"/>
    <cellStyle name="Normal 8 5 2" xfId="859" xr:uid="{5F3BEC0B-8B83-4AC3-BEF5-29444D339BEE}"/>
    <cellStyle name="Normal 8 5 2 2" xfId="860" xr:uid="{4B64635D-C038-4241-AF06-23B0A20ADCD6}"/>
    <cellStyle name="Normal 8 5 2 2 2" xfId="28836" xr:uid="{59DAC680-5BBB-4CC0-879B-3CEA00C888CF}"/>
    <cellStyle name="Normal 8 5 2 2 3" xfId="28835" xr:uid="{7A0F284A-724B-4A60-A44D-CAFF14D804E0}"/>
    <cellStyle name="Normal 8 5 2 3" xfId="28837" xr:uid="{AACB9E2D-A8DF-4EC4-BA3A-542F9E9F3CAD}"/>
    <cellStyle name="Normal 8 5 2 4" xfId="28838" xr:uid="{B57F5D9B-13A6-44A5-BFAD-C98EC2174A06}"/>
    <cellStyle name="Normal 8 5 2 5" xfId="28834" xr:uid="{1794909E-D5C0-43BA-A7AB-3FD39AA1DD3D}"/>
    <cellStyle name="Normal 8 5 3" xfId="861" xr:uid="{2E396517-4F41-4713-A06E-423C19FB8873}"/>
    <cellStyle name="Normal 8 5 3 2" xfId="28840" xr:uid="{1AA847A6-E7B3-470B-B960-9F867E49F8E1}"/>
    <cellStyle name="Normal 8 5 3 2 2" xfId="28841" xr:uid="{23B28F6B-9969-4748-810B-62A6E3F4C027}"/>
    <cellStyle name="Normal 8 5 3 3" xfId="28842" xr:uid="{0B471BFC-1135-4953-A598-84A039D67333}"/>
    <cellStyle name="Normal 8 5 3 4" xfId="28843" xr:uid="{9E3DD3F4-7AC2-4F31-892B-DC570CEC7B9B}"/>
    <cellStyle name="Normal 8 5 3 5" xfId="28839" xr:uid="{2C6B62B7-3959-4568-A36E-DA8D79923B66}"/>
    <cellStyle name="Normal 8 5 4" xfId="28844" xr:uid="{49879232-B9B7-4BAF-A6A6-2191B94C2C7C}"/>
    <cellStyle name="Normal 8 5 4 2" xfId="28845" xr:uid="{161940CA-72F8-43AF-9D19-C362203B63FE}"/>
    <cellStyle name="Normal 8 5 4 2 2" xfId="28846" xr:uid="{6C68994E-3348-4E78-B488-8E7D88D2E50C}"/>
    <cellStyle name="Normal 8 5 4 3" xfId="28847" xr:uid="{1DAF6B99-2E72-4F5E-9119-D3F459D73512}"/>
    <cellStyle name="Normal 8 5 4 4" xfId="28848" xr:uid="{B9EF172D-6C73-4C02-A614-40845D6AC947}"/>
    <cellStyle name="Normal 8 5 5" xfId="28849" xr:uid="{73492749-7438-4476-896A-DB4E2A5212C5}"/>
    <cellStyle name="Normal 8 5 5 2" xfId="28850" xr:uid="{C5122AE6-7FE5-4046-9817-7B99C595E44C}"/>
    <cellStyle name="Normal 8 5 5 2 2" xfId="28851" xr:uid="{35372C69-287E-4784-9338-1710E820F073}"/>
    <cellStyle name="Normal 8 5 5 3" xfId="28852" xr:uid="{637402BB-57F0-4980-B280-B3B0B5D126A7}"/>
    <cellStyle name="Normal 8 5 5 4" xfId="28853" xr:uid="{934B13E5-520F-4AAD-9C26-4547D898A69E}"/>
    <cellStyle name="Normal 8 5 6" xfId="28854" xr:uid="{6ED9A1A5-D684-455D-906B-F236E6229A9C}"/>
    <cellStyle name="Normal 8 5 6 2" xfId="28855" xr:uid="{06CBF14B-1E24-463D-81D6-902B04992857}"/>
    <cellStyle name="Normal 8 5 7" xfId="28856" xr:uid="{F34AEAE8-056E-435C-8605-28E6FB7E6595}"/>
    <cellStyle name="Normal 8 5 8" xfId="28857" xr:uid="{35687ACF-962B-4322-B986-9A9B0FC09FBF}"/>
    <cellStyle name="Normal 8 5 9" xfId="28858" xr:uid="{B1EA40BD-EC1C-40A5-A155-CC840146C5F0}"/>
    <cellStyle name="Normal 8 6" xfId="862" xr:uid="{A4CD3C03-8DE4-40BF-B18B-C5C69CCE859D}"/>
    <cellStyle name="Normal 8 6 10" xfId="28859" xr:uid="{9AA7D881-A50A-48EB-AFA9-04087A2633FC}"/>
    <cellStyle name="Normal 8 6 2" xfId="863" xr:uid="{781E36EE-7B2C-4964-89D2-245F25A06ED9}"/>
    <cellStyle name="Normal 8 6 2 2" xfId="28861" xr:uid="{E363DFDC-9E39-48CE-BDBA-4F281143142F}"/>
    <cellStyle name="Normal 8 6 2 2 2" xfId="28862" xr:uid="{1D249A29-9596-4D3F-8165-2F5A01C276F0}"/>
    <cellStyle name="Normal 8 6 2 3" xfId="28863" xr:uid="{17C9D343-1500-4C46-9DDF-28F9D34C7BBC}"/>
    <cellStyle name="Normal 8 6 2 4" xfId="28864" xr:uid="{8C92B19F-3E77-40F2-9D71-D0CA236BC0FB}"/>
    <cellStyle name="Normal 8 6 2 5" xfId="28860" xr:uid="{31EE5C21-E0D8-44BB-BD12-4350A2B401A0}"/>
    <cellStyle name="Normal 8 6 3" xfId="28865" xr:uid="{97B0567F-61AC-4057-8A6C-42FDA4A70EBA}"/>
    <cellStyle name="Normal 8 6 3 2" xfId="28866" xr:uid="{045D4512-2535-4BC4-B8EF-818BC1E7B2D8}"/>
    <cellStyle name="Normal 8 6 3 2 2" xfId="28867" xr:uid="{7AADBE25-9DD4-427D-AF37-9CF16DC1B343}"/>
    <cellStyle name="Normal 8 6 3 3" xfId="28868" xr:uid="{529341C6-4279-4BC3-8CCA-6A70FC7E0C53}"/>
    <cellStyle name="Normal 8 6 3 4" xfId="28869" xr:uid="{87C085F9-1A0E-476B-8485-1911EC0DA754}"/>
    <cellStyle name="Normal 8 6 4" xfId="28870" xr:uid="{9F211E0F-E484-439A-9FF4-9251A6EBC0D5}"/>
    <cellStyle name="Normal 8 6 4 2" xfId="28871" xr:uid="{DA305F22-08A1-4559-87B7-EEAA5266623E}"/>
    <cellStyle name="Normal 8 6 4 2 2" xfId="28872" xr:uid="{3FE0FA9B-3DA3-4793-B874-9A455393B074}"/>
    <cellStyle name="Normal 8 6 4 3" xfId="28873" xr:uid="{D844790A-6A38-4D3C-952B-29C0679771C5}"/>
    <cellStyle name="Normal 8 6 4 4" xfId="28874" xr:uid="{24651162-8CDE-40E7-B475-61914B189FF8}"/>
    <cellStyle name="Normal 8 6 5" xfId="28875" xr:uid="{15279F80-4A34-4387-AE70-915BED7D766B}"/>
    <cellStyle name="Normal 8 6 5 2" xfId="28876" xr:uid="{C9F81E88-A2F9-4CA8-83B0-286B58B123F8}"/>
    <cellStyle name="Normal 8 6 5 2 2" xfId="28877" xr:uid="{0DDECA60-E1B9-414C-95FD-9323A11D0726}"/>
    <cellStyle name="Normal 8 6 5 3" xfId="28878" xr:uid="{B0CBE311-692F-41C3-8010-D7410AE938FE}"/>
    <cellStyle name="Normal 8 6 5 4" xfId="28879" xr:uid="{691BD87A-1ED4-4F65-83F5-B3942523B092}"/>
    <cellStyle name="Normal 8 6 6" xfId="28880" xr:uid="{16936991-955C-46AD-B4FB-208618C965FB}"/>
    <cellStyle name="Normal 8 6 6 2" xfId="28881" xr:uid="{76758BB0-7B58-4BC5-A199-3AB88F322689}"/>
    <cellStyle name="Normal 8 6 7" xfId="28882" xr:uid="{24266D76-53D8-4B41-A4A2-32EFD45919B6}"/>
    <cellStyle name="Normal 8 6 8" xfId="28883" xr:uid="{EDBE26A5-2536-47E6-BE14-AE0C86A6154B}"/>
    <cellStyle name="Normal 8 6 9" xfId="28884" xr:uid="{1AE28A2D-23CB-435D-B153-C948792CCF65}"/>
    <cellStyle name="Normal 8 7" xfId="864" xr:uid="{892A9AF6-9B53-4DE1-A2ED-90935B798186}"/>
    <cellStyle name="Normal 8 7 2" xfId="865" xr:uid="{3FFD61AE-20F4-4127-A7E1-774042389EF6}"/>
    <cellStyle name="Normal 8 7 3" xfId="28885" xr:uid="{1202B0E1-61FB-4EBA-B914-4065904D1AFE}"/>
    <cellStyle name="Normal 8 8" xfId="866" xr:uid="{CB485510-2C3F-49BE-A4DC-7F4A4D0DDEA0}"/>
    <cellStyle name="Normal 8 8 2" xfId="28887" xr:uid="{CD087D77-BF5E-4E54-9B94-5DAD0DBE5CF2}"/>
    <cellStyle name="Normal 8 8 3" xfId="28886" xr:uid="{0B1D2960-87AB-437D-9C06-F96164DF2A0C}"/>
    <cellStyle name="Normal 8 9" xfId="28888" xr:uid="{B779677B-3646-4AEB-8CC6-2EA7B87EA252}"/>
    <cellStyle name="Normal 80" xfId="28889" xr:uid="{68556541-E11A-4889-813B-D194B3EDA514}"/>
    <cellStyle name="Normal 80 2" xfId="28890" xr:uid="{4EFA5265-DF84-4837-BCF8-3549B9BD812A}"/>
    <cellStyle name="Normal 80 2 2" xfId="28891" xr:uid="{A3648EC1-4B95-40AD-B09E-EAF689E1BBDB}"/>
    <cellStyle name="Normal 80 3" xfId="28892" xr:uid="{048CDCBA-B0D7-44C4-9E8F-0732FDD375DA}"/>
    <cellStyle name="Normal 80 3 2" xfId="28893" xr:uid="{2ED03E8C-F9C6-41A6-B016-9C84D260B87D}"/>
    <cellStyle name="Normal 80 4" xfId="28894" xr:uid="{3945BCA3-5B1E-4DF1-AC33-26E66A213DE5}"/>
    <cellStyle name="Normal 81" xfId="28895" xr:uid="{B8B58AC9-25C8-4EB5-A926-A5F452BB1B9C}"/>
    <cellStyle name="Normal 81 2" xfId="28896" xr:uid="{11DC18AC-3A21-4F62-AB13-C3CBF8A7C1BE}"/>
    <cellStyle name="Normal 81 2 2" xfId="28897" xr:uid="{C447F41C-E965-4182-9A6B-547AA31D997E}"/>
    <cellStyle name="Normal 81 3" xfId="28898" xr:uid="{82645E69-7082-48CC-BB90-7756C842305F}"/>
    <cellStyle name="Normal 81 3 2" xfId="28899" xr:uid="{D87054E7-118D-4B79-903C-BC71179D8F10}"/>
    <cellStyle name="Normal 81 4" xfId="28900" xr:uid="{003FE3EE-5849-4D1D-9B3E-4207E4FE858F}"/>
    <cellStyle name="Normal 81 5" xfId="28901" xr:uid="{E2FFD4B8-8474-45E1-9430-949AAA7980B3}"/>
    <cellStyle name="Normal 82" xfId="28902" xr:uid="{E67BD009-9864-4B16-AF7B-4950D4CCFF5E}"/>
    <cellStyle name="Normal 82 2" xfId="28903" xr:uid="{6257C4AC-5C20-4F0D-8B4D-8BF5937B6F6B}"/>
    <cellStyle name="Normal 82 2 2" xfId="28904" xr:uid="{82054EB6-4016-4701-A0EE-0E3265B2AF58}"/>
    <cellStyle name="Normal 82 2 3" xfId="28905" xr:uid="{93AB12FF-39EB-4F9C-B086-BA7C2871682A}"/>
    <cellStyle name="Normal 82 3" xfId="28906" xr:uid="{F4D864D5-F7B6-4746-9378-2793877507AC}"/>
    <cellStyle name="Normal 82 3 2" xfId="28907" xr:uid="{9448D803-F28A-4AB2-9CDF-10E9EF2E4D01}"/>
    <cellStyle name="Normal 82 3 3" xfId="28908" xr:uid="{B52D8353-87DF-41E8-A5C6-7180B34A64CA}"/>
    <cellStyle name="Normal 82 4" xfId="28909" xr:uid="{9651575E-2B6F-4C33-A0AC-6A62CD1F7430}"/>
    <cellStyle name="Normal 83" xfId="28910" xr:uid="{79A76657-73E8-40A0-9C58-1E9025776FC3}"/>
    <cellStyle name="Normal 83 2" xfId="28911" xr:uid="{D474D7E4-7245-4F1D-BBAD-7C6B83AAA4B1}"/>
    <cellStyle name="Normal 83 2 2" xfId="28912" xr:uid="{6C8C61E5-BDA7-4B38-BCB3-5F6DDB79CDBA}"/>
    <cellStyle name="Normal 83 2 3" xfId="28913" xr:uid="{06C30EE6-6EF0-4839-A74C-32BFC334F9E9}"/>
    <cellStyle name="Normal 83 3" xfId="28914" xr:uid="{400F795E-C151-477E-952D-8D3CA85C512C}"/>
    <cellStyle name="Normal 83 4" xfId="28915" xr:uid="{479B1E5C-2C4D-404C-9747-CF8A572696CC}"/>
    <cellStyle name="Normal 83 5" xfId="28916" xr:uid="{CA2C5EDF-C8BE-49C7-8C8D-C7FA2AEB2D7A}"/>
    <cellStyle name="Normal 84" xfId="28917" xr:uid="{EC4C81CD-05F3-45EC-8360-B7D27C3E111D}"/>
    <cellStyle name="Normal 84 2" xfId="28918" xr:uid="{49DC2294-C04A-42E6-AF80-39D36E061E2C}"/>
    <cellStyle name="Normal 84 3" xfId="28919" xr:uid="{6D2C70DA-2A31-43B8-B8DB-B30DF5219352}"/>
    <cellStyle name="Normal 84 3 2" xfId="28920" xr:uid="{3B2DBC77-DF85-4B38-8ECE-9EBE80EE6F80}"/>
    <cellStyle name="Normal 84 3 2 2" xfId="28921" xr:uid="{80D5A8D3-055B-43EE-9600-39B9BCE325F5}"/>
    <cellStyle name="Normal 84 3 2 2 2" xfId="28922" xr:uid="{C605E83F-0FD5-4DE4-B12B-C6D034B3342C}"/>
    <cellStyle name="Normal 84 3 2 2 3" xfId="28923" xr:uid="{C5D39B02-D4DF-4C30-B7F5-DDCD409C4DE8}"/>
    <cellStyle name="Normal 84 3 2 3" xfId="28924" xr:uid="{186C9AD1-C8B6-4066-B48C-EAC8657106F3}"/>
    <cellStyle name="Normal 84 3 2 4" xfId="28925" xr:uid="{08CFCA87-C615-4D49-85D7-59F6A3071876}"/>
    <cellStyle name="Normal 84 3 3" xfId="28926" xr:uid="{81F72343-B635-4293-A76C-908CEBD4D268}"/>
    <cellStyle name="Normal 84 3 4" xfId="28927" xr:uid="{AF477DBA-6766-44C9-89BC-C9D296731E0C}"/>
    <cellStyle name="Normal 84 3 5" xfId="28928" xr:uid="{9C731D64-D9D0-46AB-B1DB-D08681C11E79}"/>
    <cellStyle name="Normal 85" xfId="28929" xr:uid="{C226FAA7-3085-4596-A338-DAE9C3A6CEA1}"/>
    <cellStyle name="Normal 85 2" xfId="28930" xr:uid="{6F5FD674-A2AE-4DE6-B52D-49006BBF5FED}"/>
    <cellStyle name="Normal 86" xfId="28931" xr:uid="{DB2EE72B-2275-456C-B813-9D6A1AA711F5}"/>
    <cellStyle name="Normal 86 2" xfId="28932" xr:uid="{F2423CC5-FF0B-49BF-B08A-683D0F5A05F3}"/>
    <cellStyle name="Normal 87" xfId="28933" xr:uid="{B2F69AFA-468C-4E3C-A39C-0BAEF39BE320}"/>
    <cellStyle name="Normal 87 2" xfId="28934" xr:uid="{86B18687-03BC-4D6E-9AB0-0D2D000AC2A7}"/>
    <cellStyle name="Normal 87 2 2" xfId="28935" xr:uid="{1705C381-1A78-4004-82D2-3DB39E14BFCF}"/>
    <cellStyle name="Normal 87 2 2 2" xfId="28936" xr:uid="{AC3FB42F-0C32-4092-ABB6-E94D635E7521}"/>
    <cellStyle name="Normal 87 2 3" xfId="28937" xr:uid="{AA0092E1-F403-45AA-928F-A8B391CFB299}"/>
    <cellStyle name="Normal 87 2 4" xfId="28938" xr:uid="{CA3FAC6C-D5EA-41B9-B0CF-4DEF187905B0}"/>
    <cellStyle name="Normal 87 3" xfId="28939" xr:uid="{DB2A43E7-1F2B-4313-8637-3432AA96FF5E}"/>
    <cellStyle name="Normal 87 3 2" xfId="28940" xr:uid="{5E52370A-5159-401F-A3EF-9CA3AF025DFF}"/>
    <cellStyle name="Normal 87 3 2 2" xfId="28941" xr:uid="{42DF89F9-7381-495E-A6B6-B1EA045AEE8C}"/>
    <cellStyle name="Normal 87 3 3" xfId="28942" xr:uid="{C45B91E5-92D3-4E2B-8341-888C58840913}"/>
    <cellStyle name="Normal 87 3 4" xfId="28943" xr:uid="{CF281919-1040-4AC9-949A-0529A42DAEC7}"/>
    <cellStyle name="Normal 87 4" xfId="28944" xr:uid="{6F547BD9-5878-4A2E-881D-8BA9C19A2DCC}"/>
    <cellStyle name="Normal 87 4 2" xfId="28945" xr:uid="{5B978316-0FD1-4A1E-BCE6-BE843385572C}"/>
    <cellStyle name="Normal 87 4 2 2" xfId="28946" xr:uid="{4A212C13-0525-4D99-A360-163A633ECCBE}"/>
    <cellStyle name="Normal 87 4 3" xfId="28947" xr:uid="{935EFC05-A7F7-4F02-A624-D3B5B1A01781}"/>
    <cellStyle name="Normal 87 4 4" xfId="28948" xr:uid="{853EA5CC-93AC-4802-94A1-974AA2542149}"/>
    <cellStyle name="Normal 87 5" xfId="28949" xr:uid="{FC0825D1-BA5A-47A5-B2F6-2B4CE33CE169}"/>
    <cellStyle name="Normal 87 5 2" xfId="28950" xr:uid="{37145857-2C4D-47A5-84CC-F37F55AEF94C}"/>
    <cellStyle name="Normal 87 5 2 2" xfId="28951" xr:uid="{A01A443C-D8F3-4880-ADB1-A2DABD98276E}"/>
    <cellStyle name="Normal 87 5 3" xfId="28952" xr:uid="{1E5E5827-79EF-486A-A35E-9E657DDDF06D}"/>
    <cellStyle name="Normal 87 5 4" xfId="28953" xr:uid="{075A049E-EDAF-40D5-8A96-17F9688A4825}"/>
    <cellStyle name="Normal 87 6" xfId="28954" xr:uid="{EEA355FA-048C-413D-9E9B-77FB774EAC42}"/>
    <cellStyle name="Normal 87 6 2" xfId="28955" xr:uid="{1D1BDBA6-4C7A-4C2D-BF9D-E5D9BEAFD774}"/>
    <cellStyle name="Normal 87 7" xfId="28956" xr:uid="{F2D0DB7E-9E9B-45AA-BC00-BFD8ACA713BB}"/>
    <cellStyle name="Normal 87 8" xfId="28957" xr:uid="{67180FBF-238B-4A31-BA31-9A0B90435697}"/>
    <cellStyle name="Normal 87 9" xfId="28958" xr:uid="{EB03C4F9-2E89-4753-A233-E8A93860DDEF}"/>
    <cellStyle name="Normal 88" xfId="28959" xr:uid="{074C6599-F007-49D9-90AA-E9F4E738E4C2}"/>
    <cellStyle name="Normal 88 2" xfId="28960" xr:uid="{3CECAE3C-0712-4158-9124-E611D6931027}"/>
    <cellStyle name="Normal 88 2 2" xfId="28961" xr:uid="{9C91CF7F-6549-47FF-9F2E-F66560B84F1B}"/>
    <cellStyle name="Normal 88 2 2 2" xfId="28962" xr:uid="{E5E86684-1455-4208-B06A-CD4462E22255}"/>
    <cellStyle name="Normal 88 2 3" xfId="28963" xr:uid="{A3CD5B4E-3955-4B8E-8283-B30632284DA6}"/>
    <cellStyle name="Normal 88 2 4" xfId="28964" xr:uid="{BD1604C8-9FB9-44C0-80FE-09E341DBE1F4}"/>
    <cellStyle name="Normal 88 3" xfId="28965" xr:uid="{39FB2FBE-F0CA-4CDF-B897-2E5A5BC8FEB0}"/>
    <cellStyle name="Normal 88 3 2" xfId="28966" xr:uid="{D1583103-347E-453B-9DDE-1C16CD83ADA8}"/>
    <cellStyle name="Normal 88 3 2 2" xfId="28967" xr:uid="{5A60B571-41A3-4F98-A78C-DC9AAD5702F4}"/>
    <cellStyle name="Normal 88 3 3" xfId="28968" xr:uid="{1DB20784-6FD6-41B5-B853-165E93615F08}"/>
    <cellStyle name="Normal 88 3 4" xfId="28969" xr:uid="{FCB70AF0-EE33-42BA-8621-D5B67ED66551}"/>
    <cellStyle name="Normal 88 3 5" xfId="28970" xr:uid="{C2138864-BB4D-4BD0-B787-50B952C77E43}"/>
    <cellStyle name="Normal 88 4" xfId="28971" xr:uid="{E1A07925-E9F8-4F6D-9FF9-E72CF4D61D4F}"/>
    <cellStyle name="Normal 88 4 2" xfId="28972" xr:uid="{73A32E94-0E00-4EEA-87DA-0601AAE3BF14}"/>
    <cellStyle name="Normal 88 4 2 2" xfId="28973" xr:uid="{07DDE46D-05BA-4073-A523-39C6429326F0}"/>
    <cellStyle name="Normal 88 4 3" xfId="28974" xr:uid="{6D40136A-8514-4787-AF5F-34F6F9C2DB7B}"/>
    <cellStyle name="Normal 88 4 4" xfId="28975" xr:uid="{F98D596D-920B-41C3-82B4-940FC971A742}"/>
    <cellStyle name="Normal 88 5" xfId="28976" xr:uid="{9F884E05-EB48-4DBF-91E4-928D510326F6}"/>
    <cellStyle name="Normal 88 5 2" xfId="28977" xr:uid="{0469AB45-3104-4D2D-A278-BB74D874D3C1}"/>
    <cellStyle name="Normal 88 5 2 2" xfId="28978" xr:uid="{29AE1C6F-A1C1-48B6-957E-CAD6750F9464}"/>
    <cellStyle name="Normal 88 5 3" xfId="28979" xr:uid="{4BFEBECD-6105-441C-B623-5F045273D1BA}"/>
    <cellStyle name="Normal 88 5 4" xfId="28980" xr:uid="{38CB9CD1-0EF6-4BDD-A243-B4A708D04177}"/>
    <cellStyle name="Normal 88 6" xfId="28981" xr:uid="{A780E618-6E68-41E9-B810-03DF078E913C}"/>
    <cellStyle name="Normal 88 6 2" xfId="28982" xr:uid="{CA4CFB5F-328B-4619-9043-C704F11F83FA}"/>
    <cellStyle name="Normal 88 7" xfId="28983" xr:uid="{3F40DDC5-9E20-410F-9C1E-9C01C8693F78}"/>
    <cellStyle name="Normal 88 8" xfId="28984" xr:uid="{C129E372-D8F7-4770-B08E-C34968A614E1}"/>
    <cellStyle name="Normal 88 9" xfId="28985" xr:uid="{F5FD6592-BC16-450C-9B02-31D41D1C97A1}"/>
    <cellStyle name="Normal 89" xfId="28986" xr:uid="{02521C90-2F37-4CB3-A77B-49C2E852F524}"/>
    <cellStyle name="Normal 89 10" xfId="28987" xr:uid="{4E3BEBBE-7F49-4C3A-8E64-47CCCF0E2175}"/>
    <cellStyle name="Normal 89 11" xfId="28988" xr:uid="{F927C9FA-FDAE-4D43-B532-6681295B1D47}"/>
    <cellStyle name="Normal 89 2" xfId="28989" xr:uid="{C01A40AB-36E5-4A3B-8D87-400EA40D7327}"/>
    <cellStyle name="Normal 89 2 2" xfId="28990" xr:uid="{D4BD7EB6-E35F-4161-A487-CF6E2EB2B4CF}"/>
    <cellStyle name="Normal 89 2 2 2" xfId="28991" xr:uid="{470DF24B-1937-4A05-BD16-E484BC6EC692}"/>
    <cellStyle name="Normal 89 2 2 2 2" xfId="28992" xr:uid="{B01C95DF-D63D-497C-BAB2-8D05CA7F9737}"/>
    <cellStyle name="Normal 89 2 2 2 2 2" xfId="28993" xr:uid="{C1AA1363-1EE6-4BF7-BE35-2C16D9865B0D}"/>
    <cellStyle name="Normal 89 2 2 2 3" xfId="28994" xr:uid="{808E7735-78FD-4B10-96DE-DB7DCCFE51EB}"/>
    <cellStyle name="Normal 89 2 2 3" xfId="28995" xr:uid="{EFADAD4E-0733-4962-B709-35DFF7ABA3AF}"/>
    <cellStyle name="Normal 89 2 2 4" xfId="28996" xr:uid="{ACE577E4-5900-42F2-9884-8C149F6EC303}"/>
    <cellStyle name="Normal 89 2 2 5" xfId="28997" xr:uid="{34357830-04E5-4F05-B670-48A9D98B9DF0}"/>
    <cellStyle name="Normal 89 2 3" xfId="28998" xr:uid="{7C545280-8BEF-4978-B6EA-B376BC5C61E7}"/>
    <cellStyle name="Normal 89 2 3 2" xfId="28999" xr:uid="{BD7FA1CB-38A7-4CCE-B0B1-E136578C70D7}"/>
    <cellStyle name="Normal 89 2 4" xfId="29000" xr:uid="{143D939D-B261-42E0-BF2F-F5499ABAA6FA}"/>
    <cellStyle name="Normal 89 2 4 2" xfId="29001" xr:uid="{61CDB401-8BE3-496A-B999-3792802FBD74}"/>
    <cellStyle name="Normal 89 2 5" xfId="29002" xr:uid="{F1B774F2-DBDB-4DB9-BA3D-AECB926CEBEC}"/>
    <cellStyle name="Normal 89 2 6" xfId="29003" xr:uid="{28FEA518-7DFC-455F-804D-62CB0DECDC60}"/>
    <cellStyle name="Normal 89 3" xfId="29004" xr:uid="{C8ABE438-9312-47E7-8950-915F724D34F3}"/>
    <cellStyle name="Normal 89 3 2" xfId="29005" xr:uid="{798702D6-2AE9-4435-948C-65FC02483500}"/>
    <cellStyle name="Normal 89 3 2 2" xfId="29006" xr:uid="{271A7AA6-78C2-4594-B7FA-19E41582A03E}"/>
    <cellStyle name="Normal 89 3 3" xfId="29007" xr:uid="{7546577C-FE05-4CB1-B5EA-A5B30457FFEC}"/>
    <cellStyle name="Normal 89 3 4" xfId="29008" xr:uid="{0AAD8752-88C8-4B44-8057-FB6F35A8F132}"/>
    <cellStyle name="Normal 89 3 5" xfId="29009" xr:uid="{FBE78E69-CE63-45BB-A5EC-51F4B2412800}"/>
    <cellStyle name="Normal 89 4" xfId="29010" xr:uid="{820BE13F-43D0-43EE-854A-1109C3373413}"/>
    <cellStyle name="Normal 89 4 2" xfId="29011" xr:uid="{7CDB3B79-59CD-471B-A01D-A94EB7A52F06}"/>
    <cellStyle name="Normal 89 4 2 2" xfId="29012" xr:uid="{DEECCAB3-EFA4-4BE5-AE76-E4681BCEF901}"/>
    <cellStyle name="Normal 89 4 3" xfId="29013" xr:uid="{F46FC7E1-E72B-49B6-9A9A-416DC1B5E226}"/>
    <cellStyle name="Normal 89 4 4" xfId="29014" xr:uid="{843E4AEE-709A-4462-AF54-81296AA5E5C9}"/>
    <cellStyle name="Normal 89 4 5" xfId="29015" xr:uid="{D74467F2-1279-42CD-A2E5-706D84608BD1}"/>
    <cellStyle name="Normal 89 5" xfId="29016" xr:uid="{ADD7B8EC-7193-4B9A-9602-9F9D02484758}"/>
    <cellStyle name="Normal 89 5 2" xfId="29017" xr:uid="{DA15B591-D3B0-482D-946D-574E9CEEC702}"/>
    <cellStyle name="Normal 89 5 2 2" xfId="29018" xr:uid="{5BA88D21-0758-41C7-BF9E-908E1C0F10CE}"/>
    <cellStyle name="Normal 89 5 3" xfId="29019" xr:uid="{B0C5FBC4-44B2-4C55-987F-A066041240AF}"/>
    <cellStyle name="Normal 89 5 4" xfId="29020" xr:uid="{D4D3B88F-53CE-4170-8354-F77073109F67}"/>
    <cellStyle name="Normal 89 6" xfId="29021" xr:uid="{BE3DEAC5-F384-4929-8F9E-9F82426F1833}"/>
    <cellStyle name="Normal 89 6 2" xfId="29022" xr:uid="{531780DF-259C-4A69-9E79-1D0078BAD488}"/>
    <cellStyle name="Normal 89 7" xfId="29023" xr:uid="{0FC66406-05C9-44AA-817C-F12AB1C6A448}"/>
    <cellStyle name="Normal 89 8" xfId="29024" xr:uid="{B935866C-6E38-4185-8F62-E19909CB9B2A}"/>
    <cellStyle name="Normal 89 9" xfId="29025" xr:uid="{B2025157-BF89-436A-9526-1582DFB9726F}"/>
    <cellStyle name="Normal 9" xfId="867" xr:uid="{8E849101-673D-4EC7-AB6B-F577EDED87BF}"/>
    <cellStyle name="Normal 9 10" xfId="29026" xr:uid="{8F83FD52-81AA-41E5-99B4-4E48301171CC}"/>
    <cellStyle name="Normal 9 2" xfId="868" xr:uid="{28A2CD62-C344-4F3E-B7CB-154E456527E0}"/>
    <cellStyle name="Normal 9 2 10" xfId="29027" xr:uid="{30BEF220-BD55-409C-A65A-B7ED8BEAC0B9}"/>
    <cellStyle name="Normal 9 2 2" xfId="29028" xr:uid="{C759895A-6DA9-4DEF-AC94-F761B8AC10A2}"/>
    <cellStyle name="Normal 9 2 2 2" xfId="29029" xr:uid="{A6064AA0-437B-4BF7-B31F-A7D2A9991C4F}"/>
    <cellStyle name="Normal 9 2 2 2 2" xfId="29030" xr:uid="{C655A10A-D9D8-4123-8A75-C65BC24D1DE1}"/>
    <cellStyle name="Normal 9 2 2 2 2 2" xfId="29031" xr:uid="{D3E99C3F-3863-4216-911A-C1FB4E690171}"/>
    <cellStyle name="Normal 9 2 2 2 3" xfId="29032" xr:uid="{8DB05CE1-ABBC-4596-8230-F75D303BB5F7}"/>
    <cellStyle name="Normal 9 2 2 2 4" xfId="29033" xr:uid="{CD685E5C-9220-4B59-BF78-1397DC6AC722}"/>
    <cellStyle name="Normal 9 2 2 2 5" xfId="29034" xr:uid="{BA9B77B2-5148-4ED2-BE05-1EE3E7075B7C}"/>
    <cellStyle name="Normal 9 2 2 3" xfId="29035" xr:uid="{A8E352F1-B599-4D73-88AB-C574810628BA}"/>
    <cellStyle name="Normal 9 2 2 3 2" xfId="29036" xr:uid="{E850EDB8-050F-4BF4-9437-C88F2B54F405}"/>
    <cellStyle name="Normal 9 2 2 3 2 2" xfId="29037" xr:uid="{40E78BB0-906D-46C0-8FF6-8EEF4C685DB0}"/>
    <cellStyle name="Normal 9 2 2 3 3" xfId="29038" xr:uid="{68E16564-3B21-4C26-94FF-AF40B6ADEBF9}"/>
    <cellStyle name="Normal 9 2 2 3 4" xfId="29039" xr:uid="{ACBC2A1F-7DA7-4794-8F2D-54F7751EA116}"/>
    <cellStyle name="Normal 9 2 2 3 5" xfId="29040" xr:uid="{D1FE7E81-CEF4-47A2-83A4-2C1ED699D517}"/>
    <cellStyle name="Normal 9 2 2 4" xfId="29041" xr:uid="{5A466327-2B25-4A64-9615-0432A4E5673C}"/>
    <cellStyle name="Normal 9 2 2 4 2" xfId="29042" xr:uid="{52A840EA-F932-412E-A9C0-52CC67146442}"/>
    <cellStyle name="Normal 9 2 2 4 2 2" xfId="29043" xr:uid="{54B4985C-20A7-40CE-8249-B0D9E93B37AE}"/>
    <cellStyle name="Normal 9 2 2 4 3" xfId="29044" xr:uid="{128FC21A-5337-47DE-8B42-DBE81989E9B8}"/>
    <cellStyle name="Normal 9 2 2 4 4" xfId="29045" xr:uid="{DAF38611-DAB8-4654-B276-F8085CFCF859}"/>
    <cellStyle name="Normal 9 2 2 5" xfId="29046" xr:uid="{022D01F0-AE2B-49F1-9A6C-EC8828251871}"/>
    <cellStyle name="Normal 9 2 2 5 2" xfId="29047" xr:uid="{6E06A795-A63E-4D7A-BCE7-1F09DEF42983}"/>
    <cellStyle name="Normal 9 2 2 5 2 2" xfId="29048" xr:uid="{BDE3A81E-86E9-4C17-90E6-0DEEB666B5E6}"/>
    <cellStyle name="Normal 9 2 2 5 3" xfId="29049" xr:uid="{BA3AD27C-D6B5-4305-A0DA-550D83DC691F}"/>
    <cellStyle name="Normal 9 2 2 5 4" xfId="29050" xr:uid="{611BF0E4-6538-4BC8-809B-D5CB39A943D0}"/>
    <cellStyle name="Normal 9 2 2 6" xfId="29051" xr:uid="{7A91ED25-2B1B-4305-8088-0F1AA5621B5B}"/>
    <cellStyle name="Normal 9 2 2 6 2" xfId="29052" xr:uid="{4186EC0D-0C90-4DE6-BC80-1D6449FC3EE0}"/>
    <cellStyle name="Normal 9 2 2 7" xfId="29053" xr:uid="{D119C473-7D08-45C5-84B6-2EB95EB338C5}"/>
    <cellStyle name="Normal 9 2 2 8" xfId="29054" xr:uid="{5EC05121-0D7C-4C8A-BF49-AC2027565C4C}"/>
    <cellStyle name="Normal 9 2 2 9" xfId="29055" xr:uid="{A4E581D6-9133-4370-B8A7-3CB0D02EA6ED}"/>
    <cellStyle name="Normal 9 2 3" xfId="29056" xr:uid="{7AE17156-D4E9-4133-8629-D4072555B425}"/>
    <cellStyle name="Normal 9 2 3 2" xfId="29057" xr:uid="{29760213-7D6F-474F-BFAE-90546DC0D888}"/>
    <cellStyle name="Normal 9 2 3 2 2" xfId="29058" xr:uid="{EADD08D6-3865-4D6F-81AE-BD750CF8F382}"/>
    <cellStyle name="Normal 9 2 3 2 3" xfId="29059" xr:uid="{39A50915-171C-4022-BF86-B1D5B8476853}"/>
    <cellStyle name="Normal 9 2 3 3" xfId="29060" xr:uid="{99A3C85C-5BE2-4A62-91CD-4A3A2CB2B26C}"/>
    <cellStyle name="Normal 9 2 3 4" xfId="29061" xr:uid="{7E6C97F4-B2A2-4D4B-B478-BBCB4820D35B}"/>
    <cellStyle name="Normal 9 2 3 5" xfId="29062" xr:uid="{CDDC9E89-43C6-4AB1-A14D-9603A6F45C3E}"/>
    <cellStyle name="Normal 9 2 4" xfId="29063" xr:uid="{31FDEB37-C418-491D-8DFF-0C8E115D7D4A}"/>
    <cellStyle name="Normal 9 2 4 2" xfId="29064" xr:uid="{029B5515-0DC0-437D-B281-B22D70077626}"/>
    <cellStyle name="Normal 9 2 4 2 2" xfId="29065" xr:uid="{ACE1EC4B-8F20-4821-AA68-56B3952277DE}"/>
    <cellStyle name="Normal 9 2 4 3" xfId="29066" xr:uid="{978A8AEF-D873-4FC5-A903-5FD50130D2F8}"/>
    <cellStyle name="Normal 9 2 4 4" xfId="29067" xr:uid="{E4EACF54-BB1C-4E04-A077-B1FB95A0C3E4}"/>
    <cellStyle name="Normal 9 2 4 5" xfId="29068" xr:uid="{DF9BAFCB-026A-46C8-B50C-51D94E91A2E1}"/>
    <cellStyle name="Normal 9 2 5" xfId="29069" xr:uid="{29864390-CC1F-41BD-B01C-46E6592E05F0}"/>
    <cellStyle name="Normal 9 2 5 2" xfId="29070" xr:uid="{0741A6E0-D196-4402-96AC-CF0EC752C54E}"/>
    <cellStyle name="Normal 9 2 5 2 2" xfId="29071" xr:uid="{A92D9517-18EF-4504-BA81-9CE1DDF82F48}"/>
    <cellStyle name="Normal 9 2 5 3" xfId="29072" xr:uid="{B2FF649E-3B4A-4E99-A9F3-878ADCF353C2}"/>
    <cellStyle name="Normal 9 2 5 4" xfId="29073" xr:uid="{247B0DC0-345F-415E-A042-D19C95AFFFC2}"/>
    <cellStyle name="Normal 9 2 5 5" xfId="29074" xr:uid="{2924DE35-B2BE-4A2B-89CD-2CC892A7206A}"/>
    <cellStyle name="Normal 9 2 5 6" xfId="29075" xr:uid="{CE6AABB6-9155-4E86-B257-09C2368FAE4D}"/>
    <cellStyle name="Normal 9 2 6" xfId="29076" xr:uid="{D0DBAC7E-47AD-429F-BBC7-0191B449CA36}"/>
    <cellStyle name="Normal 9 2 6 2" xfId="29077" xr:uid="{2DFA80C5-6F7E-45F1-88C6-4CE8F7301FC7}"/>
    <cellStyle name="Normal 9 2 6 2 2" xfId="29078" xr:uid="{8D479D8F-0DA7-4ED9-AA8D-E35A6B81B338}"/>
    <cellStyle name="Normal 9 2 6 3" xfId="29079" xr:uid="{C96E36C6-F9F0-4E0C-BA07-6875FF1ADBD7}"/>
    <cellStyle name="Normal 9 2 6 4" xfId="29080" xr:uid="{9EDA4292-176E-4CEA-9380-8C7F8744D3C7}"/>
    <cellStyle name="Normal 9 2 7" xfId="29081" xr:uid="{848BFBEA-EC89-4D07-97FE-2824573BE502}"/>
    <cellStyle name="Normal 9 2 7 2" xfId="29082" xr:uid="{47FDE2D3-D5A6-4932-BAEB-4469A4FD6F23}"/>
    <cellStyle name="Normal 9 2 8" xfId="29083" xr:uid="{F053F0FC-A7BB-41C7-B5CB-5EB85B607751}"/>
    <cellStyle name="Normal 9 2 9" xfId="29084" xr:uid="{21FDAC4B-3494-4B94-BEC5-DD7BDF187BB3}"/>
    <cellStyle name="Normal 9 3" xfId="29085" xr:uid="{AC5039BB-248A-4BE8-A12D-F19574EEBCD5}"/>
    <cellStyle name="Normal 9 3 2" xfId="29086" xr:uid="{B9FC7D1E-995F-4B75-9BE2-EF46EBCF1F1E}"/>
    <cellStyle name="Normal 9 3 2 2" xfId="29087" xr:uid="{7CF87011-F839-4D2D-80A8-34E887CAA4B6}"/>
    <cellStyle name="Normal 9 3 2 2 2" xfId="29088" xr:uid="{55875385-5454-4AAC-BE17-FBF88FD746AF}"/>
    <cellStyle name="Normal 9 3 2 2 3" xfId="29089" xr:uid="{3CAC3909-AE26-463D-BF3D-EC54627723B2}"/>
    <cellStyle name="Normal 9 3 2 3" xfId="29090" xr:uid="{B75298CD-FE9B-495E-A149-7E1C69A13F4B}"/>
    <cellStyle name="Normal 9 3 3" xfId="29091" xr:uid="{7667A495-879C-438E-B1A3-3B8BA2D3FBBD}"/>
    <cellStyle name="Normal 9 3 3 2" xfId="29092" xr:uid="{1DF87F32-041B-4DA0-9420-5123490154BA}"/>
    <cellStyle name="Normal 9 3 3 3" xfId="29093" xr:uid="{86868C7A-8596-4189-A479-E3DE15C54B26}"/>
    <cellStyle name="Normal 9 3 4" xfId="29094" xr:uid="{F37C8C1B-8AEB-45A9-B292-6406D5841854}"/>
    <cellStyle name="Normal 9 3 4 2" xfId="29095" xr:uid="{60E2B85F-02E5-4D99-84D8-0708F267D7EB}"/>
    <cellStyle name="Normal 9 3 4 3" xfId="29096" xr:uid="{D2A2C7F1-99A9-4709-80DE-69F46EEC5361}"/>
    <cellStyle name="Normal 9 3 4 4" xfId="29097" xr:uid="{5999C843-B025-4BDF-83BE-28115003FE91}"/>
    <cellStyle name="Normal 9 3 4 5" xfId="29098" xr:uid="{8FE3FD36-8E19-4992-9FB4-3A12BD6E6581}"/>
    <cellStyle name="Normal 9 3 5" xfId="29099" xr:uid="{3FD04FA6-862B-466B-AE66-182FF7D331FE}"/>
    <cellStyle name="Normal 9 4" xfId="29100" xr:uid="{0648A70F-C961-490A-8DAC-7B4BF6A79612}"/>
    <cellStyle name="Normal 9 4 2" xfId="29101" xr:uid="{6E8C4291-42F6-40EA-9B65-3D2F7F2C8D78}"/>
    <cellStyle name="Normal 9 4 2 2" xfId="29102" xr:uid="{98A3CA7E-A683-444C-B09D-1F1282ECAA07}"/>
    <cellStyle name="Normal 9 4 3" xfId="29103" xr:uid="{D290215D-1D08-40F0-911E-735C90AA8381}"/>
    <cellStyle name="Normal 9 4 4" xfId="29104" xr:uid="{B675FC30-DD50-4890-9E2A-29AABC6CE74A}"/>
    <cellStyle name="Normal 9 5" xfId="29105" xr:uid="{5823DDAB-A3EA-4958-A731-10DEBAF064A5}"/>
    <cellStyle name="Normal 9 5 2" xfId="29106" xr:uid="{82255241-BE12-4875-BF0E-0FF9366E9640}"/>
    <cellStyle name="Normal 9 6" xfId="29107" xr:uid="{663AC9C4-9924-4A64-A280-2B7551D78378}"/>
    <cellStyle name="Normal 9 6 2" xfId="29108" xr:uid="{0292DFE6-A15F-4567-A2A6-561FFCF9187C}"/>
    <cellStyle name="Normal 9 6 2 2" xfId="29109" xr:uid="{4E4BBE9E-83D5-4256-8DD5-272F44F86C16}"/>
    <cellStyle name="Normal 9 6 3" xfId="29110" xr:uid="{FAA5BC30-73E5-4587-86DC-A526673CED2B}"/>
    <cellStyle name="Normal 9 6 4" xfId="29111" xr:uid="{E9873FAE-54BD-4372-AB32-63DD3A5E2C3F}"/>
    <cellStyle name="Normal 9 7" xfId="29112" xr:uid="{DA503163-0E64-48DA-806B-366E537F6C92}"/>
    <cellStyle name="Normal 9 8" xfId="29113" xr:uid="{F4F96262-CB97-496F-9450-70F2848F7605}"/>
    <cellStyle name="Normal 9 9" xfId="29114" xr:uid="{2A99BA01-83E1-4741-94AE-39B5ADD37A91}"/>
    <cellStyle name="Normal 90" xfId="29115" xr:uid="{89CDC87F-C469-4BBF-B46B-8C771BF71B05}"/>
    <cellStyle name="Normal 90 2" xfId="29116" xr:uid="{5F08B996-944A-4C10-B01C-32D20D27B20C}"/>
    <cellStyle name="Normal 90 2 2" xfId="29117" xr:uid="{26A0C636-D851-4174-946C-8BBF34C273EE}"/>
    <cellStyle name="Normal 90 2 3" xfId="29118" xr:uid="{6B6D14DC-51AE-486C-B316-23A6D7DBDE67}"/>
    <cellStyle name="Normal 90 3" xfId="29119" xr:uid="{0E011375-AF08-408D-9A5A-49A6392F4295}"/>
    <cellStyle name="Normal 90 3 2" xfId="29120" xr:uid="{D9775DF9-B6BA-4F65-B8B0-0EE702DB3DA1}"/>
    <cellStyle name="Normal 90 4" xfId="29121" xr:uid="{A310679B-3194-4341-83BB-B575CB24FBBB}"/>
    <cellStyle name="Normal 90 5" xfId="29122" xr:uid="{B6323B12-F698-4F90-89AF-9C38183956E7}"/>
    <cellStyle name="Normal 90 6" xfId="29123" xr:uid="{1EE49F9C-70D2-4710-9202-A544CE401DDB}"/>
    <cellStyle name="Normal 90 7" xfId="29124" xr:uid="{BE4CC9A8-78FF-4CDF-AE26-756BCC9DDC44}"/>
    <cellStyle name="Normal 91" xfId="29125" xr:uid="{F9B63422-A830-4844-9F49-916BB8FDBAE5}"/>
    <cellStyle name="Normal 91 2" xfId="29126" xr:uid="{4A520CC3-D808-4469-BDD0-F7D4050F9CCF}"/>
    <cellStyle name="Normal 91 2 2" xfId="29127" xr:uid="{626C1E7C-E709-41B1-8FD3-008226EA8CDE}"/>
    <cellStyle name="Normal 91 3" xfId="29128" xr:uid="{A1C83484-F607-492B-BB3B-A641925A0A93}"/>
    <cellStyle name="Normal 91 3 2" xfId="29129" xr:uid="{AA2926B4-A906-477C-BA3A-F3C209C4B0CD}"/>
    <cellStyle name="Normal 91 4" xfId="29130" xr:uid="{F400E458-34AA-4D06-B8CD-C806F20F2EB6}"/>
    <cellStyle name="Normal 92" xfId="29131" xr:uid="{B9975AE2-9FD5-4E7B-B918-ECF940F22382}"/>
    <cellStyle name="Normal 92 2" xfId="29132" xr:uid="{675D11C1-185F-4F87-9486-79F6A7435C8A}"/>
    <cellStyle name="Normal 92 2 2" xfId="29133" xr:uid="{B778262A-A693-467F-AC12-579AD2F8939C}"/>
    <cellStyle name="Normal 92 3" xfId="29134" xr:uid="{9B028837-1A86-421E-A0FE-2A735D2B0A86}"/>
    <cellStyle name="Normal 92 3 2" xfId="29135" xr:uid="{B88B5F9E-3D38-4EB0-8151-1A2CA7B3ABC7}"/>
    <cellStyle name="Normal 93" xfId="29136" xr:uid="{15124357-A53A-4486-9EA3-0065EE4F9330}"/>
    <cellStyle name="Normal 93 2" xfId="29137" xr:uid="{6DD6EE72-3C8E-4C14-8B2B-47FA06132125}"/>
    <cellStyle name="Normal 93 2 2" xfId="29138" xr:uid="{DA334E3E-C839-4150-BC72-7853CEC968F9}"/>
    <cellStyle name="Normal 93 3" xfId="29139" xr:uid="{781C0B98-D3F7-4DDB-99AD-A6A13D6F36FD}"/>
    <cellStyle name="Normal 93 3 2" xfId="29140" xr:uid="{43AF4169-610B-44AA-8E4D-492ACEA9CF7F}"/>
    <cellStyle name="Normal 94" xfId="29141" xr:uid="{F021B511-29A3-4C0C-ABAC-EB5035B6662D}"/>
    <cellStyle name="Normal 94 2" xfId="29142" xr:uid="{5E3D5FDC-2696-4431-AD52-D2B70D621973}"/>
    <cellStyle name="Normal 94 2 2" xfId="29143" xr:uid="{B03E6420-5743-43D5-A1A0-D91A525B9CED}"/>
    <cellStyle name="Normal 94 2 3" xfId="29144" xr:uid="{0DDC4BDC-F9CC-45DF-8C2F-F9930E6365AF}"/>
    <cellStyle name="Normal 94 3" xfId="29145" xr:uid="{0638F206-B2AF-4EEE-803B-0901491EEDD3}"/>
    <cellStyle name="Normal 94 3 2" xfId="29146" xr:uid="{73AE3D89-3217-4E4D-BEC5-C4E938B6AA7E}"/>
    <cellStyle name="Normal 94 4" xfId="29147" xr:uid="{12FFB1D6-7980-4D3A-8E36-37D88BCE5FE6}"/>
    <cellStyle name="Normal 94 5" xfId="29148" xr:uid="{B1A76AD0-A7BC-4550-BAA9-C271CA34A6FA}"/>
    <cellStyle name="Normal 94 6" xfId="29149" xr:uid="{EF927C5F-C296-4787-A936-DE9A88BE21B8}"/>
    <cellStyle name="Normal 95" xfId="29150" xr:uid="{A0D96FEB-3713-448F-BFEA-74B38A7EC695}"/>
    <cellStyle name="Normal 95 2" xfId="29151" xr:uid="{4BE0617A-24D6-4C49-B38E-9421F804BDE6}"/>
    <cellStyle name="Normal 95 2 2" xfId="29152" xr:uid="{9E98B797-AFFF-423B-A5AC-59C36EF1544A}"/>
    <cellStyle name="Normal 95 3" xfId="29153" xr:uid="{683A3737-FE5E-477A-A746-619C47D0301A}"/>
    <cellStyle name="Normal 95 4" xfId="29154" xr:uid="{E68B7089-6604-476E-BCEC-A29BFCAA3B16}"/>
    <cellStyle name="Normal 95 5" xfId="29155" xr:uid="{14AEC532-3A3A-4D8C-A343-3D5068FC69EB}"/>
    <cellStyle name="Normal 96" xfId="29156" xr:uid="{5F199975-4EC0-4E75-BE1A-AA016958246C}"/>
    <cellStyle name="Normal 96 2" xfId="29157" xr:uid="{82DFCF04-CFCA-4034-8E68-24A420813C09}"/>
    <cellStyle name="Normal 96 2 2" xfId="29158" xr:uid="{9DD63961-6F25-4373-94C4-3F30A461ED2C}"/>
    <cellStyle name="Normal 96 3" xfId="29159" xr:uid="{9952B842-4B27-4F6D-93E1-0F47D5DE235C}"/>
    <cellStyle name="Normal 96 4" xfId="29160" xr:uid="{D968DC13-9B9C-434C-BE43-3EC9CEDAC1A6}"/>
    <cellStyle name="Normal 96 5" xfId="29161" xr:uid="{67C8234B-13B4-4FB4-8631-90A6BC8614FC}"/>
    <cellStyle name="Normal 97" xfId="29162" xr:uid="{FC0661C2-0D65-463A-8723-1975DEE70444}"/>
    <cellStyle name="Normal 97 2" xfId="29163" xr:uid="{5FFFAAB2-D0B1-4832-AF73-63FC19154555}"/>
    <cellStyle name="Normal 97 2 2" xfId="29164" xr:uid="{4C401241-CB0D-4ECD-BEB0-E59A55BB0C82}"/>
    <cellStyle name="Normal 97 3" xfId="29165" xr:uid="{34724280-837B-470C-8FA7-6B0249E3D470}"/>
    <cellStyle name="Normal 97 4" xfId="29166" xr:uid="{76129516-2C0E-49C0-B81C-E970FDE65018}"/>
    <cellStyle name="Normal 97 5" xfId="29167" xr:uid="{69D2A243-7854-40DB-B58F-2D3F630EFE81}"/>
    <cellStyle name="Normal 98" xfId="29168" xr:uid="{56DDFFFD-5484-4BC5-980D-FCF78FC4BCE3}"/>
    <cellStyle name="Normal 98 2" xfId="29169" xr:uid="{CBD0C2BC-5425-49CD-9F18-CC85C0EF2745}"/>
    <cellStyle name="Normal 98 2 2" xfId="29170" xr:uid="{7C146165-69C5-435F-9C99-094E59FC8CDC}"/>
    <cellStyle name="Normal 98 3" xfId="29171" xr:uid="{25272FA6-8E02-4E5A-AACD-7B9EDCF81966}"/>
    <cellStyle name="Normal 98 4" xfId="29172" xr:uid="{D5F63BBD-033E-4607-BA4F-D6D93CDB7757}"/>
    <cellStyle name="Normal 98 5" xfId="29173" xr:uid="{050B8C87-9034-456F-BF6F-B8D75ADFB903}"/>
    <cellStyle name="Normal 99" xfId="29174" xr:uid="{8BD8320C-0DE7-4962-9DDB-3E5A47E4CF8D}"/>
    <cellStyle name="Normal 99 2" xfId="29175" xr:uid="{FB512E00-1F82-4AD7-9AFB-9493579998C3}"/>
    <cellStyle name="Note 10" xfId="29176" xr:uid="{8BE859DE-7020-4456-AB72-2B749EC24757}"/>
    <cellStyle name="Note 10 2" xfId="29177" xr:uid="{B5FECAEC-6469-4006-9EB5-457D1275463A}"/>
    <cellStyle name="Note 10 2 2" xfId="29178" xr:uid="{8C341C0D-26C8-4178-9152-8A7B6BC58A40}"/>
    <cellStyle name="Note 10 2 2 2" xfId="29179" xr:uid="{921E2A45-759C-409C-B8F4-A08E55377211}"/>
    <cellStyle name="Note 10 2 2 3" xfId="29180" xr:uid="{922B2CC9-2916-4965-8599-73DEA5EA1A7F}"/>
    <cellStyle name="Note 10 2 3" xfId="29181" xr:uid="{73134166-B53B-4293-AB95-21B9884D0555}"/>
    <cellStyle name="Note 10 2 4" xfId="29182" xr:uid="{C183F837-4B78-44DE-B2BC-4F7D492ED05F}"/>
    <cellStyle name="Note 10 2 5" xfId="29183" xr:uid="{559A7884-676C-4725-B159-B182A5A9E3C5}"/>
    <cellStyle name="Note 10 3" xfId="29184" xr:uid="{DC4D01A4-2D31-401C-B092-271B42397534}"/>
    <cellStyle name="Note 10 3 2" xfId="29185" xr:uid="{7FE7073E-4D8F-4283-946D-7AE20E57227C}"/>
    <cellStyle name="Note 10 3 2 2" xfId="29186" xr:uid="{014D30F9-8249-4B63-96DB-58B72FE61559}"/>
    <cellStyle name="Note 10 3 2 3" xfId="29187" xr:uid="{1D42135E-A6C9-4BD8-9F1B-19DC61AFD139}"/>
    <cellStyle name="Note 10 3 3" xfId="29188" xr:uid="{1253FDF8-2076-46ED-ACD0-F5BA30432665}"/>
    <cellStyle name="Note 10 3 4" xfId="29189" xr:uid="{92735E03-E809-4FBC-8529-7CE7FFE60829}"/>
    <cellStyle name="Note 10 3 5" xfId="29190" xr:uid="{7028193B-191B-4E05-A4C9-CF15D8734364}"/>
    <cellStyle name="Note 10 4" xfId="29191" xr:uid="{8817E3D1-BB24-416B-A724-360925326F55}"/>
    <cellStyle name="Note 10 4 2" xfId="29192" xr:uid="{EDDF37D7-E7CD-4244-BC9D-2CEE1B64CD2B}"/>
    <cellStyle name="Note 10 4 3" xfId="29193" xr:uid="{C92BBE78-F94F-4CBE-9E7F-BFEFB016F987}"/>
    <cellStyle name="Note 10 5" xfId="29194" xr:uid="{E6FAF24F-FB89-4513-9958-29C8F1C605B8}"/>
    <cellStyle name="Note 10 6" xfId="29195" xr:uid="{41A77BB3-5A1C-46A5-BDB0-EC71190BCFC7}"/>
    <cellStyle name="Note 10 7" xfId="29196" xr:uid="{15F3B468-A240-4B58-A393-AAE3142E7A23}"/>
    <cellStyle name="Note 10 8" xfId="29197" xr:uid="{C5106B9A-599C-44D9-91A3-91C52F31A021}"/>
    <cellStyle name="Note 10 9" xfId="29198" xr:uid="{28C2AEFC-DD38-427D-B89B-A87F2B705C36}"/>
    <cellStyle name="Note 11" xfId="29199" xr:uid="{A9DA2C45-80AB-49B5-8144-34D2CAEA3F2B}"/>
    <cellStyle name="Note 11 2" xfId="29200" xr:uid="{6B324E23-CAAC-4819-896F-5175F74E9CF1}"/>
    <cellStyle name="Note 11 2 2" xfId="29201" xr:uid="{8597B2C5-1556-45DF-9E01-A788E3D871E3}"/>
    <cellStyle name="Note 11 2 2 2" xfId="29202" xr:uid="{8CB221DC-C95E-426E-96B2-DB6DEFC49D3F}"/>
    <cellStyle name="Note 11 2 2 3" xfId="29203" xr:uid="{F8B9032F-7FF0-4E75-A2ED-43B7CD5C8F8C}"/>
    <cellStyle name="Note 11 2 3" xfId="29204" xr:uid="{30AACF8A-1077-4F85-9C15-E5D91E243130}"/>
    <cellStyle name="Note 11 2 4" xfId="29205" xr:uid="{DEF97244-42AA-4801-B204-75F2363B9C05}"/>
    <cellStyle name="Note 11 2 5" xfId="29206" xr:uid="{7EC516C1-1856-4CCF-A226-03FA05530057}"/>
    <cellStyle name="Note 11 3" xfId="29207" xr:uid="{ACE7A679-2410-494B-BAAF-70F5048386AE}"/>
    <cellStyle name="Note 11 3 2" xfId="29208" xr:uid="{F72E7435-F799-41BF-BF86-B2168C1ACE77}"/>
    <cellStyle name="Note 11 3 2 2" xfId="29209" xr:uid="{7738FE27-D867-4151-AAA2-2F708A134E64}"/>
    <cellStyle name="Note 11 3 2 3" xfId="29210" xr:uid="{248478D3-32A9-4B1C-8328-1C43CE435293}"/>
    <cellStyle name="Note 11 3 3" xfId="29211" xr:uid="{BD8A286A-85BB-4F8E-ACC3-2E367EE5F118}"/>
    <cellStyle name="Note 11 3 4" xfId="29212" xr:uid="{CC1EB3A0-E767-4B76-BCE9-8E5032BBB133}"/>
    <cellStyle name="Note 11 3 5" xfId="29213" xr:uid="{BE33677D-62D4-4981-8C16-85C8E492D4F9}"/>
    <cellStyle name="Note 11 4" xfId="29214" xr:uid="{F957CF66-8315-4CC9-A92E-83E9DB05038C}"/>
    <cellStyle name="Note 11 4 2" xfId="29215" xr:uid="{9EFA890F-A1CD-4153-85EA-C82AF2C2353B}"/>
    <cellStyle name="Note 11 4 3" xfId="29216" xr:uid="{A1E0889D-9FD4-4263-8AD3-7BCE655EB392}"/>
    <cellStyle name="Note 11 5" xfId="29217" xr:uid="{2EA598FC-39FD-4993-B6DF-2A3158334AA8}"/>
    <cellStyle name="Note 11 6" xfId="29218" xr:uid="{CA98C121-72FB-4C9E-882D-CB8942C95856}"/>
    <cellStyle name="Note 11 7" xfId="29219" xr:uid="{BFC808BB-1414-4137-8869-3A5F15CC6DAA}"/>
    <cellStyle name="Note 11 8" xfId="29220" xr:uid="{30E7268E-DAE6-4451-8515-36477A01C019}"/>
    <cellStyle name="Note 11 9" xfId="29221" xr:uid="{E3F327DE-AF54-4C2E-924B-356A6A99F7C1}"/>
    <cellStyle name="Note 12" xfId="29222" xr:uid="{3190329E-6AB1-403C-8F07-BEACD559A2FD}"/>
    <cellStyle name="Note 12 2" xfId="29223" xr:uid="{55BFB6B1-7B20-42E7-AC45-D9BCFD9E5531}"/>
    <cellStyle name="Note 12 2 2" xfId="29224" xr:uid="{C34B0523-0A07-4018-A23C-ACBFB91EBB49}"/>
    <cellStyle name="Note 12 2 2 2" xfId="29225" xr:uid="{3F5EA8F5-CCD9-4D57-A3E3-25856513793C}"/>
    <cellStyle name="Note 12 2 2 3" xfId="29226" xr:uid="{CBD6A5D8-D01A-4913-B6F0-DE943D49CF13}"/>
    <cellStyle name="Note 12 2 3" xfId="29227" xr:uid="{D4E2D75D-A02C-4877-95AD-B2FBC9DE24A5}"/>
    <cellStyle name="Note 12 2 4" xfId="29228" xr:uid="{1A21157C-3E70-42FF-A717-62AEE03BDB59}"/>
    <cellStyle name="Note 12 2 5" xfId="29229" xr:uid="{06F8C83E-5D6D-423A-81B0-5FE5034227A9}"/>
    <cellStyle name="Note 12 3" xfId="29230" xr:uid="{E46B72A6-7130-4DCA-9F5A-E51FA76B6B34}"/>
    <cellStyle name="Note 12 3 2" xfId="29231" xr:uid="{643A6C50-6A8D-4A52-A8A8-9A9A726268A3}"/>
    <cellStyle name="Note 12 3 2 2" xfId="29232" xr:uid="{96C374CF-208D-4454-9BD1-5DFE0791493F}"/>
    <cellStyle name="Note 12 3 2 3" xfId="29233" xr:uid="{13F3D46D-67DE-4E1C-9627-F2C31477E177}"/>
    <cellStyle name="Note 12 3 3" xfId="29234" xr:uid="{5E827C5E-5062-47A3-BD78-3F6B939BE64F}"/>
    <cellStyle name="Note 12 3 4" xfId="29235" xr:uid="{B33CAC75-1265-41C4-B1B5-CAAAC43C0C2A}"/>
    <cellStyle name="Note 12 3 5" xfId="29236" xr:uid="{4DA84B8C-2607-4183-8E67-86E191246A2F}"/>
    <cellStyle name="Note 12 4" xfId="29237" xr:uid="{3B5935C0-2D74-4AF2-8E47-D92DBD494E8A}"/>
    <cellStyle name="Note 12 4 2" xfId="29238" xr:uid="{50E9F988-F07E-436E-85CC-58002FDAAAC1}"/>
    <cellStyle name="Note 12 4 3" xfId="29239" xr:uid="{BF04D7C8-583F-4A74-B67E-19F698815DCB}"/>
    <cellStyle name="Note 12 5" xfId="29240" xr:uid="{9A4B7D10-2A43-41B0-90C4-6A4CFB02204F}"/>
    <cellStyle name="Note 12 6" xfId="29241" xr:uid="{8512D342-75A3-4A18-85F9-0BAE70D09F00}"/>
    <cellStyle name="Note 12 7" xfId="29242" xr:uid="{2643EF56-7809-4F83-9601-5AA69766398A}"/>
    <cellStyle name="Note 12 8" xfId="29243" xr:uid="{4026B640-159E-4939-9CF3-DF01F6E41C2F}"/>
    <cellStyle name="Note 12 9" xfId="29244" xr:uid="{44C22E2B-AADC-445C-A3FA-9EB13610F446}"/>
    <cellStyle name="Note 13" xfId="29245" xr:uid="{4D23C49D-048D-4BBF-BC9D-3653161E52EE}"/>
    <cellStyle name="Note 13 2" xfId="29246" xr:uid="{CB425A91-0B5D-43C2-9619-6B01E73922FC}"/>
    <cellStyle name="Note 13 2 2" xfId="29247" xr:uid="{4FFFEEBF-457F-4AF4-9AD6-725C07AA90D8}"/>
    <cellStyle name="Note 13 2 2 2" xfId="29248" xr:uid="{6D165BB7-77F4-42D1-BE10-13B12BD6D8C5}"/>
    <cellStyle name="Note 13 2 2 3" xfId="29249" xr:uid="{ED93D034-2F0D-4F87-BEA1-DBA844EA9ABB}"/>
    <cellStyle name="Note 13 2 3" xfId="29250" xr:uid="{23C6C93D-7084-4BCA-9AA9-F0E6FA4E51DA}"/>
    <cellStyle name="Note 13 2 4" xfId="29251" xr:uid="{952AFC96-9E7F-4DAE-B5DA-74E889CAE91F}"/>
    <cellStyle name="Note 13 2 5" xfId="29252" xr:uid="{A040D9BE-AC95-44D7-9B12-882BBB8320E1}"/>
    <cellStyle name="Note 13 3" xfId="29253" xr:uid="{4C92D4EA-407C-4C6B-92FC-605D1844D6B9}"/>
    <cellStyle name="Note 13 3 2" xfId="29254" xr:uid="{A78D22C8-AB82-4527-8CA2-855BFFF09ED0}"/>
    <cellStyle name="Note 13 3 2 2" xfId="29255" xr:uid="{D99C0DD1-17F4-484C-9F5B-86A63121E18B}"/>
    <cellStyle name="Note 13 3 2 3" xfId="29256" xr:uid="{90198777-8AD4-4904-9707-F2CEF983F184}"/>
    <cellStyle name="Note 13 3 3" xfId="29257" xr:uid="{65FA593F-C9F9-4113-B783-CB2B56B5ACDE}"/>
    <cellStyle name="Note 13 3 4" xfId="29258" xr:uid="{612AD6AB-26BF-4745-A591-3CF258E88B49}"/>
    <cellStyle name="Note 13 3 5" xfId="29259" xr:uid="{35E57967-AE9B-4B2A-BEC4-661A9E0A83B1}"/>
    <cellStyle name="Note 13 4" xfId="29260" xr:uid="{F8342F94-2D03-49C2-A9EA-961BEEA0EBF9}"/>
    <cellStyle name="Note 13 4 2" xfId="29261" xr:uid="{569542AE-1AE2-4116-A626-12DBC65F1390}"/>
    <cellStyle name="Note 13 4 3" xfId="29262" xr:uid="{BCD9EC82-E20A-4BB6-B354-FF07A3B0E6B9}"/>
    <cellStyle name="Note 13 5" xfId="29263" xr:uid="{0EEAAD39-5CAF-4083-9106-F36972EFC345}"/>
    <cellStyle name="Note 13 6" xfId="29264" xr:uid="{564C8DA9-503F-4E68-99B7-266E8222B268}"/>
    <cellStyle name="Note 13 7" xfId="29265" xr:uid="{EF416D07-DE11-44AD-B7CF-C686EF2D04E6}"/>
    <cellStyle name="Note 13 8" xfId="29266" xr:uid="{0EDC5E89-ED2A-4AAC-AF64-12BF5FBE40CE}"/>
    <cellStyle name="Note 13 9" xfId="29267" xr:uid="{BA0A5FE9-69C2-4229-B624-1EE4043CF42A}"/>
    <cellStyle name="Note 14" xfId="29268" xr:uid="{B64D42CE-6149-459F-ACFC-1DCDB882F3AB}"/>
    <cellStyle name="Note 14 2" xfId="29269" xr:uid="{DFF8CF43-701D-4320-BC96-D04EDCDAB120}"/>
    <cellStyle name="Note 14 2 2" xfId="29270" xr:uid="{0C29B2A0-0CAB-4ADE-9314-02911177AFAB}"/>
    <cellStyle name="Note 14 2 3" xfId="29271" xr:uid="{E5454796-3C9E-47AA-A835-BCC13AAD6F7A}"/>
    <cellStyle name="Note 14 3" xfId="29272" xr:uid="{329CDCCC-B088-44CC-AAF5-64C2A3932561}"/>
    <cellStyle name="Note 14 4" xfId="29273" xr:uid="{AD73C0A8-6E88-474E-AC9F-C4CFCDAD1067}"/>
    <cellStyle name="Note 14 5" xfId="29274" xr:uid="{66AD0170-1C93-435E-8DF1-6C762CE66BB8}"/>
    <cellStyle name="Note 14 6" xfId="29275" xr:uid="{414F1FCD-26A3-4B86-9B25-B653C81D4F24}"/>
    <cellStyle name="Note 15" xfId="29276" xr:uid="{832EE862-5324-4D56-8921-F945186FF923}"/>
    <cellStyle name="Note 16" xfId="29277" xr:uid="{0198A02F-290A-430F-BAA9-C2FE28892DBF}"/>
    <cellStyle name="Note 17" xfId="29278" xr:uid="{20BE03CF-41B5-4CB3-ABF4-DBBB20278401}"/>
    <cellStyle name="Note 18" xfId="29279" xr:uid="{E88DB506-0419-4AB0-96FC-F02C1F33EFE0}"/>
    <cellStyle name="Note 19" xfId="29280" xr:uid="{AA5300D2-C4D6-40F4-A7E4-2057413FD272}"/>
    <cellStyle name="Note 2" xfId="869" xr:uid="{BDB2A8AA-1826-438D-9F51-E99CEAEDCCE6}"/>
    <cellStyle name="Note 2 10" xfId="29282" xr:uid="{28ECC218-1119-4AAD-B70B-4F380BC4BB1C}"/>
    <cellStyle name="Note 2 10 2" xfId="29283" xr:uid="{79460177-AFAF-4B54-823A-3F509955D10C}"/>
    <cellStyle name="Note 2 10 2 2" xfId="29284" xr:uid="{82B4A737-8A81-4F93-B174-0868D1A94F8D}"/>
    <cellStyle name="Note 2 10 2 3" xfId="29285" xr:uid="{BD7F6BDA-E4EE-4341-9F79-FE8A68664C26}"/>
    <cellStyle name="Note 2 10 3" xfId="29286" xr:uid="{DCB79AB2-90DC-400D-90EF-96288A8B135A}"/>
    <cellStyle name="Note 2 10 4" xfId="29287" xr:uid="{0328AD65-C2CC-4CC7-90BC-90D7615F049C}"/>
    <cellStyle name="Note 2 10 5" xfId="29288" xr:uid="{AC69886C-6E7D-4E85-8696-98BF08C5152A}"/>
    <cellStyle name="Note 2 11" xfId="29289" xr:uid="{1DBA6EF0-C9C5-4545-95CE-ACF999294533}"/>
    <cellStyle name="Note 2 11 2" xfId="29290" xr:uid="{41F1DAD5-E023-4358-8465-1C341B6E20C2}"/>
    <cellStyle name="Note 2 11 2 2" xfId="29291" xr:uid="{9F894768-E528-4CC1-928D-36204A46D9B1}"/>
    <cellStyle name="Note 2 11 3" xfId="29292" xr:uid="{438124D5-0989-43C3-8242-1714AA2637D2}"/>
    <cellStyle name="Note 2 11 4" xfId="29293" xr:uid="{A0E479D6-1318-4BCD-BBED-CBD29214FC68}"/>
    <cellStyle name="Note 2 11 5" xfId="29294" xr:uid="{F6AF6B84-1E19-4349-861F-4F430153D115}"/>
    <cellStyle name="Note 2 12" xfId="29295" xr:uid="{8785473C-72DD-4E1E-B9C9-9C907C7611A0}"/>
    <cellStyle name="Note 2 12 2" xfId="29296" xr:uid="{59E1B6F5-B537-4397-9BCF-2AAA40AF47EA}"/>
    <cellStyle name="Note 2 12 2 2" xfId="29297" xr:uid="{615DE830-6D1A-4E46-AFFE-3C21A9CB688F}"/>
    <cellStyle name="Note 2 12 3" xfId="29298" xr:uid="{A182CC0E-0B33-47F6-82A8-A57C51A53852}"/>
    <cellStyle name="Note 2 12 4" xfId="29299" xr:uid="{DD00A678-CCFD-4294-9B92-1BC0211A5F89}"/>
    <cellStyle name="Note 2 12 5" xfId="29300" xr:uid="{74FC27F3-B241-46CE-918A-D7813AE7B5B4}"/>
    <cellStyle name="Note 2 13" xfId="29301" xr:uid="{DD68D8DD-889E-4C8F-BC5B-4351D96C4DA7}"/>
    <cellStyle name="Note 2 13 2" xfId="29302" xr:uid="{9888CD5C-00CF-4328-AF04-0512842B546B}"/>
    <cellStyle name="Note 2 13 2 2" xfId="29303" xr:uid="{71D23CE3-2303-4D18-A5FE-A83E343F1169}"/>
    <cellStyle name="Note 2 13 3" xfId="29304" xr:uid="{AEB37497-502F-4598-B9D5-FE02EACD8F28}"/>
    <cellStyle name="Note 2 13 4" xfId="29305" xr:uid="{EB1D62EE-4704-404E-BF4E-51393EF32985}"/>
    <cellStyle name="Note 2 14" xfId="29306" xr:uid="{F87468D5-0AEA-44F8-9F46-2CB4EA9B038B}"/>
    <cellStyle name="Note 2 14 2" xfId="29307" xr:uid="{80C3D5D9-D0C2-4E69-9ACD-392F87F1BC70}"/>
    <cellStyle name="Note 2 14 2 2" xfId="29308" xr:uid="{E328493E-FE91-4EF0-A938-1B889C88C29B}"/>
    <cellStyle name="Note 2 14 3" xfId="29309" xr:uid="{D2ED2B33-8400-4241-862D-58D757DB1E80}"/>
    <cellStyle name="Note 2 14 4" xfId="29310" xr:uid="{5FD357A3-B9DE-4995-88DF-DD1684D344AC}"/>
    <cellStyle name="Note 2 15" xfId="29311" xr:uid="{96E1E571-AF18-46E7-9796-8FF5641B89F8}"/>
    <cellStyle name="Note 2 15 2" xfId="29312" xr:uid="{3F955B67-C5E2-45A0-B05A-72F4A3CEE884}"/>
    <cellStyle name="Note 2 15 2 2" xfId="29313" xr:uid="{4A870245-9F69-4AA7-ADA7-CCE7BA048D66}"/>
    <cellStyle name="Note 2 15 3" xfId="29314" xr:uid="{528902F0-90F4-45D2-93D0-4E242AF3EC5A}"/>
    <cellStyle name="Note 2 16" xfId="29315" xr:uid="{3D08FD43-6696-4146-A932-C017EC526AC7}"/>
    <cellStyle name="Note 2 16 2" xfId="29316" xr:uid="{9AFE546D-6992-42C8-B40F-1AAC7E0FEE43}"/>
    <cellStyle name="Note 2 16 2 2" xfId="29317" xr:uid="{89390FC4-5CA7-4B0E-B487-A4BD0165671D}"/>
    <cellStyle name="Note 2 16 3" xfId="29318" xr:uid="{018C460C-BFF2-48A6-84F3-684ABE31A160}"/>
    <cellStyle name="Note 2 17" xfId="29319" xr:uid="{4AF784EE-AB17-4FB5-B32C-2851B1C7C1CF}"/>
    <cellStyle name="Note 2 17 2" xfId="29320" xr:uid="{E008501E-0BEC-45CA-A12F-48E0DF56687B}"/>
    <cellStyle name="Note 2 17 2 2" xfId="29321" xr:uid="{A9DEA1EA-C972-4F37-B904-9FED941581C6}"/>
    <cellStyle name="Note 2 17 3" xfId="29322" xr:uid="{19419157-39B0-436E-83AC-525F5333ACD4}"/>
    <cellStyle name="Note 2 18" xfId="29323" xr:uid="{2C3F8F8D-9C92-444A-A614-4098349E3BC5}"/>
    <cellStyle name="Note 2 18 2" xfId="29324" xr:uid="{9819A66D-B8D0-4AF9-A9ED-435E91B73DF9}"/>
    <cellStyle name="Note 2 19" xfId="29325" xr:uid="{A02F798F-6E6B-4247-9796-2D9E78CF417A}"/>
    <cellStyle name="Note 2 19 2" xfId="29326" xr:uid="{2CD14498-D4E6-4C1F-A0EB-6DBDC60B80E8}"/>
    <cellStyle name="Note 2 2" xfId="870" xr:uid="{469C156D-75B8-43F1-B3A3-C035718B0341}"/>
    <cellStyle name="Note 2 2 10" xfId="29328" xr:uid="{103C0476-384F-4A10-8EC9-34421C758737}"/>
    <cellStyle name="Note 2 2 10 2" xfId="29329" xr:uid="{805D7767-05CE-408E-B137-2A7C6DD7E7E9}"/>
    <cellStyle name="Note 2 2 11" xfId="29330" xr:uid="{83BBE3ED-060B-41C6-A177-B6791964CD63}"/>
    <cellStyle name="Note 2 2 11 2" xfId="29331" xr:uid="{2C4F0663-3878-4209-803D-9A0FA971FAB1}"/>
    <cellStyle name="Note 2 2 12" xfId="29332" xr:uid="{62FBF4A1-FF09-43E5-AEAF-A9416E2FF608}"/>
    <cellStyle name="Note 2 2 13" xfId="29333" xr:uid="{C804F111-124C-4B5C-8A81-8581316DD434}"/>
    <cellStyle name="Note 2 2 14" xfId="29334" xr:uid="{FF6112B3-4743-42D3-BC22-75BC849FD2F0}"/>
    <cellStyle name="Note 2 2 15" xfId="29335" xr:uid="{039E0FF4-8D7B-45FC-89A6-112303358771}"/>
    <cellStyle name="Note 2 2 16" xfId="29336" xr:uid="{B0AFB81A-5064-4120-98C1-E25ADBFE2444}"/>
    <cellStyle name="Note 2 2 17" xfId="29337" xr:uid="{7B20649F-7C63-41FA-9653-1279BA414FBB}"/>
    <cellStyle name="Note 2 2 18" xfId="29327" xr:uid="{82D3B192-3E40-4EF0-8D75-B37C21FDBBEB}"/>
    <cellStyle name="Note 2 2 2" xfId="871" xr:uid="{6003D178-7540-4ED7-A5D9-9A900F1BF068}"/>
    <cellStyle name="Note 2 2 2 10" xfId="29339" xr:uid="{6C7FB7C5-F6C5-4C18-9083-0DEB565E6AA8}"/>
    <cellStyle name="Note 2 2 2 10 2" xfId="29340" xr:uid="{675AB85A-700D-4791-8D19-E0E76F07DA7A}"/>
    <cellStyle name="Note 2 2 2 11" xfId="29341" xr:uid="{734A552F-AE46-4B79-8C33-BB6B7DD332AC}"/>
    <cellStyle name="Note 2 2 2 12" xfId="29342" xr:uid="{DD9D05CF-5D20-480B-8065-83D50FD889C3}"/>
    <cellStyle name="Note 2 2 2 13" xfId="29338" xr:uid="{E35B6700-558A-4F80-9956-A3B0C441C970}"/>
    <cellStyle name="Note 2 2 2 2" xfId="872" xr:uid="{F909A2E5-6DE1-4B09-A7EB-29EA9B15BCC9}"/>
    <cellStyle name="Note 2 2 2 2 2" xfId="873" xr:uid="{BAB709C3-0727-4803-BB7B-92C6B0179CBD}"/>
    <cellStyle name="Note 2 2 2 2 2 2" xfId="874" xr:uid="{7235D4D7-944F-4B78-AA7D-37A7BF4D590B}"/>
    <cellStyle name="Note 2 2 2 2 2 2 2" xfId="29346" xr:uid="{4E2D2C94-6957-4AB2-BE5C-741531FBF64C}"/>
    <cellStyle name="Note 2 2 2 2 2 2 3" xfId="29345" xr:uid="{62091C8B-0827-4C16-9716-9F4512DB28AC}"/>
    <cellStyle name="Note 2 2 2 2 2 3" xfId="29347" xr:uid="{6471C5FE-E965-4CAD-A3C3-8140D255C3D9}"/>
    <cellStyle name="Note 2 2 2 2 2 4" xfId="29348" xr:uid="{8244AAE2-8239-4E70-AF31-1AFFDD2CA615}"/>
    <cellStyle name="Note 2 2 2 2 2 5" xfId="29344" xr:uid="{DAC7B5C3-853F-41C1-8F1E-D5AB4F9B1F3B}"/>
    <cellStyle name="Note 2 2 2 2 3" xfId="875" xr:uid="{919545E3-65EC-4F48-8AC3-1B93A788EE1D}"/>
    <cellStyle name="Note 2 2 2 2 3 2" xfId="29350" xr:uid="{352DF68D-11D0-4874-A35F-C3E50490A912}"/>
    <cellStyle name="Note 2 2 2 2 3 3" xfId="29349" xr:uid="{6CA5D5B0-9104-4624-AE7C-CC187CE4EC81}"/>
    <cellStyle name="Note 2 2 2 2 4" xfId="29351" xr:uid="{572257DE-F8D4-4F45-8E2A-1FCAE33D8B16}"/>
    <cellStyle name="Note 2 2 2 2 4 2" xfId="29352" xr:uid="{00D89DE6-9A79-4CCB-AFA2-067B38A556A2}"/>
    <cellStyle name="Note 2 2 2 2 5" xfId="29353" xr:uid="{97BB7352-199A-4417-BBA9-8B33B0C3375B}"/>
    <cellStyle name="Note 2 2 2 2 6" xfId="29354" xr:uid="{462C8CF2-B6D1-42D1-8709-6925E985DFFF}"/>
    <cellStyle name="Note 2 2 2 2 7" xfId="29355" xr:uid="{825ED85C-755D-4C65-9CCB-CF43F7BDF699}"/>
    <cellStyle name="Note 2 2 2 2 8" xfId="29356" xr:uid="{A13C6D9A-3D6A-42B4-97C6-9D34CBE6809B}"/>
    <cellStyle name="Note 2 2 2 2 9" xfId="29343" xr:uid="{E0747959-15F0-43BA-9796-F78876D07E17}"/>
    <cellStyle name="Note 2 2 2 3" xfId="876" xr:uid="{393DB9F7-CF3A-4563-9DB7-085D60A18C58}"/>
    <cellStyle name="Note 2 2 2 3 2" xfId="877" xr:uid="{D49FD25D-BCD0-4691-B748-25508EA6C9A7}"/>
    <cellStyle name="Note 2 2 2 3 2 2" xfId="29359" xr:uid="{A21E2640-DA78-4D7C-90A6-FE830956FC32}"/>
    <cellStyle name="Note 2 2 2 3 2 2 2" xfId="29360" xr:uid="{F858500B-3D73-46A7-AA22-F7CC31417C31}"/>
    <cellStyle name="Note 2 2 2 3 2 3" xfId="29361" xr:uid="{FF47F40D-1E1D-4192-BB0E-DC798C9FDA70}"/>
    <cellStyle name="Note 2 2 2 3 2 4" xfId="29362" xr:uid="{7328A7FB-1244-4A73-A5A2-44DDC3C5C9B3}"/>
    <cellStyle name="Note 2 2 2 3 2 5" xfId="29358" xr:uid="{A6A7D44D-A240-463D-BC92-2B292CE94AE4}"/>
    <cellStyle name="Note 2 2 2 3 3" xfId="29363" xr:uid="{4EB25ABD-0C73-4321-B7F0-3280A9D1A6A2}"/>
    <cellStyle name="Note 2 2 2 3 3 2" xfId="29364" xr:uid="{0ABA528E-57C7-4DE9-AF5A-7F749434E23C}"/>
    <cellStyle name="Note 2 2 2 3 4" xfId="29365" xr:uid="{AB7ECC98-DCB5-4B7D-85E1-B9019151EED0}"/>
    <cellStyle name="Note 2 2 2 3 4 2" xfId="29366" xr:uid="{FBFF281B-C92C-405F-ABC0-C8D30B35AB08}"/>
    <cellStyle name="Note 2 2 2 3 5" xfId="29367" xr:uid="{989A0B54-E0D2-478B-824B-CD714B383D5D}"/>
    <cellStyle name="Note 2 2 2 3 6" xfId="29368" xr:uid="{457EC678-D290-46A5-A61D-7B27C25AF4BE}"/>
    <cellStyle name="Note 2 2 2 3 7" xfId="29357" xr:uid="{B21BD101-E517-45DD-A110-E99370903375}"/>
    <cellStyle name="Note 2 2 2 4" xfId="878" xr:uid="{4AF9580B-514D-4988-BC26-8F12D352DFCA}"/>
    <cellStyle name="Note 2 2 2 4 2" xfId="29370" xr:uid="{43B4F6BC-B9E7-466F-82E5-EDB8A8C3B867}"/>
    <cellStyle name="Note 2 2 2 4 2 2" xfId="29371" xr:uid="{285A7898-B3C7-4D47-AEA3-AB134F00A2CA}"/>
    <cellStyle name="Note 2 2 2 4 2 3" xfId="29372" xr:uid="{01A7E61B-60C6-4AA8-8F2C-0BE7F46E6684}"/>
    <cellStyle name="Note 2 2 2 4 3" xfId="29373" xr:uid="{6E8ECAE4-3073-4415-8A1D-C3BD127289E7}"/>
    <cellStyle name="Note 2 2 2 4 3 2" xfId="29374" xr:uid="{98EA8DC4-9B8A-4BDD-9CC0-FE0B11F7EF22}"/>
    <cellStyle name="Note 2 2 2 4 4" xfId="29375" xr:uid="{D7C2E418-3514-4F66-9EE8-D0B55D829241}"/>
    <cellStyle name="Note 2 2 2 4 5" xfId="29376" xr:uid="{4A6750EE-A072-4FEE-9141-08DD21978DD9}"/>
    <cellStyle name="Note 2 2 2 4 6" xfId="29369" xr:uid="{3FBA0E53-046F-4AFE-AEE8-4E5D5C69416F}"/>
    <cellStyle name="Note 2 2 2 5" xfId="29377" xr:uid="{690EE07D-09CF-4D2A-8BC4-AF79AF19040E}"/>
    <cellStyle name="Note 2 2 2 5 2" xfId="29378" xr:uid="{A1B6492D-5843-429E-9E79-F6F02C3CE6F3}"/>
    <cellStyle name="Note 2 2 2 5 2 2" xfId="29379" xr:uid="{C4D0240E-DB53-4753-9A69-CDAB581AC3B5}"/>
    <cellStyle name="Note 2 2 2 5 3" xfId="29380" xr:uid="{34DD905E-F847-4E78-B653-9BAE4ED3AA01}"/>
    <cellStyle name="Note 2 2 2 5 4" xfId="29381" xr:uid="{A40732B1-1CDD-42E4-B856-28C4FA09473D}"/>
    <cellStyle name="Note 2 2 2 5 5" xfId="29382" xr:uid="{EA5B283F-E761-4440-B7F4-4C8BDF93E2E6}"/>
    <cellStyle name="Note 2 2 2 6" xfId="29383" xr:uid="{2E8932E0-E9D8-4D18-B6D0-9ABD0E434FB8}"/>
    <cellStyle name="Note 2 2 2 6 2" xfId="29384" xr:uid="{F399922C-886B-493B-A31F-8758D844AC03}"/>
    <cellStyle name="Note 2 2 2 6 3" xfId="29385" xr:uid="{5D6EF6A4-A7B6-44D3-ABBA-84C7CFB40D0E}"/>
    <cellStyle name="Note 2 2 2 7" xfId="29386" xr:uid="{F1F5E6BD-6F2C-4387-A896-A4A55BD30B9A}"/>
    <cellStyle name="Note 2 2 2 7 2" xfId="29387" xr:uid="{0F3ACEF7-6B78-41AD-A98D-20BEFA06471B}"/>
    <cellStyle name="Note 2 2 2 8" xfId="29388" xr:uid="{89661040-64F3-49E1-8F93-5207FC14A7C4}"/>
    <cellStyle name="Note 2 2 2 8 2" xfId="29389" xr:uid="{64529607-0EB3-4A4E-BCBD-92EAAB49C73B}"/>
    <cellStyle name="Note 2 2 2 9" xfId="29390" xr:uid="{0FCFA05A-E2E8-4682-B2EA-12C857B1A545}"/>
    <cellStyle name="Note 2 2 2 9 2" xfId="29391" xr:uid="{89DD060B-6BDA-45C6-834D-53A62741DA5F}"/>
    <cellStyle name="Note 2 2 3" xfId="879" xr:uid="{416F970B-CFC5-4641-9114-6C01673EC76B}"/>
    <cellStyle name="Note 2 2 3 10" xfId="29393" xr:uid="{E2AB708D-7DAB-42A5-84D4-9E270F9E983E}"/>
    <cellStyle name="Note 2 2 3 11" xfId="29394" xr:uid="{25D5ECB2-17D3-44A4-8182-557F971AC5D2}"/>
    <cellStyle name="Note 2 2 3 12" xfId="29392" xr:uid="{3B9D6228-ADD7-461D-88A0-C58BC76AF24F}"/>
    <cellStyle name="Note 2 2 3 2" xfId="880" xr:uid="{3C82FD47-0D90-45BC-956C-188EC666EDCE}"/>
    <cellStyle name="Note 2 2 3 2 2" xfId="881" xr:uid="{95681DFD-B97C-41FF-A36A-119262CA5B03}"/>
    <cellStyle name="Note 2 2 3 2 2 2" xfId="29397" xr:uid="{2FF23368-353C-496A-A8B3-72DC31ACCA46}"/>
    <cellStyle name="Note 2 2 3 2 2 3" xfId="29398" xr:uid="{EC742E6E-03E1-4928-AF31-F986271E482F}"/>
    <cellStyle name="Note 2 2 3 2 2 4" xfId="29399" xr:uid="{F89930FE-6129-402A-89BC-5F4B3E8E81D2}"/>
    <cellStyle name="Note 2 2 3 2 2 5" xfId="29396" xr:uid="{83523146-B7D0-4A44-B295-15A5EBA23164}"/>
    <cellStyle name="Note 2 2 3 2 3" xfId="29400" xr:uid="{98227058-A128-4D1D-9025-A93516EB0636}"/>
    <cellStyle name="Note 2 2 3 2 4" xfId="29401" xr:uid="{D59A0FD8-92E7-4339-9EC1-AA65398418F8}"/>
    <cellStyle name="Note 2 2 3 2 5" xfId="29402" xr:uid="{C5F4EF8F-7FAB-422E-AF31-97DC50A1BBCD}"/>
    <cellStyle name="Note 2 2 3 2 6" xfId="29403" xr:uid="{EFE22D58-AEBB-4FA4-B8EA-E39CBFF05DEB}"/>
    <cellStyle name="Note 2 2 3 2 7" xfId="29404" xr:uid="{F8FB186C-9C8A-4D8E-AE4F-E28C90764482}"/>
    <cellStyle name="Note 2 2 3 2 8" xfId="29405" xr:uid="{581A7A62-3C1E-4E52-96B9-EE5A8706C10F}"/>
    <cellStyle name="Note 2 2 3 2 9" xfId="29395" xr:uid="{43E83F05-7F8B-4558-8233-81E36A1D02BD}"/>
    <cellStyle name="Note 2 2 3 3" xfId="882" xr:uid="{B552CFA6-43F3-44DA-86B4-0BD9F53306A3}"/>
    <cellStyle name="Note 2 2 3 3 2" xfId="29407" xr:uid="{74252C73-F005-44FF-84BF-99F9879BD3B8}"/>
    <cellStyle name="Note 2 2 3 3 2 2" xfId="29408" xr:uid="{336E4F6F-C071-4C29-8CE8-B7885A77EB2C}"/>
    <cellStyle name="Note 2 2 3 3 2 3" xfId="29409" xr:uid="{71FB2BA2-3D78-41CA-8743-F3CED97D88FB}"/>
    <cellStyle name="Note 2 2 3 3 3" xfId="29410" xr:uid="{075EA460-54E0-426A-B2C2-87D2FF8E9A14}"/>
    <cellStyle name="Note 2 2 3 3 4" xfId="29411" xr:uid="{3E32BC53-647A-4AEE-A8A8-8FD07D1FA62D}"/>
    <cellStyle name="Note 2 2 3 3 5" xfId="29412" xr:uid="{0FD4298E-F0A9-4D7E-8A38-3704BFE8A383}"/>
    <cellStyle name="Note 2 2 3 3 6" xfId="29413" xr:uid="{3C031F7C-545E-4BFB-AAF6-2BF8E435F452}"/>
    <cellStyle name="Note 2 2 3 3 7" xfId="29406" xr:uid="{BF566D79-8295-4680-ABB0-2C8DEEFD1C5A}"/>
    <cellStyle name="Note 2 2 3 4" xfId="29414" xr:uid="{CB3BB841-6E11-453C-940C-8896C9015AA7}"/>
    <cellStyle name="Note 2 2 3 4 2" xfId="29415" xr:uid="{1158378E-544C-450C-B6EA-F5FAB20DF083}"/>
    <cellStyle name="Note 2 2 3 4 3" xfId="29416" xr:uid="{4E636B5D-06DA-4447-B60E-9DC95FBCC7FB}"/>
    <cellStyle name="Note 2 2 3 4 4" xfId="29417" xr:uid="{B8B990BC-728A-4A82-8C6D-3ADFA9DE8B6D}"/>
    <cellStyle name="Note 2 2 3 5" xfId="29418" xr:uid="{26AC240C-82C6-45E0-BB6E-FF0BE1A180A7}"/>
    <cellStyle name="Note 2 2 3 6" xfId="29419" xr:uid="{4F3379AE-C72C-4C10-A359-B66E62161758}"/>
    <cellStyle name="Note 2 2 3 7" xfId="29420" xr:uid="{041B25E7-08B2-4403-BF24-7C1406F727DC}"/>
    <cellStyle name="Note 2 2 3 8" xfId="29421" xr:uid="{EF4CF747-4EB1-4005-9A38-E0E27D896D54}"/>
    <cellStyle name="Note 2 2 3 9" xfId="29422" xr:uid="{98168317-9D43-4A7E-BD10-BF645093A771}"/>
    <cellStyle name="Note 2 2 4" xfId="883" xr:uid="{3ED3B7E1-DF23-4BEA-A74B-9A1D063FD021}"/>
    <cellStyle name="Note 2 2 4 10" xfId="29423" xr:uid="{1B08862D-029F-4B86-9951-2FBB02424666}"/>
    <cellStyle name="Note 2 2 4 2" xfId="884" xr:uid="{AEB66085-027C-4A43-BF25-F36D775492F6}"/>
    <cellStyle name="Note 2 2 4 2 2" xfId="885" xr:uid="{112D6D2B-8AC2-41C7-A663-909A50E8D93C}"/>
    <cellStyle name="Note 2 2 4 2 2 2" xfId="29426" xr:uid="{F6A90E13-D672-4310-8E5E-94BEE8CA8181}"/>
    <cellStyle name="Note 2 2 4 2 2 3" xfId="29425" xr:uid="{CC662DB0-DEC0-4356-AD60-2E7FC095D40A}"/>
    <cellStyle name="Note 2 2 4 2 3" xfId="29427" xr:uid="{107B2F8A-106C-497B-B32F-6AA9D3F3586B}"/>
    <cellStyle name="Note 2 2 4 2 4" xfId="29428" xr:uid="{C1B6AC15-B5CB-47C4-8155-628CD6DCC44D}"/>
    <cellStyle name="Note 2 2 4 2 5" xfId="29424" xr:uid="{93DA6DAA-DE7B-4727-B631-2351F5908664}"/>
    <cellStyle name="Note 2 2 4 3" xfId="886" xr:uid="{4DCB835E-A155-47CE-AD77-1C9D9BF44A68}"/>
    <cellStyle name="Note 2 2 4 3 2" xfId="29430" xr:uid="{FF2DA27C-D72D-45B5-9C31-BCE37F91B060}"/>
    <cellStyle name="Note 2 2 4 3 3" xfId="29429" xr:uid="{B681565F-9E86-4BE7-B25F-5D7BD6AEA136}"/>
    <cellStyle name="Note 2 2 4 4" xfId="29431" xr:uid="{82E26977-4DA2-42F1-86BC-07E4E360B3EA}"/>
    <cellStyle name="Note 2 2 4 4 2" xfId="29432" xr:uid="{8E3596DF-5702-4870-A6DC-06B904ADE2B6}"/>
    <cellStyle name="Note 2 2 4 5" xfId="29433" xr:uid="{C66D51DF-577D-4F28-82BD-D63E1AE694AE}"/>
    <cellStyle name="Note 2 2 4 6" xfId="29434" xr:uid="{C73CBEB1-B882-4A55-A442-23D07E1E533C}"/>
    <cellStyle name="Note 2 2 4 7" xfId="29435" xr:uid="{1817D490-ABE7-45BC-90DF-8DEA628E9FBB}"/>
    <cellStyle name="Note 2 2 4 8" xfId="29436" xr:uid="{06676C32-2A1F-436D-857C-191941FB0079}"/>
    <cellStyle name="Note 2 2 4 9" xfId="29437" xr:uid="{6FC2D704-0386-4921-B32A-4ED0A8CB9A16}"/>
    <cellStyle name="Note 2 2 5" xfId="887" xr:uid="{3708209A-2C91-40B8-BEF7-D8FAB94AA906}"/>
    <cellStyle name="Note 2 2 5 2" xfId="888" xr:uid="{BE922DC7-077D-442A-8E83-9CA24250DFC4}"/>
    <cellStyle name="Note 2 2 5 2 2" xfId="29440" xr:uid="{A864C04E-B077-441D-94B1-5F9BE0C95EC3}"/>
    <cellStyle name="Note 2 2 5 2 2 2" xfId="29441" xr:uid="{60E3BEC5-4EFA-4EB3-9351-19055CD164C8}"/>
    <cellStyle name="Note 2 2 5 2 3" xfId="29442" xr:uid="{CC107B9D-65F1-4E23-BAC3-80CC1380341A}"/>
    <cellStyle name="Note 2 2 5 2 4" xfId="29443" xr:uid="{13330340-9B13-463D-951C-18039354DC0C}"/>
    <cellStyle name="Note 2 2 5 2 5" xfId="29439" xr:uid="{8C60BA40-E6BF-409B-9FB8-B2914CD3A001}"/>
    <cellStyle name="Note 2 2 5 3" xfId="29444" xr:uid="{99F9584F-76DD-4729-BDFF-7437793B6D68}"/>
    <cellStyle name="Note 2 2 5 3 2" xfId="29445" xr:uid="{DEEFDA8C-70B6-4541-8971-283B0D01585A}"/>
    <cellStyle name="Note 2 2 5 4" xfId="29446" xr:uid="{6ADAA035-1169-4F46-AE8B-840618E21893}"/>
    <cellStyle name="Note 2 2 5 4 2" xfId="29447" xr:uid="{863D7724-8FC3-408B-8348-71F2AA83DBEB}"/>
    <cellStyle name="Note 2 2 5 5" xfId="29448" xr:uid="{FD033335-BF1A-4CDC-98DA-5A24FF3FB7E4}"/>
    <cellStyle name="Note 2 2 5 6" xfId="29449" xr:uid="{DC8DE640-8A29-414A-8F4F-10983AFDADA9}"/>
    <cellStyle name="Note 2 2 5 7" xfId="29438" xr:uid="{D6D299EA-484A-4CC1-B2C8-D6080D09B044}"/>
    <cellStyle name="Note 2 2 6" xfId="889" xr:uid="{5E9D2568-DC36-429A-93F2-71B84003C54E}"/>
    <cellStyle name="Note 2 2 6 2" xfId="29451" xr:uid="{0DD7426B-63A8-4509-B81F-2A903F2D6B9B}"/>
    <cellStyle name="Note 2 2 6 2 2" xfId="29452" xr:uid="{189F1806-C4C7-4B47-A34C-23CEEBB1E25F}"/>
    <cellStyle name="Note 2 2 6 2 3" xfId="29453" xr:uid="{2CEFBABB-AECA-4893-B70C-EBEC8CBA8309}"/>
    <cellStyle name="Note 2 2 6 3" xfId="29454" xr:uid="{CC0536F7-DF1A-4E6F-93E9-E435A327E4EB}"/>
    <cellStyle name="Note 2 2 6 3 2" xfId="29455" xr:uid="{84B56EFE-8DB1-434E-A3A2-75B91BB9FB0E}"/>
    <cellStyle name="Note 2 2 6 4" xfId="29456" xr:uid="{4340F839-D4D0-4B08-BE41-801943474FE0}"/>
    <cellStyle name="Note 2 2 6 5" xfId="29457" xr:uid="{2CC90340-E46C-4FC8-91EF-7154C9280B42}"/>
    <cellStyle name="Note 2 2 6 6" xfId="29450" xr:uid="{B8736BF6-E269-4ADF-A759-A4D23E892239}"/>
    <cellStyle name="Note 2 2 7" xfId="29458" xr:uid="{DE9A2E12-F3AB-4F97-AAA6-02496231E2C2}"/>
    <cellStyle name="Note 2 2 7 2" xfId="29459" xr:uid="{BC04A69B-3B1C-42A2-8070-748309083882}"/>
    <cellStyle name="Note 2 2 7 3" xfId="29460" xr:uid="{833A68BC-F853-4077-9AD6-4E9D45424943}"/>
    <cellStyle name="Note 2 2 8" xfId="29461" xr:uid="{9ABDE4AA-480D-4E1E-9536-E8B6984BEE62}"/>
    <cellStyle name="Note 2 2 8 2" xfId="29462" xr:uid="{703F9A97-5E50-4219-9465-9E397296B14C}"/>
    <cellStyle name="Note 2 2 9" xfId="29463" xr:uid="{17458521-89FF-4ACB-B12E-36867C3F8BF2}"/>
    <cellStyle name="Note 2 2 9 2" xfId="29464" xr:uid="{A8E2C5E8-51C0-420F-BAFF-3A203DA1CB27}"/>
    <cellStyle name="Note 2 20" xfId="29465" xr:uid="{9B1CF976-12AD-4090-8EBE-5401F168E04A}"/>
    <cellStyle name="Note 2 20 2" xfId="29466" xr:uid="{9D9E6E69-DD85-4CE3-A0C3-E16B3F5E6AF4}"/>
    <cellStyle name="Note 2 21" xfId="29467" xr:uid="{C2383939-7F99-4516-8F68-CDEC77E20FF1}"/>
    <cellStyle name="Note 2 21 2" xfId="29468" xr:uid="{056ABB1F-026C-4EDC-906A-3BDA515C0AB9}"/>
    <cellStyle name="Note 2 22" xfId="29469" xr:uid="{80B5D699-8635-40F2-B825-41E94664CAD8}"/>
    <cellStyle name="Note 2 22 2" xfId="29470" xr:uid="{F9B99B60-4CA4-4BBC-A3FD-A7F05163A2D0}"/>
    <cellStyle name="Note 2 23" xfId="29471" xr:uid="{28EBE5FD-7E9C-4143-96E6-2D4E70153F83}"/>
    <cellStyle name="Note 2 24" xfId="29472" xr:uid="{F874DDE4-65B0-401F-8589-2421383173F5}"/>
    <cellStyle name="Note 2 25" xfId="29473" xr:uid="{01CD0121-6972-4C12-A623-5645E0E00FC9}"/>
    <cellStyle name="Note 2 26" xfId="29474" xr:uid="{94EE0696-99E7-414A-837C-DCA9314C548B}"/>
    <cellStyle name="Note 2 27" xfId="29475" xr:uid="{AA72211B-3408-4189-9A6A-3C5419E0B022}"/>
    <cellStyle name="Note 2 28" xfId="29281" xr:uid="{399EACDB-96C8-4E08-B7E2-190586657BA2}"/>
    <cellStyle name="Note 2 3" xfId="890" xr:uid="{EFC07ED8-2F38-4B7B-80BB-BA75BDFF1787}"/>
    <cellStyle name="Note 2 3 10" xfId="29477" xr:uid="{523C80C1-6C92-4E8B-A691-BF2778775417}"/>
    <cellStyle name="Note 2 3 11" xfId="29478" xr:uid="{B55B853B-8492-46F5-A030-94CCA7C8A618}"/>
    <cellStyle name="Note 2 3 12" xfId="29479" xr:uid="{BD862D4B-C949-40D1-9B93-3411C50A599D}"/>
    <cellStyle name="Note 2 3 13" xfId="29476" xr:uid="{003CE644-5A47-4973-996B-0B682F1F4B09}"/>
    <cellStyle name="Note 2 3 2" xfId="891" xr:uid="{2BFA96E4-182F-4A47-A08E-31F31F52352B}"/>
    <cellStyle name="Note 2 3 2 2" xfId="892" xr:uid="{D733D11B-DD59-4D67-80BE-012EB5173778}"/>
    <cellStyle name="Note 2 3 2 2 2" xfId="893" xr:uid="{64FC8082-8061-405A-859B-53152F3B6C8B}"/>
    <cellStyle name="Note 2 3 2 2 2 2" xfId="29483" xr:uid="{98DDA3E7-CB0F-43FC-AAB2-08A032FB1EC6}"/>
    <cellStyle name="Note 2 3 2 2 2 2 2" xfId="29484" xr:uid="{5DB51DC7-56D8-4A6A-88EE-20753188BC7B}"/>
    <cellStyle name="Note 2 3 2 2 2 3" xfId="29485" xr:uid="{698AEC79-D4CD-481F-8F67-4199E3E8D7BD}"/>
    <cellStyle name="Note 2 3 2 2 2 4" xfId="29486" xr:uid="{EBF6C8DE-C8ED-4C20-AD63-2E5C422427C1}"/>
    <cellStyle name="Note 2 3 2 2 2 5" xfId="29482" xr:uid="{874BAC74-C85A-45AD-AB07-1145BD5B43F6}"/>
    <cellStyle name="Note 2 3 2 2 3" xfId="29487" xr:uid="{004286ED-1951-49FD-89AB-A893021AC554}"/>
    <cellStyle name="Note 2 3 2 2 3 2" xfId="29488" xr:uid="{FE229BD1-43EE-4F52-B03B-EAF0EBFC105B}"/>
    <cellStyle name="Note 2 3 2 2 3 3" xfId="29489" xr:uid="{EBDAA550-DE15-47F4-A4F8-79117B495444}"/>
    <cellStyle name="Note 2 3 2 2 4" xfId="29490" xr:uid="{1BF03894-DB2F-4D18-ACEC-33AEEEF612B6}"/>
    <cellStyle name="Note 2 3 2 2 5" xfId="29491" xr:uid="{47FC813A-95A8-424E-A97E-AE19123D1AE4}"/>
    <cellStyle name="Note 2 3 2 2 6" xfId="29492" xr:uid="{B8ED8B88-1B74-4D91-954B-0CFED64A4787}"/>
    <cellStyle name="Note 2 3 2 2 7" xfId="29481" xr:uid="{88D1A0DC-1D35-4088-BB22-5BA18CA77C25}"/>
    <cellStyle name="Note 2 3 2 3" xfId="894" xr:uid="{3E7858AB-28D9-4710-88BA-4C156D02BE2F}"/>
    <cellStyle name="Note 2 3 2 3 2" xfId="29494" xr:uid="{331BF7C1-A292-437D-8001-BB4235DFF66E}"/>
    <cellStyle name="Note 2 3 2 3 2 2" xfId="29495" xr:uid="{325349FA-901F-4A3F-9B19-E371117513F7}"/>
    <cellStyle name="Note 2 3 2 3 3" xfId="29496" xr:uid="{A7445F0C-A2AC-4DD9-8B12-ED8AE5EEF98F}"/>
    <cellStyle name="Note 2 3 2 3 4" xfId="29497" xr:uid="{1D29CCFC-DE22-4C8A-B3EB-62C734365278}"/>
    <cellStyle name="Note 2 3 2 3 5" xfId="29493" xr:uid="{F4DC63B5-DF9A-4F6B-B880-044A9E64D5FF}"/>
    <cellStyle name="Note 2 3 2 4" xfId="29498" xr:uid="{90606076-E382-45A2-B16D-50059DA88CB5}"/>
    <cellStyle name="Note 2 3 2 4 2" xfId="29499" xr:uid="{E62D464C-F1A6-4940-9085-5B01A8384442}"/>
    <cellStyle name="Note 2 3 2 4 3" xfId="29500" xr:uid="{E7251FA7-E8C5-4F1D-B3B7-52ABADF03EF2}"/>
    <cellStyle name="Note 2 3 2 5" xfId="29501" xr:uid="{2929C3B5-6EE3-4DAE-935E-248AF2C12764}"/>
    <cellStyle name="Note 2 3 2 5 2" xfId="29502" xr:uid="{F8A3F731-AF1F-43FD-8D85-1BBDB2B02A88}"/>
    <cellStyle name="Note 2 3 2 5 3" xfId="29503" xr:uid="{41ABCF85-12AC-4018-8DED-C01AAFA4001D}"/>
    <cellStyle name="Note 2 3 2 6" xfId="29504" xr:uid="{ED3CED3D-DA59-457C-988A-9FFE7B5FA9E6}"/>
    <cellStyle name="Note 2 3 2 7" xfId="29505" xr:uid="{571C3EE0-F28D-4910-921F-D82E2D776DD8}"/>
    <cellStyle name="Note 2 3 2 8" xfId="29506" xr:uid="{FAB0ADB9-3DD1-4AF0-9BB0-50B10CDA0270}"/>
    <cellStyle name="Note 2 3 2 9" xfId="29480" xr:uid="{F0706042-7D07-49A5-82A6-54E26F16C5B3}"/>
    <cellStyle name="Note 2 3 3" xfId="895" xr:uid="{188DA8C6-DBB0-4018-B75F-4C22147059C0}"/>
    <cellStyle name="Note 2 3 3 2" xfId="896" xr:uid="{406BFC7B-2613-4A64-BBCA-1D487811A6BB}"/>
    <cellStyle name="Note 2 3 3 2 2" xfId="29509" xr:uid="{EE95D075-E673-437B-AD86-EE67BBD0F6BE}"/>
    <cellStyle name="Note 2 3 3 2 2 2" xfId="29510" xr:uid="{A230728A-CA1F-433D-A85A-35D47788A594}"/>
    <cellStyle name="Note 2 3 3 2 2 3" xfId="29511" xr:uid="{3D795636-C7CE-4B35-B116-EFBD895C9CD0}"/>
    <cellStyle name="Note 2 3 3 2 3" xfId="29512" xr:uid="{6F5F831F-DA4A-4FE5-A3F9-19BA81C10D18}"/>
    <cellStyle name="Note 2 3 3 2 3 2" xfId="29513" xr:uid="{3C66A37D-3D86-4D52-946E-3B0A58A26730}"/>
    <cellStyle name="Note 2 3 3 2 4" xfId="29514" xr:uid="{42049861-B136-4B87-9768-F3C175E42DCC}"/>
    <cellStyle name="Note 2 3 3 2 5" xfId="29515" xr:uid="{CAD6EDE2-4AAA-452A-B428-1073CCEDE2D6}"/>
    <cellStyle name="Note 2 3 3 2 6" xfId="29516" xr:uid="{7EBB823D-8645-42E7-BAA8-A9B0B9E1CE3E}"/>
    <cellStyle name="Note 2 3 3 2 7" xfId="29508" xr:uid="{B0696A71-B36C-4A74-8D23-4FC99C2D4282}"/>
    <cellStyle name="Note 2 3 3 3" xfId="29517" xr:uid="{4A2E765F-4351-4303-AD99-E4F1DF36DEFA}"/>
    <cellStyle name="Note 2 3 3 3 2" xfId="29518" xr:uid="{D13352C0-3F08-4D6E-99F8-D90E127BB4AE}"/>
    <cellStyle name="Note 2 3 3 3 3" xfId="29519" xr:uid="{63FC4CD8-845B-4705-8DEE-A91C780EFFD1}"/>
    <cellStyle name="Note 2 3 3 4" xfId="29520" xr:uid="{2DFA97B3-AFC6-4F1C-9460-11FD118F819D}"/>
    <cellStyle name="Note 2 3 3 4 2" xfId="29521" xr:uid="{509DDBCB-2431-43BA-AD41-91467A2CB02D}"/>
    <cellStyle name="Note 2 3 3 4 3" xfId="29522" xr:uid="{946A4C79-B317-451B-AB02-E3F12561CC02}"/>
    <cellStyle name="Note 2 3 3 5" xfId="29523" xr:uid="{33E1D5FA-D587-4959-981D-69A0669739AE}"/>
    <cellStyle name="Note 2 3 3 5 2" xfId="29524" xr:uid="{09DDECBB-D86D-49B9-94C8-8B367A51AF71}"/>
    <cellStyle name="Note 2 3 3 6" xfId="29525" xr:uid="{0D015B0C-AED7-48BE-9BFF-2A8464BC2239}"/>
    <cellStyle name="Note 2 3 3 7" xfId="29526" xr:uid="{2ADD1226-2C20-46E4-928C-0EA6CA03A089}"/>
    <cellStyle name="Note 2 3 3 8" xfId="29527" xr:uid="{C854D08B-5ACF-4976-B258-32F35F01D2AD}"/>
    <cellStyle name="Note 2 3 3 9" xfId="29507" xr:uid="{A55002ED-A532-4FA3-9E58-2947D5BE0B21}"/>
    <cellStyle name="Note 2 3 4" xfId="897" xr:uid="{D8CFF3EF-3599-4591-8F44-00709719D6C0}"/>
    <cellStyle name="Note 2 3 4 2" xfId="29529" xr:uid="{FBF04BBE-549C-476E-8451-11AAFDEC4538}"/>
    <cellStyle name="Note 2 3 4 2 2" xfId="29530" xr:uid="{0EC3A8AB-DC15-410C-A6E8-5B1DD47C1B24}"/>
    <cellStyle name="Note 2 3 4 2 2 2" xfId="29531" xr:uid="{09E3565D-32EA-4FFF-B3D2-EA91E7B6FDC3}"/>
    <cellStyle name="Note 2 3 4 2 3" xfId="29532" xr:uid="{97D1E549-CBC0-48FA-817E-12A5ECF669A4}"/>
    <cellStyle name="Note 2 3 4 2 4" xfId="29533" xr:uid="{4F181501-9814-4C1B-A63B-B5F93600629C}"/>
    <cellStyle name="Note 2 3 4 3" xfId="29534" xr:uid="{A9BCD5BA-7E01-46C3-A77C-9B4937837B1A}"/>
    <cellStyle name="Note 2 3 4 3 2" xfId="29535" xr:uid="{B1F3AAF6-8FBB-45EF-AB6B-AA9749CCEC1F}"/>
    <cellStyle name="Note 2 3 4 3 3" xfId="29536" xr:uid="{8FD8C27E-B055-4A25-9AA8-F76A340F64BF}"/>
    <cellStyle name="Note 2 3 4 4" xfId="29537" xr:uid="{351774CB-BEC2-4599-93BE-A7E4C409F5DF}"/>
    <cellStyle name="Note 2 3 4 4 2" xfId="29538" xr:uid="{DD6DA1F7-5143-40A2-8CA1-0E96D5ECA706}"/>
    <cellStyle name="Note 2 3 4 5" xfId="29539" xr:uid="{DD41CE8B-2846-4CB7-AD87-EA34C2CD4D8B}"/>
    <cellStyle name="Note 2 3 4 6" xfId="29540" xr:uid="{74ACB337-6606-4933-8128-D5E940F76178}"/>
    <cellStyle name="Note 2 3 4 7" xfId="29528" xr:uid="{C82D536C-DB4C-475D-A5B5-7E29A76A9827}"/>
    <cellStyle name="Note 2 3 5" xfId="29541" xr:uid="{6F33160E-E57B-4562-90C0-F10E0AEBED41}"/>
    <cellStyle name="Note 2 3 5 2" xfId="29542" xr:uid="{24A3EE11-DB1D-49B4-BA2F-2B6D5E1B4AF3}"/>
    <cellStyle name="Note 2 3 5 2 2" xfId="29543" xr:uid="{E75D0B2D-F9D4-47FC-9781-5C8D68C23AFF}"/>
    <cellStyle name="Note 2 3 5 3" xfId="29544" xr:uid="{EC960178-BC59-4301-8482-8AEC927505BA}"/>
    <cellStyle name="Note 2 3 5 4" xfId="29545" xr:uid="{567BC84D-737E-4449-9782-DA6B921315FA}"/>
    <cellStyle name="Note 2 3 5 5" xfId="29546" xr:uid="{31D8F450-88A4-42B3-8ED7-081CF24BD0D4}"/>
    <cellStyle name="Note 2 3 5 6" xfId="29547" xr:uid="{BC4B6929-6EF7-432C-8103-21DEE4B33301}"/>
    <cellStyle name="Note 2 3 6" xfId="29548" xr:uid="{B1605593-FA60-44C4-86BD-21F4B9B2AAF1}"/>
    <cellStyle name="Note 2 3 6 2" xfId="29549" xr:uid="{D71F7E0A-682D-4771-A2BC-09A2AAA02D74}"/>
    <cellStyle name="Note 2 3 6 3" xfId="29550" xr:uid="{F68CCE31-DD4C-4678-9169-88E438A9CFC1}"/>
    <cellStyle name="Note 2 3 6 4" xfId="29551" xr:uid="{924F8BDD-2F43-498D-B5DF-EA1CA1B75F7D}"/>
    <cellStyle name="Note 2 3 7" xfId="29552" xr:uid="{19A1562E-5270-41AE-81DD-EFA6CF68EDBD}"/>
    <cellStyle name="Note 2 3 7 2" xfId="29553" xr:uid="{0B018BBB-332B-4ECF-B84B-C3BAC2D88D3E}"/>
    <cellStyle name="Note 2 3 7 3" xfId="29554" xr:uid="{C7B732D3-6E03-449C-B820-094765CF48E2}"/>
    <cellStyle name="Note 2 3 8" xfId="29555" xr:uid="{EDB2DAC6-320F-44DB-92D5-06C92783992E}"/>
    <cellStyle name="Note 2 3 8 2" xfId="29556" xr:uid="{E3FF111F-A0D3-4960-95DC-025CF74A11CA}"/>
    <cellStyle name="Note 2 3 9" xfId="29557" xr:uid="{31F4EAC2-F0E9-43D4-ACF8-A57E8BF2B68E}"/>
    <cellStyle name="Note 2 3 9 2" xfId="29558" xr:uid="{BBAA4021-5659-4ED5-BD98-5476483D2048}"/>
    <cellStyle name="Note 2 4" xfId="898" xr:uid="{9582FE6D-9059-4F93-8BDB-49434EC7DE05}"/>
    <cellStyle name="Note 2 4 10" xfId="29560" xr:uid="{F5268A4C-707D-41B7-B2C6-4B66A5EB20A4}"/>
    <cellStyle name="Note 2 4 11" xfId="29561" xr:uid="{11B690D7-642E-4F84-AB98-02E91DBE6A62}"/>
    <cellStyle name="Note 2 4 12" xfId="29559" xr:uid="{BE762FB1-3B1D-4708-90CC-1F50C01C3D5C}"/>
    <cellStyle name="Note 2 4 2" xfId="899" xr:uid="{A48E5426-2CF2-4E09-AEDB-0A881E31D535}"/>
    <cellStyle name="Note 2 4 2 2" xfId="900" xr:uid="{7792469A-5D70-4C06-AD69-9EE67643D6D2}"/>
    <cellStyle name="Note 2 4 2 2 2" xfId="29564" xr:uid="{EB74FEBE-2213-4F74-9568-87177D34403F}"/>
    <cellStyle name="Note 2 4 2 2 2 2" xfId="29565" xr:uid="{9FADEA00-E211-40FA-B6BA-776B1A760E16}"/>
    <cellStyle name="Note 2 4 2 2 2 3" xfId="29566" xr:uid="{60011CBB-ED4E-4BE7-8836-C1A562E64669}"/>
    <cellStyle name="Note 2 4 2 2 3" xfId="29567" xr:uid="{6A658467-A874-4C4C-88D4-6C1AE4D53998}"/>
    <cellStyle name="Note 2 4 2 2 3 2" xfId="29568" xr:uid="{EFB5F4C1-E6F1-4BB8-B69B-7DA4D63523AE}"/>
    <cellStyle name="Note 2 4 2 2 4" xfId="29569" xr:uid="{7E4650DB-318C-46D5-8F5B-A426B63C9DB2}"/>
    <cellStyle name="Note 2 4 2 2 5" xfId="29570" xr:uid="{2A334307-FCE8-4616-81B3-89F3151EE12B}"/>
    <cellStyle name="Note 2 4 2 2 6" xfId="29571" xr:uid="{F2E3D5EC-C57C-4BB4-9A88-7EF6B75E0A43}"/>
    <cellStyle name="Note 2 4 2 2 7" xfId="29563" xr:uid="{AC11A98D-4869-4B97-AB49-9702FB6A4959}"/>
    <cellStyle name="Note 2 4 2 3" xfId="29572" xr:uid="{2FD4578B-C739-4510-8CDF-84A30E6A1D16}"/>
    <cellStyle name="Note 2 4 2 3 2" xfId="29573" xr:uid="{0641076B-942C-4D73-9B2A-BB68C056419D}"/>
    <cellStyle name="Note 2 4 2 3 3" xfId="29574" xr:uid="{90DCEBD1-13D7-44D6-B01E-07388D03B89C}"/>
    <cellStyle name="Note 2 4 2 4" xfId="29575" xr:uid="{2512BBAE-7AD0-4214-9B3E-249D15A080DC}"/>
    <cellStyle name="Note 2 4 2 4 2" xfId="29576" xr:uid="{AD0FB185-A3EC-46E3-B064-02811979B0A8}"/>
    <cellStyle name="Note 2 4 2 4 3" xfId="29577" xr:uid="{FC00B0C5-ABA3-4843-BD55-7CB3D869D4DA}"/>
    <cellStyle name="Note 2 4 2 5" xfId="29578" xr:uid="{6CE0BF8D-562C-4AA4-A952-45A98A2E30D9}"/>
    <cellStyle name="Note 2 4 2 6" xfId="29579" xr:uid="{6453D783-BD55-48CD-960F-561BF29FAEB4}"/>
    <cellStyle name="Note 2 4 2 7" xfId="29580" xr:uid="{ACC250F0-38FE-446C-9372-96E9EEB45113}"/>
    <cellStyle name="Note 2 4 2 8" xfId="29581" xr:uid="{8B8676C9-485B-4609-AEC8-B4EF96FE9188}"/>
    <cellStyle name="Note 2 4 2 9" xfId="29562" xr:uid="{2E7458EA-E7F1-4360-8EFA-35F8FD038CF6}"/>
    <cellStyle name="Note 2 4 3" xfId="901" xr:uid="{BC663BF7-10D9-41A7-9F59-6332BB223500}"/>
    <cellStyle name="Note 2 4 3 2" xfId="29583" xr:uid="{BCD7FA99-E874-41EF-B6FF-B5099C171E4A}"/>
    <cellStyle name="Note 2 4 3 2 2" xfId="29584" xr:uid="{F29B29B7-2DA5-4B91-A0F3-0E0CD3F4D127}"/>
    <cellStyle name="Note 2 4 3 2 2 2" xfId="29585" xr:uid="{EA5948C0-B17C-46E3-A864-79A6D9841B0C}"/>
    <cellStyle name="Note 2 4 3 2 2 3" xfId="29586" xr:uid="{DCD7107F-10B9-49B3-BC26-23CACEFE0236}"/>
    <cellStyle name="Note 2 4 3 2 3" xfId="29587" xr:uid="{E6A15610-7660-43DA-8288-65FBA15A0193}"/>
    <cellStyle name="Note 2 4 3 2 4" xfId="29588" xr:uid="{66BAC074-0883-4FDA-9C24-CF7160C87C30}"/>
    <cellStyle name="Note 2 4 3 2 5" xfId="29589" xr:uid="{C1D17C7E-CB76-4298-80B2-C007CFFAE71C}"/>
    <cellStyle name="Note 2 4 3 2 6" xfId="29590" xr:uid="{7D649D35-FBA8-46CB-AAFF-D82C78F016B4}"/>
    <cellStyle name="Note 2 4 3 3" xfId="29591" xr:uid="{B0FAFCA7-3AC0-43F9-B5B5-8DD27D27EE2A}"/>
    <cellStyle name="Note 2 4 3 3 2" xfId="29592" xr:uid="{272FDBC3-43FB-4BA2-B811-0782B2418F9A}"/>
    <cellStyle name="Note 2 4 3 3 3" xfId="29593" xr:uid="{3ADDDCE6-A2FC-4D23-AAC6-9B634A7BAB9F}"/>
    <cellStyle name="Note 2 4 3 4" xfId="29594" xr:uid="{D581A2D2-72EE-467A-BC48-C7729DAB9FF1}"/>
    <cellStyle name="Note 2 4 3 4 2" xfId="29595" xr:uid="{D335CB94-154B-47A7-93B2-CEE07FB467B8}"/>
    <cellStyle name="Note 2 4 3 5" xfId="29596" xr:uid="{DE903846-00B6-48EB-9237-B8D95EF595F5}"/>
    <cellStyle name="Note 2 4 3 6" xfId="29597" xr:uid="{9BF2EBB9-9256-4FAC-82E9-058EDFC966FA}"/>
    <cellStyle name="Note 2 4 3 7" xfId="29598" xr:uid="{A007FBE3-6136-48F7-B98E-66F3E6932191}"/>
    <cellStyle name="Note 2 4 3 8" xfId="29599" xr:uid="{9FFBD39D-B551-4E09-AE67-B378654826B3}"/>
    <cellStyle name="Note 2 4 3 9" xfId="29582" xr:uid="{41E49035-6208-480F-ACFE-B27C0734643C}"/>
    <cellStyle name="Note 2 4 4" xfId="29600" xr:uid="{920B06CA-0696-45C6-B4D0-0D02ABAE1FB7}"/>
    <cellStyle name="Note 2 4 4 2" xfId="29601" xr:uid="{4AABD6C3-34BA-4956-B52B-21B685706F55}"/>
    <cellStyle name="Note 2 4 4 2 2" xfId="29602" xr:uid="{87487D24-58A7-4F6B-8067-CE8187CA528E}"/>
    <cellStyle name="Note 2 4 4 2 3" xfId="29603" xr:uid="{E0FFEEFA-818F-48DF-8AA3-85B105838AFC}"/>
    <cellStyle name="Note 2 4 4 2 4" xfId="29604" xr:uid="{EDC67ECA-D8F4-4ED3-80DE-9DB43773BEE5}"/>
    <cellStyle name="Note 2 4 4 3" xfId="29605" xr:uid="{A5464608-CDD5-4BF4-87FF-82CAB5258B12}"/>
    <cellStyle name="Note 2 4 4 3 2" xfId="29606" xr:uid="{A08F31D8-8168-42F2-9762-89FB180397CE}"/>
    <cellStyle name="Note 2 4 4 4" xfId="29607" xr:uid="{07CF6D80-D37D-487F-A477-1772E8C4FD43}"/>
    <cellStyle name="Note 2 4 4 4 2" xfId="29608" xr:uid="{75B8402E-2420-4070-B717-CD09071DF889}"/>
    <cellStyle name="Note 2 4 4 5" xfId="29609" xr:uid="{FC3E75A7-7CAE-4D71-9BDE-2881AFCF950E}"/>
    <cellStyle name="Note 2 4 4 6" xfId="29610" xr:uid="{1546582C-131E-4D7F-B5E9-F8039650EACA}"/>
    <cellStyle name="Note 2 4 5" xfId="29611" xr:uid="{7C956FF5-999A-4CD4-9692-118B7477F149}"/>
    <cellStyle name="Note 2 4 5 2" xfId="29612" xr:uid="{AF7E8FDD-FCC4-45EA-AA2E-F1CD55EC0D00}"/>
    <cellStyle name="Note 2 4 5 2 2" xfId="29613" xr:uid="{D42E7A83-7C7C-4D3E-BF3C-CDFC0E65DA73}"/>
    <cellStyle name="Note 2 4 5 3" xfId="29614" xr:uid="{48A3339E-524B-46B4-9CE3-7F4DAE5C0A1C}"/>
    <cellStyle name="Note 2 4 5 4" xfId="29615" xr:uid="{480C37F4-7ADF-4444-A4EA-2E1F8DDF25C1}"/>
    <cellStyle name="Note 2 4 5 5" xfId="29616" xr:uid="{912F904E-B44D-48CA-8A0D-52DF687AD77A}"/>
    <cellStyle name="Note 2 4 5 6" xfId="29617" xr:uid="{2A012EA8-277D-4606-9B6F-C1CD9C395E1A}"/>
    <cellStyle name="Note 2 4 6" xfId="29618" xr:uid="{ABFE1817-169D-4F96-9066-E6A2E239AC63}"/>
    <cellStyle name="Note 2 4 6 2" xfId="29619" xr:uid="{6AB6880F-9145-45D2-85CE-7811315D5949}"/>
    <cellStyle name="Note 2 4 6 3" xfId="29620" xr:uid="{5B476CA0-F234-40CB-8696-7724350F2A3F}"/>
    <cellStyle name="Note 2 4 6 4" xfId="29621" xr:uid="{427EF9C6-CA38-4CEE-81CF-704D8B0A329F}"/>
    <cellStyle name="Note 2 4 7" xfId="29622" xr:uid="{646BE52D-7CA9-477E-BAF0-394A9EAD0B46}"/>
    <cellStyle name="Note 2 4 7 2" xfId="29623" xr:uid="{A0DBF29E-C223-4254-894A-693AACB47D0B}"/>
    <cellStyle name="Note 2 4 7 3" xfId="29624" xr:uid="{B76C40B1-7C6A-40BF-BC59-DB0F1A4AD3C0}"/>
    <cellStyle name="Note 2 4 8" xfId="29625" xr:uid="{0691CD93-3668-47EC-BA91-F019F2E9209F}"/>
    <cellStyle name="Note 2 4 8 2" xfId="29626" xr:uid="{C057D335-4865-4666-8C56-66E1B202D144}"/>
    <cellStyle name="Note 2 4 9" xfId="29627" xr:uid="{5184216C-674B-49F8-ACAC-9B1C69940ACD}"/>
    <cellStyle name="Note 2 4 9 2" xfId="29628" xr:uid="{4667A195-FC13-41CD-B590-37861366BA3A}"/>
    <cellStyle name="Note 2 5" xfId="902" xr:uid="{B61AA4F5-83B7-46E7-936C-22F6B235362D}"/>
    <cellStyle name="Note 2 5 10" xfId="29630" xr:uid="{2EA54193-477C-409C-9A8F-AD4B6ADC54A1}"/>
    <cellStyle name="Note 2 5 11" xfId="29631" xr:uid="{3015B2A9-8A7D-4918-8657-DE6054EBADDA}"/>
    <cellStyle name="Note 2 5 12" xfId="29629" xr:uid="{853F5658-E92C-4442-A0E8-205AA5ECC9E9}"/>
    <cellStyle name="Note 2 5 2" xfId="903" xr:uid="{AA65F5FD-8E05-411C-AF58-FFFA73FDE327}"/>
    <cellStyle name="Note 2 5 2 2" xfId="904" xr:uid="{01B63264-A0A6-4C20-82B2-90E9C4B686BA}"/>
    <cellStyle name="Note 2 5 2 2 2" xfId="29634" xr:uid="{51B8A976-3555-40A0-8522-36AF1177AA68}"/>
    <cellStyle name="Note 2 5 2 2 2 2" xfId="29635" xr:uid="{BD0D4267-D971-45F6-BDAA-005206E15546}"/>
    <cellStyle name="Note 2 5 2 2 2 3" xfId="29636" xr:uid="{D41FC65B-15ED-4DC5-87EF-6AF856C7AFFF}"/>
    <cellStyle name="Note 2 5 2 2 3" xfId="29637" xr:uid="{BD81BF97-2294-4F42-93C8-94FB87CB351E}"/>
    <cellStyle name="Note 2 5 2 2 3 2" xfId="29638" xr:uid="{16B2125F-459E-4AAA-9AF9-DCC988F821C4}"/>
    <cellStyle name="Note 2 5 2 2 4" xfId="29639" xr:uid="{F9EFB555-05AD-4498-A3E5-4A77E139502C}"/>
    <cellStyle name="Note 2 5 2 2 5" xfId="29640" xr:uid="{0E75E451-DF4A-4865-8C47-6F20FF17490B}"/>
    <cellStyle name="Note 2 5 2 2 6" xfId="29633" xr:uid="{EC7C375A-286D-4A93-96E0-387A52492287}"/>
    <cellStyle name="Note 2 5 2 3" xfId="29641" xr:uid="{2D4A995B-842B-4F8F-BAA1-8FB3974D49F5}"/>
    <cellStyle name="Note 2 5 2 3 2" xfId="29642" xr:uid="{07AA8C17-B5A7-43DB-BDD8-839F747DE80E}"/>
    <cellStyle name="Note 2 5 2 3 3" xfId="29643" xr:uid="{17EF445A-DFD0-400E-9581-07349C48A3C5}"/>
    <cellStyle name="Note 2 5 2 4" xfId="29644" xr:uid="{72CFF3C1-A348-4C2E-AA20-44DCAA25A3A5}"/>
    <cellStyle name="Note 2 5 2 4 2" xfId="29645" xr:uid="{B2EF7316-A767-46B6-AE3C-D7FF147438F0}"/>
    <cellStyle name="Note 2 5 2 5" xfId="29646" xr:uid="{A7335F86-D356-4A0E-91E0-9CC30DDE7FF4}"/>
    <cellStyle name="Note 2 5 2 6" xfId="29647" xr:uid="{2D62688D-C80E-4751-8A5E-38EB6A1026A8}"/>
    <cellStyle name="Note 2 5 2 7" xfId="29648" xr:uid="{EF1BA4EB-0695-4E86-9600-8CE3C224DD40}"/>
    <cellStyle name="Note 2 5 2 8" xfId="29649" xr:uid="{5616B1D6-3864-4C51-BADA-2B32A43760F6}"/>
    <cellStyle name="Note 2 5 2 9" xfId="29632" xr:uid="{7FD7CBC7-45A1-4CC4-AF19-E35EA75D3D2A}"/>
    <cellStyle name="Note 2 5 3" xfId="905" xr:uid="{BAF45EBD-260E-4109-9353-BDEA482974D9}"/>
    <cellStyle name="Note 2 5 3 2" xfId="29651" xr:uid="{DE802FB3-9932-43EB-BC7F-D38B83DEBB20}"/>
    <cellStyle name="Note 2 5 3 2 2" xfId="29652" xr:uid="{3B6C8FE4-A158-408C-A42B-DC4979280A18}"/>
    <cellStyle name="Note 2 5 3 2 2 2" xfId="29653" xr:uid="{475C9C08-323E-4796-8598-8F12B147A7A0}"/>
    <cellStyle name="Note 2 5 3 2 3" xfId="29654" xr:uid="{9C1DFCA0-DBE6-4F16-ACAB-CDB295733260}"/>
    <cellStyle name="Note 2 5 3 2 4" xfId="29655" xr:uid="{F07328D6-1B29-4A3C-BC7A-052D2B39B249}"/>
    <cellStyle name="Note 2 5 3 2 5" xfId="29656" xr:uid="{D2FEC5B3-A4DA-47D7-A321-58539B0D10FF}"/>
    <cellStyle name="Note 2 5 3 3" xfId="29657" xr:uid="{2EE7FB8F-F1F2-460C-810E-F9162CAEB425}"/>
    <cellStyle name="Note 2 5 3 3 2" xfId="29658" xr:uid="{20237594-72F8-4825-801B-B9A2409A6082}"/>
    <cellStyle name="Note 2 5 3 4" xfId="29659" xr:uid="{06D28185-1452-4760-AEE1-7FC6B16BFAE2}"/>
    <cellStyle name="Note 2 5 3 5" xfId="29660" xr:uid="{3E1C1BF2-785E-4492-B2B5-49E5DE456E92}"/>
    <cellStyle name="Note 2 5 3 6" xfId="29661" xr:uid="{22C35709-774D-4B96-86FF-4FA8B2E7D8E5}"/>
    <cellStyle name="Note 2 5 3 7" xfId="29662" xr:uid="{0D9535DC-A444-451E-92D9-5CD8654D3C4E}"/>
    <cellStyle name="Note 2 5 3 8" xfId="29650" xr:uid="{D3FF71A1-D883-4CF1-B410-B49BC3332048}"/>
    <cellStyle name="Note 2 5 4" xfId="29663" xr:uid="{503E3E67-A0E6-4348-ACED-4C66BC1EE961}"/>
    <cellStyle name="Note 2 5 4 2" xfId="29664" xr:uid="{B9DE7A9C-BF8D-4C64-82C6-24423BBE9D1F}"/>
    <cellStyle name="Note 2 5 4 2 2" xfId="29665" xr:uid="{3E6EFD8D-BA25-48F0-9B4C-5FCBB96D9650}"/>
    <cellStyle name="Note 2 5 4 3" xfId="29666" xr:uid="{36037D51-5758-4908-BBF6-B139D73E4612}"/>
    <cellStyle name="Note 2 5 4 4" xfId="29667" xr:uid="{AA2A6ED2-0413-453D-AA8D-0A28D8BA5C3F}"/>
    <cellStyle name="Note 2 5 4 5" xfId="29668" xr:uid="{6C283B45-73DC-4FF5-B140-DA05AF85D6F6}"/>
    <cellStyle name="Note 2 5 5" xfId="29669" xr:uid="{91FEFC1E-C38A-4C8C-94D9-05F5C1E444E6}"/>
    <cellStyle name="Note 2 5 5 2" xfId="29670" xr:uid="{CAAF36E1-2CD1-44D3-A28A-091557D47505}"/>
    <cellStyle name="Note 2 5 6" xfId="29671" xr:uid="{AA14E391-1501-4FD6-A2CD-E6B5906065B4}"/>
    <cellStyle name="Note 2 5 7" xfId="29672" xr:uid="{8F5B44EE-BB4E-4FB2-83F0-586E4FC5EE49}"/>
    <cellStyle name="Note 2 5 8" xfId="29673" xr:uid="{A5C3E842-FCB8-440A-8253-30459C089D05}"/>
    <cellStyle name="Note 2 5 9" xfId="29674" xr:uid="{5E715522-275F-45CD-99E4-0A991D7B9C03}"/>
    <cellStyle name="Note 2 6" xfId="906" xr:uid="{5A3BCC3D-4628-4013-84F0-74EAC1C9A5EE}"/>
    <cellStyle name="Note 2 6 10" xfId="29675" xr:uid="{38919E0F-6436-46EF-9DC7-6A1470E11B0E}"/>
    <cellStyle name="Note 2 6 2" xfId="907" xr:uid="{840BA6C1-C1DC-4A40-9BA9-05E3EAAFEAA6}"/>
    <cellStyle name="Note 2 6 2 2" xfId="29677" xr:uid="{4F2E28CD-F648-46E7-B974-BE76F221BD69}"/>
    <cellStyle name="Note 2 6 2 2 2" xfId="29678" xr:uid="{F1133B81-561C-4EEC-8ED1-DAD6D4361B83}"/>
    <cellStyle name="Note 2 6 2 2 3" xfId="29679" xr:uid="{3004EC69-9FE5-4C58-A390-5F7FC3722549}"/>
    <cellStyle name="Note 2 6 2 2 4" xfId="29680" xr:uid="{93327C54-04E4-462C-984E-CE6AE512AE5A}"/>
    <cellStyle name="Note 2 6 2 3" xfId="29681" xr:uid="{D88013C8-A5BD-4CF2-BF6C-699A56E67473}"/>
    <cellStyle name="Note 2 6 2 3 2" xfId="29682" xr:uid="{F8B810C6-25C9-4C78-A5C5-DF9073507A28}"/>
    <cellStyle name="Note 2 6 2 4" xfId="29683" xr:uid="{664F45D6-ED94-45C6-9FA0-54778ABAB6EF}"/>
    <cellStyle name="Note 2 6 2 5" xfId="29684" xr:uid="{AD1C92FF-3FD7-4C37-A40B-52383EB85886}"/>
    <cellStyle name="Note 2 6 2 6" xfId="29685" xr:uid="{691B1F59-6622-48B2-9B80-C213B3CC49ED}"/>
    <cellStyle name="Note 2 6 2 7" xfId="29676" xr:uid="{F6F13975-BE61-4735-874F-D4F0FC86AAC9}"/>
    <cellStyle name="Note 2 6 3" xfId="29686" xr:uid="{D068DD33-0A44-4F06-AB38-F8603FA9D130}"/>
    <cellStyle name="Note 2 6 3 2" xfId="29687" xr:uid="{8974068F-F082-4413-AB9E-B7A8009AE87F}"/>
    <cellStyle name="Note 2 6 3 2 2" xfId="29688" xr:uid="{4A198DAA-D6AD-42F0-9B43-1510F9331FFC}"/>
    <cellStyle name="Note 2 6 3 3" xfId="29689" xr:uid="{A7FC384D-E3DE-4270-B4D9-627F98790E33}"/>
    <cellStyle name="Note 2 6 3 4" xfId="29690" xr:uid="{936C1237-74A6-4070-8739-8577E616B4FC}"/>
    <cellStyle name="Note 2 6 3 5" xfId="29691" xr:uid="{2647AB0B-998C-4D04-A429-B2A616B2E4B6}"/>
    <cellStyle name="Note 2 6 4" xfId="29692" xr:uid="{3CD6F308-F465-464C-8EC2-D1DB25487E87}"/>
    <cellStyle name="Note 2 6 4 2" xfId="29693" xr:uid="{3AAC2C35-DBB1-4B13-9118-EF46B7414BE3}"/>
    <cellStyle name="Note 2 6 4 3" xfId="29694" xr:uid="{9524FB8E-9785-4C90-A356-5B6D231CFD81}"/>
    <cellStyle name="Note 2 6 4 4" xfId="29695" xr:uid="{A6F60DD7-D56F-43E9-88A8-9163CCC30B83}"/>
    <cellStyle name="Note 2 6 5" xfId="29696" xr:uid="{4BD2CA11-8085-4CDA-A3F0-A114DC652ADE}"/>
    <cellStyle name="Note 2 6 5 2" xfId="29697" xr:uid="{B5A0E31D-53E0-46D9-A94E-4756DA36F3A0}"/>
    <cellStyle name="Note 2 6 6" xfId="29698" xr:uid="{A2AE9760-090C-405B-B232-5BA84FEFB890}"/>
    <cellStyle name="Note 2 6 7" xfId="29699" xr:uid="{47E5E435-543F-416B-BB8C-589BADAF6085}"/>
    <cellStyle name="Note 2 6 8" xfId="29700" xr:uid="{5F29A01F-4609-488D-9B63-7D7431A98E98}"/>
    <cellStyle name="Note 2 6 9" xfId="29701" xr:uid="{FCF35444-1E52-4D58-A157-185864AC9009}"/>
    <cellStyle name="Note 2 7" xfId="908" xr:uid="{5AAFD2B6-AFCB-4802-A166-59449A6AD2B2}"/>
    <cellStyle name="Note 2 7 2" xfId="909" xr:uid="{A22397D3-C0D9-4B81-9AFA-4C6F0CCD4096}"/>
    <cellStyle name="Note 2 7 2 2" xfId="29704" xr:uid="{2EB571C4-CF5B-4D92-9902-E2820761A474}"/>
    <cellStyle name="Note 2 7 2 2 2" xfId="29705" xr:uid="{9CB4A5EC-D64D-4CB0-86EB-60F6B65AD72B}"/>
    <cellStyle name="Note 2 7 2 2 3" xfId="29706" xr:uid="{5B67FCB1-6A1F-4D3A-9968-3CBD56B24510}"/>
    <cellStyle name="Note 2 7 2 2 4" xfId="29707" xr:uid="{CB40706B-40E7-4B50-9FF0-E4F95C1C921C}"/>
    <cellStyle name="Note 2 7 2 3" xfId="29708" xr:uid="{2E6F047B-B4AF-4E2A-9826-57F0BF38A101}"/>
    <cellStyle name="Note 2 7 2 3 2" xfId="29709" xr:uid="{C625C4ED-4555-4DD0-932F-6B143E12BBE9}"/>
    <cellStyle name="Note 2 7 2 4" xfId="29710" xr:uid="{7E8A5DF8-57BF-439E-8BCC-8A0FB73B6732}"/>
    <cellStyle name="Note 2 7 2 5" xfId="29711" xr:uid="{6CBC2150-2F6F-44EF-A616-4DF246913C7B}"/>
    <cellStyle name="Note 2 7 2 6" xfId="29712" xr:uid="{774C3EE5-4E41-4EAC-8B57-9920FCB217E0}"/>
    <cellStyle name="Note 2 7 2 7" xfId="29703" xr:uid="{ABC33FC8-2A78-4B09-9FBA-F17D0B4EFA5B}"/>
    <cellStyle name="Note 2 7 3" xfId="29713" xr:uid="{18730C91-E559-4FBB-BEAA-551BFE375B14}"/>
    <cellStyle name="Note 2 7 3 2" xfId="29714" xr:uid="{E1E253F9-BA8F-4A31-9AB8-351404CFAA8A}"/>
    <cellStyle name="Note 2 7 3 2 2" xfId="29715" xr:uid="{9D36BF38-1EC5-4824-9447-CA3460095365}"/>
    <cellStyle name="Note 2 7 3 3" xfId="29716" xr:uid="{B0DCA428-17F9-40AA-89E5-29C982A0507F}"/>
    <cellStyle name="Note 2 7 3 4" xfId="29717" xr:uid="{D355486A-C84C-463A-BB1D-666C1C423E0B}"/>
    <cellStyle name="Note 2 7 3 5" xfId="29718" xr:uid="{1745DE64-0F3A-455D-826E-AB69BBBDF735}"/>
    <cellStyle name="Note 2 7 4" xfId="29719" xr:uid="{B9BBDC38-C50A-44E2-ABF2-519170C6BA02}"/>
    <cellStyle name="Note 2 7 4 2" xfId="29720" xr:uid="{9CFF40A6-B7DE-4FED-9DB8-21B10A6BED6C}"/>
    <cellStyle name="Note 2 7 4 3" xfId="29721" xr:uid="{D8D122A5-379D-46FE-B9F6-C0F92323659B}"/>
    <cellStyle name="Note 2 7 4 4" xfId="29722" xr:uid="{64A97246-1FAF-4AFD-80F5-4971E15304B1}"/>
    <cellStyle name="Note 2 7 5" xfId="29723" xr:uid="{A467B734-AF08-41CA-A232-6830FAFA6892}"/>
    <cellStyle name="Note 2 7 6" xfId="29724" xr:uid="{BAF14426-FD44-4CAD-9A1C-4102F85AF2B3}"/>
    <cellStyle name="Note 2 7 7" xfId="29725" xr:uid="{161B8AB5-A1C9-44DC-820C-7E6E5629F5C2}"/>
    <cellStyle name="Note 2 7 8" xfId="29726" xr:uid="{9533BDC6-4ECC-4435-A124-77FD31B83EEB}"/>
    <cellStyle name="Note 2 7 9" xfId="29702" xr:uid="{56DE30F5-BD47-4250-AE3F-17CEDF9CA11A}"/>
    <cellStyle name="Note 2 8" xfId="910" xr:uid="{C8CC048F-1638-4F30-81E9-7E910AFD9519}"/>
    <cellStyle name="Note 2 8 2" xfId="29728" xr:uid="{E57D484A-EB7B-40E2-98D3-97113A9D09E6}"/>
    <cellStyle name="Note 2 8 2 2" xfId="29729" xr:uid="{3303D4E6-72A0-4C13-B3F7-740170550D00}"/>
    <cellStyle name="Note 2 8 2 2 2" xfId="29730" xr:uid="{14FFDF76-1A33-4590-B089-7E942743AF74}"/>
    <cellStyle name="Note 2 8 2 2 3" xfId="29731" xr:uid="{C2AFB4AA-B75E-4B1A-8DE2-7FB8DE75608E}"/>
    <cellStyle name="Note 2 8 2 3" xfId="29732" xr:uid="{07A25452-ACAB-401C-91FA-674D6B33A83B}"/>
    <cellStyle name="Note 2 8 2 4" xfId="29733" xr:uid="{64FC4C40-44CA-4BF3-A047-5FFF1B0FCD42}"/>
    <cellStyle name="Note 2 8 2 5" xfId="29734" xr:uid="{20166755-6FE5-4FEA-B00A-B4EE5340BC14}"/>
    <cellStyle name="Note 2 8 3" xfId="29735" xr:uid="{A5D53B7A-4D91-4CE5-8204-F32A959F83FC}"/>
    <cellStyle name="Note 2 8 3 2" xfId="29736" xr:uid="{809CAE36-FEE1-45C4-814F-5D8100218752}"/>
    <cellStyle name="Note 2 8 3 2 2" xfId="29737" xr:uid="{7B5E76A1-8DA6-4C96-AC0D-0A6D581DFAF2}"/>
    <cellStyle name="Note 2 8 3 3" xfId="29738" xr:uid="{A1C37B67-F000-4809-93D0-F262F0C133DC}"/>
    <cellStyle name="Note 2 8 3 4" xfId="29739" xr:uid="{511E9574-2BE3-4CA0-A3FB-2CCF590CEC5F}"/>
    <cellStyle name="Note 2 8 3 5" xfId="29740" xr:uid="{1255A84D-EF18-4F74-984A-CBF5C446E898}"/>
    <cellStyle name="Note 2 8 4" xfId="29741" xr:uid="{9BF1F6B9-8504-4484-85EB-857B97D599A7}"/>
    <cellStyle name="Note 2 8 4 2" xfId="29742" xr:uid="{485AA3FC-8872-4CF3-9D97-4595515AB7B5}"/>
    <cellStyle name="Note 2 8 4 3" xfId="29743" xr:uid="{9556D6F1-B6DF-4F91-BDDD-B948E084A0C7}"/>
    <cellStyle name="Note 2 8 4 4" xfId="29744" xr:uid="{296709C0-AD1F-49D2-A211-A6125716F510}"/>
    <cellStyle name="Note 2 8 5" xfId="29745" xr:uid="{950F16C3-8A0E-403F-B2A5-A561EB164A54}"/>
    <cellStyle name="Note 2 8 6" xfId="29746" xr:uid="{19D44117-423F-45C5-AE61-DB26895658B7}"/>
    <cellStyle name="Note 2 8 7" xfId="29747" xr:uid="{370B7B70-8B5C-4DAE-A1E0-34F731FAFC0E}"/>
    <cellStyle name="Note 2 8 8" xfId="29727" xr:uid="{68F8CFA3-3BE3-43D2-9ED3-B7F0CA18E609}"/>
    <cellStyle name="Note 2 9" xfId="29748" xr:uid="{8B31AB86-1C94-4FC6-A36C-30D1D58F39C4}"/>
    <cellStyle name="Note 2 9 2" xfId="29749" xr:uid="{CB980141-CD13-4A34-A80F-655CD87CD2FA}"/>
    <cellStyle name="Note 2 9 2 2" xfId="29750" xr:uid="{137F21DE-9238-47E3-B7B4-7F6AB705B11E}"/>
    <cellStyle name="Note 2 9 2 2 2" xfId="29751" xr:uid="{BBA00F28-6AA1-4D82-9413-EA948BD2509C}"/>
    <cellStyle name="Note 2 9 2 2 3" xfId="29752" xr:uid="{5563ACE7-592B-4D79-AB7E-5A2320019B6D}"/>
    <cellStyle name="Note 2 9 2 3" xfId="29753" xr:uid="{AD3CA24F-37D7-49DC-9397-CD1897E9A7F2}"/>
    <cellStyle name="Note 2 9 2 4" xfId="29754" xr:uid="{BFBE19CD-DFFD-4603-AB4C-420170EDBF78}"/>
    <cellStyle name="Note 2 9 3" xfId="29755" xr:uid="{7FF989B2-F59D-4A8B-9E56-890727C6A355}"/>
    <cellStyle name="Note 2 9 3 2" xfId="29756" xr:uid="{0F54871B-A904-4B13-8A9D-CB43FFDA83FE}"/>
    <cellStyle name="Note 2 9 3 2 2" xfId="29757" xr:uid="{AA17525F-4A73-4D70-AFBA-D3F404819D13}"/>
    <cellStyle name="Note 2 9 3 3" xfId="29758" xr:uid="{AC53E161-3E5D-4629-AC91-62EF71CA3C5D}"/>
    <cellStyle name="Note 2 9 3 4" xfId="29759" xr:uid="{A432E380-A440-474C-8FD1-94F90029B069}"/>
    <cellStyle name="Note 2 9 4" xfId="29760" xr:uid="{A2B27EDF-DA48-4542-BA60-C7FE6912580E}"/>
    <cellStyle name="Note 2 9 4 2" xfId="29761" xr:uid="{B9A83046-AF0F-42BD-8F25-2072A3F9D11D}"/>
    <cellStyle name="Note 2 9 4 3" xfId="29762" xr:uid="{8A066A96-8C5B-4E35-AF6D-D6DB43BF1454}"/>
    <cellStyle name="Note 2 9 5" xfId="29763" xr:uid="{882DA02B-0ACE-4FA7-B75F-1591B59B231C}"/>
    <cellStyle name="Note 2 9 6" xfId="29764" xr:uid="{C52B2B3A-3FCF-4F33-97F7-4F8E38EF893B}"/>
    <cellStyle name="Note 2 9 7" xfId="29765" xr:uid="{38C9CEDF-AC10-4630-9B4A-601FD256674C}"/>
    <cellStyle name="Note 20" xfId="29766" xr:uid="{98A4EA8F-9D3E-4E26-8909-B283BE36DCD2}"/>
    <cellStyle name="Note 21" xfId="29767" xr:uid="{C04B4EBD-2AD6-45F3-B120-D4FB416A0E1D}"/>
    <cellStyle name="Note 22" xfId="29768" xr:uid="{1256D7EC-0166-49C3-B042-AC047CA135A5}"/>
    <cellStyle name="Note 23" xfId="29769" xr:uid="{2E8FB885-D042-4A16-827B-2DCFC9C10290}"/>
    <cellStyle name="Note 24" xfId="29770" xr:uid="{60B063DE-4CF5-4B35-8A89-720E873DEDB1}"/>
    <cellStyle name="Note 25" xfId="29771" xr:uid="{2163ED86-BAEE-446A-B09F-BD5641505E83}"/>
    <cellStyle name="Note 26" xfId="29772" xr:uid="{65675597-CF9F-4E3C-8869-EFEBB9EAE60A}"/>
    <cellStyle name="Note 27" xfId="29773" xr:uid="{BFC06B85-2034-45F8-AB06-B0E282013E6A}"/>
    <cellStyle name="Note 28" xfId="29774" xr:uid="{EF7831E3-B621-4392-B1FB-E0AF9AA4594C}"/>
    <cellStyle name="Note 29" xfId="29775" xr:uid="{E394DAF9-A9F0-4B8C-9298-C009296C6FB6}"/>
    <cellStyle name="Note 3" xfId="911" xr:uid="{75661B9E-CA2A-45C1-95B0-7C8049037CB8}"/>
    <cellStyle name="Note 3 10" xfId="29777" xr:uid="{C47E2884-36BB-495C-B378-88EF70D6A042}"/>
    <cellStyle name="Note 3 11" xfId="29778" xr:uid="{8E2F65F8-C6DB-4565-978D-29B1917B95CA}"/>
    <cellStyle name="Note 3 12" xfId="29779" xr:uid="{B0EE31C5-EAA7-4E19-9B4C-EDBF6D467201}"/>
    <cellStyle name="Note 3 13" xfId="29780" xr:uid="{DFB00DC1-BAF8-43B5-A6D5-A980AB49A9A9}"/>
    <cellStyle name="Note 3 14" xfId="29781" xr:uid="{41F081A9-1B0C-44ED-A70C-B9BA5E2AC274}"/>
    <cellStyle name="Note 3 15" xfId="29782" xr:uid="{ABC0A069-2F96-4D9E-933F-B2EEF59D55B1}"/>
    <cellStyle name="Note 3 16" xfId="29783" xr:uid="{6DEBE3CF-A311-4AB7-ACFD-EDE2CAD6CBF4}"/>
    <cellStyle name="Note 3 17" xfId="29784" xr:uid="{22C73629-0104-4BCE-B940-4D16238AC73B}"/>
    <cellStyle name="Note 3 18" xfId="29776" xr:uid="{7E844856-BBD6-4C2A-8D39-7B2DD1B93490}"/>
    <cellStyle name="Note 3 2" xfId="912" xr:uid="{DDD955B1-2F85-43B6-B90C-A3BCBF883595}"/>
    <cellStyle name="Note 3 2 10" xfId="29786" xr:uid="{19B07A91-5194-4754-BBC3-BD217F3DCF23}"/>
    <cellStyle name="Note 3 2 11" xfId="29787" xr:uid="{E585003F-5850-411A-940D-645DD02F22C4}"/>
    <cellStyle name="Note 3 2 12" xfId="29788" xr:uid="{47761EA0-0889-4A63-A3F1-D148AB2EBA1E}"/>
    <cellStyle name="Note 3 2 13" xfId="29789" xr:uid="{0A76076F-1D12-4F0C-963C-37920DEFAB3E}"/>
    <cellStyle name="Note 3 2 14" xfId="29790" xr:uid="{DE4D5374-CDA9-42BD-A097-9DCC79095B50}"/>
    <cellStyle name="Note 3 2 15" xfId="29785" xr:uid="{AB877E68-9E71-4536-BA52-92FCEDEA6D02}"/>
    <cellStyle name="Note 3 2 2" xfId="913" xr:uid="{A3C99B53-C9C4-4915-8E66-A93B7EB42F19}"/>
    <cellStyle name="Note 3 2 2 10" xfId="29792" xr:uid="{E64B93AD-8B21-4326-A829-1A9B73C147F6}"/>
    <cellStyle name="Note 3 2 2 11" xfId="29791" xr:uid="{E5C78C9F-C411-4532-9574-FDB10367D086}"/>
    <cellStyle name="Note 3 2 2 2" xfId="914" xr:uid="{10BDB4F2-C426-4F4A-BA3E-029752427906}"/>
    <cellStyle name="Note 3 2 2 2 2" xfId="915" xr:uid="{6D15C7AF-D910-4617-9380-2033195E178B}"/>
    <cellStyle name="Note 3 2 2 2 2 2" xfId="29795" xr:uid="{74ADF6BE-70C0-4F00-A409-AFEC2E841928}"/>
    <cellStyle name="Note 3 2 2 2 2 2 2" xfId="29796" xr:uid="{B1DF5AE1-7F53-4323-BAAE-66C4A8DCC120}"/>
    <cellStyle name="Note 3 2 2 2 2 3" xfId="29797" xr:uid="{553D5B95-9D4C-4878-B129-A6B8334D7471}"/>
    <cellStyle name="Note 3 2 2 2 2 4" xfId="29798" xr:uid="{6E85A2B9-9E39-4253-A918-1E67C1ED8528}"/>
    <cellStyle name="Note 3 2 2 2 2 5" xfId="29799" xr:uid="{FD5982A2-3DA0-4582-9579-C905663930E3}"/>
    <cellStyle name="Note 3 2 2 2 2 6" xfId="29794" xr:uid="{F7B832EA-5B00-442E-BD15-490D42A134AF}"/>
    <cellStyle name="Note 3 2 2 2 3" xfId="29800" xr:uid="{4B581E77-52FE-4C56-ACB6-671110793409}"/>
    <cellStyle name="Note 3 2 2 2 3 2" xfId="29801" xr:uid="{49E7E50C-04A5-4319-B576-D532BA43CB59}"/>
    <cellStyle name="Note 3 2 2 2 4" xfId="29802" xr:uid="{9BC3294E-4CEC-4B20-BBFC-CD941F87632C}"/>
    <cellStyle name="Note 3 2 2 2 5" xfId="29803" xr:uid="{9CF41542-531F-4C28-8CAB-77B6E26CD76B}"/>
    <cellStyle name="Note 3 2 2 2 6" xfId="29804" xr:uid="{861AEB4B-47A8-42A2-8E52-384D2C14C324}"/>
    <cellStyle name="Note 3 2 2 2 7" xfId="29805" xr:uid="{2FE13555-4352-4759-AD3F-FF8C7C85DCF5}"/>
    <cellStyle name="Note 3 2 2 2 8" xfId="29793" xr:uid="{C65584B0-7290-42FA-AC43-70C60A7BEDD8}"/>
    <cellStyle name="Note 3 2 2 3" xfId="916" xr:uid="{657EB32C-E21A-46E3-8589-D878828E318A}"/>
    <cellStyle name="Note 3 2 2 3 2" xfId="29807" xr:uid="{BF67249E-8EC8-4EEC-BA92-B2D9239D8C58}"/>
    <cellStyle name="Note 3 2 2 3 2 2" xfId="29808" xr:uid="{F6B0C6C6-1870-4EEE-B947-392395043C5F}"/>
    <cellStyle name="Note 3 2 2 3 2 3" xfId="29809" xr:uid="{89740DA6-BA16-4D32-B01E-B8C84614A963}"/>
    <cellStyle name="Note 3 2 2 3 2 4" xfId="29810" xr:uid="{842CA01C-0B4E-448D-B42B-9711F65188DD}"/>
    <cellStyle name="Note 3 2 2 3 3" xfId="29811" xr:uid="{F790564F-32C7-4D7E-B670-1527A567CE4A}"/>
    <cellStyle name="Note 3 2 2 3 4" xfId="29812" xr:uid="{95361091-1D48-4030-A716-C74C4357B07B}"/>
    <cellStyle name="Note 3 2 2 3 5" xfId="29813" xr:uid="{F1E6D699-4762-44A7-9CEC-0528BEC00674}"/>
    <cellStyle name="Note 3 2 2 3 6" xfId="29814" xr:uid="{B0F92D21-01F1-45B4-8DA7-FFD1BA9F8D97}"/>
    <cellStyle name="Note 3 2 2 3 7" xfId="29815" xr:uid="{689E5DF3-C64D-4E1B-850E-4FD1866FDEE3}"/>
    <cellStyle name="Note 3 2 2 3 8" xfId="29806" xr:uid="{CB259685-17AA-404D-AE8E-08FD99BD590A}"/>
    <cellStyle name="Note 3 2 2 4" xfId="29816" xr:uid="{9E0B2AE3-494A-4D69-929A-9D8EEFA0D494}"/>
    <cellStyle name="Note 3 2 2 4 2" xfId="29817" xr:uid="{F2BFDEC8-1B18-4752-A0E4-375AB2435EB5}"/>
    <cellStyle name="Note 3 2 2 4 3" xfId="29818" xr:uid="{8197DF49-F6CC-410B-A390-89FB9459C47C}"/>
    <cellStyle name="Note 3 2 2 4 4" xfId="29819" xr:uid="{639EBD91-D935-452A-925A-0C3E55D528F6}"/>
    <cellStyle name="Note 3 2 2 5" xfId="29820" xr:uid="{87E51263-6877-4140-87EF-9045CBC6C4B3}"/>
    <cellStyle name="Note 3 2 2 6" xfId="29821" xr:uid="{78F72AB9-FF6B-406B-A068-0AD88D064FD7}"/>
    <cellStyle name="Note 3 2 2 7" xfId="29822" xr:uid="{201F3CEF-80C9-4F72-BFA5-C0FF27E7B120}"/>
    <cellStyle name="Note 3 2 2 8" xfId="29823" xr:uid="{0919339C-EA81-4382-83B6-EA744494E016}"/>
    <cellStyle name="Note 3 2 2 9" xfId="29824" xr:uid="{FA867259-DB52-443C-81E7-FD7A76C5786B}"/>
    <cellStyle name="Note 3 2 3" xfId="917" xr:uid="{F5F9F53B-886E-42C1-A22B-900828C07451}"/>
    <cellStyle name="Note 3 2 3 10" xfId="29825" xr:uid="{A769F431-50FE-4CAA-BF49-57A0BAD36063}"/>
    <cellStyle name="Note 3 2 3 2" xfId="918" xr:uid="{F3891725-F931-4269-B8E5-F7C457DFAE8B}"/>
    <cellStyle name="Note 3 2 3 2 2" xfId="29827" xr:uid="{0EF0A0C6-2FA6-418B-821E-BB823F6EE1CF}"/>
    <cellStyle name="Note 3 2 3 2 2 2" xfId="29828" xr:uid="{0D4CDBA5-D45E-4430-A6AA-6902DB4E8074}"/>
    <cellStyle name="Note 3 2 3 2 2 3" xfId="29829" xr:uid="{11AA8AE7-5EDE-456D-9AA7-7C14F8D02772}"/>
    <cellStyle name="Note 3 2 3 2 2 4" xfId="29830" xr:uid="{CF9FF07C-760D-4415-B24E-05CECBDAB7AB}"/>
    <cellStyle name="Note 3 2 3 2 3" xfId="29831" xr:uid="{3F9B0B6F-99F6-4428-9440-73B436801D96}"/>
    <cellStyle name="Note 3 2 3 2 4" xfId="29832" xr:uid="{D71FAFE3-927C-4A14-B615-DBFB828F8E0F}"/>
    <cellStyle name="Note 3 2 3 2 5" xfId="29833" xr:uid="{3EED0FFD-3995-4A02-BA7B-5F5A68E65669}"/>
    <cellStyle name="Note 3 2 3 2 6" xfId="29834" xr:uid="{D8181F7C-15E2-4576-ABDB-015F5429D234}"/>
    <cellStyle name="Note 3 2 3 2 7" xfId="29835" xr:uid="{C8D6D4A9-8CE2-4FA5-8B6E-ED8A81CBBB04}"/>
    <cellStyle name="Note 3 2 3 2 8" xfId="29826" xr:uid="{E56823E4-FA39-4F9F-81AF-23FFF59DB6BC}"/>
    <cellStyle name="Note 3 2 3 3" xfId="29836" xr:uid="{DFD99C4E-4493-4CB2-AA6D-6508F8BE63BF}"/>
    <cellStyle name="Note 3 2 3 3 2" xfId="29837" xr:uid="{49469603-F6FA-4BEC-BEFE-604091B62D75}"/>
    <cellStyle name="Note 3 2 3 3 2 2" xfId="29838" xr:uid="{D59487E0-C883-4905-B72F-BE9A71CDE223}"/>
    <cellStyle name="Note 3 2 3 3 2 3" xfId="29839" xr:uid="{4EEA07B6-BE44-46A0-9905-512CF9970D9A}"/>
    <cellStyle name="Note 3 2 3 3 3" xfId="29840" xr:uid="{37859800-222F-4912-98FB-445DA5E9CC16}"/>
    <cellStyle name="Note 3 2 3 3 4" xfId="29841" xr:uid="{70BCEE0E-FBF6-437D-BF4B-73A076FA80AB}"/>
    <cellStyle name="Note 3 2 3 3 5" xfId="29842" xr:uid="{C0F45579-C269-4967-BBCA-52EED5A60E0A}"/>
    <cellStyle name="Note 3 2 3 3 6" xfId="29843" xr:uid="{E4DEEF50-4CA2-4DC4-AD2A-F5C3A8ED0944}"/>
    <cellStyle name="Note 3 2 3 4" xfId="29844" xr:uid="{C7015183-506F-4A07-B69A-3721531ABD53}"/>
    <cellStyle name="Note 3 2 3 4 2" xfId="29845" xr:uid="{61CD5D11-AF8A-4399-9442-8021D92A819E}"/>
    <cellStyle name="Note 3 2 3 4 3" xfId="29846" xr:uid="{85469534-B847-4B77-9AF2-633F98F9F949}"/>
    <cellStyle name="Note 3 2 3 5" xfId="29847" xr:uid="{A019A0CE-D70C-48BE-B18F-95DE80D3D353}"/>
    <cellStyle name="Note 3 2 3 6" xfId="29848" xr:uid="{0DD49940-0404-4B0A-8394-814A7BFF5EFA}"/>
    <cellStyle name="Note 3 2 3 7" xfId="29849" xr:uid="{7954EF02-C86C-4FBA-8444-69F70C2DA504}"/>
    <cellStyle name="Note 3 2 3 8" xfId="29850" xr:uid="{0921184E-140C-412F-8E7C-88F6CD90A386}"/>
    <cellStyle name="Note 3 2 3 9" xfId="29851" xr:uid="{19546B3F-F79F-4B44-95BB-DC8239EDA978}"/>
    <cellStyle name="Note 3 2 4" xfId="919" xr:uid="{0B705015-8B28-4020-A771-98DDBFBB7424}"/>
    <cellStyle name="Note 3 2 4 2" xfId="29853" xr:uid="{6E76637A-2FFB-4669-8504-80ACAD1C4E5F}"/>
    <cellStyle name="Note 3 2 4 2 2" xfId="29854" xr:uid="{2C43172F-35EE-4850-9860-3AE6501C41FA}"/>
    <cellStyle name="Note 3 2 4 2 3" xfId="29855" xr:uid="{AB29CAC0-A62A-4840-819B-FC4710D2A9B4}"/>
    <cellStyle name="Note 3 2 4 2 4" xfId="29856" xr:uid="{C72FBF1A-265B-4520-9294-C7B71D0D3F05}"/>
    <cellStyle name="Note 3 2 4 3" xfId="29857" xr:uid="{78A032E8-1BC0-4A5E-9BAC-CDAAF947D32A}"/>
    <cellStyle name="Note 3 2 4 4" xfId="29858" xr:uid="{475FA69F-2C7A-461E-B13C-BC28ADDF7C9D}"/>
    <cellStyle name="Note 3 2 4 5" xfId="29859" xr:uid="{E3792D48-E56C-472A-B16B-89A5CBBB3506}"/>
    <cellStyle name="Note 3 2 4 6" xfId="29860" xr:uid="{1DA5B329-E1B8-4D28-83E4-B6098D42E083}"/>
    <cellStyle name="Note 3 2 4 7" xfId="29861" xr:uid="{10E24BBF-42CB-47FB-AD17-A3B37E303F95}"/>
    <cellStyle name="Note 3 2 4 8" xfId="29852" xr:uid="{01931D6B-5DE3-41E4-B8B9-DF56DE2BAAC0}"/>
    <cellStyle name="Note 3 2 5" xfId="29862" xr:uid="{26593143-6EE9-4890-99A1-F2537942199B}"/>
    <cellStyle name="Note 3 2 5 2" xfId="29863" xr:uid="{CEE1778F-BBE2-49B2-BEFE-2C7B7F8AEC90}"/>
    <cellStyle name="Note 3 2 5 2 2" xfId="29864" xr:uid="{DFFD7403-9670-4EA1-A12C-069A3C43AF28}"/>
    <cellStyle name="Note 3 2 5 2 3" xfId="29865" xr:uid="{317F1F09-EB34-4797-A1D9-5E3DACB2B634}"/>
    <cellStyle name="Note 3 2 5 3" xfId="29866" xr:uid="{5115D5AB-2BBB-4D5D-9248-3725B6A1213F}"/>
    <cellStyle name="Note 3 2 5 4" xfId="29867" xr:uid="{532EA2F8-55BA-4725-AB52-76D2B1DACFE5}"/>
    <cellStyle name="Note 3 2 5 5" xfId="29868" xr:uid="{D14B3018-DEF0-4F0D-BC8A-8D3054E85CD4}"/>
    <cellStyle name="Note 3 2 5 6" xfId="29869" xr:uid="{61805AE7-8328-47F5-A492-1A0DBEBDF3D1}"/>
    <cellStyle name="Note 3 2 5 7" xfId="29870" xr:uid="{874926AA-07DA-445F-9C2A-8C38E3444844}"/>
    <cellStyle name="Note 3 2 6" xfId="29871" xr:uid="{D86CE059-B360-45AD-8D9B-2DA93ED1EC67}"/>
    <cellStyle name="Note 3 2 6 2" xfId="29872" xr:uid="{1299AC24-CC70-491A-8606-B2DC246E69A5}"/>
    <cellStyle name="Note 3 2 6 3" xfId="29873" xr:uid="{01F7F0D6-1480-4051-B1D7-1447F9DF89DF}"/>
    <cellStyle name="Note 3 2 7" xfId="29874" xr:uid="{3FBA55C2-7130-4F0F-8FB5-0268742C77D7}"/>
    <cellStyle name="Note 3 2 8" xfId="29875" xr:uid="{5AE6695B-F98D-4091-BBC8-3E95235A7748}"/>
    <cellStyle name="Note 3 2 9" xfId="29876" xr:uid="{141A9E6C-3792-4EE5-A8D4-79D692256275}"/>
    <cellStyle name="Note 3 3" xfId="920" xr:uid="{CCB85436-A664-41D6-A7C6-66B313889DF8}"/>
    <cellStyle name="Note 3 3 10" xfId="29878" xr:uid="{6A52D8A2-22A7-4C32-884D-46D6C387B433}"/>
    <cellStyle name="Note 3 3 11" xfId="29877" xr:uid="{2A3248DA-9F09-4859-8FE8-179D85738E89}"/>
    <cellStyle name="Note 3 3 2" xfId="921" xr:uid="{E427651A-85BD-4E09-976F-8A4B8BCC8E89}"/>
    <cellStyle name="Note 3 3 2 2" xfId="922" xr:uid="{6CD0BDB6-7241-494F-8084-8B423B952616}"/>
    <cellStyle name="Note 3 3 2 2 2" xfId="29881" xr:uid="{DF7998A3-F21C-4A49-B9E5-85D5BA476E4E}"/>
    <cellStyle name="Note 3 3 2 2 2 2" xfId="29882" xr:uid="{1DAD61E4-3C16-43B1-96BC-1E33C9830A43}"/>
    <cellStyle name="Note 3 3 2 2 3" xfId="29883" xr:uid="{214B44AA-4C4C-46D3-B77C-2698C9556102}"/>
    <cellStyle name="Note 3 3 2 2 4" xfId="29884" xr:uid="{7A580A00-500B-4087-8E5E-B124BF883F10}"/>
    <cellStyle name="Note 3 3 2 2 5" xfId="29885" xr:uid="{27471A35-60AF-4E2A-9061-EF2A2380BEFE}"/>
    <cellStyle name="Note 3 3 2 2 6" xfId="29880" xr:uid="{AC839AE8-5A50-4C42-9754-9B98C1131FB3}"/>
    <cellStyle name="Note 3 3 2 3" xfId="29886" xr:uid="{E64735DF-9A60-49C2-A164-BFAA71887570}"/>
    <cellStyle name="Note 3 3 2 3 2" xfId="29887" xr:uid="{E5DBD7A3-6A48-4924-8972-0D295901652D}"/>
    <cellStyle name="Note 3 3 2 4" xfId="29888" xr:uid="{1E9BD018-F642-4602-B681-31DA1595B8F6}"/>
    <cellStyle name="Note 3 3 2 5" xfId="29889" xr:uid="{D73EE7DF-CA49-4E05-BB5C-44DBDDF7BE8B}"/>
    <cellStyle name="Note 3 3 2 6" xfId="29890" xr:uid="{25FB97DC-3CA5-43FE-9013-D2E0E1F467BB}"/>
    <cellStyle name="Note 3 3 2 7" xfId="29891" xr:uid="{77119EA6-F682-4A99-9B47-CC941C475240}"/>
    <cellStyle name="Note 3 3 2 8" xfId="29892" xr:uid="{C2FF07A3-B0A7-4310-A5F0-B1C7B1CEEA54}"/>
    <cellStyle name="Note 3 3 2 9" xfId="29879" xr:uid="{C8A22C06-0B9F-4E58-AEF9-0E22943F1CFE}"/>
    <cellStyle name="Note 3 3 3" xfId="923" xr:uid="{20953DB4-CDD7-4676-9543-A59631EC331F}"/>
    <cellStyle name="Note 3 3 3 2" xfId="29894" xr:uid="{556D20D8-1798-4741-A4C1-6CA731161186}"/>
    <cellStyle name="Note 3 3 3 2 2" xfId="29895" xr:uid="{9F4ECD76-D804-4A36-B2F8-2EF5CF380A9A}"/>
    <cellStyle name="Note 3 3 3 2 3" xfId="29896" xr:uid="{67876D1C-F2DB-4275-9D75-A165C630CFA8}"/>
    <cellStyle name="Note 3 3 3 2 4" xfId="29897" xr:uid="{A89BBB7C-626D-46C2-91A3-1CEC879A078E}"/>
    <cellStyle name="Note 3 3 3 3" xfId="29898" xr:uid="{118127A4-C0BE-4DB6-9204-4FB990FD4F45}"/>
    <cellStyle name="Note 3 3 3 4" xfId="29899" xr:uid="{98BDF5AF-8795-492D-BA46-5DF96DD3B1D7}"/>
    <cellStyle name="Note 3 3 3 5" xfId="29900" xr:uid="{72CF88CD-83CD-495F-86BD-D52D89EC6C9B}"/>
    <cellStyle name="Note 3 3 3 6" xfId="29901" xr:uid="{85EAB9EE-7A93-4FD9-9071-B4581DA545C1}"/>
    <cellStyle name="Note 3 3 3 7" xfId="29902" xr:uid="{642C4EEF-0908-4DDC-9759-25B763733BB1}"/>
    <cellStyle name="Note 3 3 3 8" xfId="29893" xr:uid="{08B6B0A2-BF56-449E-897A-3939114D8C07}"/>
    <cellStyle name="Note 3 3 4" xfId="29903" xr:uid="{AA5320F3-F1FA-46DB-95AA-065C3AE16535}"/>
    <cellStyle name="Note 3 3 4 2" xfId="29904" xr:uid="{CB1760B7-4A4F-4437-A2DE-DFFADC04F069}"/>
    <cellStyle name="Note 3 3 4 3" xfId="29905" xr:uid="{1BA0FC0C-18FA-433E-A268-E45A05FE2E4A}"/>
    <cellStyle name="Note 3 3 4 4" xfId="29906" xr:uid="{D4183408-420D-4514-9C1E-2338A1A89404}"/>
    <cellStyle name="Note 3 3 5" xfId="29907" xr:uid="{023F0EB2-834D-4A54-9EFE-C2B2CF0F1584}"/>
    <cellStyle name="Note 3 3 6" xfId="29908" xr:uid="{D1A35E8C-1367-40BC-8960-9CD01384A836}"/>
    <cellStyle name="Note 3 3 7" xfId="29909" xr:uid="{C8F5FB0F-04A2-4401-8572-EB8CCFB962B3}"/>
    <cellStyle name="Note 3 3 8" xfId="29910" xr:uid="{070B457F-9782-4351-864A-D812F0953014}"/>
    <cellStyle name="Note 3 3 9" xfId="29911" xr:uid="{539FDA13-F61C-4635-A998-00523323A0FB}"/>
    <cellStyle name="Note 3 4" xfId="924" xr:uid="{23BA437C-0A0D-47D2-9120-B47FC39874D7}"/>
    <cellStyle name="Note 3 4 10" xfId="29913" xr:uid="{DEC7C221-6103-4502-8A5B-5A16F56EB288}"/>
    <cellStyle name="Note 3 4 11" xfId="29912" xr:uid="{B938E918-55D6-4198-8832-84219CC33131}"/>
    <cellStyle name="Note 3 4 2" xfId="925" xr:uid="{9F2D303C-1D01-4B1E-9B2D-56CD0E4C30C5}"/>
    <cellStyle name="Note 3 4 2 2" xfId="926" xr:uid="{3695314C-D58F-41CA-BF47-45EDD76DD880}"/>
    <cellStyle name="Note 3 4 2 2 2" xfId="29916" xr:uid="{5BC41940-ABBB-48A2-A891-2D4C3EDA9A43}"/>
    <cellStyle name="Note 3 4 2 2 2 2" xfId="29917" xr:uid="{EE66CFFE-8965-447D-814E-646315B53F04}"/>
    <cellStyle name="Note 3 4 2 2 3" xfId="29918" xr:uid="{B21D5775-4B54-4913-9EC0-BF6B35570936}"/>
    <cellStyle name="Note 3 4 2 2 4" xfId="29919" xr:uid="{0F6D8BBB-62D9-4867-B3BB-F63BAE1DFC73}"/>
    <cellStyle name="Note 3 4 2 2 5" xfId="29920" xr:uid="{E3BFAE08-F635-4C92-8E5E-280C4AFEB394}"/>
    <cellStyle name="Note 3 4 2 2 6" xfId="29915" xr:uid="{1043305A-6CF8-4588-8204-D78009B61267}"/>
    <cellStyle name="Note 3 4 2 3" xfId="29921" xr:uid="{068723B6-23EB-4DF0-8134-332457C5535B}"/>
    <cellStyle name="Note 3 4 2 3 2" xfId="29922" xr:uid="{D1DB1ED8-CEBE-42E1-B55B-61F7F07C223F}"/>
    <cellStyle name="Note 3 4 2 4" xfId="29923" xr:uid="{6FFDA858-9275-417F-8A14-AADB5356C94E}"/>
    <cellStyle name="Note 3 4 2 5" xfId="29924" xr:uid="{3C3A6DD9-A19D-4D86-8915-E731BB6F43BE}"/>
    <cellStyle name="Note 3 4 2 6" xfId="29925" xr:uid="{01E25053-5621-401D-9A15-317E88BE7A93}"/>
    <cellStyle name="Note 3 4 2 7" xfId="29926" xr:uid="{981F40EE-DE00-48B6-955C-52A7BF0B36F0}"/>
    <cellStyle name="Note 3 4 2 8" xfId="29914" xr:uid="{C02BAECA-12E6-4529-99B0-6E6DFC2689A6}"/>
    <cellStyle name="Note 3 4 3" xfId="927" xr:uid="{7F5DA593-287C-4F6B-9F14-7C5780EEBB4B}"/>
    <cellStyle name="Note 3 4 3 2" xfId="29928" xr:uid="{19B6A0CA-17BA-4DE2-B90A-2208429C18A0}"/>
    <cellStyle name="Note 3 4 3 2 2" xfId="29929" xr:uid="{934B836C-33AF-45BA-9625-A93E3C80869B}"/>
    <cellStyle name="Note 3 4 3 2 3" xfId="29930" xr:uid="{A3E5DE78-9D80-4A8F-9B6A-44CF0DAC0173}"/>
    <cellStyle name="Note 3 4 3 2 4" xfId="29931" xr:uid="{432FD7C8-D33A-4FE9-9DDF-CB9E5D43A254}"/>
    <cellStyle name="Note 3 4 3 3" xfId="29932" xr:uid="{F692AE10-5C94-4B05-9E17-01A2D390E9DF}"/>
    <cellStyle name="Note 3 4 3 4" xfId="29933" xr:uid="{C5271F9D-0F17-4E25-AA1E-7EBB8B57ADF0}"/>
    <cellStyle name="Note 3 4 3 5" xfId="29934" xr:uid="{2DE8240E-46B4-44A5-BCF9-980D542630FB}"/>
    <cellStyle name="Note 3 4 3 6" xfId="29935" xr:uid="{2BC8927F-BF5C-4071-8080-AF7F81158218}"/>
    <cellStyle name="Note 3 4 3 7" xfId="29936" xr:uid="{2D723D43-A900-4899-9CFE-BDE37E59F07F}"/>
    <cellStyle name="Note 3 4 3 8" xfId="29927" xr:uid="{842E3520-23AB-42CE-A913-9A8E0D937322}"/>
    <cellStyle name="Note 3 4 4" xfId="29937" xr:uid="{4C1B611B-7C51-47BB-978E-F5E2C895CF5B}"/>
    <cellStyle name="Note 3 4 4 2" xfId="29938" xr:uid="{A1E834E8-8CDF-4F7C-BFC4-C309E26C0439}"/>
    <cellStyle name="Note 3 4 4 3" xfId="29939" xr:uid="{F45743AE-35FE-4D6E-91CC-0535BC3ECA8D}"/>
    <cellStyle name="Note 3 4 4 4" xfId="29940" xr:uid="{AF964602-1F21-421E-B342-480EEAE03EA1}"/>
    <cellStyle name="Note 3 4 5" xfId="29941" xr:uid="{15704A45-896D-4D5D-93E2-4BFC362A6575}"/>
    <cellStyle name="Note 3 4 6" xfId="29942" xr:uid="{00BC8E20-9DE9-4224-960C-C03768AAD156}"/>
    <cellStyle name="Note 3 4 7" xfId="29943" xr:uid="{074D1A4E-0578-40AE-BF4D-2A7FC7CB28AB}"/>
    <cellStyle name="Note 3 4 8" xfId="29944" xr:uid="{3B1C6B9B-175B-4973-BD9D-20A2136B7133}"/>
    <cellStyle name="Note 3 4 9" xfId="29945" xr:uid="{B8CEB9A3-4DC3-4ABF-9ABC-FC608933FC2C}"/>
    <cellStyle name="Note 3 5" xfId="928" xr:uid="{00BCF5A9-1512-476F-A7F4-FAACF458D0C4}"/>
    <cellStyle name="Note 3 5 10" xfId="29946" xr:uid="{E3E234C7-4EBD-4F6C-B8FE-5C1AA1A86089}"/>
    <cellStyle name="Note 3 5 2" xfId="929" xr:uid="{E2AF3520-2402-4583-BEAB-14EFF913BD7B}"/>
    <cellStyle name="Note 3 5 2 2" xfId="29948" xr:uid="{8194EE6C-226D-438E-9C47-8D58C4EE4C71}"/>
    <cellStyle name="Note 3 5 2 2 2" xfId="29949" xr:uid="{B4129FCB-A90E-4E78-8A37-974086B8A54D}"/>
    <cellStyle name="Note 3 5 2 2 3" xfId="29950" xr:uid="{D1A07438-7B23-41BA-ADF9-A4A236D86419}"/>
    <cellStyle name="Note 3 5 2 2 4" xfId="29951" xr:uid="{B360D261-8D19-4E68-9400-EB69B9540F2B}"/>
    <cellStyle name="Note 3 5 2 2 5" xfId="29952" xr:uid="{855CC2A7-352C-47A6-AF81-507BE34CF8DB}"/>
    <cellStyle name="Note 3 5 2 3" xfId="29953" xr:uid="{C391F112-4ECC-45B3-94AE-467CE4143FFD}"/>
    <cellStyle name="Note 3 5 2 4" xfId="29954" xr:uid="{3CD6A4C8-6D5D-499E-9BA6-EF3E8058E346}"/>
    <cellStyle name="Note 3 5 2 5" xfId="29955" xr:uid="{D1208438-8404-41FD-85DD-0B157D0B0501}"/>
    <cellStyle name="Note 3 5 2 6" xfId="29956" xr:uid="{44B9FC54-0BDB-4750-ABBE-17D28847E04D}"/>
    <cellStyle name="Note 3 5 2 7" xfId="29957" xr:uid="{6245FA69-1EBD-4CE1-B7E7-8E649D2ECF69}"/>
    <cellStyle name="Note 3 5 2 8" xfId="29947" xr:uid="{51297FDF-1DE7-434F-A340-E4375A7835FC}"/>
    <cellStyle name="Note 3 5 3" xfId="29958" xr:uid="{3DBC9FE7-E412-4948-959D-E9D590964C16}"/>
    <cellStyle name="Note 3 5 3 2" xfId="29959" xr:uid="{5202DDB0-1204-4051-8241-D20E67DCFDC1}"/>
    <cellStyle name="Note 3 5 3 2 2" xfId="29960" xr:uid="{60DA3A5F-3BCD-4D9C-B5AC-9132F93F8F3F}"/>
    <cellStyle name="Note 3 5 3 2 3" xfId="29961" xr:uid="{817AED84-775E-45BD-969D-26E66F612131}"/>
    <cellStyle name="Note 3 5 3 3" xfId="29962" xr:uid="{64651749-312A-4FA0-9342-F968AB90E751}"/>
    <cellStyle name="Note 3 5 3 4" xfId="29963" xr:uid="{9886242E-A403-4DD9-8F65-1DCABA589A1B}"/>
    <cellStyle name="Note 3 5 3 5" xfId="29964" xr:uid="{06DB2B7F-0C0A-4A43-B13F-9D0E1D3644D3}"/>
    <cellStyle name="Note 3 5 3 6" xfId="29965" xr:uid="{14391172-F8B1-4F0B-A013-5C8391A8C0A7}"/>
    <cellStyle name="Note 3 5 3 7" xfId="29966" xr:uid="{59B73C69-2F93-4A31-B84C-FF6F66252BF3}"/>
    <cellStyle name="Note 3 5 4" xfId="29967" xr:uid="{AAF39912-2A7F-447E-8BF9-7ACC88D5C0A8}"/>
    <cellStyle name="Note 3 5 4 2" xfId="29968" xr:uid="{C825A397-0E3F-4B75-872F-FF4C9EA2C02F}"/>
    <cellStyle name="Note 3 5 4 3" xfId="29969" xr:uid="{D817485E-4C2F-46C9-80AD-A0EC5A4C8CDF}"/>
    <cellStyle name="Note 3 5 5" xfId="29970" xr:uid="{FF192951-4F01-4624-964F-5E0E5B670068}"/>
    <cellStyle name="Note 3 5 6" xfId="29971" xr:uid="{41F7E6C6-8CAA-427D-B8A5-448A04242659}"/>
    <cellStyle name="Note 3 5 7" xfId="29972" xr:uid="{D371D58E-D96C-4442-81AE-734F9A92A9BE}"/>
    <cellStyle name="Note 3 5 8" xfId="29973" xr:uid="{54178624-A971-4EAA-80FF-4B8BE64651A2}"/>
    <cellStyle name="Note 3 5 9" xfId="29974" xr:uid="{937898DD-C8C8-4F8C-98D0-7173E009A967}"/>
    <cellStyle name="Note 3 6" xfId="930" xr:uid="{21CA46A6-A373-4FB6-AE06-111344F58D6F}"/>
    <cellStyle name="Note 3 6 2" xfId="931" xr:uid="{BB19B245-0260-40E1-8EC9-F30856C31337}"/>
    <cellStyle name="Note 3 6 2 2" xfId="29977" xr:uid="{7F5B3597-BE2A-47B7-B379-2021D96B2CA6}"/>
    <cellStyle name="Note 3 6 2 3" xfId="29978" xr:uid="{ECD10F38-EF40-439E-B0D3-8D862B9BA5BA}"/>
    <cellStyle name="Note 3 6 2 4" xfId="29979" xr:uid="{CF03CE3B-ED18-4A80-B26D-3DDA2DF656A8}"/>
    <cellStyle name="Note 3 6 2 5" xfId="29980" xr:uid="{EA068460-DAF3-4FC9-B3DB-27A6ED8D1867}"/>
    <cellStyle name="Note 3 6 2 6" xfId="29976" xr:uid="{1896A2FE-EDBC-43D2-BB0A-43E97CA537E3}"/>
    <cellStyle name="Note 3 6 3" xfId="29981" xr:uid="{0741CED9-AB68-4660-A6FC-E92C8849E6A3}"/>
    <cellStyle name="Note 3 6 4" xfId="29982" xr:uid="{F201CA3E-45E5-4A62-A03D-1289DFB48118}"/>
    <cellStyle name="Note 3 6 5" xfId="29983" xr:uid="{7EFB8202-1F1B-49BE-87C5-69A84928DA0B}"/>
    <cellStyle name="Note 3 6 6" xfId="29984" xr:uid="{5E25AAFC-DA80-4240-9E9A-0194BCE530D3}"/>
    <cellStyle name="Note 3 6 7" xfId="29985" xr:uid="{C476BB1E-11B1-45AE-8D3A-E7DF0D542EBA}"/>
    <cellStyle name="Note 3 6 8" xfId="29975" xr:uid="{1C0921B1-EDCE-4636-A8B4-8E60E0D059A9}"/>
    <cellStyle name="Note 3 7" xfId="932" xr:uid="{6FEACBC8-512A-4C29-B654-7762CD2B125C}"/>
    <cellStyle name="Note 3 7 2" xfId="29987" xr:uid="{7EACCD05-B13E-4322-8541-ECC1149ED7A2}"/>
    <cellStyle name="Note 3 7 2 2" xfId="29988" xr:uid="{D0D45753-4EB9-4E75-AAC8-8B0BFFD1DBC3}"/>
    <cellStyle name="Note 3 7 2 3" xfId="29989" xr:uid="{29B6E693-8CAD-4ED9-A9B8-2F6F01643E7A}"/>
    <cellStyle name="Note 3 7 3" xfId="29990" xr:uid="{3F18404B-CA8A-40CA-B52B-815D854DFD85}"/>
    <cellStyle name="Note 3 7 4" xfId="29991" xr:uid="{3CAB6EE7-2BE7-4D0D-B7B9-2A8FB35D0DA2}"/>
    <cellStyle name="Note 3 7 5" xfId="29992" xr:uid="{1226FA59-9A0C-479B-8394-43DD23E14AC2}"/>
    <cellStyle name="Note 3 7 6" xfId="29993" xr:uid="{40C7D9D9-148F-433B-A4C3-201A4866B113}"/>
    <cellStyle name="Note 3 7 7" xfId="29994" xr:uid="{17C41DF1-A62A-4B16-B85E-2715AE5B16ED}"/>
    <cellStyle name="Note 3 7 8" xfId="29986" xr:uid="{C8C6F3D4-DC50-463C-B2E7-717078493324}"/>
    <cellStyle name="Note 3 8" xfId="29995" xr:uid="{4C5D032E-6109-43EE-943E-B113124486CF}"/>
    <cellStyle name="Note 3 8 2" xfId="29996" xr:uid="{2795457C-C676-4AF8-84F4-D11DFEFA6EAB}"/>
    <cellStyle name="Note 3 8 3" xfId="29997" xr:uid="{A2B7887F-6C46-480E-9C9B-E81AEDC0DEBA}"/>
    <cellStyle name="Note 3 8 4" xfId="29998" xr:uid="{4F6D730F-FAF6-4BC7-A30D-899E90431D27}"/>
    <cellStyle name="Note 3 9" xfId="29999" xr:uid="{056A5970-5F31-4063-B0B4-2847D97BF994}"/>
    <cellStyle name="Note 30" xfId="30000" xr:uid="{09412465-2763-4FB4-ABE5-345E0FB4AA9A}"/>
    <cellStyle name="Note 31" xfId="30001" xr:uid="{E377292D-4DC1-4599-9AD7-F77313C8D19E}"/>
    <cellStyle name="Note 32" xfId="30002" xr:uid="{3B85FB42-8585-4B83-B3C9-6D10D3793617}"/>
    <cellStyle name="Note 33" xfId="30003" xr:uid="{76E3FB64-1C90-4B96-BFC7-D825CE67980C}"/>
    <cellStyle name="Note 4" xfId="933" xr:uid="{EB39D399-7DD2-4B1C-A397-4F5C1E8CE8F4}"/>
    <cellStyle name="Note 4 10" xfId="30005" xr:uid="{CDDD1A72-5AF2-4AFA-B2B8-96378D861C33}"/>
    <cellStyle name="Note 4 11" xfId="30006" xr:uid="{58BFC6BD-CED8-4635-9BC1-6D9E7465643D}"/>
    <cellStyle name="Note 4 12" xfId="30007" xr:uid="{C18673B9-35B1-4BF4-8F78-DC63F0C379E3}"/>
    <cellStyle name="Note 4 13" xfId="30008" xr:uid="{3C6CA858-A03F-45FC-B4A7-4D6303306A28}"/>
    <cellStyle name="Note 4 14" xfId="30009" xr:uid="{13248450-6D82-415F-B3F0-50B61C0E2856}"/>
    <cellStyle name="Note 4 15" xfId="30010" xr:uid="{1683F664-12E7-4BB3-8042-5BEB7C2AA315}"/>
    <cellStyle name="Note 4 16" xfId="30011" xr:uid="{7835E635-048E-4C4D-A46D-C7F3D869A962}"/>
    <cellStyle name="Note 4 17" xfId="30004" xr:uid="{43A4E40C-39E7-42B8-814D-E8CE4FB734FB}"/>
    <cellStyle name="Note 4 2" xfId="934" xr:uid="{02BAF64F-E777-4E2B-BF6D-CC329474574E}"/>
    <cellStyle name="Note 4 2 10" xfId="30013" xr:uid="{CBFF0C46-668A-4F68-BFE3-DEAF138FF0D7}"/>
    <cellStyle name="Note 4 2 11" xfId="30014" xr:uid="{941223AA-43CA-43AC-ADD0-1E97F1C27160}"/>
    <cellStyle name="Note 4 2 12" xfId="30015" xr:uid="{66ED1AC3-A2EE-4BBB-9EB9-3BC9E9C5A16C}"/>
    <cellStyle name="Note 4 2 13" xfId="30016" xr:uid="{A2A381E9-9699-4A6A-BDF6-98E3DF39C0FD}"/>
    <cellStyle name="Note 4 2 14" xfId="30012" xr:uid="{F2351565-CBBD-48F1-92DD-386BAFF79D97}"/>
    <cellStyle name="Note 4 2 2" xfId="30017" xr:uid="{018DFA96-2B35-42E0-9E9F-68701404BAA7}"/>
    <cellStyle name="Note 4 2 2 2" xfId="30018" xr:uid="{2927ABA4-2A5C-4DB5-971B-98D8E393BA43}"/>
    <cellStyle name="Note 4 2 2 2 2" xfId="30019" xr:uid="{370623E2-B4F0-403D-A8AC-3CADDB32FDEB}"/>
    <cellStyle name="Note 4 2 2 2 2 2" xfId="30020" xr:uid="{05F23A67-0D66-4968-81C4-14A16D15FA55}"/>
    <cellStyle name="Note 4 2 2 2 2 3" xfId="30021" xr:uid="{7E681CF5-AE4D-4AA3-8D74-86DFB4651A74}"/>
    <cellStyle name="Note 4 2 2 2 3" xfId="30022" xr:uid="{015C6346-AB0A-4D19-98DA-7D379A67793C}"/>
    <cellStyle name="Note 4 2 2 2 4" xfId="30023" xr:uid="{5A3B3813-4EF7-4A1D-8C45-015292901F8E}"/>
    <cellStyle name="Note 4 2 2 2 5" xfId="30024" xr:uid="{49015CAF-12D1-4B94-8191-5C0CFFBCF40E}"/>
    <cellStyle name="Note 4 2 2 2 6" xfId="30025" xr:uid="{51AD0441-3F83-4330-93B6-EBB455D429CD}"/>
    <cellStyle name="Note 4 2 2 3" xfId="30026" xr:uid="{90E41E25-E688-40D5-AF3A-4485088E842A}"/>
    <cellStyle name="Note 4 2 2 3 2" xfId="30027" xr:uid="{CCD3860E-EDE0-4E80-A5FE-674E662FE899}"/>
    <cellStyle name="Note 4 2 2 3 2 2" xfId="30028" xr:uid="{EE94CF57-4B4F-46C0-8994-BF09C063CECE}"/>
    <cellStyle name="Note 4 2 2 3 2 3" xfId="30029" xr:uid="{ACA29B34-C2A7-4986-8259-1B162723384E}"/>
    <cellStyle name="Note 4 2 2 3 3" xfId="30030" xr:uid="{94EB86DB-EB46-461B-81F8-B71D69E99B26}"/>
    <cellStyle name="Note 4 2 2 3 4" xfId="30031" xr:uid="{3DB422BF-BC4A-477A-A709-8EDB37C24574}"/>
    <cellStyle name="Note 4 2 2 3 5" xfId="30032" xr:uid="{C1EFD7CF-5923-4A76-9FE2-9DF012C78C27}"/>
    <cellStyle name="Note 4 2 2 4" xfId="30033" xr:uid="{AB2C941C-8AB6-4941-83E3-C6439F450843}"/>
    <cellStyle name="Note 4 2 2 4 2" xfId="30034" xr:uid="{A6980F02-1508-4C6B-B817-19B8D84F9804}"/>
    <cellStyle name="Note 4 2 2 4 3" xfId="30035" xr:uid="{0ADD7B86-1FF0-431A-BF05-2513D5838956}"/>
    <cellStyle name="Note 4 2 2 5" xfId="30036" xr:uid="{2638BFB8-3EEE-4401-BB7A-EB3E52F2BDBD}"/>
    <cellStyle name="Note 4 2 2 6" xfId="30037" xr:uid="{063431BF-EEA0-4122-AA76-8541EC436150}"/>
    <cellStyle name="Note 4 2 2 7" xfId="30038" xr:uid="{82A4429B-1285-4A37-8341-341B1FFF16E6}"/>
    <cellStyle name="Note 4 2 2 8" xfId="30039" xr:uid="{3C30BAEA-F471-43C7-9DB8-67F6D8C5D9B0}"/>
    <cellStyle name="Note 4 2 3" xfId="30040" xr:uid="{7DCC31BE-291A-4D3C-8438-5932A9B29CBD}"/>
    <cellStyle name="Note 4 2 3 2" xfId="30041" xr:uid="{D902B765-C66A-446C-AF95-0C8ADE161C96}"/>
    <cellStyle name="Note 4 2 3 2 2" xfId="30042" xr:uid="{765D57EB-DC3A-4391-B3F6-91ADE28B17C5}"/>
    <cellStyle name="Note 4 2 3 2 2 2" xfId="30043" xr:uid="{BA0438D2-0A20-4F70-9F16-67855E404C52}"/>
    <cellStyle name="Note 4 2 3 2 2 3" xfId="30044" xr:uid="{EC867531-A9ED-4CA2-90B5-768162651974}"/>
    <cellStyle name="Note 4 2 3 2 3" xfId="30045" xr:uid="{BD6349DC-2B2F-4502-AAA1-326BA7CD5B79}"/>
    <cellStyle name="Note 4 2 3 2 4" xfId="30046" xr:uid="{22BCEB86-1F3F-425F-93E2-AE2958256A78}"/>
    <cellStyle name="Note 4 2 3 2 5" xfId="30047" xr:uid="{0D5A8F0D-1BDD-478A-9994-755FE849819B}"/>
    <cellStyle name="Note 4 2 3 3" xfId="30048" xr:uid="{52289722-2443-48BA-9A0A-4F365ACDA6D6}"/>
    <cellStyle name="Note 4 2 3 3 2" xfId="30049" xr:uid="{A787683E-2E4F-44CC-AC02-766BCE93FCFC}"/>
    <cellStyle name="Note 4 2 3 3 2 2" xfId="30050" xr:uid="{6C3632C9-D9C0-413E-A159-1AB017569196}"/>
    <cellStyle name="Note 4 2 3 3 2 3" xfId="30051" xr:uid="{7276A45B-8B9E-439D-B4F7-8C9820BA94F1}"/>
    <cellStyle name="Note 4 2 3 3 3" xfId="30052" xr:uid="{80BC761A-B140-4E2B-88A9-B8124A58C77E}"/>
    <cellStyle name="Note 4 2 3 3 4" xfId="30053" xr:uid="{2DBEC4F1-B1E9-4DEA-853E-517AB8D14526}"/>
    <cellStyle name="Note 4 2 3 3 5" xfId="30054" xr:uid="{B8B2EEB2-973D-4A70-A825-C992597D6571}"/>
    <cellStyle name="Note 4 2 3 4" xfId="30055" xr:uid="{D825D635-71BC-40EF-A1A6-D5F97A10E3BB}"/>
    <cellStyle name="Note 4 2 3 4 2" xfId="30056" xr:uid="{2C4C23F9-1FB1-4007-BFD3-1020DC862A08}"/>
    <cellStyle name="Note 4 2 3 4 3" xfId="30057" xr:uid="{3A6136DB-CAE6-436A-B7C8-9736A2124E12}"/>
    <cellStyle name="Note 4 2 3 5" xfId="30058" xr:uid="{843A2CFF-B9DC-484E-A7E3-0EEDBC8FC6C6}"/>
    <cellStyle name="Note 4 2 3 6" xfId="30059" xr:uid="{6C54E928-6B50-46D3-A3E7-D2421F4781DC}"/>
    <cellStyle name="Note 4 2 3 7" xfId="30060" xr:uid="{6605A9EA-F813-412C-9F2A-7B761E6F8EF0}"/>
    <cellStyle name="Note 4 2 3 8" xfId="30061" xr:uid="{2F67FF73-FE03-449D-A663-B58440E98C72}"/>
    <cellStyle name="Note 4 2 4" xfId="30062" xr:uid="{948EEE53-B7D3-4DBB-9B1A-D7D460309B15}"/>
    <cellStyle name="Note 4 2 4 2" xfId="30063" xr:uid="{63383420-02F9-4CA1-BB64-86475F97C5C6}"/>
    <cellStyle name="Note 4 2 4 2 2" xfId="30064" xr:uid="{C55BC82E-E79D-4EBD-94B6-5E3819CB83D3}"/>
    <cellStyle name="Note 4 2 4 2 3" xfId="30065" xr:uid="{A7D211B6-B1CA-4179-B3D9-C65896B359F7}"/>
    <cellStyle name="Note 4 2 4 3" xfId="30066" xr:uid="{4DA7D5DD-859E-4DC9-A7AB-EC676CAD5034}"/>
    <cellStyle name="Note 4 2 4 4" xfId="30067" xr:uid="{A2ED12AB-8046-4A02-9740-202E748F1A0E}"/>
    <cellStyle name="Note 4 2 4 5" xfId="30068" xr:uid="{CEF43761-9EE6-4806-922B-C299861A2BDD}"/>
    <cellStyle name="Note 4 2 4 6" xfId="30069" xr:uid="{67754B71-26F0-445D-BC67-F2FED33F6F6C}"/>
    <cellStyle name="Note 4 2 5" xfId="30070" xr:uid="{437860E8-BBF5-4FF2-AA52-6B746281133D}"/>
    <cellStyle name="Note 4 2 5 2" xfId="30071" xr:uid="{DFCAFDD2-E631-4B64-A73F-CF9F0A2C953E}"/>
    <cellStyle name="Note 4 2 5 2 2" xfId="30072" xr:uid="{DEDA277C-E902-41FA-9EDB-59BDDA4067C6}"/>
    <cellStyle name="Note 4 2 5 2 3" xfId="30073" xr:uid="{5F52866F-53B4-4309-9473-DFBE9CE627D5}"/>
    <cellStyle name="Note 4 2 5 3" xfId="30074" xr:uid="{D2F0411A-35F9-489E-8E1B-57F931EF3C78}"/>
    <cellStyle name="Note 4 2 5 4" xfId="30075" xr:uid="{6C20B91D-7662-490B-8121-4A4178AA5028}"/>
    <cellStyle name="Note 4 2 5 5" xfId="30076" xr:uid="{002F4B26-D756-4878-8168-53264BA0ED68}"/>
    <cellStyle name="Note 4 2 6" xfId="30077" xr:uid="{03724905-F276-49CE-AC5E-A0CB591C038A}"/>
    <cellStyle name="Note 4 2 6 2" xfId="30078" xr:uid="{E695AA3F-5C30-46FC-AD52-4AA2AA23ED01}"/>
    <cellStyle name="Note 4 2 6 3" xfId="30079" xr:uid="{B30127CD-5A76-4533-AAC3-4D71E6FD0319}"/>
    <cellStyle name="Note 4 2 7" xfId="30080" xr:uid="{655EE8C0-5F58-4C16-A7E1-3BDBE72283A1}"/>
    <cellStyle name="Note 4 2 8" xfId="30081" xr:uid="{C5B7DD3F-9006-43AB-83C3-502E794F324A}"/>
    <cellStyle name="Note 4 2 9" xfId="30082" xr:uid="{DAE03699-3E6F-4F3F-A66B-0FA172088DED}"/>
    <cellStyle name="Note 4 3" xfId="30083" xr:uid="{6DE83CED-AD1F-42FC-8FE9-5D759514F65A}"/>
    <cellStyle name="Note 4 3 2" xfId="30084" xr:uid="{F2EB5003-4040-4791-8159-2E7B71493777}"/>
    <cellStyle name="Note 4 3 2 2" xfId="30085" xr:uid="{EE9A7F99-B8ED-42B6-ABDA-1A4E129C3C1A}"/>
    <cellStyle name="Note 4 3 2 2 2" xfId="30086" xr:uid="{2B832225-A6CB-4D9E-B29B-474DC13C083F}"/>
    <cellStyle name="Note 4 3 2 2 3" xfId="30087" xr:uid="{8736AA92-B2FA-4447-95F2-7A348587CB7A}"/>
    <cellStyle name="Note 4 3 2 2 4" xfId="30088" xr:uid="{9693561C-29E5-4233-B5A7-A4429F2FD128}"/>
    <cellStyle name="Note 4 3 2 3" xfId="30089" xr:uid="{50E29E44-704F-4066-BCFB-03A10E65097C}"/>
    <cellStyle name="Note 4 3 2 4" xfId="30090" xr:uid="{23C3426E-5D20-4D08-B89A-8A2E9980376F}"/>
    <cellStyle name="Note 4 3 2 5" xfId="30091" xr:uid="{DE19759A-084A-406A-8A9A-0958A57C0D3A}"/>
    <cellStyle name="Note 4 3 2 6" xfId="30092" xr:uid="{38E591E3-9A15-416A-A1E6-2C0C3C700D1C}"/>
    <cellStyle name="Note 4 3 3" xfId="30093" xr:uid="{88F0E618-4CB3-40DF-AB9A-0F4BA7C56386}"/>
    <cellStyle name="Note 4 3 3 2" xfId="30094" xr:uid="{CE90B43F-366B-4D9F-A8DF-4E6588F02CCD}"/>
    <cellStyle name="Note 4 3 3 2 2" xfId="30095" xr:uid="{EFC160FC-3348-4E56-BDB5-6B11CE2D14C7}"/>
    <cellStyle name="Note 4 3 3 2 3" xfId="30096" xr:uid="{1EEC6193-057D-4A6F-8755-C6AF3616463B}"/>
    <cellStyle name="Note 4 3 3 3" xfId="30097" xr:uid="{B7F6D153-8E17-446D-8E49-465C645B7655}"/>
    <cellStyle name="Note 4 3 3 4" xfId="30098" xr:uid="{01128937-114C-4FAB-AEBD-FB308A7C8161}"/>
    <cellStyle name="Note 4 3 3 5" xfId="30099" xr:uid="{6EC3A3B5-5F02-4E82-80E8-BB37D4E0E0E5}"/>
    <cellStyle name="Note 4 3 3 6" xfId="30100" xr:uid="{953C542A-21C9-46EF-A65A-406596096815}"/>
    <cellStyle name="Note 4 3 4" xfId="30101" xr:uid="{BE2D2BD9-ADD6-478F-A939-DA2555125965}"/>
    <cellStyle name="Note 4 3 4 2" xfId="30102" xr:uid="{31093A08-B7F2-4E5B-B209-5A3EF07BF3CB}"/>
    <cellStyle name="Note 4 3 4 3" xfId="30103" xr:uid="{486A87EB-7F52-446C-B171-32408E9CEA59}"/>
    <cellStyle name="Note 4 3 4 4" xfId="30104" xr:uid="{20C93D89-F313-4A7C-BE69-92C0CA250260}"/>
    <cellStyle name="Note 4 3 5" xfId="30105" xr:uid="{8EEFDCE5-AAC1-4E0B-9EF7-7A487B254EF0}"/>
    <cellStyle name="Note 4 3 6" xfId="30106" xr:uid="{836ABC38-915B-4AC8-9315-537CB9ACE369}"/>
    <cellStyle name="Note 4 3 7" xfId="30107" xr:uid="{221D1302-02EF-4D99-9CA0-37B5BF7BCA9A}"/>
    <cellStyle name="Note 4 3 8" xfId="30108" xr:uid="{B94B7F0E-47F8-4173-9356-E5D073CBE7AA}"/>
    <cellStyle name="Note 4 4" xfId="30109" xr:uid="{6C83695B-FB29-434F-B6DA-73F7424375DA}"/>
    <cellStyle name="Note 4 4 2" xfId="30110" xr:uid="{94F21964-09A2-478B-A9CC-57BAA5A9B0C5}"/>
    <cellStyle name="Note 4 4 2 2" xfId="30111" xr:uid="{19A54680-FC01-4BF8-A2E2-C1484C2EB49C}"/>
    <cellStyle name="Note 4 4 2 2 2" xfId="30112" xr:uid="{386FED30-4EB5-459F-AD3D-0AAC9EF2104E}"/>
    <cellStyle name="Note 4 4 2 2 3" xfId="30113" xr:uid="{C0602038-DF23-4118-AE2C-ACDB8C9C6914}"/>
    <cellStyle name="Note 4 4 2 2 4" xfId="30114" xr:uid="{A78834D6-9F15-4AE0-B36B-DA49A5193242}"/>
    <cellStyle name="Note 4 4 2 3" xfId="30115" xr:uid="{4721D23D-E2E8-49E1-B1DC-6CA20D807858}"/>
    <cellStyle name="Note 4 4 2 4" xfId="30116" xr:uid="{2AA12DE6-20DE-4286-8788-B46386F747E0}"/>
    <cellStyle name="Note 4 4 2 5" xfId="30117" xr:uid="{CA4C2D5B-EB63-44F5-BCCB-F95B9C5614DC}"/>
    <cellStyle name="Note 4 4 2 6" xfId="30118" xr:uid="{17BC23B1-0263-4962-A189-7BBEC0DDC15B}"/>
    <cellStyle name="Note 4 4 3" xfId="30119" xr:uid="{DCCE0D0B-CFE0-4CCE-A0BF-790AAD9F0941}"/>
    <cellStyle name="Note 4 4 3 2" xfId="30120" xr:uid="{092EFFBD-7F2E-432F-AF7D-CA31BBB060EA}"/>
    <cellStyle name="Note 4 4 3 2 2" xfId="30121" xr:uid="{C0348F80-04D0-456F-AF4A-E79126CA28E1}"/>
    <cellStyle name="Note 4 4 3 2 3" xfId="30122" xr:uid="{4771E323-5287-4C5E-9AD5-D8F92272E419}"/>
    <cellStyle name="Note 4 4 3 3" xfId="30123" xr:uid="{19E4D269-93EA-4986-810C-FBC758E64B45}"/>
    <cellStyle name="Note 4 4 3 4" xfId="30124" xr:uid="{03684A71-4B0F-4D29-989E-DC220FE33048}"/>
    <cellStyle name="Note 4 4 3 5" xfId="30125" xr:uid="{37782978-CB2B-416D-9747-4800B69862A4}"/>
    <cellStyle name="Note 4 4 3 6" xfId="30126" xr:uid="{FD906614-2FA9-43A1-A089-56A8309EE5AB}"/>
    <cellStyle name="Note 4 4 4" xfId="30127" xr:uid="{62F5D69B-DE0A-46FE-B3FE-117FC0E93641}"/>
    <cellStyle name="Note 4 4 4 2" xfId="30128" xr:uid="{039CA5C7-1AA1-4012-9A1F-E50641BB9776}"/>
    <cellStyle name="Note 4 4 4 3" xfId="30129" xr:uid="{B9A20BC9-6920-4A8D-A49E-7B5A97EDFEB7}"/>
    <cellStyle name="Note 4 4 4 4" xfId="30130" xr:uid="{37CEE3E8-C5DF-4B6F-8100-65F88E53A13A}"/>
    <cellStyle name="Note 4 4 5" xfId="30131" xr:uid="{A4D6D693-3BA7-43B0-A967-D0C9AF994221}"/>
    <cellStyle name="Note 4 4 6" xfId="30132" xr:uid="{64C7F02F-D714-4815-95D1-6D50637326DB}"/>
    <cellStyle name="Note 4 4 7" xfId="30133" xr:uid="{68BAAA03-FD89-4D02-9012-93219F467258}"/>
    <cellStyle name="Note 4 4 8" xfId="30134" xr:uid="{6D662A97-6182-47DD-A014-9C0F04ABF165}"/>
    <cellStyle name="Note 4 5" xfId="30135" xr:uid="{C7AF0161-9F3B-44AB-8CB9-CF0F669EE79A}"/>
    <cellStyle name="Note 4 5 2" xfId="30136" xr:uid="{C1B223E6-112B-4DC4-A1F8-4B6B8CA67B54}"/>
    <cellStyle name="Note 4 5 2 2" xfId="30137" xr:uid="{BC550DA8-B410-43FF-8271-2ABC80EA59C1}"/>
    <cellStyle name="Note 4 5 2 2 2" xfId="30138" xr:uid="{AA144C03-8C83-41DA-A021-37B7E2BA0756}"/>
    <cellStyle name="Note 4 5 2 2 3" xfId="30139" xr:uid="{75154007-DBFC-4A5B-A3D0-955BE3EA0C08}"/>
    <cellStyle name="Note 4 5 2 2 4" xfId="30140" xr:uid="{BB9DC205-F530-4ADC-84EB-382D1F4507FA}"/>
    <cellStyle name="Note 4 5 2 3" xfId="30141" xr:uid="{6DEC812A-2330-4F7C-9DE9-5A4829C47C33}"/>
    <cellStyle name="Note 4 5 2 4" xfId="30142" xr:uid="{42BDA05F-04BE-47F1-BBDC-B77CD4E30DCC}"/>
    <cellStyle name="Note 4 5 2 5" xfId="30143" xr:uid="{3BD3440C-C912-4200-A364-26D1BE9ACE3F}"/>
    <cellStyle name="Note 4 5 2 6" xfId="30144" xr:uid="{5AAF46F6-ED4B-4BD8-92DC-438EBE03491F}"/>
    <cellStyle name="Note 4 5 3" xfId="30145" xr:uid="{6F053E39-319A-4530-B5D6-E40E40275AAA}"/>
    <cellStyle name="Note 4 5 3 2" xfId="30146" xr:uid="{ED89D2CB-3572-48F8-9C9E-03860E270294}"/>
    <cellStyle name="Note 4 5 3 2 2" xfId="30147" xr:uid="{B97AA575-EB11-49E2-B597-802DB9DE831F}"/>
    <cellStyle name="Note 4 5 3 2 3" xfId="30148" xr:uid="{43E61122-0CCC-4C4C-875B-732B49FCF3A4}"/>
    <cellStyle name="Note 4 5 3 3" xfId="30149" xr:uid="{6F2B01E9-7B7B-4225-A05E-07D623C54719}"/>
    <cellStyle name="Note 4 5 3 4" xfId="30150" xr:uid="{ADD2B0C1-3470-470F-B8DA-78EBEF27CD24}"/>
    <cellStyle name="Note 4 5 3 5" xfId="30151" xr:uid="{8D6FF8E5-0560-4056-957B-ADE30EC667D0}"/>
    <cellStyle name="Note 4 5 3 6" xfId="30152" xr:uid="{BEEFED5C-A91A-41EE-8196-68AA5280DCF4}"/>
    <cellStyle name="Note 4 5 4" xfId="30153" xr:uid="{DE1448B6-A4C0-4A3A-8232-28A5FA2E909C}"/>
    <cellStyle name="Note 4 5 4 2" xfId="30154" xr:uid="{CF1B125B-5549-4227-88F4-542F1FFF8A49}"/>
    <cellStyle name="Note 4 5 4 3" xfId="30155" xr:uid="{ADC89A81-20D6-4DB1-AC27-AC06710C4EE5}"/>
    <cellStyle name="Note 4 5 4 4" xfId="30156" xr:uid="{06166C10-518A-4FC3-B0CC-C4BA0BCFE918}"/>
    <cellStyle name="Note 4 5 5" xfId="30157" xr:uid="{2139D26A-845A-4358-A7EA-C54B0F6AF7A1}"/>
    <cellStyle name="Note 4 5 6" xfId="30158" xr:uid="{794BDD3E-2C3F-43A4-99C8-20D62BC01E7B}"/>
    <cellStyle name="Note 4 5 7" xfId="30159" xr:uid="{674EC9A4-6D13-43B0-9BF4-B90660940597}"/>
    <cellStyle name="Note 4 5 8" xfId="30160" xr:uid="{9246EBFE-5E45-4CED-AF8D-DC0F45761C34}"/>
    <cellStyle name="Note 4 6" xfId="30161" xr:uid="{C5C66E6A-3CBB-4A7B-B4CD-2D10783F6118}"/>
    <cellStyle name="Note 4 6 2" xfId="30162" xr:uid="{FF1CC74C-DD3E-4365-841D-E6B11B06A28B}"/>
    <cellStyle name="Note 4 6 2 2" xfId="30163" xr:uid="{1FD56015-382A-4B44-A901-243D0E69C34F}"/>
    <cellStyle name="Note 4 6 2 3" xfId="30164" xr:uid="{C1D757BB-1D32-4568-A325-66F8D5517C63}"/>
    <cellStyle name="Note 4 6 2 4" xfId="30165" xr:uid="{43562726-10E3-4B14-AB3B-83B4BE834E26}"/>
    <cellStyle name="Note 4 6 3" xfId="30166" xr:uid="{61644933-883B-427D-92FE-53DA0BE2589D}"/>
    <cellStyle name="Note 4 6 4" xfId="30167" xr:uid="{D87B2080-AB33-4849-B231-891CEBF125FA}"/>
    <cellStyle name="Note 4 6 5" xfId="30168" xr:uid="{686F5F4E-CDFC-411C-969B-91E431520125}"/>
    <cellStyle name="Note 4 6 6" xfId="30169" xr:uid="{61706214-70FD-4C25-AC75-C67963CF19C1}"/>
    <cellStyle name="Note 4 7" xfId="30170" xr:uid="{23BBBDBB-6462-46AF-82CB-F2B776A37FA6}"/>
    <cellStyle name="Note 4 7 2" xfId="30171" xr:uid="{CF649BA9-CE34-4248-9B98-6A6662256BC5}"/>
    <cellStyle name="Note 4 7 2 2" xfId="30172" xr:uid="{F0BC9509-1C29-4F29-ABA8-2419324C40D8}"/>
    <cellStyle name="Note 4 7 2 3" xfId="30173" xr:uid="{EE2E6BD9-0249-4352-AAED-F3A724AF1EA0}"/>
    <cellStyle name="Note 4 7 3" xfId="30174" xr:uid="{10C900B7-B634-40F9-A51A-6BE471396D20}"/>
    <cellStyle name="Note 4 7 4" xfId="30175" xr:uid="{2F66D9A5-B2FE-49B2-B2BA-A1F01457300C}"/>
    <cellStyle name="Note 4 7 5" xfId="30176" xr:uid="{EFC4BA28-BA7E-4E8C-B59A-5EA458BBE016}"/>
    <cellStyle name="Note 4 7 6" xfId="30177" xr:uid="{1100EDA6-30CD-48A0-9BE5-C87E15C15C3F}"/>
    <cellStyle name="Note 4 8" xfId="30178" xr:uid="{C9B959F5-7098-4F2D-8A60-BEA6E899D971}"/>
    <cellStyle name="Note 4 8 2" xfId="30179" xr:uid="{473364FB-B498-4F60-A4D9-63E944F22C2B}"/>
    <cellStyle name="Note 4 8 3" xfId="30180" xr:uid="{E55E17AC-D690-422F-8ABE-5213531C154A}"/>
    <cellStyle name="Note 4 8 4" xfId="30181" xr:uid="{D10A9687-B4F5-41AB-8389-1978F0F1BD0F}"/>
    <cellStyle name="Note 4 9" xfId="30182" xr:uid="{25EEAB16-8F72-4F9E-8B79-5473D4BBE45E}"/>
    <cellStyle name="Note 5" xfId="935" xr:uid="{20342958-256E-4A76-AF82-353E05AE5C19}"/>
    <cellStyle name="Note 5 10" xfId="30184" xr:uid="{3BA84786-6949-45E3-9F68-28500F6ADF70}"/>
    <cellStyle name="Note 5 11" xfId="30185" xr:uid="{63EFDD41-D75E-40B0-A2FF-E3E5C3390DCB}"/>
    <cellStyle name="Note 5 12" xfId="30186" xr:uid="{5A9B091E-BE07-4AB3-932A-273144AF1738}"/>
    <cellStyle name="Note 5 13" xfId="30187" xr:uid="{900D314D-9130-4A98-97C4-5E731D7CDE5A}"/>
    <cellStyle name="Note 5 14" xfId="30183" xr:uid="{EC0D41F8-86D5-4488-B273-144650D10AF9}"/>
    <cellStyle name="Note 5 2" xfId="936" xr:uid="{1B5E12B7-0197-4F51-88F6-7EA0407B301C}"/>
    <cellStyle name="Note 5 2 10" xfId="30189" xr:uid="{5397746D-5427-425E-874C-5B75106CC603}"/>
    <cellStyle name="Note 5 2 11" xfId="30190" xr:uid="{3193C935-463F-4279-AC47-BD6A67503232}"/>
    <cellStyle name="Note 5 2 12" xfId="30188" xr:uid="{EE415795-D096-48DF-80D8-BD7A2DD2E3FE}"/>
    <cellStyle name="Note 5 2 2" xfId="30191" xr:uid="{5FDE270E-2084-4466-9262-D9797303ABEA}"/>
    <cellStyle name="Note 5 2 2 2" xfId="30192" xr:uid="{FDC5BF35-C2CC-4F6A-8175-08E53D0C0A11}"/>
    <cellStyle name="Note 5 2 2 2 2" xfId="30193" xr:uid="{4D4EF8ED-8CB9-460E-A998-77C6DE454405}"/>
    <cellStyle name="Note 5 2 2 2 2 2" xfId="30194" xr:uid="{F40EE86B-B671-404A-80AA-6DAD526B6BDD}"/>
    <cellStyle name="Note 5 2 2 2 2 3" xfId="30195" xr:uid="{07AB5754-7553-4F43-8810-83D85C1FBE0D}"/>
    <cellStyle name="Note 5 2 2 2 3" xfId="30196" xr:uid="{D4FC091A-32F1-41A2-A5E8-A3A7B57CDAC1}"/>
    <cellStyle name="Note 5 2 2 2 4" xfId="30197" xr:uid="{4246FC4F-2AB4-4F11-A414-B63E0DD06863}"/>
    <cellStyle name="Note 5 2 2 2 5" xfId="30198" xr:uid="{DB8B16B3-0516-4F3E-9308-1ADAAF2C8580}"/>
    <cellStyle name="Note 5 2 2 3" xfId="30199" xr:uid="{FB139BF9-07F4-44CA-B7E8-6CEC4E470DF0}"/>
    <cellStyle name="Note 5 2 2 3 2" xfId="30200" xr:uid="{E2C0C9E1-147B-4789-9371-22F5E80D8620}"/>
    <cellStyle name="Note 5 2 2 3 2 2" xfId="30201" xr:uid="{88360334-0D1F-40BC-A98C-57BCB8058702}"/>
    <cellStyle name="Note 5 2 2 3 2 3" xfId="30202" xr:uid="{A7C4B793-F571-4B21-A68C-A468EF3855E9}"/>
    <cellStyle name="Note 5 2 2 3 3" xfId="30203" xr:uid="{8C7C1CCC-CBA5-4E0F-8F89-1AD92C590EE9}"/>
    <cellStyle name="Note 5 2 2 3 4" xfId="30204" xr:uid="{775F6C8C-EB55-47D4-ABB2-51E5CCE19095}"/>
    <cellStyle name="Note 5 2 2 3 5" xfId="30205" xr:uid="{4C14219B-E596-4CAB-971E-91A854DC458A}"/>
    <cellStyle name="Note 5 2 2 4" xfId="30206" xr:uid="{9225800A-F91B-433E-A91A-5FD2D279414A}"/>
    <cellStyle name="Note 5 2 2 4 2" xfId="30207" xr:uid="{05B339AA-6281-43B0-B511-75A999E0C3F5}"/>
    <cellStyle name="Note 5 2 2 4 3" xfId="30208" xr:uid="{64CB374F-E999-4A2A-B088-A78A57940502}"/>
    <cellStyle name="Note 5 2 2 5" xfId="30209" xr:uid="{D29FA0CC-7B4F-4B8F-B0B5-2C26C7887FB5}"/>
    <cellStyle name="Note 5 2 2 6" xfId="30210" xr:uid="{C8E56627-AFED-44C8-A668-0BDA167652E3}"/>
    <cellStyle name="Note 5 2 2 7" xfId="30211" xr:uid="{4AEB8427-AE44-421C-94A6-DA1783CDBA5C}"/>
    <cellStyle name="Note 5 2 3" xfId="30212" xr:uid="{EFCA3377-55C8-4155-BA1B-D47401E25A51}"/>
    <cellStyle name="Note 5 2 3 2" xfId="30213" xr:uid="{DB66B04A-2239-4C64-A95A-5248FE9B45CD}"/>
    <cellStyle name="Note 5 2 3 2 2" xfId="30214" xr:uid="{BE989442-799A-4AA8-A166-075C52329742}"/>
    <cellStyle name="Note 5 2 3 2 2 2" xfId="30215" xr:uid="{E05D6095-D480-4486-995D-D68987E7BFA3}"/>
    <cellStyle name="Note 5 2 3 2 2 3" xfId="30216" xr:uid="{A4570D2B-78BF-4B4F-9C94-C5401067F411}"/>
    <cellStyle name="Note 5 2 3 2 3" xfId="30217" xr:uid="{CD5BFFD3-DB19-454E-AB79-7676C6761232}"/>
    <cellStyle name="Note 5 2 3 2 4" xfId="30218" xr:uid="{5157A494-2566-427F-B3B2-F952A6E10C93}"/>
    <cellStyle name="Note 5 2 3 2 5" xfId="30219" xr:uid="{310E7C7D-9AFE-4CE8-BD28-8E6372CB6106}"/>
    <cellStyle name="Note 5 2 3 3" xfId="30220" xr:uid="{CCD6AF41-9376-4F39-9050-0673AC0AC946}"/>
    <cellStyle name="Note 5 2 3 3 2" xfId="30221" xr:uid="{8EAF92CB-7D92-40D4-85AB-DF7FD3231FEB}"/>
    <cellStyle name="Note 5 2 3 3 2 2" xfId="30222" xr:uid="{50505EFF-4E88-4FE0-BB5E-017EA028B2ED}"/>
    <cellStyle name="Note 5 2 3 3 2 3" xfId="30223" xr:uid="{9DF405E3-94CE-4F64-9A18-6E1257F78EA2}"/>
    <cellStyle name="Note 5 2 3 3 3" xfId="30224" xr:uid="{5913B5FD-12E5-4A51-B812-AE678AB8BBF6}"/>
    <cellStyle name="Note 5 2 3 3 4" xfId="30225" xr:uid="{7C4F149F-EA39-4DA9-9756-EA1C421E29FE}"/>
    <cellStyle name="Note 5 2 3 3 5" xfId="30226" xr:uid="{74FAAFA4-CE21-4E2A-A823-382C8170AB7D}"/>
    <cellStyle name="Note 5 2 3 4" xfId="30227" xr:uid="{91AE4EAE-B835-441B-A74B-27C5688CF47A}"/>
    <cellStyle name="Note 5 2 3 4 2" xfId="30228" xr:uid="{DF58C974-2EBD-47AD-BEFA-FB1293CD9607}"/>
    <cellStyle name="Note 5 2 3 4 3" xfId="30229" xr:uid="{68CDC278-D62F-44A4-86AB-18D551903612}"/>
    <cellStyle name="Note 5 2 3 5" xfId="30230" xr:uid="{73894F7D-EA7A-46A0-9944-B8D4FA81EC85}"/>
    <cellStyle name="Note 5 2 3 6" xfId="30231" xr:uid="{ABE06C27-BFA9-4182-8282-2EC91BA1FF23}"/>
    <cellStyle name="Note 5 2 3 7" xfId="30232" xr:uid="{939E9457-547F-4890-B6FD-655C45B9378C}"/>
    <cellStyle name="Note 5 2 4" xfId="30233" xr:uid="{5DE69973-2811-41E8-8494-1C393D29C5FA}"/>
    <cellStyle name="Note 5 2 4 2" xfId="30234" xr:uid="{3A88FDD9-0992-4B49-876C-F9B5BBC78AF8}"/>
    <cellStyle name="Note 5 2 4 2 2" xfId="30235" xr:uid="{FF15247D-7E20-465E-ADA9-4B13710F5923}"/>
    <cellStyle name="Note 5 2 4 2 3" xfId="30236" xr:uid="{C6D2EA97-6A82-4255-88E7-743F0BCC480C}"/>
    <cellStyle name="Note 5 2 4 3" xfId="30237" xr:uid="{293412B7-7D49-4A64-8298-1C54A923D137}"/>
    <cellStyle name="Note 5 2 4 4" xfId="30238" xr:uid="{5B8C1913-90FD-406C-9094-FEFAADA6A1BA}"/>
    <cellStyle name="Note 5 2 4 5" xfId="30239" xr:uid="{C08596F5-568E-427A-A7C8-8551BF354582}"/>
    <cellStyle name="Note 5 2 5" xfId="30240" xr:uid="{63E4CB3A-9C44-466C-B5AA-1CC25551C1B5}"/>
    <cellStyle name="Note 5 2 5 2" xfId="30241" xr:uid="{ED88C318-F716-46B5-B53D-1E3F3CF44DE5}"/>
    <cellStyle name="Note 5 2 5 2 2" xfId="30242" xr:uid="{60FFE4FB-BB61-4C56-816F-33B03DE2CEFC}"/>
    <cellStyle name="Note 5 2 5 2 3" xfId="30243" xr:uid="{1CB3FF04-DB4E-41E3-8D4D-8A4D44A002D7}"/>
    <cellStyle name="Note 5 2 5 3" xfId="30244" xr:uid="{70C92B51-C9E4-41B2-98E8-CED3E8B1CCB2}"/>
    <cellStyle name="Note 5 2 5 4" xfId="30245" xr:uid="{B7E4FDD9-BD8B-4283-9702-BC3DF98B6CEE}"/>
    <cellStyle name="Note 5 2 5 5" xfId="30246" xr:uid="{CAD4941E-029A-4D82-8463-F6E0D60B19C9}"/>
    <cellStyle name="Note 5 2 6" xfId="30247" xr:uid="{31968E73-B52E-4C26-9C49-CC02B6B19972}"/>
    <cellStyle name="Note 5 2 6 2" xfId="30248" xr:uid="{0CE660D1-607E-405C-B2D1-A4BDD670A4A6}"/>
    <cellStyle name="Note 5 2 6 3" xfId="30249" xr:uid="{193BA3D0-2C14-4EE0-BDF7-A3CB11AED10B}"/>
    <cellStyle name="Note 5 2 7" xfId="30250" xr:uid="{17440C3C-B0F0-4ABB-A38F-7BB7DB5DD32F}"/>
    <cellStyle name="Note 5 2 8" xfId="30251" xr:uid="{A13E8B01-5413-4F50-BBA0-50A3B41CBFB6}"/>
    <cellStyle name="Note 5 2 9" xfId="30252" xr:uid="{94FCF72A-8CA8-41E7-A593-9981EF21302E}"/>
    <cellStyle name="Note 5 3" xfId="30253" xr:uid="{C4D130D3-1BBD-449B-8DF6-F9753CA7543E}"/>
    <cellStyle name="Note 5 3 2" xfId="30254" xr:uid="{D8EFDB94-0591-4868-B4B7-0B864FF3F8EC}"/>
    <cellStyle name="Note 5 3 2 2" xfId="30255" xr:uid="{A4AECD7A-AD86-4E84-874C-459C48E88B37}"/>
    <cellStyle name="Note 5 3 2 2 2" xfId="30256" xr:uid="{92E330D1-35AC-4BF9-83A3-05C369ECAFE1}"/>
    <cellStyle name="Note 5 3 2 2 3" xfId="30257" xr:uid="{DA489E91-D939-4B8F-A8DC-91BE5F9796D9}"/>
    <cellStyle name="Note 5 3 2 3" xfId="30258" xr:uid="{7A347D8B-FACC-453F-BB6A-F1D2679F4429}"/>
    <cellStyle name="Note 5 3 2 4" xfId="30259" xr:uid="{65BB5148-CC9D-4A40-B80B-11FDE86FB087}"/>
    <cellStyle name="Note 5 3 2 5" xfId="30260" xr:uid="{94912D64-2C9C-42CD-B702-90D9165C76B6}"/>
    <cellStyle name="Note 5 3 3" xfId="30261" xr:uid="{88F183FB-5477-4497-A46A-70C7AC4EC6C4}"/>
    <cellStyle name="Note 5 3 3 2" xfId="30262" xr:uid="{377A0F74-C219-4188-B3D9-5181F398A024}"/>
    <cellStyle name="Note 5 3 3 2 2" xfId="30263" xr:uid="{0F26396A-267F-4707-A137-F805CCDE4D82}"/>
    <cellStyle name="Note 5 3 3 2 3" xfId="30264" xr:uid="{8388CC6E-EAB0-43BC-BA56-2C75F7BD3B8F}"/>
    <cellStyle name="Note 5 3 3 3" xfId="30265" xr:uid="{3AE5009A-396F-415D-90A3-47392853003A}"/>
    <cellStyle name="Note 5 3 3 4" xfId="30266" xr:uid="{4B69336F-012B-44B2-AC6B-41AFB003D799}"/>
    <cellStyle name="Note 5 3 3 5" xfId="30267" xr:uid="{0D33A6E6-FF47-4262-8ADA-D98FEBB980EE}"/>
    <cellStyle name="Note 5 3 4" xfId="30268" xr:uid="{59CFD848-C6AA-4C99-BF4C-A37F9C9016BF}"/>
    <cellStyle name="Note 5 3 4 2" xfId="30269" xr:uid="{4E46DDA0-B627-42AD-AB9D-CDD87DF31089}"/>
    <cellStyle name="Note 5 3 4 3" xfId="30270" xr:uid="{465E83A6-5B33-40EE-A247-2063A4B2332B}"/>
    <cellStyle name="Note 5 3 5" xfId="30271" xr:uid="{3740DDE0-7A26-4F5D-BACF-97BC39B14DA1}"/>
    <cellStyle name="Note 5 3 6" xfId="30272" xr:uid="{8941F000-CED0-4E99-8ED0-122DAE836993}"/>
    <cellStyle name="Note 5 3 7" xfId="30273" xr:uid="{8D763E1B-8C63-4A0B-8A90-50D3A6D97261}"/>
    <cellStyle name="Note 5 4" xfId="30274" xr:uid="{54AA795D-D1A3-4037-8FF0-20478EF585C3}"/>
    <cellStyle name="Note 5 4 2" xfId="30275" xr:uid="{95543B96-4E89-4B07-9E02-99675B6B3FF6}"/>
    <cellStyle name="Note 5 4 2 2" xfId="30276" xr:uid="{323E2587-9476-47A5-AE48-639AF9244631}"/>
    <cellStyle name="Note 5 4 2 2 2" xfId="30277" xr:uid="{3896AA3F-0060-4912-8C20-57FFAF18A1A0}"/>
    <cellStyle name="Note 5 4 2 2 3" xfId="30278" xr:uid="{39368349-80BD-4761-9A9D-27A17FF8E281}"/>
    <cellStyle name="Note 5 4 2 3" xfId="30279" xr:uid="{331E81F4-F9CF-421A-9667-577D1D71827C}"/>
    <cellStyle name="Note 5 4 2 4" xfId="30280" xr:uid="{283A2D62-D3D1-40D0-9C07-2A4CC68FF4BD}"/>
    <cellStyle name="Note 5 4 2 5" xfId="30281" xr:uid="{B5BEEC35-FF5D-44ED-9D9C-BB3175C59B25}"/>
    <cellStyle name="Note 5 4 3" xfId="30282" xr:uid="{8ADFAB45-D0B1-4A1D-8542-B7F4BD01D6A0}"/>
    <cellStyle name="Note 5 4 3 2" xfId="30283" xr:uid="{B425E5F1-3BDB-42D2-A7CC-E8B33EC7A307}"/>
    <cellStyle name="Note 5 4 3 2 2" xfId="30284" xr:uid="{90AB398D-A229-4B45-843E-01F24C155187}"/>
    <cellStyle name="Note 5 4 3 2 3" xfId="30285" xr:uid="{4450FE87-8DF3-4EE4-B5B8-366810F9EE1F}"/>
    <cellStyle name="Note 5 4 3 3" xfId="30286" xr:uid="{D4F9EB18-D44B-4F90-BF4C-24BC3864DC64}"/>
    <cellStyle name="Note 5 4 3 4" xfId="30287" xr:uid="{6625C0A9-EC0B-4189-9500-DFB25BF9AC41}"/>
    <cellStyle name="Note 5 4 3 5" xfId="30288" xr:uid="{CD437A1B-D47D-456F-9FA6-77F08A61E032}"/>
    <cellStyle name="Note 5 4 4" xfId="30289" xr:uid="{FB5D8A0C-7708-4A66-8C76-E236A92E9E30}"/>
    <cellStyle name="Note 5 4 4 2" xfId="30290" xr:uid="{DEE2738C-FB5E-4A28-BDFD-929EDAD131BF}"/>
    <cellStyle name="Note 5 4 4 3" xfId="30291" xr:uid="{6DECBDF2-8995-4502-8C41-1E4587747C15}"/>
    <cellStyle name="Note 5 4 5" xfId="30292" xr:uid="{24BE90A2-CDAC-4EEA-859E-E6AEB35C4CA3}"/>
    <cellStyle name="Note 5 4 6" xfId="30293" xr:uid="{3EAB214B-D8EC-4534-B113-FCD385F7E2C7}"/>
    <cellStyle name="Note 5 4 7" xfId="30294" xr:uid="{943624C8-ED51-48AA-AF49-610A12672A2E}"/>
    <cellStyle name="Note 5 5" xfId="30295" xr:uid="{D7E46810-EACF-494F-9FAE-6F444B211AE5}"/>
    <cellStyle name="Note 5 5 2" xfId="30296" xr:uid="{97025846-DF3A-408B-89EC-01B440420598}"/>
    <cellStyle name="Note 5 5 2 2" xfId="30297" xr:uid="{478902DF-BECE-46E8-A24F-82BA24B3AADC}"/>
    <cellStyle name="Note 5 5 2 2 2" xfId="30298" xr:uid="{2DCEBFF1-2182-4DD2-B5FA-6E0EEF5D1CD9}"/>
    <cellStyle name="Note 5 5 2 2 3" xfId="30299" xr:uid="{1478F497-6312-4A2D-BDED-1DB171281442}"/>
    <cellStyle name="Note 5 5 2 3" xfId="30300" xr:uid="{66449107-2956-40A4-BB78-5F578D742FB8}"/>
    <cellStyle name="Note 5 5 2 4" xfId="30301" xr:uid="{06A46408-9C69-4287-B7F5-9670CFDC7761}"/>
    <cellStyle name="Note 5 5 2 5" xfId="30302" xr:uid="{61AB8AFB-BB14-4FC5-8B94-9DF763D245A3}"/>
    <cellStyle name="Note 5 5 3" xfId="30303" xr:uid="{6E6047CC-01E6-4493-B357-173925DA0C4A}"/>
    <cellStyle name="Note 5 5 3 2" xfId="30304" xr:uid="{A865A3E0-4220-4CBA-B7CC-AEA3F1630F30}"/>
    <cellStyle name="Note 5 5 3 2 2" xfId="30305" xr:uid="{5D1DA68E-1AB6-4C4E-A93F-73C2BB5E28D9}"/>
    <cellStyle name="Note 5 5 3 2 3" xfId="30306" xr:uid="{024ACBB0-E5A5-4BB9-9E65-9DC10FF20A39}"/>
    <cellStyle name="Note 5 5 3 3" xfId="30307" xr:uid="{FB5ACAE5-F238-438F-897C-F4856B47A347}"/>
    <cellStyle name="Note 5 5 3 4" xfId="30308" xr:uid="{8380FBFB-131C-4E2C-840C-2E17F61CCE48}"/>
    <cellStyle name="Note 5 5 3 5" xfId="30309" xr:uid="{AAFC816E-FEAB-46D6-9D34-57258B2E1A20}"/>
    <cellStyle name="Note 5 5 4" xfId="30310" xr:uid="{D7D56981-72A5-4FFD-8089-1284C8F304D4}"/>
    <cellStyle name="Note 5 5 4 2" xfId="30311" xr:uid="{38C7A3B6-6A0C-4A41-B9F5-F01C39CCC536}"/>
    <cellStyle name="Note 5 5 4 3" xfId="30312" xr:uid="{A4ED0701-76CE-4E6C-B146-31BE18EFFFE0}"/>
    <cellStyle name="Note 5 5 5" xfId="30313" xr:uid="{247BD030-C7CC-4651-A804-C9B0ECCE7D5C}"/>
    <cellStyle name="Note 5 5 6" xfId="30314" xr:uid="{5004A182-742D-41F1-ABDB-3FE208FC82E3}"/>
    <cellStyle name="Note 5 5 7" xfId="30315" xr:uid="{A9A7A1ED-2AB4-447E-AAE1-EE39B4358111}"/>
    <cellStyle name="Note 5 6" xfId="30316" xr:uid="{C2F7131D-100F-49D6-88F3-61065639F40C}"/>
    <cellStyle name="Note 5 6 2" xfId="30317" xr:uid="{416C4552-E9D3-46C8-B9B1-44E5960BC8D9}"/>
    <cellStyle name="Note 5 6 2 2" xfId="30318" xr:uid="{7D38C416-7FA8-4328-BD70-C875AEF96A09}"/>
    <cellStyle name="Note 5 6 2 3" xfId="30319" xr:uid="{F0DE0F7A-C965-4B13-97CB-3172171C0930}"/>
    <cellStyle name="Note 5 6 3" xfId="30320" xr:uid="{A100FE99-26D6-48E1-A77A-7AA1373D3E8F}"/>
    <cellStyle name="Note 5 6 4" xfId="30321" xr:uid="{1EC03066-3ED2-46AE-A63F-89CA6FA42E76}"/>
    <cellStyle name="Note 5 6 5" xfId="30322" xr:uid="{2B31AE94-5CD8-403D-97A1-49C3EEFD8AAF}"/>
    <cellStyle name="Note 5 7" xfId="30323" xr:uid="{51EE5EBD-6D67-4A0A-A323-3D293463BCD3}"/>
    <cellStyle name="Note 5 7 2" xfId="30324" xr:uid="{5ABB15B8-950E-4663-8FF1-958A04225AC2}"/>
    <cellStyle name="Note 5 7 2 2" xfId="30325" xr:uid="{CA130870-466D-4322-A148-C50263532E3D}"/>
    <cellStyle name="Note 5 7 2 3" xfId="30326" xr:uid="{CD86F067-62BE-4DCA-886B-F77A77ED7882}"/>
    <cellStyle name="Note 5 7 3" xfId="30327" xr:uid="{3D1C42D4-A1D7-40DC-97B6-0AE66B05249C}"/>
    <cellStyle name="Note 5 7 4" xfId="30328" xr:uid="{53DD1E1C-E3C9-4843-9392-4B01105FC036}"/>
    <cellStyle name="Note 5 7 5" xfId="30329" xr:uid="{4C173DF3-6A46-4C29-924E-F650011ABCC0}"/>
    <cellStyle name="Note 5 8" xfId="30330" xr:uid="{EA556014-824D-4E51-9322-341D71978B30}"/>
    <cellStyle name="Note 5 8 2" xfId="30331" xr:uid="{6937F759-7BB2-414A-A5FA-50A1B2E9F036}"/>
    <cellStyle name="Note 5 8 3" xfId="30332" xr:uid="{99EB00D4-A8FF-4CA2-B1BF-8A1F0C793DE5}"/>
    <cellStyle name="Note 5 9" xfId="30333" xr:uid="{E52E3276-4595-410F-9CF5-25DE98693E2C}"/>
    <cellStyle name="Note 6" xfId="937" xr:uid="{4673180E-64D3-4336-AC12-9901AD7846A4}"/>
    <cellStyle name="Note 6 10" xfId="30335" xr:uid="{7C917CAA-D3BD-4C8E-B0D1-3F103FD480C1}"/>
    <cellStyle name="Note 6 11" xfId="30336" xr:uid="{C3B3C3BB-E2A5-4DE5-852B-8C06E305AA94}"/>
    <cellStyle name="Note 6 12" xfId="30337" xr:uid="{C9962C69-F6EE-4807-B2D1-CE6E9743EB47}"/>
    <cellStyle name="Note 6 13" xfId="30338" xr:uid="{BDF7E56F-9FD7-42C2-B977-8FA3267748C2}"/>
    <cellStyle name="Note 6 14" xfId="30334" xr:uid="{C1998BCD-C7B4-41C2-9F7A-C8E2EE4497F1}"/>
    <cellStyle name="Note 6 2" xfId="938" xr:uid="{2EB07D2D-C5E8-4DDD-920A-B459797704DE}"/>
    <cellStyle name="Note 6 2 10" xfId="30340" xr:uid="{BB76B989-C77C-4668-833B-E58C71939BCB}"/>
    <cellStyle name="Note 6 2 11" xfId="30341" xr:uid="{42A38C9C-8BDF-4393-BBE0-1A51947B8F60}"/>
    <cellStyle name="Note 6 2 12" xfId="30339" xr:uid="{F194C1FF-73AA-431C-9996-9B4852733960}"/>
    <cellStyle name="Note 6 2 2" xfId="30342" xr:uid="{695BC05F-35FC-496D-BA56-2409C64F7C02}"/>
    <cellStyle name="Note 6 2 2 2" xfId="30343" xr:uid="{7AF16D05-57AF-4885-B788-5CBC9709E9B1}"/>
    <cellStyle name="Note 6 2 2 2 2" xfId="30344" xr:uid="{280DDFEE-7DF0-4BF6-AAFC-A8C85A07CF64}"/>
    <cellStyle name="Note 6 2 2 2 2 2" xfId="30345" xr:uid="{59111531-5DBC-442B-85D5-FA80365B3A07}"/>
    <cellStyle name="Note 6 2 2 2 2 3" xfId="30346" xr:uid="{52E1EDB3-B0E0-4773-BBB5-30EB4FDBF2F9}"/>
    <cellStyle name="Note 6 2 2 2 3" xfId="30347" xr:uid="{936C2B3C-0108-4B24-B0AB-A6972FA8043D}"/>
    <cellStyle name="Note 6 2 2 2 4" xfId="30348" xr:uid="{A193D8CA-FE0E-4A80-A51E-6D55529ECABE}"/>
    <cellStyle name="Note 6 2 2 2 5" xfId="30349" xr:uid="{74BFC9C3-0598-42E8-BF19-7A6A8EC03FAE}"/>
    <cellStyle name="Note 6 2 2 3" xfId="30350" xr:uid="{AD597FA2-97AE-474D-92C9-DA68EF1DAA62}"/>
    <cellStyle name="Note 6 2 2 3 2" xfId="30351" xr:uid="{1DE19F5E-F969-4556-A43E-FE298C369078}"/>
    <cellStyle name="Note 6 2 2 3 2 2" xfId="30352" xr:uid="{A853E723-F657-483C-9446-F70045460EE3}"/>
    <cellStyle name="Note 6 2 2 3 2 3" xfId="30353" xr:uid="{E11EE16C-8966-4D19-AC0A-8EC02B0CAF5D}"/>
    <cellStyle name="Note 6 2 2 3 3" xfId="30354" xr:uid="{E5E208A1-9C63-410A-A58B-F51ED7C25487}"/>
    <cellStyle name="Note 6 2 2 3 4" xfId="30355" xr:uid="{52358988-C5DD-4F62-9B16-1D90D44A217A}"/>
    <cellStyle name="Note 6 2 2 3 5" xfId="30356" xr:uid="{6173AF96-37E7-469F-842B-209270A07E2F}"/>
    <cellStyle name="Note 6 2 2 4" xfId="30357" xr:uid="{3917E9C0-2805-48FE-BEC6-2FB109FA6857}"/>
    <cellStyle name="Note 6 2 2 4 2" xfId="30358" xr:uid="{72E68AD2-C2DA-4A9E-864F-A80093697B67}"/>
    <cellStyle name="Note 6 2 2 4 3" xfId="30359" xr:uid="{92B38561-9485-447C-9A57-827BA24CDB22}"/>
    <cellStyle name="Note 6 2 2 5" xfId="30360" xr:uid="{336F4551-932D-41E4-97AA-04BD80437E31}"/>
    <cellStyle name="Note 6 2 2 6" xfId="30361" xr:uid="{168B398A-1F22-40CF-A20E-1D74BE7EAF29}"/>
    <cellStyle name="Note 6 2 2 7" xfId="30362" xr:uid="{D817D4F8-9690-4E04-AB1D-487E3C1DDF3F}"/>
    <cellStyle name="Note 6 2 3" xfId="30363" xr:uid="{84319C71-AAC7-464D-9F4D-A48624964C3B}"/>
    <cellStyle name="Note 6 2 3 2" xfId="30364" xr:uid="{416403A2-4896-4FCD-843E-B740ADB1D91C}"/>
    <cellStyle name="Note 6 2 3 2 2" xfId="30365" xr:uid="{88EBA656-C766-40D2-95FD-1C4C1FF3DE83}"/>
    <cellStyle name="Note 6 2 3 2 2 2" xfId="30366" xr:uid="{87A9D31F-442A-4757-9360-EFFCE0FD1C01}"/>
    <cellStyle name="Note 6 2 3 2 2 3" xfId="30367" xr:uid="{7DB3B09F-4FFE-4094-A922-D3D02ACA3E84}"/>
    <cellStyle name="Note 6 2 3 2 3" xfId="30368" xr:uid="{AE2C1B21-5994-4D41-9733-4028608F3770}"/>
    <cellStyle name="Note 6 2 3 2 4" xfId="30369" xr:uid="{F78AA6AB-254B-490E-B577-D0B9367352CC}"/>
    <cellStyle name="Note 6 2 3 2 5" xfId="30370" xr:uid="{4E0BD4B4-BE71-4B58-B65C-DAE05EB9B3A9}"/>
    <cellStyle name="Note 6 2 3 3" xfId="30371" xr:uid="{233E1010-C665-481F-AA74-9074C6ABA2D7}"/>
    <cellStyle name="Note 6 2 3 3 2" xfId="30372" xr:uid="{17571A3A-E823-4EC9-830D-192DBF821F3B}"/>
    <cellStyle name="Note 6 2 3 3 2 2" xfId="30373" xr:uid="{2D675211-2970-4738-85D3-C2E0E5E7B6FC}"/>
    <cellStyle name="Note 6 2 3 3 2 3" xfId="30374" xr:uid="{4772E6F1-3BBD-46C8-8A13-069815EEBC78}"/>
    <cellStyle name="Note 6 2 3 3 3" xfId="30375" xr:uid="{BD36B832-524D-451D-9A88-8559B496F598}"/>
    <cellStyle name="Note 6 2 3 3 4" xfId="30376" xr:uid="{3941A641-49A6-4A59-9532-F55DE14646C9}"/>
    <cellStyle name="Note 6 2 3 3 5" xfId="30377" xr:uid="{02D3D91D-0376-4859-9CF5-1894BF343220}"/>
    <cellStyle name="Note 6 2 3 4" xfId="30378" xr:uid="{34C72A0D-C1CB-45D7-8E5F-A1F9E192860C}"/>
    <cellStyle name="Note 6 2 3 4 2" xfId="30379" xr:uid="{015804CC-5F5F-413E-8F6B-AD79268DBE34}"/>
    <cellStyle name="Note 6 2 3 4 3" xfId="30380" xr:uid="{879D7111-F224-4894-B538-07FA1C9A3F81}"/>
    <cellStyle name="Note 6 2 3 5" xfId="30381" xr:uid="{A4ECA250-EAF4-4FB9-9A51-040576164E95}"/>
    <cellStyle name="Note 6 2 3 6" xfId="30382" xr:uid="{B3477504-B2AE-44FF-A96E-3B46C7ACC6AD}"/>
    <cellStyle name="Note 6 2 3 7" xfId="30383" xr:uid="{78B0D809-6E9A-40AE-9AA3-550BACD1372C}"/>
    <cellStyle name="Note 6 2 4" xfId="30384" xr:uid="{F9CBCA93-DCC7-463B-AF39-B7540C49C508}"/>
    <cellStyle name="Note 6 2 4 2" xfId="30385" xr:uid="{240C74D4-34C0-406C-96EF-4596DDD02A13}"/>
    <cellStyle name="Note 6 2 4 2 2" xfId="30386" xr:uid="{072FDA13-9809-45EE-9B71-E833AD3501A1}"/>
    <cellStyle name="Note 6 2 4 2 3" xfId="30387" xr:uid="{BB8B62D8-F3B3-422C-B0F2-9650E80CAF31}"/>
    <cellStyle name="Note 6 2 4 3" xfId="30388" xr:uid="{8C0C8435-1AFD-4707-8E24-CAE5E61D87B6}"/>
    <cellStyle name="Note 6 2 4 4" xfId="30389" xr:uid="{D058DD05-ADD9-42E2-8A5A-5415684B3F00}"/>
    <cellStyle name="Note 6 2 4 5" xfId="30390" xr:uid="{3B3B2F4A-8AF2-4C97-A99F-BB0D32301171}"/>
    <cellStyle name="Note 6 2 5" xfId="30391" xr:uid="{7810F458-8DE6-496B-BCD2-62181983AA4E}"/>
    <cellStyle name="Note 6 2 5 2" xfId="30392" xr:uid="{CF16B73C-2379-4325-9421-B08EFEBCF9DB}"/>
    <cellStyle name="Note 6 2 5 2 2" xfId="30393" xr:uid="{5570B56F-40C3-48A6-8C0A-F173EBB9E36E}"/>
    <cellStyle name="Note 6 2 5 2 3" xfId="30394" xr:uid="{B06297C2-F631-4E58-9DDC-63483ED86146}"/>
    <cellStyle name="Note 6 2 5 3" xfId="30395" xr:uid="{F23B1A1B-A87A-4E60-BB36-D27EFAAAAEC7}"/>
    <cellStyle name="Note 6 2 5 4" xfId="30396" xr:uid="{2CE56972-AA90-4646-BCB7-7E4A88C27CC9}"/>
    <cellStyle name="Note 6 2 5 5" xfId="30397" xr:uid="{018758A9-7D7D-43DC-AA73-1611FE209109}"/>
    <cellStyle name="Note 6 2 6" xfId="30398" xr:uid="{8700C112-9A57-43F3-BE5B-6CC2E9AE0CE5}"/>
    <cellStyle name="Note 6 2 6 2" xfId="30399" xr:uid="{83803987-70C4-455A-AAFC-682AAFD6C044}"/>
    <cellStyle name="Note 6 2 6 3" xfId="30400" xr:uid="{7FB4F919-6304-4766-A1CF-E3B19B7B7559}"/>
    <cellStyle name="Note 6 2 7" xfId="30401" xr:uid="{B425E57A-8D49-4FB1-A3AD-DB2100A468AA}"/>
    <cellStyle name="Note 6 2 8" xfId="30402" xr:uid="{9D1A74B5-27EB-4B6F-9E5E-B2DDF53D9F2D}"/>
    <cellStyle name="Note 6 2 9" xfId="30403" xr:uid="{0FB2260D-5552-40F6-8E4F-17BDF92D5BC9}"/>
    <cellStyle name="Note 6 3" xfId="30404" xr:uid="{120201DE-7773-423A-BE8C-A06299D2706C}"/>
    <cellStyle name="Note 6 3 2" xfId="30405" xr:uid="{861005A0-4425-4299-9024-0BAB62E39DF0}"/>
    <cellStyle name="Note 6 3 2 2" xfId="30406" xr:uid="{0D182597-167E-4077-92E5-1AB10FFA0299}"/>
    <cellStyle name="Note 6 3 2 2 2" xfId="30407" xr:uid="{4C86619C-4F40-416D-9EA1-5A72D8651AB6}"/>
    <cellStyle name="Note 6 3 2 2 3" xfId="30408" xr:uid="{22099D15-ADFA-4B21-9EBF-830F326917CE}"/>
    <cellStyle name="Note 6 3 2 3" xfId="30409" xr:uid="{0374B9B2-D8AC-4A00-B164-02286584A830}"/>
    <cellStyle name="Note 6 3 2 4" xfId="30410" xr:uid="{C837B8CB-E397-46C7-9A9D-AA42D9E9E932}"/>
    <cellStyle name="Note 6 3 2 5" xfId="30411" xr:uid="{7337B6BE-5ED6-4D73-9CE2-BC49F592478E}"/>
    <cellStyle name="Note 6 3 3" xfId="30412" xr:uid="{1CCF992A-D25D-4798-A297-78B5B3BA4EAA}"/>
    <cellStyle name="Note 6 3 3 2" xfId="30413" xr:uid="{D43EE323-5E11-49D2-9890-D589E256E739}"/>
    <cellStyle name="Note 6 3 3 2 2" xfId="30414" xr:uid="{3E9E5879-794E-4340-BD63-103D316971AD}"/>
    <cellStyle name="Note 6 3 3 2 3" xfId="30415" xr:uid="{52921B57-2C0D-4638-A7D0-0DE1DFA8666B}"/>
    <cellStyle name="Note 6 3 3 3" xfId="30416" xr:uid="{E1322C7C-9B6D-4D0D-86CB-1A03B340D6F2}"/>
    <cellStyle name="Note 6 3 3 4" xfId="30417" xr:uid="{8CE9BE9B-B17B-4D62-8EDE-AE333E2CC35C}"/>
    <cellStyle name="Note 6 3 3 5" xfId="30418" xr:uid="{F2BFFE23-E4A4-47B1-AE5C-409971C34031}"/>
    <cellStyle name="Note 6 3 4" xfId="30419" xr:uid="{86EE8F35-F2EC-476A-A883-B42F01256207}"/>
    <cellStyle name="Note 6 3 4 2" xfId="30420" xr:uid="{4EC814EE-62DA-4DB3-BFA4-47149FC535D1}"/>
    <cellStyle name="Note 6 3 4 3" xfId="30421" xr:uid="{47A1B32F-B651-42E4-AAB6-DD22200095A9}"/>
    <cellStyle name="Note 6 3 5" xfId="30422" xr:uid="{A8D4428D-7D5A-473C-BE05-12FAA53A744F}"/>
    <cellStyle name="Note 6 3 6" xfId="30423" xr:uid="{4C63FC43-D4F5-469A-8D3A-2DF075ED759F}"/>
    <cellStyle name="Note 6 3 7" xfId="30424" xr:uid="{CDB34D9A-6135-4D3D-A813-E47FCB91396D}"/>
    <cellStyle name="Note 6 4" xfId="30425" xr:uid="{E45D57A1-7616-4E4A-B62A-EB29B1D8D830}"/>
    <cellStyle name="Note 6 4 2" xfId="30426" xr:uid="{C5538005-34EE-45AC-AEEB-AC76E51F6F4E}"/>
    <cellStyle name="Note 6 4 2 2" xfId="30427" xr:uid="{19274A8E-305C-4833-8615-A84779F6C7A7}"/>
    <cellStyle name="Note 6 4 2 2 2" xfId="30428" xr:uid="{5DBE3E1F-25DF-413B-9979-BCCB9FBA2C70}"/>
    <cellStyle name="Note 6 4 2 2 3" xfId="30429" xr:uid="{D81DCD39-DECA-4C45-AA61-57DD9B06D492}"/>
    <cellStyle name="Note 6 4 2 3" xfId="30430" xr:uid="{41EAC461-6DEC-4C4F-AA96-43A110A06C3B}"/>
    <cellStyle name="Note 6 4 2 4" xfId="30431" xr:uid="{4F544335-8D3D-468B-8745-FE264660EE57}"/>
    <cellStyle name="Note 6 4 2 5" xfId="30432" xr:uid="{994D930E-A7AC-4916-ADF3-B013D0FC3AEC}"/>
    <cellStyle name="Note 6 4 3" xfId="30433" xr:uid="{A5A5FF6B-AEC8-4BDF-8C81-907C9A54E3D2}"/>
    <cellStyle name="Note 6 4 3 2" xfId="30434" xr:uid="{B704030A-37CE-4329-90B2-8DD7D533D948}"/>
    <cellStyle name="Note 6 4 3 2 2" xfId="30435" xr:uid="{665E62D1-966C-4970-A6A6-E286E67C4DF7}"/>
    <cellStyle name="Note 6 4 3 2 3" xfId="30436" xr:uid="{5AC93228-A0C7-4BC8-9F79-FC9F314CABAB}"/>
    <cellStyle name="Note 6 4 3 3" xfId="30437" xr:uid="{1995827A-2F2E-4B17-B489-37184D11DD47}"/>
    <cellStyle name="Note 6 4 3 4" xfId="30438" xr:uid="{74E9E06F-37E8-4282-A52C-77A4A10F0DF3}"/>
    <cellStyle name="Note 6 4 3 5" xfId="30439" xr:uid="{4D5D0F9C-D9D0-49BD-927D-8A7A03F4A971}"/>
    <cellStyle name="Note 6 4 4" xfId="30440" xr:uid="{700D7F4E-6772-4CC1-AD1E-1093B687E4BB}"/>
    <cellStyle name="Note 6 4 4 2" xfId="30441" xr:uid="{FB718967-EC9E-42BC-860D-EDB234FF2814}"/>
    <cellStyle name="Note 6 4 4 3" xfId="30442" xr:uid="{E0D87E88-AF67-4711-AEDA-0E7277777450}"/>
    <cellStyle name="Note 6 4 5" xfId="30443" xr:uid="{D4CC08F7-D267-4999-BA9D-2A0DF77D156C}"/>
    <cellStyle name="Note 6 4 6" xfId="30444" xr:uid="{8C9C5B97-6CB0-469B-8558-C4B367C5858D}"/>
    <cellStyle name="Note 6 4 7" xfId="30445" xr:uid="{B74583D3-AC6E-4C48-86C0-02F71F311395}"/>
    <cellStyle name="Note 6 5" xfId="30446" xr:uid="{82B369D0-1332-4145-9680-089F47AA960C}"/>
    <cellStyle name="Note 6 5 2" xfId="30447" xr:uid="{168EB030-E506-40EC-8B27-A4182D4AA39E}"/>
    <cellStyle name="Note 6 5 2 2" xfId="30448" xr:uid="{FA4A2B10-7A90-477C-8052-DC7B25F3DE2D}"/>
    <cellStyle name="Note 6 5 2 2 2" xfId="30449" xr:uid="{1A2850D4-0AA7-44EE-A119-47C2862244F7}"/>
    <cellStyle name="Note 6 5 2 2 3" xfId="30450" xr:uid="{6BB80BC7-1A8A-4670-A28E-F1BE573A498F}"/>
    <cellStyle name="Note 6 5 2 3" xfId="30451" xr:uid="{1445A288-743B-404F-B32E-A974BA786108}"/>
    <cellStyle name="Note 6 5 2 4" xfId="30452" xr:uid="{5D23EF32-C082-4F93-A8CD-B1907E3A3F44}"/>
    <cellStyle name="Note 6 5 2 5" xfId="30453" xr:uid="{079F9224-D7CB-4F21-B0D8-D8F76E802898}"/>
    <cellStyle name="Note 6 5 3" xfId="30454" xr:uid="{EB3E3DB1-A8A0-4752-ADDA-CB67A747EE4B}"/>
    <cellStyle name="Note 6 5 3 2" xfId="30455" xr:uid="{FC4E97CF-91A0-4C9F-8D00-FD773D2DCA41}"/>
    <cellStyle name="Note 6 5 3 2 2" xfId="30456" xr:uid="{7480DA9E-993F-49DD-A2A7-43745E313A76}"/>
    <cellStyle name="Note 6 5 3 2 3" xfId="30457" xr:uid="{7901944A-3CFD-4FC6-80A1-2ADD5A08A487}"/>
    <cellStyle name="Note 6 5 3 3" xfId="30458" xr:uid="{256F99CA-C0EE-4779-BC48-0FCB72C1E52B}"/>
    <cellStyle name="Note 6 5 3 4" xfId="30459" xr:uid="{0764FA92-27C9-4A66-8F50-45A9D60C4668}"/>
    <cellStyle name="Note 6 5 3 5" xfId="30460" xr:uid="{3FE0F664-DD3C-4ABC-AF4F-0B8B496A6332}"/>
    <cellStyle name="Note 6 5 4" xfId="30461" xr:uid="{ADCB376C-A481-4289-A7CD-7D7F9CFA3E21}"/>
    <cellStyle name="Note 6 5 4 2" xfId="30462" xr:uid="{A16E92AC-F2A3-4B95-9A47-6FF3F57D7D55}"/>
    <cellStyle name="Note 6 5 4 3" xfId="30463" xr:uid="{233E98BE-8FBB-4415-881D-DF490DD92D7D}"/>
    <cellStyle name="Note 6 5 5" xfId="30464" xr:uid="{6EB9BB4A-C555-410D-B9D1-4BFF5996ED67}"/>
    <cellStyle name="Note 6 5 6" xfId="30465" xr:uid="{919283BD-B7AE-4621-9E4A-D920B21927CD}"/>
    <cellStyle name="Note 6 5 7" xfId="30466" xr:uid="{8DC336DA-7EA6-486F-9A67-C1E53087C5BD}"/>
    <cellStyle name="Note 6 6" xfId="30467" xr:uid="{3DEA9D25-B8B1-463B-94E1-EB92F3CE023F}"/>
    <cellStyle name="Note 6 6 2" xfId="30468" xr:uid="{B2AF1E61-9827-4037-83FC-B24F5C0FAE29}"/>
    <cellStyle name="Note 6 6 2 2" xfId="30469" xr:uid="{93E4DD76-D02C-4D65-BBE6-D13EC054907A}"/>
    <cellStyle name="Note 6 6 2 3" xfId="30470" xr:uid="{E31530E0-7EA4-45E6-AA54-8B0E96F90CF5}"/>
    <cellStyle name="Note 6 6 3" xfId="30471" xr:uid="{6EEA26FE-6B4A-430C-802B-2D4CA87D407A}"/>
    <cellStyle name="Note 6 6 4" xfId="30472" xr:uid="{E2649144-E021-464D-8325-F353FFD0A901}"/>
    <cellStyle name="Note 6 6 5" xfId="30473" xr:uid="{09D9DE5D-3242-424E-9CF9-EC6FF5B12881}"/>
    <cellStyle name="Note 6 7" xfId="30474" xr:uid="{8FBFA2F4-10E6-4AED-A76A-F48C99AB6512}"/>
    <cellStyle name="Note 6 7 2" xfId="30475" xr:uid="{EE1278C5-23A2-42CB-AC1E-91DABBC39895}"/>
    <cellStyle name="Note 6 7 2 2" xfId="30476" xr:uid="{A748E08C-E770-48A8-AC15-7E302EE78A46}"/>
    <cellStyle name="Note 6 7 2 3" xfId="30477" xr:uid="{F43661C5-C9C7-4FB1-9098-C0079486DF5E}"/>
    <cellStyle name="Note 6 7 3" xfId="30478" xr:uid="{C231E665-CA10-4BF4-B9BB-C789BA17E998}"/>
    <cellStyle name="Note 6 7 4" xfId="30479" xr:uid="{45270B5D-5E02-4FED-BDDC-29BC3A7EB29D}"/>
    <cellStyle name="Note 6 7 5" xfId="30480" xr:uid="{FF25A5DC-9CC5-4E10-BBE2-F711CEBBBFFB}"/>
    <cellStyle name="Note 6 8" xfId="30481" xr:uid="{4E3C90BF-3533-43ED-A117-C3E055D964B2}"/>
    <cellStyle name="Note 6 8 2" xfId="30482" xr:uid="{952D4D5C-EE31-47CF-82AB-E20AF77C3E43}"/>
    <cellStyle name="Note 6 8 3" xfId="30483" xr:uid="{D173DF47-E010-4882-8081-3A2EACE94EDE}"/>
    <cellStyle name="Note 6 9" xfId="30484" xr:uid="{1315E266-99EA-475F-BDAF-E9BD03FC0659}"/>
    <cellStyle name="Note 7" xfId="30485" xr:uid="{0DFC1337-1A6C-4060-8DDA-C2790181238B}"/>
    <cellStyle name="Note 7 10" xfId="30486" xr:uid="{DF5465A1-8B1E-4D6B-BC25-ABC0374D610F}"/>
    <cellStyle name="Note 7 11" xfId="30487" xr:uid="{39FE215E-DA91-4FE7-BF0D-83E8A8D8447E}"/>
    <cellStyle name="Note 7 12" xfId="30488" xr:uid="{CFD67D61-9F8A-427E-9D29-786D05946F34}"/>
    <cellStyle name="Note 7 2" xfId="30489" xr:uid="{77F6315D-4177-4C18-9DEC-988CB62642AA}"/>
    <cellStyle name="Note 7 2 2" xfId="30490" xr:uid="{ACE5317B-0DAC-4343-9FA1-A1AAF60849B1}"/>
    <cellStyle name="Note 7 2 2 2" xfId="30491" xr:uid="{9CCD4728-BAAA-4525-B55D-26C9F646FC3E}"/>
    <cellStyle name="Note 7 2 2 2 2" xfId="30492" xr:uid="{2290F6B3-A586-4C8E-88C0-80B3FE7897DF}"/>
    <cellStyle name="Note 7 2 2 2 3" xfId="30493" xr:uid="{3F9269CE-D9CA-4286-9939-A51B4F7D28CD}"/>
    <cellStyle name="Note 7 2 2 3" xfId="30494" xr:uid="{00C7F5CA-3ACE-4DB8-94BC-FB65F2A5554A}"/>
    <cellStyle name="Note 7 2 2 4" xfId="30495" xr:uid="{36836DDE-8123-4966-BD16-53B3FBE6F27B}"/>
    <cellStyle name="Note 7 2 2 5" xfId="30496" xr:uid="{CA5C312F-204B-479A-B09B-82BCEC8A0E65}"/>
    <cellStyle name="Note 7 2 3" xfId="30497" xr:uid="{E3F02747-1283-4701-96BA-34F1A481BC49}"/>
    <cellStyle name="Note 7 2 3 2" xfId="30498" xr:uid="{B6BC3696-9D11-47F9-B6AC-B1F5FCBB7CEC}"/>
    <cellStyle name="Note 7 2 3 2 2" xfId="30499" xr:uid="{440474DC-CBF9-4382-9DF0-8C799CDF1740}"/>
    <cellStyle name="Note 7 2 3 2 3" xfId="30500" xr:uid="{55960968-780C-48A3-912D-22BE3A2727DC}"/>
    <cellStyle name="Note 7 2 3 3" xfId="30501" xr:uid="{F749660E-3840-4AB4-9641-8B83D41C8289}"/>
    <cellStyle name="Note 7 2 3 4" xfId="30502" xr:uid="{8FDEC505-15F0-45B6-8724-AE9B085F6D7F}"/>
    <cellStyle name="Note 7 2 3 5" xfId="30503" xr:uid="{0F7F5EC5-982E-4EF6-AC5F-9B700714E613}"/>
    <cellStyle name="Note 7 2 4" xfId="30504" xr:uid="{1041F5A3-DCA9-4FA3-BF25-8AA707BA8D7F}"/>
    <cellStyle name="Note 7 2 4 2" xfId="30505" xr:uid="{46C15AFC-51C4-4FDD-A1A6-A534F5EE1615}"/>
    <cellStyle name="Note 7 2 4 3" xfId="30506" xr:uid="{1F0AE81F-1ACC-4AA7-B28E-4C90BCE9A959}"/>
    <cellStyle name="Note 7 2 5" xfId="30507" xr:uid="{108B74B8-7374-4A8E-A85B-DB0C7690308B}"/>
    <cellStyle name="Note 7 2 6" xfId="30508" xr:uid="{1EC4B035-048F-47CE-9226-7400FF9F107F}"/>
    <cellStyle name="Note 7 2 7" xfId="30509" xr:uid="{7D074C3F-4EB0-4C14-9641-3AAF61999A86}"/>
    <cellStyle name="Note 7 3" xfId="30510" xr:uid="{6AE65C00-F2E8-4EE3-8308-38C378278AFD}"/>
    <cellStyle name="Note 7 3 2" xfId="30511" xr:uid="{0F356FA3-12FD-4ADC-8272-A1337EF6791B}"/>
    <cellStyle name="Note 7 3 2 2" xfId="30512" xr:uid="{B91D7CEB-16B3-40AE-BBC0-51CC33F83363}"/>
    <cellStyle name="Note 7 3 2 2 2" xfId="30513" xr:uid="{F288164C-140A-443D-B7D5-86288548F6D1}"/>
    <cellStyle name="Note 7 3 2 2 3" xfId="30514" xr:uid="{5F1BA06C-63A7-4AAA-819B-C8634181DC32}"/>
    <cellStyle name="Note 7 3 2 3" xfId="30515" xr:uid="{59983FC4-1D36-48A5-90A1-7E248BC56F94}"/>
    <cellStyle name="Note 7 3 2 4" xfId="30516" xr:uid="{4A3EE7AE-D9A7-44EF-A83A-1A93462ED762}"/>
    <cellStyle name="Note 7 3 2 5" xfId="30517" xr:uid="{872E9B00-A163-48D8-8CDD-8889CA947CB6}"/>
    <cellStyle name="Note 7 3 3" xfId="30518" xr:uid="{F62C9D9E-B284-4DDF-B2ED-834E9F679465}"/>
    <cellStyle name="Note 7 3 3 2" xfId="30519" xr:uid="{B23B2F09-B7EA-4E27-90C5-AE58BF595C88}"/>
    <cellStyle name="Note 7 3 3 2 2" xfId="30520" xr:uid="{961D1B47-2199-4A4D-8C4A-51E2F4630738}"/>
    <cellStyle name="Note 7 3 3 2 3" xfId="30521" xr:uid="{E8FC31C8-A1FC-4961-ABA7-233388152ECD}"/>
    <cellStyle name="Note 7 3 3 3" xfId="30522" xr:uid="{8973E6F1-3BD6-4FAD-98B6-F816F7991CD7}"/>
    <cellStyle name="Note 7 3 3 4" xfId="30523" xr:uid="{3287D3EE-7648-4DFE-92FC-E47E4B682E3D}"/>
    <cellStyle name="Note 7 3 3 5" xfId="30524" xr:uid="{DB651F20-5A3F-4479-9935-C4C1638004C1}"/>
    <cellStyle name="Note 7 3 4" xfId="30525" xr:uid="{9D78E3D2-CEC4-4770-8BFD-83DF59FA882F}"/>
    <cellStyle name="Note 7 3 4 2" xfId="30526" xr:uid="{3BE80FFB-2C45-4167-8EC3-CA7FA0334D9E}"/>
    <cellStyle name="Note 7 3 4 3" xfId="30527" xr:uid="{46486C4B-4077-43C6-AF46-A46225271A8B}"/>
    <cellStyle name="Note 7 3 5" xfId="30528" xr:uid="{F8A1C61E-3CFD-4BFF-9637-CE5F72316CFC}"/>
    <cellStyle name="Note 7 3 6" xfId="30529" xr:uid="{C654B3A6-470A-47D5-81AB-9F552109D529}"/>
    <cellStyle name="Note 7 3 7" xfId="30530" xr:uid="{F4178F88-573B-40C1-81B5-6C6A8D0F266E}"/>
    <cellStyle name="Note 7 4" xfId="30531" xr:uid="{E6488B9B-E7B8-4984-893D-5E5485566575}"/>
    <cellStyle name="Note 7 4 2" xfId="30532" xr:uid="{6933BFC4-C84A-44D1-A946-23BA2125D3AF}"/>
    <cellStyle name="Note 7 4 2 2" xfId="30533" xr:uid="{F0193756-F480-4733-827F-04271E73747B}"/>
    <cellStyle name="Note 7 4 2 2 2" xfId="30534" xr:uid="{AC49CEC4-41AC-4F50-8796-0C0324657626}"/>
    <cellStyle name="Note 7 4 2 2 3" xfId="30535" xr:uid="{9B1240FF-3447-420E-A53A-58908325C0C7}"/>
    <cellStyle name="Note 7 4 2 3" xfId="30536" xr:uid="{60EFF49B-6650-4E12-AD0F-45186CE404C3}"/>
    <cellStyle name="Note 7 4 2 4" xfId="30537" xr:uid="{AECBF662-A01D-410F-BFD8-6A2FC1F5731C}"/>
    <cellStyle name="Note 7 4 2 5" xfId="30538" xr:uid="{4FEC3EE7-C8CA-4298-B7A5-D9670836EC76}"/>
    <cellStyle name="Note 7 4 3" xfId="30539" xr:uid="{47323F82-0125-4EBC-9A87-4939E3422A43}"/>
    <cellStyle name="Note 7 4 3 2" xfId="30540" xr:uid="{8F2C14DE-80D4-45F1-A7DE-15315D1A61E4}"/>
    <cellStyle name="Note 7 4 3 2 2" xfId="30541" xr:uid="{0381997E-FD2C-48AB-BBC4-B869DE117848}"/>
    <cellStyle name="Note 7 4 3 2 3" xfId="30542" xr:uid="{3A59EBAB-264C-4565-AEAD-EE494D055D58}"/>
    <cellStyle name="Note 7 4 3 3" xfId="30543" xr:uid="{F95701E8-42BF-42BC-91DE-4DF7060EE5F0}"/>
    <cellStyle name="Note 7 4 3 4" xfId="30544" xr:uid="{24985908-1C37-46B4-AB2B-0D1185FC5F4F}"/>
    <cellStyle name="Note 7 4 3 5" xfId="30545" xr:uid="{E304D81C-D091-417D-8857-209ADA996CC4}"/>
    <cellStyle name="Note 7 4 4" xfId="30546" xr:uid="{51B44D83-861E-46F2-AB94-D759605BBCE5}"/>
    <cellStyle name="Note 7 4 4 2" xfId="30547" xr:uid="{88CE8A45-40DE-477D-85F6-483A95019C01}"/>
    <cellStyle name="Note 7 4 4 3" xfId="30548" xr:uid="{9F3633FA-D1B5-4C05-AD58-6B71556AE96E}"/>
    <cellStyle name="Note 7 4 5" xfId="30549" xr:uid="{3966703B-C2DD-4ECC-B3AE-91153E81BAB4}"/>
    <cellStyle name="Note 7 4 6" xfId="30550" xr:uid="{8820AF7B-FB6C-40FA-AD5D-24FE4918C2F3}"/>
    <cellStyle name="Note 7 4 7" xfId="30551" xr:uid="{F821E50E-4FA2-4A2A-8F13-7AE848A4115F}"/>
    <cellStyle name="Note 7 5" xfId="30552" xr:uid="{675C064A-A52F-450A-BC9E-10B8CF8F895C}"/>
    <cellStyle name="Note 7 5 2" xfId="30553" xr:uid="{50B602A2-6342-4569-94F6-1A0C7B3619E3}"/>
    <cellStyle name="Note 7 5 2 2" xfId="30554" xr:uid="{8E83C238-4AED-4682-8479-EC71E32F80D5}"/>
    <cellStyle name="Note 7 5 2 3" xfId="30555" xr:uid="{86F77E27-2226-4B1B-9785-0538D4B33A29}"/>
    <cellStyle name="Note 7 5 3" xfId="30556" xr:uid="{E9A38EC7-A37D-4B9D-B3E9-706A9B4FAB2F}"/>
    <cellStyle name="Note 7 5 4" xfId="30557" xr:uid="{77F8E0F9-1BAE-470E-B7C4-1DAEC6EFE40F}"/>
    <cellStyle name="Note 7 5 5" xfId="30558" xr:uid="{270443C8-C13F-44E6-ADD7-9FB65006F0DD}"/>
    <cellStyle name="Note 7 6" xfId="30559" xr:uid="{D64D977C-F863-4127-A044-AB7689059CB3}"/>
    <cellStyle name="Note 7 6 2" xfId="30560" xr:uid="{A08A5AC8-FB7F-4FD5-9CC2-00CCB1A80A30}"/>
    <cellStyle name="Note 7 6 2 2" xfId="30561" xr:uid="{A01249A2-528A-4231-8E44-4E4F7FF23694}"/>
    <cellStyle name="Note 7 6 2 3" xfId="30562" xr:uid="{9B270B58-3F29-4CE3-B851-05958F02423D}"/>
    <cellStyle name="Note 7 6 3" xfId="30563" xr:uid="{561EE3A1-DD52-4197-BCBD-1422444613CD}"/>
    <cellStyle name="Note 7 6 4" xfId="30564" xr:uid="{BD70506B-0B3F-4EA9-AEC8-12EAF7292B66}"/>
    <cellStyle name="Note 7 6 5" xfId="30565" xr:uid="{1685682E-F9E6-4313-9553-294BC6BBF832}"/>
    <cellStyle name="Note 7 7" xfId="30566" xr:uid="{2041BB40-0FFC-4FBD-9DE0-60043F39779A}"/>
    <cellStyle name="Note 7 7 2" xfId="30567" xr:uid="{BD4D62AA-E72E-454A-8C37-268E905602A2}"/>
    <cellStyle name="Note 7 7 3" xfId="30568" xr:uid="{4911F972-0C83-4A0D-BF19-D49F399D59EE}"/>
    <cellStyle name="Note 7 8" xfId="30569" xr:uid="{C474B3EF-B20D-4D01-B6C6-EC2B6F5E2D89}"/>
    <cellStyle name="Note 7 9" xfId="30570" xr:uid="{8B2B9FBB-FD78-4896-9928-B5FE0ED9A122}"/>
    <cellStyle name="Note 8" xfId="30571" xr:uid="{17141D66-D3A7-433F-905A-2FE645691AEE}"/>
    <cellStyle name="Note 8 2" xfId="30572" xr:uid="{1DE14DB1-24B8-437D-B85C-21B9F41FE9A2}"/>
    <cellStyle name="Note 8 2 2" xfId="30573" xr:uid="{054157D9-F4CA-48DF-B858-8FF706C19547}"/>
    <cellStyle name="Note 8 2 2 2" xfId="30574" xr:uid="{4CEA0BD1-9569-4B10-9028-69CCE3ECC4A6}"/>
    <cellStyle name="Note 8 2 2 3" xfId="30575" xr:uid="{6DD09E0C-9480-44B3-B57A-D0598CCC6CC3}"/>
    <cellStyle name="Note 8 2 3" xfId="30576" xr:uid="{23118CCA-7D94-418D-85F9-80D1302BD0F6}"/>
    <cellStyle name="Note 8 2 4" xfId="30577" xr:uid="{FAD6CA96-1637-4A2C-B078-60B5BA304AF5}"/>
    <cellStyle name="Note 8 2 5" xfId="30578" xr:uid="{91DD2D99-204A-402C-8E71-C8E92560AE8D}"/>
    <cellStyle name="Note 8 3" xfId="30579" xr:uid="{73F3A7EB-86E2-4F5B-AF9B-80CCC896F29E}"/>
    <cellStyle name="Note 8 3 2" xfId="30580" xr:uid="{D73F4FF7-4806-4A7D-8505-AF31477F0528}"/>
    <cellStyle name="Note 8 3 2 2" xfId="30581" xr:uid="{D8BCF79A-5294-4288-ADEC-76BFCD59C9EB}"/>
    <cellStyle name="Note 8 3 2 3" xfId="30582" xr:uid="{52E382F5-9219-496A-91DC-0CCAD195FB75}"/>
    <cellStyle name="Note 8 3 3" xfId="30583" xr:uid="{5E231E86-37CC-4EB4-91AD-95136086956F}"/>
    <cellStyle name="Note 8 3 4" xfId="30584" xr:uid="{5FEF4690-DEAD-4FF1-BF88-0BA8963E9CED}"/>
    <cellStyle name="Note 8 3 5" xfId="30585" xr:uid="{B5E0263E-37C4-47DC-8BBD-E45DEB629AD4}"/>
    <cellStyle name="Note 8 4" xfId="30586" xr:uid="{EE76F7C2-A2B2-407E-B63C-76052CD99C90}"/>
    <cellStyle name="Note 8 4 2" xfId="30587" xr:uid="{2D272C22-2069-40F4-82E7-A892B3798956}"/>
    <cellStyle name="Note 8 4 3" xfId="30588" xr:uid="{4DE031EE-8BC5-4713-AFDF-10C912A7DED0}"/>
    <cellStyle name="Note 8 5" xfId="30589" xr:uid="{73A3BA2D-47BA-4C33-AAB6-58E8B7D20CC9}"/>
    <cellStyle name="Note 8 6" xfId="30590" xr:uid="{BAD1381C-048E-4837-9661-F460C78C4F6D}"/>
    <cellStyle name="Note 8 7" xfId="30591" xr:uid="{E10123BB-E97D-4B2A-97A5-EF94214B37C4}"/>
    <cellStyle name="Note 8 8" xfId="30592" xr:uid="{2C766E5D-9258-4529-BEE5-174746B145B0}"/>
    <cellStyle name="Note 8 9" xfId="30593" xr:uid="{B4D00B0E-E62D-4888-813B-B85EC8587F7D}"/>
    <cellStyle name="Note 9" xfId="30594" xr:uid="{4E3C88AE-884A-4D97-9CC5-364D11352793}"/>
    <cellStyle name="Note 9 2" xfId="30595" xr:uid="{B9673415-A681-461D-A5A5-8362D2CE6D1D}"/>
    <cellStyle name="Note 9 2 2" xfId="30596" xr:uid="{6889C745-4ECC-49A7-B4F2-4DBE5850EC32}"/>
    <cellStyle name="Note 9 2 2 2" xfId="30597" xr:uid="{2DD13733-1E0B-4955-A187-2D5C42BAEE57}"/>
    <cellStyle name="Note 9 2 2 3" xfId="30598" xr:uid="{A16510CD-2306-4DF4-A2E1-1F850297D9C7}"/>
    <cellStyle name="Note 9 2 3" xfId="30599" xr:uid="{E1F1BF00-A3A1-4A90-A941-B98555CE804B}"/>
    <cellStyle name="Note 9 2 4" xfId="30600" xr:uid="{1C00A97F-1B77-4514-A633-3442B2FDA28E}"/>
    <cellStyle name="Note 9 2 5" xfId="30601" xr:uid="{581A8CC8-35A5-4DE4-A41C-AE6BB698E7F8}"/>
    <cellStyle name="Note 9 3" xfId="30602" xr:uid="{27317976-67CA-403A-B7F4-5D056C09CA78}"/>
    <cellStyle name="Note 9 3 2" xfId="30603" xr:uid="{4FAF9BFC-9BC0-4B5B-849C-325891426E94}"/>
    <cellStyle name="Note 9 3 2 2" xfId="30604" xr:uid="{B401CE03-F093-49F3-AF0A-1402FFF58442}"/>
    <cellStyle name="Note 9 3 2 3" xfId="30605" xr:uid="{870AE5AE-54B3-450E-89C9-2312EB8B0415}"/>
    <cellStyle name="Note 9 3 3" xfId="30606" xr:uid="{B39714B4-DE5C-42FE-B684-4A51F28C685E}"/>
    <cellStyle name="Note 9 3 4" xfId="30607" xr:uid="{45BBFFE6-3D7E-47ED-AC18-93AAC23E80E9}"/>
    <cellStyle name="Note 9 3 5" xfId="30608" xr:uid="{931F6D71-5E54-49C4-B4A9-2C26B99CCD18}"/>
    <cellStyle name="Note 9 4" xfId="30609" xr:uid="{1B994B0F-F8CE-47B5-9D1D-BC3A283DCA78}"/>
    <cellStyle name="Note 9 4 2" xfId="30610" xr:uid="{2FB917C8-747C-4A86-8243-0DC887E9243D}"/>
    <cellStyle name="Note 9 4 3" xfId="30611" xr:uid="{F8A3934D-0871-4DB6-A12A-DE02BF0F054C}"/>
    <cellStyle name="Note 9 5" xfId="30612" xr:uid="{543862FD-F417-4295-B89C-0602BBC58F0E}"/>
    <cellStyle name="Note 9 6" xfId="30613" xr:uid="{5DE5A431-FFBA-49A3-BD00-F8701B06F0D9}"/>
    <cellStyle name="Note 9 7" xfId="30614" xr:uid="{2B3C7233-20BB-4F33-97B3-36286EC88AE2}"/>
    <cellStyle name="Note 9 8" xfId="30615" xr:uid="{AA4CC3F2-94A4-42D9-A0A5-390B081B7FD0}"/>
    <cellStyle name="Note 9 9" xfId="30616" xr:uid="{A5CCA577-19F1-470A-BC21-F7EEFF7A8B6C}"/>
    <cellStyle name="Numbers - size 10" xfId="30617" xr:uid="{BC56874E-4B11-486E-8364-63E6E7279B1B}"/>
    <cellStyle name="Numbers - size 10 2" xfId="30618" xr:uid="{CCB256EA-AC98-4C4F-80C0-AB9424680117}"/>
    <cellStyle name="Numbers - size 10 3" xfId="30619" xr:uid="{62E6AE32-19A8-44E8-95C8-DAC66F5FE240}"/>
    <cellStyle name="Numbers - size 11" xfId="30620" xr:uid="{02117101-3F5F-449E-B4DA-C4096DEA074A}"/>
    <cellStyle name="Numbers - size 11 2" xfId="30621" xr:uid="{AD1E27F9-AA1B-4984-88F1-7ACFA85F8278}"/>
    <cellStyle name="Numbers - size 11 3" xfId="30622" xr:uid="{B1419C03-CD4E-4F14-8529-BB0E583B8287}"/>
    <cellStyle name="Numbers - size 8" xfId="30623" xr:uid="{B6D4A0EE-416C-4DAF-899B-502973E0E3B8}"/>
    <cellStyle name="Numbers - size 8 2" xfId="30624" xr:uid="{E4BFFE13-72ED-42A6-B4F7-E902CD2AB7FF}"/>
    <cellStyle name="Numbers - size 8 3" xfId="30625" xr:uid="{C30D242F-CE62-43F4-AC6F-8ACABE98F362}"/>
    <cellStyle name="Numbers - size 9" xfId="30626" xr:uid="{4703CD02-7BCC-405A-B9D3-613748D943C4}"/>
    <cellStyle name="Numbers - size 9 2" xfId="30627" xr:uid="{1D73192C-BDC1-4639-B95C-093488634388}"/>
    <cellStyle name="Numbers - size 9 3" xfId="30628" xr:uid="{F23A5E44-04A5-401B-86B5-536FCA313E87}"/>
    <cellStyle name="Output 2" xfId="30630" xr:uid="{B32A2BEE-A88C-47E5-9429-1F7A08AA5ED6}"/>
    <cellStyle name="Output 2 2" xfId="30631" xr:uid="{ED823A69-EB4B-4817-962A-F46294D3BDC4}"/>
    <cellStyle name="Output 2 2 2" xfId="30632" xr:uid="{0C90AC7F-3699-472A-8466-BD310E6BA2F8}"/>
    <cellStyle name="Output 2 2 2 2" xfId="30633" xr:uid="{C469EDBB-C6C3-4C7D-A4E9-FC671EB63E59}"/>
    <cellStyle name="Output 2 2 3" xfId="30634" xr:uid="{4A6E0122-1E97-460E-91E7-1627B6FB61A9}"/>
    <cellStyle name="Output 2 2 4" xfId="30635" xr:uid="{2F7C273D-91F7-4387-A177-0472127D2AB9}"/>
    <cellStyle name="Output 2 3" xfId="30636" xr:uid="{6CC6DA3B-9C67-4A35-8224-F4322BF4EB0D}"/>
    <cellStyle name="Output 2 3 2" xfId="30637" xr:uid="{8860B265-2208-4F13-90D5-5AFEB1E1CA80}"/>
    <cellStyle name="Output 2 3 2 2" xfId="30638" xr:uid="{784EB4E0-A273-4F0A-B11C-9729C3568B47}"/>
    <cellStyle name="Output 2 3 3" xfId="30639" xr:uid="{C9B03D23-7784-46BC-88D6-3B0534D8734D}"/>
    <cellStyle name="Output 2 3 4" xfId="30640" xr:uid="{26EBE2D8-9A81-4CB9-A88B-6573C3BB6ADE}"/>
    <cellStyle name="Output 2 4" xfId="30641" xr:uid="{7E9D2563-FDAC-4C52-AF96-7E34529FE36E}"/>
    <cellStyle name="Output 2 4 2" xfId="30642" xr:uid="{711BA5AB-1F00-47C2-A660-728AD46503AD}"/>
    <cellStyle name="Output 2 5" xfId="30643" xr:uid="{F0289106-5B8D-48D8-913C-3FC13834B9A8}"/>
    <cellStyle name="Output 2 6" xfId="30644" xr:uid="{6097ADAB-A951-4D04-877D-EA207499A98C}"/>
    <cellStyle name="Output 3" xfId="30645" xr:uid="{2ADED044-515B-448F-88B8-860CD44B62C6}"/>
    <cellStyle name="Output 3 2" xfId="30646" xr:uid="{6CEC0113-648F-4AA4-B851-7381B5A3795F}"/>
    <cellStyle name="Output 3 2 2" xfId="30647" xr:uid="{AF4FA506-267E-4566-B80A-74361E8BEBAE}"/>
    <cellStyle name="Output 4" xfId="30648" xr:uid="{BB6A9E21-BDDA-41E4-8325-989B7BE19EE3}"/>
    <cellStyle name="Output 5" xfId="30649" xr:uid="{C751B422-DD2F-4785-9BB2-778F8BA705D8}"/>
    <cellStyle name="Output 6" xfId="30650" xr:uid="{6D664849-E349-42DF-AED0-13880070CBBD}"/>
    <cellStyle name="Output 7" xfId="30651" xr:uid="{FA1DAC41-1424-45D0-ADC1-4FC8D0495095}"/>
    <cellStyle name="Output 8" xfId="30629" xr:uid="{FF42AA8C-6990-4E15-8A3D-72CBA0C1D68E}"/>
    <cellStyle name="Page Headings" xfId="30652" xr:uid="{638E4BD4-5F62-40DB-A446-349BDBE3EFE3}"/>
    <cellStyle name="Page Headings 2" xfId="30653" xr:uid="{E363A07A-EFDC-4485-82AF-CD2C0C29B61F}"/>
    <cellStyle name="Page Headings 3" xfId="30654" xr:uid="{75F86825-824D-4AE2-9914-146C7C72F3DB}"/>
    <cellStyle name="Percent" xfId="939" builtinId="5"/>
    <cellStyle name="Percent - size 10 - 1 place" xfId="30655" xr:uid="{61BA35F9-A481-4CA1-B218-85751C02077E}"/>
    <cellStyle name="Percent - size 10 - 1 place 2" xfId="30656" xr:uid="{712297C1-0734-4D73-971B-E66CDD2DDD06}"/>
    <cellStyle name="Percent - size 10 - 1 place 3" xfId="30657" xr:uid="{DF1DAB79-C5D4-4E11-BB94-519F19AF48A5}"/>
    <cellStyle name="Percent - size 10 - 2 places" xfId="30658" xr:uid="{8AFBA5E9-70FD-4012-8A24-86571A49C289}"/>
    <cellStyle name="Percent - size 10 - 2 places 2" xfId="30659" xr:uid="{67040794-E49E-4E42-9F4E-B8B5D062A8DC}"/>
    <cellStyle name="Percent - size 10 - 2 places 3" xfId="30660" xr:uid="{3FA7EB47-8ED9-402E-8535-5D5B2A4A9B9F}"/>
    <cellStyle name="Percent - size 11 - 1 place" xfId="30661" xr:uid="{390EE0F8-F340-42E4-9252-8B4AA3D3A6D4}"/>
    <cellStyle name="Percent - size 11 - 1 place 2" xfId="30662" xr:uid="{2AE0E054-FED0-4786-A61D-9872F4297DC4}"/>
    <cellStyle name="Percent - size 11 - 1 place 2 2" xfId="30663" xr:uid="{4E9B1277-80FF-4812-9F3B-1CC93E23B4C8}"/>
    <cellStyle name="Percent - size 11 - 1 place 2 2 2" xfId="30664" xr:uid="{B0CD37FC-F4FB-42EE-8EF4-EA9C3DDA617E}"/>
    <cellStyle name="Percent - size 11 - 1 place 2 3" xfId="30665" xr:uid="{15D94AFB-1984-47BD-9F5C-2B5538BDEC17}"/>
    <cellStyle name="Percent - size 11 - 1 place 2 4" xfId="30666" xr:uid="{6DE8131B-DF52-48A5-B8EF-7F4A417689C3}"/>
    <cellStyle name="Percent - size 11 - 1 place 2 5" xfId="30667" xr:uid="{9310BA30-99F2-4F85-AE1F-E5E74D9452D8}"/>
    <cellStyle name="Percent - size 11 - 1 place 3" xfId="30668" xr:uid="{4A0B0C64-07D0-43B3-AAEB-24B7724AF94B}"/>
    <cellStyle name="Percent - size 11 - 1 place 3 2" xfId="30669" xr:uid="{9CB875BB-DD88-4B1F-B539-8D59875E4E64}"/>
    <cellStyle name="Percent - size 11 - 1 place 4" xfId="30670" xr:uid="{98BB25A7-B547-4694-B3E2-F9E186E2A635}"/>
    <cellStyle name="Percent - size 11 - 2 places" xfId="30671" xr:uid="{FAE282AF-B550-4F80-BD49-304399A7A875}"/>
    <cellStyle name="Percent - size 11 - 2 places 2" xfId="30672" xr:uid="{FF83D49B-1528-4594-AFFF-6A01E81A7BC3}"/>
    <cellStyle name="Percent - size 11 - 2 places 3" xfId="30673" xr:uid="{A1855C57-716E-4E81-97B3-4489ABB20231}"/>
    <cellStyle name="Percent - size 8 - 1 place" xfId="30674" xr:uid="{267414AC-5E18-4B60-93AF-7EB881B50D7C}"/>
    <cellStyle name="Percent - size 8 - 1 place 2" xfId="30675" xr:uid="{3B686C63-AF72-40F1-BA5B-FB595B55CDBE}"/>
    <cellStyle name="Percent - size 8 - 1 place 3" xfId="30676" xr:uid="{12C98778-AA97-4405-A3D5-6D36E2406EF3}"/>
    <cellStyle name="Percent - size 8 - 2 places" xfId="30677" xr:uid="{AA88FF8D-2941-4B3F-B2E3-013FBE1AA16E}"/>
    <cellStyle name="Percent - size 8 - 2 places 2" xfId="30678" xr:uid="{AEEA4BD7-B2A9-485C-82BE-FD6CD6B2401E}"/>
    <cellStyle name="Percent - size 8 - 2 places 3" xfId="30679" xr:uid="{801600B0-198A-48CD-B4F5-80E80267A531}"/>
    <cellStyle name="Percent - size 9 - 1 place" xfId="30680" xr:uid="{C59D70EE-316F-4F66-B5BB-F424E80A7E41}"/>
    <cellStyle name="Percent - size 9 - 1 place 2" xfId="30681" xr:uid="{CC270734-554C-44D4-AB3C-9C42C82018BF}"/>
    <cellStyle name="Percent - size 9 - 1 place 3" xfId="30682" xr:uid="{0A98F1E3-1114-443F-ABC6-84C9F1DAF84A}"/>
    <cellStyle name="Percent - size 9 - 2 places" xfId="30683" xr:uid="{4E32BEA4-D023-46E7-936F-B71AAF53380B}"/>
    <cellStyle name="Percent - size 9 - 2 places 2" xfId="30684" xr:uid="{3B1F8872-DA5E-45E4-80BD-E068F2B22CCB}"/>
    <cellStyle name="Percent - size 9 - 2 places 3" xfId="30685" xr:uid="{8546D6B4-A30E-49C2-98C2-7279D234B505}"/>
    <cellStyle name="Percent (0)" xfId="30686" xr:uid="{F019C1C7-97FC-4941-99DE-10F4DF360C48}"/>
    <cellStyle name="Percent (0) 2" xfId="30687" xr:uid="{A6C2EAE4-B530-4AA1-A5E2-59ECAD041EF1}"/>
    <cellStyle name="Percent (0) 3" xfId="30688" xr:uid="{8F3964A2-DBAF-476D-9799-0DFCABEEFBC3}"/>
    <cellStyle name="Percent (0) 3 2" xfId="30689" xr:uid="{0DC32761-F7F0-4301-BD3C-745A96D100EA}"/>
    <cellStyle name="Percent (0) 3 3" xfId="30690" xr:uid="{9BC6811F-6E76-4600-8BB4-42D9BBE79A91}"/>
    <cellStyle name="Percent (0) 4" xfId="30691" xr:uid="{F6BD5B13-B08E-45BD-B763-FDC10B1EB60A}"/>
    <cellStyle name="Percent 10" xfId="30692" xr:uid="{1552F23B-B6FA-4B71-AB81-B9F542BB31A0}"/>
    <cellStyle name="Percent 10 10" xfId="30693" xr:uid="{BB180CA9-42D2-47C5-8850-0C207D02B402}"/>
    <cellStyle name="Percent 10 11" xfId="30694" xr:uid="{83D1C1D2-7E4E-4E59-95DB-4A5ED9AC5D06}"/>
    <cellStyle name="Percent 10 12" xfId="30695" xr:uid="{2B2B22CA-6BAF-4A72-BD06-E5950C11C7E7}"/>
    <cellStyle name="Percent 10 13" xfId="30696" xr:uid="{1766D17E-F306-4DF1-87EA-52564D5EF81D}"/>
    <cellStyle name="Percent 10 2" xfId="30697" xr:uid="{5434BDC3-EB61-4B54-A8E0-34A28739324E}"/>
    <cellStyle name="Percent 10 2 10" xfId="30698" xr:uid="{972306A0-29FF-4171-84B7-DDC122176D49}"/>
    <cellStyle name="Percent 10 2 11" xfId="30699" xr:uid="{536BCFEC-F019-4B3C-BD88-055C727E8D08}"/>
    <cellStyle name="Percent 10 2 2" xfId="30700" xr:uid="{8295B85D-A4B6-4569-B553-2ABD4AD80F59}"/>
    <cellStyle name="Percent 10 2 2 2" xfId="30701" xr:uid="{7602AECC-525C-4197-8D95-D59F7DC44EBE}"/>
    <cellStyle name="Percent 10 2 2 2 2" xfId="30702" xr:uid="{7C7EB0EA-7D59-4CC2-AF62-774796A5F694}"/>
    <cellStyle name="Percent 10 2 2 2 3" xfId="30703" xr:uid="{C8DAB620-FABF-4A56-B2FB-5C91AF0D2F9C}"/>
    <cellStyle name="Percent 10 2 2 3" xfId="30704" xr:uid="{74D8082C-7DD7-45FD-AFD3-107C6B1B0B17}"/>
    <cellStyle name="Percent 10 2 2 4" xfId="30705" xr:uid="{583E2F41-C456-420C-A118-1CD8D8ACEBB0}"/>
    <cellStyle name="Percent 10 2 2 5" xfId="30706" xr:uid="{999334B1-5934-4A26-A88A-DF6F1DAE4B8D}"/>
    <cellStyle name="Percent 10 2 3" xfId="30707" xr:uid="{847DC6CB-4F12-45B8-A1DC-E429544E845A}"/>
    <cellStyle name="Percent 10 2 3 2" xfId="30708" xr:uid="{F4EC765B-A795-4617-8A04-F5A221373744}"/>
    <cellStyle name="Percent 10 2 3 2 2" xfId="30709" xr:uid="{F9F54075-4554-4BC2-92D7-63BD2D2689F5}"/>
    <cellStyle name="Percent 10 2 3 3" xfId="30710" xr:uid="{18D36904-BC26-493E-A9BE-186C25ADC0A0}"/>
    <cellStyle name="Percent 10 2 3 4" xfId="30711" xr:uid="{0EE4B149-3AFF-418C-96CD-AB43FD2F0B77}"/>
    <cellStyle name="Percent 10 2 3 5" xfId="30712" xr:uid="{9EC86BDF-F0BE-439C-B4A7-6DCF125E553E}"/>
    <cellStyle name="Percent 10 2 4" xfId="30713" xr:uid="{0180958A-01EB-4AD6-89A6-84E7642CE8D0}"/>
    <cellStyle name="Percent 10 2 4 2" xfId="30714" xr:uid="{E89372A5-34AE-42DE-9EB9-C9DC04D92515}"/>
    <cellStyle name="Percent 10 2 4 2 2" xfId="30715" xr:uid="{4B38D679-7686-498C-98FD-6C365E1BCDD9}"/>
    <cellStyle name="Percent 10 2 4 3" xfId="30716" xr:uid="{6BF75E10-30C9-4945-806D-519BF13EB8CE}"/>
    <cellStyle name="Percent 10 2 4 4" xfId="30717" xr:uid="{738A431F-C316-45BF-B09E-65CA5092B708}"/>
    <cellStyle name="Percent 10 2 4 5" xfId="30718" xr:uid="{57F04D9B-2953-4041-9713-1EA9BB40ACA3}"/>
    <cellStyle name="Percent 10 2 5" xfId="30719" xr:uid="{439E5B12-A8D5-440B-92DC-FB3B3AACA9E9}"/>
    <cellStyle name="Percent 10 2 5 2" xfId="30720" xr:uid="{4DA9083D-CFC3-46A4-8CA3-52965B165809}"/>
    <cellStyle name="Percent 10 2 5 2 2" xfId="30721" xr:uid="{4BDE6A20-9B69-4CC3-AC20-9B1B9DF96A3B}"/>
    <cellStyle name="Percent 10 2 5 3" xfId="30722" xr:uid="{85FF1BDF-7436-4A25-A518-025F3FF8011F}"/>
    <cellStyle name="Percent 10 2 5 4" xfId="30723" xr:uid="{D9D1FD68-BCEB-4C6D-8CD1-B42DFF0961D5}"/>
    <cellStyle name="Percent 10 2 5 5" xfId="30724" xr:uid="{B234D968-CF2B-4108-8B21-5F17029D5B60}"/>
    <cellStyle name="Percent 10 2 6" xfId="30725" xr:uid="{F7FEA994-4A92-44E1-86AF-7BE90E5238BD}"/>
    <cellStyle name="Percent 10 2 6 2" xfId="30726" xr:uid="{38312046-8E24-4814-BAA2-ABF8CA870657}"/>
    <cellStyle name="Percent 10 2 7" xfId="30727" xr:uid="{8949913B-3E08-4555-9ABC-4A6A23A60F6B}"/>
    <cellStyle name="Percent 10 2 8" xfId="30728" xr:uid="{6AC7C03C-8FD8-493F-814F-08B6A11B57A0}"/>
    <cellStyle name="Percent 10 2 9" xfId="30729" xr:uid="{4646E57F-0B81-4808-9645-9E917A60B536}"/>
    <cellStyle name="Percent 10 3" xfId="30730" xr:uid="{37F7B764-415B-459D-B6C9-DFB9C86B54C2}"/>
    <cellStyle name="Percent 10 3 2" xfId="30731" xr:uid="{9158C933-DFD0-400A-BCC3-7F84DD86D3D3}"/>
    <cellStyle name="Percent 10 3 2 2" xfId="30732" xr:uid="{7718EA86-E1DF-407A-99E4-AD6BE3514C3B}"/>
    <cellStyle name="Percent 10 3 2 3" xfId="30733" xr:uid="{9FA1ED9E-8C5D-48C4-B825-6A09FD9397D4}"/>
    <cellStyle name="Percent 10 3 3" xfId="30734" xr:uid="{36F254AA-99E1-440C-A48A-F82FD311A90C}"/>
    <cellStyle name="Percent 10 3 4" xfId="30735" xr:uid="{DD9884E8-DE20-49F8-8750-A36CAA829934}"/>
    <cellStyle name="Percent 10 4" xfId="30736" xr:uid="{F20D8A6E-234E-4B5C-B89A-596B8BF63BD1}"/>
    <cellStyle name="Percent 10 4 2" xfId="30737" xr:uid="{4946B98E-BBBF-41E4-B381-EEA4D81BDF34}"/>
    <cellStyle name="Percent 10 4 2 2" xfId="30738" xr:uid="{3C263F22-E919-4468-BAB0-978A8396D412}"/>
    <cellStyle name="Percent 10 4 2 3" xfId="30739" xr:uid="{89E40270-E818-47C2-8DAF-91F21283F623}"/>
    <cellStyle name="Percent 10 4 3" xfId="30740" xr:uid="{EC7680D9-55FB-4517-8984-E3CD951E6E75}"/>
    <cellStyle name="Percent 10 4 4" xfId="30741" xr:uid="{EB1CCA5D-CFCA-4597-A4F1-AA9B6205FA06}"/>
    <cellStyle name="Percent 10 4 5" xfId="30742" xr:uid="{B404E417-63B5-42AB-B8CE-759FC581478D}"/>
    <cellStyle name="Percent 10 5" xfId="30743" xr:uid="{9F45BB60-5190-400A-9E39-1EDE0514E0E6}"/>
    <cellStyle name="Percent 10 5 2" xfId="30744" xr:uid="{D9242E96-AE4E-4968-9711-EC95881143CB}"/>
    <cellStyle name="Percent 10 5 2 2" xfId="30745" xr:uid="{43462349-4ADA-454A-BC56-6C270C2A5476}"/>
    <cellStyle name="Percent 10 5 3" xfId="30746" xr:uid="{7AD99DC5-9912-444E-AA5A-F8B2A92CDD46}"/>
    <cellStyle name="Percent 10 5 4" xfId="30747" xr:uid="{6DD70151-F8DF-47D1-8C11-3C1BA9D1B54F}"/>
    <cellStyle name="Percent 10 5 5" xfId="30748" xr:uid="{3CA5C5C6-EE29-4377-97F7-D1BC5C25FFC5}"/>
    <cellStyle name="Percent 10 6" xfId="30749" xr:uid="{BA52CD8A-30F8-4488-829E-9DBBDEE11F4E}"/>
    <cellStyle name="Percent 10 6 2" xfId="30750" xr:uid="{52C7AB35-2256-418E-8033-44294ABD07F5}"/>
    <cellStyle name="Percent 10 6 2 2" xfId="30751" xr:uid="{D6D33369-54EC-42C3-B838-0EC85351CEA1}"/>
    <cellStyle name="Percent 10 6 2 3" xfId="30752" xr:uid="{F1760D0B-D1FA-4826-B0FE-21A1E9BD2408}"/>
    <cellStyle name="Percent 10 6 3" xfId="30753" xr:uid="{97233B7F-C08A-4E38-A123-79C5B5AFE69C}"/>
    <cellStyle name="Percent 10 6 4" xfId="30754" xr:uid="{A16364EE-5B0C-4D25-A67F-28923F7EC4BF}"/>
    <cellStyle name="Percent 10 6 5" xfId="30755" xr:uid="{B5B61164-050E-4D47-A172-084868E303A6}"/>
    <cellStyle name="Percent 10 7" xfId="30756" xr:uid="{514F905B-EDB0-43C2-8D6D-7AFFB2356649}"/>
    <cellStyle name="Percent 10 7 2" xfId="30757" xr:uid="{A79B29FC-DB41-42C1-B3B5-ECFB22656268}"/>
    <cellStyle name="Percent 10 7 2 2" xfId="30758" xr:uid="{2D8E5939-CE6D-4942-9CA0-0661C74FA5F4}"/>
    <cellStyle name="Percent 10 7 3" xfId="30759" xr:uid="{A97A509F-FFB1-492F-8800-485C041B502A}"/>
    <cellStyle name="Percent 10 7 4" xfId="30760" xr:uid="{4024731D-9555-4437-AE0A-80F2C07C4B05}"/>
    <cellStyle name="Percent 10 7 5" xfId="30761" xr:uid="{424FF40A-C52D-4FB9-A1FE-83BE5396A44E}"/>
    <cellStyle name="Percent 10 8" xfId="30762" xr:uid="{4C32A21E-7FB4-4C19-A21F-299D7E20A6A3}"/>
    <cellStyle name="Percent 10 8 2" xfId="30763" xr:uid="{C0C956A0-899E-43D7-BE92-46FE01846F51}"/>
    <cellStyle name="Percent 10 9" xfId="30764" xr:uid="{FA979966-449F-44C3-8A8A-0CA45CC8DCC1}"/>
    <cellStyle name="Percent 11" xfId="30765" xr:uid="{FAB54CB3-25F6-425B-BBC8-82C3A1918D2B}"/>
    <cellStyle name="Percent 11 10" xfId="30766" xr:uid="{9BA6A9BA-361B-4B83-9415-23DF36CCE852}"/>
    <cellStyle name="Percent 11 11" xfId="30767" xr:uid="{4E9C1800-F9D2-4613-8F1B-DBC42AA1ED40}"/>
    <cellStyle name="Percent 11 12" xfId="30768" xr:uid="{DEDDD409-12D4-482D-BDAA-3B1F84F89138}"/>
    <cellStyle name="Percent 11 13" xfId="30769" xr:uid="{A3FA0F5A-0A2A-469D-9461-9A4BE078CFDD}"/>
    <cellStyle name="Percent 11 2" xfId="30770" xr:uid="{2AC28957-9E8D-4329-BE99-0645586537C6}"/>
    <cellStyle name="Percent 11 2 10" xfId="30771" xr:uid="{5C70B8A0-62B8-4F33-861C-CB9275D08B25}"/>
    <cellStyle name="Percent 11 2 2" xfId="30772" xr:uid="{28CCA6EE-337C-471E-9B9D-9CA84FDEDC04}"/>
    <cellStyle name="Percent 11 2 2 2" xfId="30773" xr:uid="{345788DB-9427-4815-B6D4-9ED585DAFC84}"/>
    <cellStyle name="Percent 11 2 2 2 2" xfId="30774" xr:uid="{42221CB9-89CE-44A7-88F7-8476AA3ADBF1}"/>
    <cellStyle name="Percent 11 2 2 2 3" xfId="30775" xr:uid="{8791262B-5FB2-4989-8640-98C5755A2214}"/>
    <cellStyle name="Percent 11 2 2 3" xfId="30776" xr:uid="{4A2E0114-8D19-4D97-A95D-B6745316F2FF}"/>
    <cellStyle name="Percent 11 2 2 4" xfId="30777" xr:uid="{DB176FBF-D6E8-42DF-8989-7D3ED05F0805}"/>
    <cellStyle name="Percent 11 2 2 5" xfId="30778" xr:uid="{229CA8BF-6978-43B9-A30C-F22A44C51AB6}"/>
    <cellStyle name="Percent 11 2 3" xfId="30779" xr:uid="{CD806DE5-5208-42FE-B599-EFE510695556}"/>
    <cellStyle name="Percent 11 2 3 2" xfId="30780" xr:uid="{99CC2AE4-A6C4-43CD-AAC1-0A3E4BB41568}"/>
    <cellStyle name="Percent 11 2 3 2 2" xfId="30781" xr:uid="{3F7114DB-DFFC-4925-8D9A-01A70D20EEE2}"/>
    <cellStyle name="Percent 11 2 3 3" xfId="30782" xr:uid="{D4BE4E3F-85D7-4024-B427-C082346E68A3}"/>
    <cellStyle name="Percent 11 2 3 4" xfId="30783" xr:uid="{41870CAA-14A5-403C-A2E2-81C1771DF089}"/>
    <cellStyle name="Percent 11 2 3 5" xfId="30784" xr:uid="{2587EA6F-245B-4E88-A204-B945071BBF3E}"/>
    <cellStyle name="Percent 11 2 4" xfId="30785" xr:uid="{D86DCEA1-08A4-47F7-9221-A1B904867A55}"/>
    <cellStyle name="Percent 11 2 4 2" xfId="30786" xr:uid="{ED39D6A9-5A44-4765-A970-645529794F72}"/>
    <cellStyle name="Percent 11 2 4 2 2" xfId="30787" xr:uid="{51A38C50-E251-4505-A907-1835750B11E6}"/>
    <cellStyle name="Percent 11 2 4 3" xfId="30788" xr:uid="{B6329316-7729-40F1-A017-7233F86F02B0}"/>
    <cellStyle name="Percent 11 2 4 4" xfId="30789" xr:uid="{E0B9F157-28EB-4389-91CE-D504AFD6020E}"/>
    <cellStyle name="Percent 11 2 5" xfId="30790" xr:uid="{1A2F6D3B-0428-42B4-B17C-C77CA28619BB}"/>
    <cellStyle name="Percent 11 2 5 2" xfId="30791" xr:uid="{057F8168-C9A1-4F3C-AB13-26FB5518DE13}"/>
    <cellStyle name="Percent 11 2 5 2 2" xfId="30792" xr:uid="{04D70D81-7532-4EE0-A464-9DFD06FF0FCA}"/>
    <cellStyle name="Percent 11 2 5 3" xfId="30793" xr:uid="{55DC9D8F-B15A-4ADC-96CA-C5E1843E39E7}"/>
    <cellStyle name="Percent 11 2 5 4" xfId="30794" xr:uid="{C51257A7-D30E-4584-BCC4-CCD3A9F7EF95}"/>
    <cellStyle name="Percent 11 2 6" xfId="30795" xr:uid="{E8D111EE-C2B3-4CC9-825E-36F8B0713B2C}"/>
    <cellStyle name="Percent 11 2 6 2" xfId="30796" xr:uid="{6044AD7E-774A-4D0A-9488-AB2C1E9DA439}"/>
    <cellStyle name="Percent 11 2 7" xfId="30797" xr:uid="{E0E34759-F3F4-403E-847B-FD20482BB440}"/>
    <cellStyle name="Percent 11 2 8" xfId="30798" xr:uid="{663B8355-C019-4833-903C-E1B08421162D}"/>
    <cellStyle name="Percent 11 2 9" xfId="30799" xr:uid="{E29110E6-8F89-466D-8C4C-6D74FB5F9378}"/>
    <cellStyle name="Percent 11 3" xfId="30800" xr:uid="{F453822C-967A-43F2-B569-7364CC5786D8}"/>
    <cellStyle name="Percent 11 3 2" xfId="30801" xr:uid="{F6C6C66F-669F-4A57-9E1A-C40F67D8B989}"/>
    <cellStyle name="Percent 11 3 2 2" xfId="30802" xr:uid="{8523AD8B-AF70-40AD-89D6-CB952289CE6D}"/>
    <cellStyle name="Percent 11 3 2 2 2" xfId="30803" xr:uid="{886BB84C-F073-4C23-A2BB-FBE93542E25C}"/>
    <cellStyle name="Percent 11 3 2 3" xfId="30804" xr:uid="{BEA731FD-212E-41CE-847C-6EFFD335D839}"/>
    <cellStyle name="Percent 11 3 3" xfId="30805" xr:uid="{6C1D6E20-8332-41CF-8B5E-B9651BE34B34}"/>
    <cellStyle name="Percent 11 3 3 2" xfId="30806" xr:uid="{D1650B20-BC79-4AAF-AB27-670163300A3D}"/>
    <cellStyle name="Percent 11 3 4" xfId="30807" xr:uid="{0CD9C553-7D92-4B55-A30E-1B38C9F1C5D2}"/>
    <cellStyle name="Percent 11 3 5" xfId="30808" xr:uid="{E0819CE1-C289-4913-A7B7-51E81F66BCCD}"/>
    <cellStyle name="Percent 11 4" xfId="30809" xr:uid="{71C4C5C1-1E58-4CA8-887C-E559899BB13F}"/>
    <cellStyle name="Percent 11 4 2" xfId="30810" xr:uid="{00ADAFDC-0CCF-4BAF-A592-E00C45E3915C}"/>
    <cellStyle name="Percent 11 4 2 2" xfId="30811" xr:uid="{70FFF5D2-4423-4FFE-8FB4-777A4B79E8B4}"/>
    <cellStyle name="Percent 11 4 2 3" xfId="30812" xr:uid="{5767D5C8-55E9-433C-AE02-B07FAF3B1F71}"/>
    <cellStyle name="Percent 11 4 3" xfId="30813" xr:uid="{315884D4-77F7-4765-80CC-BC770E07EC9A}"/>
    <cellStyle name="Percent 11 4 4" xfId="30814" xr:uid="{54244EE8-B764-4697-95AF-52BC25E4A855}"/>
    <cellStyle name="Percent 11 4 5" xfId="30815" xr:uid="{E8C2556B-D715-415B-8866-84D0224E835B}"/>
    <cellStyle name="Percent 11 5" xfId="30816" xr:uid="{AB22A42D-A95E-4C41-B89B-9234EFA4C8A6}"/>
    <cellStyle name="Percent 11 5 2" xfId="30817" xr:uid="{57578525-FE01-427D-8AD5-569DB43280A9}"/>
    <cellStyle name="Percent 11 5 2 2" xfId="30818" xr:uid="{B242616A-B8CF-475E-9AA7-8EAC10DB7986}"/>
    <cellStyle name="Percent 11 5 3" xfId="30819" xr:uid="{57BD1163-A9F0-4186-B235-473E0DEA0EAA}"/>
    <cellStyle name="Percent 11 5 4" xfId="30820" xr:uid="{7D0BB9B8-E8E3-402A-A004-74999071E9D8}"/>
    <cellStyle name="Percent 11 5 5" xfId="30821" xr:uid="{4AF5FB33-A45D-4D29-9BB5-EA93F1264775}"/>
    <cellStyle name="Percent 11 6" xfId="30822" xr:uid="{E967FD14-DCB3-4E77-815E-6994618641D5}"/>
    <cellStyle name="Percent 11 6 2" xfId="30823" xr:uid="{14BF19A6-0297-4B5E-9BF3-AA880DEA358E}"/>
    <cellStyle name="Percent 11 7" xfId="30824" xr:uid="{730FAE64-853D-41FD-B323-E911348E17AB}"/>
    <cellStyle name="Percent 11 7 2" xfId="30825" xr:uid="{58A9A2A7-DF53-4BD3-B125-E9003CF3EBBD}"/>
    <cellStyle name="Percent 11 7 2 2" xfId="30826" xr:uid="{A9C3A87B-C30D-401A-ABDA-020F9085DBA0}"/>
    <cellStyle name="Percent 11 7 3" xfId="30827" xr:uid="{06E6C970-1748-4CA8-8733-5A630F4ADE34}"/>
    <cellStyle name="Percent 11 7 4" xfId="30828" xr:uid="{C3DF21CA-1FE3-4DA1-B9E5-56425345DB9E}"/>
    <cellStyle name="Percent 11 7 5" xfId="30829" xr:uid="{9292D68A-74F7-42A2-B08D-1238EC4AB878}"/>
    <cellStyle name="Percent 11 8" xfId="30830" xr:uid="{9107A66A-34F0-41C1-9D0B-AC0977113699}"/>
    <cellStyle name="Percent 11 8 2" xfId="30831" xr:uid="{DD6716F6-C1DE-4C48-A7F6-41CECEBA82F3}"/>
    <cellStyle name="Percent 11 9" xfId="30832" xr:uid="{675C7E0E-AA74-43F6-B9A3-8BA01C5653C0}"/>
    <cellStyle name="Percent 12" xfId="30833" xr:uid="{47AD1E1B-4710-4939-A02E-2975658EDE60}"/>
    <cellStyle name="Percent 12 10" xfId="30834" xr:uid="{4BAE20D8-1663-41E9-8A2D-E28EA58ABC70}"/>
    <cellStyle name="Percent 12 11" xfId="30835" xr:uid="{D47F21C7-DAE7-48B6-AD5D-D816F35475F0}"/>
    <cellStyle name="Percent 12 12" xfId="30836" xr:uid="{E805FCFD-DA54-4E68-81D9-652F20773E8F}"/>
    <cellStyle name="Percent 12 2" xfId="30837" xr:uid="{86C3206D-056E-44BB-BB8D-0E27DE6ACF61}"/>
    <cellStyle name="Percent 12 2 10" xfId="30838" xr:uid="{6B6DF4FE-1396-4A0A-9D1F-1D808967B791}"/>
    <cellStyle name="Percent 12 2 2" xfId="30839" xr:uid="{3105A6B7-E377-4778-A86B-6B43F7E68A94}"/>
    <cellStyle name="Percent 12 2 2 2" xfId="30840" xr:uid="{6A748AC6-C8A5-4F1A-AEC0-9D4F1C0140B0}"/>
    <cellStyle name="Percent 12 2 2 2 2" xfId="30841" xr:uid="{6BB5342C-6B69-426F-8EC0-151E797D55C5}"/>
    <cellStyle name="Percent 12 2 2 2 3" xfId="30842" xr:uid="{BC42F217-0A70-46EE-8648-CBE8F15BFD4E}"/>
    <cellStyle name="Percent 12 2 2 3" xfId="30843" xr:uid="{28A8B71B-E8CB-4F40-A248-367F0F84174C}"/>
    <cellStyle name="Percent 12 2 2 4" xfId="30844" xr:uid="{176059F9-C550-47A5-997F-B60DC1A9C8E8}"/>
    <cellStyle name="Percent 12 2 2 5" xfId="30845" xr:uid="{7EE47051-8494-400C-89FE-3CF475CC2690}"/>
    <cellStyle name="Percent 12 2 3" xfId="30846" xr:uid="{9C9F0649-A4CC-469C-9202-50CE40CC2DF7}"/>
    <cellStyle name="Percent 12 2 3 2" xfId="30847" xr:uid="{4E9B446D-B303-4B8A-9F06-ACB17AA4C0AA}"/>
    <cellStyle name="Percent 12 2 3 2 2" xfId="30848" xr:uid="{EBED7BA6-5CBB-448E-80C9-4789BD285C26}"/>
    <cellStyle name="Percent 12 2 3 3" xfId="30849" xr:uid="{32679E70-DB93-4B66-A569-78CB6F4E4758}"/>
    <cellStyle name="Percent 12 2 3 4" xfId="30850" xr:uid="{61F69171-9EFB-4554-92AB-21228CBB0440}"/>
    <cellStyle name="Percent 12 2 3 5" xfId="30851" xr:uid="{C892626D-552F-40AA-BF93-C35F4694E407}"/>
    <cellStyle name="Percent 12 2 4" xfId="30852" xr:uid="{4EC06FD8-CD4F-4647-90DF-1B8A0CCB88D4}"/>
    <cellStyle name="Percent 12 2 4 2" xfId="30853" xr:uid="{AB684565-FA76-421B-BA5A-1A3E85D01AB1}"/>
    <cellStyle name="Percent 12 2 4 2 2" xfId="30854" xr:uid="{102D9C10-D666-4D9A-AE64-CA37A06B0438}"/>
    <cellStyle name="Percent 12 2 4 3" xfId="30855" xr:uid="{E0D33F9C-B99C-4959-87C0-AB966F257361}"/>
    <cellStyle name="Percent 12 2 4 4" xfId="30856" xr:uid="{A8A0F498-5CC8-413B-B848-F2A4F3AEA444}"/>
    <cellStyle name="Percent 12 2 5" xfId="30857" xr:uid="{EA63A808-F895-4890-9058-272248CBD66A}"/>
    <cellStyle name="Percent 12 2 5 2" xfId="30858" xr:uid="{32BFD315-775C-4F68-9B6C-A7D0BB24ED3E}"/>
    <cellStyle name="Percent 12 2 5 2 2" xfId="30859" xr:uid="{B68D595B-6D8A-4A01-944D-EE4FA5DF0E08}"/>
    <cellStyle name="Percent 12 2 5 3" xfId="30860" xr:uid="{02B9AD40-D912-4509-AFBE-B6EE3740A9C7}"/>
    <cellStyle name="Percent 12 2 5 4" xfId="30861" xr:uid="{163E4C6F-5A64-4159-8BC0-C92A977CA43B}"/>
    <cellStyle name="Percent 12 2 6" xfId="30862" xr:uid="{FC6DB96E-64D5-413F-ACF4-7D8CF08219D7}"/>
    <cellStyle name="Percent 12 2 6 2" xfId="30863" xr:uid="{CD58C038-E23A-4212-A498-CCAB078C5E3C}"/>
    <cellStyle name="Percent 12 2 7" xfId="30864" xr:uid="{EE9F271F-4FB8-4FD7-A727-3A129C4C9FE1}"/>
    <cellStyle name="Percent 12 2 8" xfId="30865" xr:uid="{D23766B5-C034-4774-894B-11571C73593D}"/>
    <cellStyle name="Percent 12 2 9" xfId="30866" xr:uid="{5425C7E5-2F82-49B2-896B-1F35639798AB}"/>
    <cellStyle name="Percent 12 3" xfId="30867" xr:uid="{6A273ABF-7E66-471D-A70F-EE067F13D293}"/>
    <cellStyle name="Percent 12 3 2" xfId="30868" xr:uid="{B74684AF-1C6B-41E4-AA75-0A5696CDA6F2}"/>
    <cellStyle name="Percent 12 3 2 2" xfId="30869" xr:uid="{E7D8AA89-9FFD-4D8A-99C9-8D1526EDD1B6}"/>
    <cellStyle name="Percent 12 3 2 2 2" xfId="30870" xr:uid="{5374082B-7272-43A0-ADE7-DCB4BFF0DDD3}"/>
    <cellStyle name="Percent 12 3 2 3" xfId="30871" xr:uid="{D40F9058-2EFB-4F92-A6FF-3DBEA4A28B97}"/>
    <cellStyle name="Percent 12 3 3" xfId="30872" xr:uid="{AF8438B0-15F0-48A6-8DFA-C548A63A0530}"/>
    <cellStyle name="Percent 12 3 3 2" xfId="30873" xr:uid="{407E82EB-9A7C-4A00-AC83-7EDFC345747F}"/>
    <cellStyle name="Percent 12 3 4" xfId="30874" xr:uid="{480CE52E-11CF-4DDA-8394-8336DD5E9D08}"/>
    <cellStyle name="Percent 12 3 5" xfId="30875" xr:uid="{14C67C2D-C368-4368-8A34-0D7D468DFEA7}"/>
    <cellStyle name="Percent 12 4" xfId="30876" xr:uid="{396E2570-7CF7-4D45-BB20-8049E0A392EC}"/>
    <cellStyle name="Percent 12 4 2" xfId="30877" xr:uid="{192BF3F3-2D46-4505-8637-02D0AE0F700D}"/>
    <cellStyle name="Percent 12 4 2 2" xfId="30878" xr:uid="{EEE752A4-B22D-450A-9A75-F27A79256EE2}"/>
    <cellStyle name="Percent 12 4 2 3" xfId="30879" xr:uid="{337FF1A8-8AAC-49D6-A2ED-75CFB262F27D}"/>
    <cellStyle name="Percent 12 4 3" xfId="30880" xr:uid="{E871C4AA-3880-4D87-9988-B782B2DC534E}"/>
    <cellStyle name="Percent 12 4 4" xfId="30881" xr:uid="{A9D46BB6-7B07-41E9-8F40-B1201F4C37BE}"/>
    <cellStyle name="Percent 12 4 5" xfId="30882" xr:uid="{E1411441-9AC6-4765-ACBB-F83826902651}"/>
    <cellStyle name="Percent 12 5" xfId="30883" xr:uid="{A1ED484B-00A1-4DFE-8AC2-3D3CDED5291F}"/>
    <cellStyle name="Percent 12 5 2" xfId="30884" xr:uid="{EAAAE532-C2B1-4C0F-A106-61C8B9E45E7B}"/>
    <cellStyle name="Percent 12 5 2 2" xfId="30885" xr:uid="{EA22306A-1E37-4686-B43E-2D949A553CCB}"/>
    <cellStyle name="Percent 12 5 3" xfId="30886" xr:uid="{1516AE4C-268F-4BE7-BC14-3D19747638B5}"/>
    <cellStyle name="Percent 12 5 4" xfId="30887" xr:uid="{7439A20E-96E3-48EE-940B-C1FA82C860B8}"/>
    <cellStyle name="Percent 12 5 5" xfId="30888" xr:uid="{9BB10B9C-42CF-429E-97B8-2B84EE16540B}"/>
    <cellStyle name="Percent 12 6" xfId="30889" xr:uid="{06A2BAA6-66CB-41B8-8F8A-1C1F4082EA9F}"/>
    <cellStyle name="Percent 12 6 2" xfId="30890" xr:uid="{820C4F9E-2866-40A4-99CF-0BFF32F4B83E}"/>
    <cellStyle name="Percent 12 6 2 2" xfId="30891" xr:uid="{E2C455BC-4286-4E3D-8A16-81CA235B7098}"/>
    <cellStyle name="Percent 12 6 3" xfId="30892" xr:uid="{EB1139EE-28F2-46A8-B732-0C69CDE337A5}"/>
    <cellStyle name="Percent 12 6 4" xfId="30893" xr:uid="{48BA92A4-2809-4DDE-8305-39EE829A038F}"/>
    <cellStyle name="Percent 12 6 5" xfId="30894" xr:uid="{6461F56D-BDFC-405F-8968-1FD1A1893A4C}"/>
    <cellStyle name="Percent 12 7" xfId="30895" xr:uid="{D97AAE23-F36F-4963-90C0-057F4409CDE4}"/>
    <cellStyle name="Percent 12 7 2" xfId="30896" xr:uid="{13EA7656-9F20-43CA-BFC7-7D297AAFA18C}"/>
    <cellStyle name="Percent 12 7 3" xfId="30897" xr:uid="{61DCE414-EAD1-4333-A1F4-066BF02DF966}"/>
    <cellStyle name="Percent 12 8" xfId="30898" xr:uid="{39184599-3EA2-4233-A5A1-1334486449EB}"/>
    <cellStyle name="Percent 12 9" xfId="30899" xr:uid="{10A5DDC0-81EB-4F3A-8C06-0B4CFAC113C0}"/>
    <cellStyle name="Percent 13" xfId="30900" xr:uid="{31202FC2-E435-4AA7-B9F3-D2099776BC75}"/>
    <cellStyle name="Percent 13 10" xfId="30901" xr:uid="{2FE09697-1289-4110-9DC4-95C0F9798BCA}"/>
    <cellStyle name="Percent 13 11" xfId="30902" xr:uid="{D8721A7E-6315-453A-AB19-2F51EA9B78E0}"/>
    <cellStyle name="Percent 13 12" xfId="30903" xr:uid="{AF7145A8-F44D-46C7-B207-986C94F00A85}"/>
    <cellStyle name="Percent 13 2" xfId="30904" xr:uid="{561EC600-60A0-44CF-BBF6-886D547060C5}"/>
    <cellStyle name="Percent 13 2 10" xfId="30905" xr:uid="{E0445581-22A8-4EB7-8BE8-2D16C48D614A}"/>
    <cellStyle name="Percent 13 2 2" xfId="30906" xr:uid="{BBE8ACFC-E720-47C8-B234-D3134ACF0EE0}"/>
    <cellStyle name="Percent 13 2 2 2" xfId="30907" xr:uid="{98D15DCB-B029-4FDA-9A0D-4199BD842156}"/>
    <cellStyle name="Percent 13 2 2 2 2" xfId="30908" xr:uid="{D9AEEC17-E857-441C-BA16-995D19C49378}"/>
    <cellStyle name="Percent 13 2 2 2 3" xfId="30909" xr:uid="{DD1B47D1-6135-4D23-AC4C-550424673410}"/>
    <cellStyle name="Percent 13 2 2 3" xfId="30910" xr:uid="{40CCFFDD-27B4-415C-9F1B-FE566D57A26E}"/>
    <cellStyle name="Percent 13 2 2 4" xfId="30911" xr:uid="{B2AFAAC4-EDA8-40F8-BAA5-61FC1A1311F2}"/>
    <cellStyle name="Percent 13 2 2 5" xfId="30912" xr:uid="{FCC34425-A833-413D-99BE-B9EF62938FF1}"/>
    <cellStyle name="Percent 13 2 3" xfId="30913" xr:uid="{1483FCA2-D08C-4820-94A1-DE765B7BEC77}"/>
    <cellStyle name="Percent 13 2 3 2" xfId="30914" xr:uid="{469D76BE-C4B9-484F-9E52-AA764F33D42D}"/>
    <cellStyle name="Percent 13 2 3 2 2" xfId="30915" xr:uid="{3139CBAD-C667-4C56-BDC1-33B088F42B3F}"/>
    <cellStyle name="Percent 13 2 3 3" xfId="30916" xr:uid="{5030E929-D400-44B8-AAED-AFEC43A2FD26}"/>
    <cellStyle name="Percent 13 2 3 4" xfId="30917" xr:uid="{B53BE26B-14A9-4989-A63F-C64E7251AC38}"/>
    <cellStyle name="Percent 13 2 3 5" xfId="30918" xr:uid="{FEC2942D-0094-48B4-8B60-175C75D63BEE}"/>
    <cellStyle name="Percent 13 2 4" xfId="30919" xr:uid="{86987295-3A6C-40AF-8D0B-71796980311D}"/>
    <cellStyle name="Percent 13 2 4 2" xfId="30920" xr:uid="{FB11CC26-3EEC-42C4-A7C7-3E64831D5EC0}"/>
    <cellStyle name="Percent 13 2 4 2 2" xfId="30921" xr:uid="{13151402-7E9D-46B7-BEF3-256D4CEECC35}"/>
    <cellStyle name="Percent 13 2 4 3" xfId="30922" xr:uid="{6D483CDD-AAFE-48FE-A354-B5E3A5FCDCBA}"/>
    <cellStyle name="Percent 13 2 4 4" xfId="30923" xr:uid="{D0E8F4D9-E35E-4371-BA64-44EDB36FEA26}"/>
    <cellStyle name="Percent 13 2 5" xfId="30924" xr:uid="{974733B2-295E-461A-930C-D29C327A4FD3}"/>
    <cellStyle name="Percent 13 2 5 2" xfId="30925" xr:uid="{46C7E040-792D-4670-BB94-F99AC342D5E7}"/>
    <cellStyle name="Percent 13 2 5 2 2" xfId="30926" xr:uid="{88C4F7CF-C91B-4112-AD54-E4B3AA963445}"/>
    <cellStyle name="Percent 13 2 5 3" xfId="30927" xr:uid="{03A37F05-12B2-4FFF-9A2B-9E44A2C3861D}"/>
    <cellStyle name="Percent 13 2 5 4" xfId="30928" xr:uid="{3299941F-8940-4D66-A6CC-986D60ED0C3A}"/>
    <cellStyle name="Percent 13 2 6" xfId="30929" xr:uid="{BD68E02B-7FE6-491D-ADC9-EEE72386F384}"/>
    <cellStyle name="Percent 13 2 6 2" xfId="30930" xr:uid="{0210FC0D-4987-4225-9660-094CDA0AEC75}"/>
    <cellStyle name="Percent 13 2 7" xfId="30931" xr:uid="{6C1AC7FF-0BB9-4D75-BFC5-57BCB8C1A51B}"/>
    <cellStyle name="Percent 13 2 8" xfId="30932" xr:uid="{0C83D2C1-BFDC-4CE0-B546-A0FFEC629DAB}"/>
    <cellStyle name="Percent 13 2 9" xfId="30933" xr:uid="{A08B0D31-87F3-4E3F-8F86-7BF002F00EFE}"/>
    <cellStyle name="Percent 13 3" xfId="30934" xr:uid="{8F0E9A7D-7C10-4A29-9838-4F42C5602E2D}"/>
    <cellStyle name="Percent 13 3 2" xfId="30935" xr:uid="{1971AA83-459D-4AFF-AE96-5A80992A922D}"/>
    <cellStyle name="Percent 13 3 2 2" xfId="30936" xr:uid="{65059DF8-BA1F-44AB-A698-4B765279A641}"/>
    <cellStyle name="Percent 13 3 2 2 2" xfId="30937" xr:uid="{5321C9B7-75A3-4F17-8CC9-A7E4B3BBFFBD}"/>
    <cellStyle name="Percent 13 3 2 3" xfId="30938" xr:uid="{B18CA14E-CF3E-4693-951C-EF3C87121D77}"/>
    <cellStyle name="Percent 13 3 3" xfId="30939" xr:uid="{BAB69A20-D75E-4934-9551-62636B69D4FD}"/>
    <cellStyle name="Percent 13 3 3 2" xfId="30940" xr:uid="{1268B8E7-51F6-483C-84F1-B5F231363495}"/>
    <cellStyle name="Percent 13 3 4" xfId="30941" xr:uid="{FB3D6688-9EE8-4DBA-A6C6-95B003C31964}"/>
    <cellStyle name="Percent 13 3 5" xfId="30942" xr:uid="{63C01361-E276-4E3E-A131-090054AF1215}"/>
    <cellStyle name="Percent 13 4" xfId="30943" xr:uid="{ADFD2076-5BE3-4A34-A554-BA088B64E0E4}"/>
    <cellStyle name="Percent 13 4 2" xfId="30944" xr:uid="{08891FFC-9435-402F-B264-5E6F45C92EB4}"/>
    <cellStyle name="Percent 13 4 2 2" xfId="30945" xr:uid="{648879DA-2254-4488-BEC2-516E3398A986}"/>
    <cellStyle name="Percent 13 4 2 3" xfId="30946" xr:uid="{DE6CA6F6-0EC2-4601-9CAF-BD5F88F4BF1A}"/>
    <cellStyle name="Percent 13 4 3" xfId="30947" xr:uid="{35FF25A6-168B-4107-B620-A6441E84CE85}"/>
    <cellStyle name="Percent 13 4 4" xfId="30948" xr:uid="{8CA52383-7F99-4770-ADFA-B407F76F3924}"/>
    <cellStyle name="Percent 13 4 5" xfId="30949" xr:uid="{F7987B22-8A2F-4E40-BC73-3ED1789EC6E4}"/>
    <cellStyle name="Percent 13 5" xfId="30950" xr:uid="{7E856F6C-B5A3-4404-8137-0FF9A025AC04}"/>
    <cellStyle name="Percent 13 5 2" xfId="30951" xr:uid="{804957AA-8C06-43DB-9BCB-CE5733D12E10}"/>
    <cellStyle name="Percent 13 5 2 2" xfId="30952" xr:uid="{A82C168A-FE89-4387-9D46-B012EC5A0E9A}"/>
    <cellStyle name="Percent 13 5 3" xfId="30953" xr:uid="{947770A0-7E5C-4F14-9754-634DEFC1B99B}"/>
    <cellStyle name="Percent 13 5 4" xfId="30954" xr:uid="{CBBA699A-32F2-4CB8-A24F-29E3B54908D9}"/>
    <cellStyle name="Percent 13 5 5" xfId="30955" xr:uid="{71F0BD20-F272-4D58-BB38-5661A3FBA92B}"/>
    <cellStyle name="Percent 13 6" xfId="30956" xr:uid="{76129382-D1C5-4D1C-A621-8B926C7CEBB2}"/>
    <cellStyle name="Percent 13 6 2" xfId="30957" xr:uid="{F6474812-3534-45DB-8C8F-EBC147425694}"/>
    <cellStyle name="Percent 13 6 2 2" xfId="30958" xr:uid="{012E63B0-688E-4544-BD8F-2708C648B0F0}"/>
    <cellStyle name="Percent 13 6 3" xfId="30959" xr:uid="{2E6D560A-F722-40F8-B0BB-E21973BDF2C9}"/>
    <cellStyle name="Percent 13 6 4" xfId="30960" xr:uid="{EA050CA8-4C14-4F4B-9F62-48B067ECA317}"/>
    <cellStyle name="Percent 13 6 5" xfId="30961" xr:uid="{0F6D61BC-FAFC-4F9F-8E91-32C338FAA010}"/>
    <cellStyle name="Percent 13 7" xfId="30962" xr:uid="{4A87317E-2EB5-414D-9C32-E13C525FFB32}"/>
    <cellStyle name="Percent 13 7 2" xfId="30963" xr:uid="{BAC4E7F9-5D87-48A3-BB1D-D7FDCE441DBC}"/>
    <cellStyle name="Percent 13 7 3" xfId="30964" xr:uid="{44CD803A-25F8-4488-B1DB-8305EEE87BD1}"/>
    <cellStyle name="Percent 13 8" xfId="30965" xr:uid="{8EBA85A8-8666-4CB5-A971-B65807E8A89B}"/>
    <cellStyle name="Percent 13 9" xfId="30966" xr:uid="{68F833E6-2EB6-44E8-8163-F5C7BD644408}"/>
    <cellStyle name="Percent 14" xfId="30967" xr:uid="{29D5FC61-1C0F-46D1-B70E-F9D0D106B8C1}"/>
    <cellStyle name="Percent 14 10" xfId="30968" xr:uid="{C9A8510B-AEE4-451A-824B-3BD6FED48941}"/>
    <cellStyle name="Percent 14 2" xfId="30969" xr:uid="{F288B0B2-BB44-4FA4-9871-020EDE68AA57}"/>
    <cellStyle name="Percent 14 2 2" xfId="30970" xr:uid="{28626680-AEF3-44E8-8523-FF865D90ED6D}"/>
    <cellStyle name="Percent 14 2 2 2" xfId="30971" xr:uid="{4748CECD-DF90-4049-A84A-5477B3244AA1}"/>
    <cellStyle name="Percent 14 2 2 2 2" xfId="30972" xr:uid="{458C2350-9432-41C4-8414-26A77AF8CE91}"/>
    <cellStyle name="Percent 14 2 2 3" xfId="30973" xr:uid="{F060056F-32D1-45F9-A8F7-7C00D04B79FA}"/>
    <cellStyle name="Percent 14 2 2 4" xfId="30974" xr:uid="{7051FCB5-039B-4AB0-9362-B7DD8CB56191}"/>
    <cellStyle name="Percent 14 2 2 5" xfId="30975" xr:uid="{C4DE7C3E-286D-4B1B-828A-6E1920755D7E}"/>
    <cellStyle name="Percent 14 2 3" xfId="30976" xr:uid="{81D1175D-E68D-43F7-8AA3-27129F2FD832}"/>
    <cellStyle name="Percent 14 2 3 2" xfId="30977" xr:uid="{CAAB386D-D64C-4115-8FDD-95F44EDE4DE0}"/>
    <cellStyle name="Percent 14 2 3 2 2" xfId="30978" xr:uid="{A9B4A881-FA8F-4E28-85E2-F4006CADB886}"/>
    <cellStyle name="Percent 14 2 3 3" xfId="30979" xr:uid="{223C15C9-A9AD-4CCF-AA2C-FB18C01EB841}"/>
    <cellStyle name="Percent 14 2 3 4" xfId="30980" xr:uid="{A7A01641-E508-4D08-8147-9A6B5882DA5A}"/>
    <cellStyle name="Percent 14 2 3 5" xfId="30981" xr:uid="{CD3E9472-F1FD-48E0-B53A-44E6AF0B4967}"/>
    <cellStyle name="Percent 14 2 4" xfId="30982" xr:uid="{57755176-CE6A-4083-9EFF-65B78B97729B}"/>
    <cellStyle name="Percent 14 2 4 2" xfId="30983" xr:uid="{1AF0C675-D007-4909-BD7C-43092582E14A}"/>
    <cellStyle name="Percent 14 2 4 2 2" xfId="30984" xr:uid="{0A4E8074-FAA5-45FC-9D81-3C3BB53B8321}"/>
    <cellStyle name="Percent 14 2 4 3" xfId="30985" xr:uid="{250A3220-D882-4963-9863-AF7DD9AD9279}"/>
    <cellStyle name="Percent 14 2 4 4" xfId="30986" xr:uid="{CDA1610F-D274-467A-8237-54B8DEF43D24}"/>
    <cellStyle name="Percent 14 2 5" xfId="30987" xr:uid="{15292ADA-B013-4A82-9178-B72A1E2BE326}"/>
    <cellStyle name="Percent 14 2 5 2" xfId="30988" xr:uid="{FD5A1BBC-9476-4D29-BD7E-C2AC2B853029}"/>
    <cellStyle name="Percent 14 2 5 2 2" xfId="30989" xr:uid="{CE46728D-FAB2-4F16-8C43-3A434D2D6B31}"/>
    <cellStyle name="Percent 14 2 5 3" xfId="30990" xr:uid="{8F0CBC52-0900-460D-A4C6-634359DD7A73}"/>
    <cellStyle name="Percent 14 2 5 4" xfId="30991" xr:uid="{90F3CA70-44ED-4955-8989-E4A36BA06BAE}"/>
    <cellStyle name="Percent 14 2 6" xfId="30992" xr:uid="{00676F77-C1D6-42FB-8C3B-E44C8A837390}"/>
    <cellStyle name="Percent 14 2 6 2" xfId="30993" xr:uid="{CB0AAF1F-D0E3-4340-9401-133EE0654E5F}"/>
    <cellStyle name="Percent 14 2 7" xfId="30994" xr:uid="{4704F5ED-E8D3-45C4-8FCD-53FA27A699C5}"/>
    <cellStyle name="Percent 14 2 8" xfId="30995" xr:uid="{57F98087-249D-4412-A9B2-F63972F17571}"/>
    <cellStyle name="Percent 14 2 9" xfId="30996" xr:uid="{28C8B397-4869-4A13-AA53-50DF59A189CD}"/>
    <cellStyle name="Percent 14 3" xfId="30997" xr:uid="{C2374C9B-2CBE-4D97-AEFF-742CC093E90A}"/>
    <cellStyle name="Percent 14 3 2" xfId="30998" xr:uid="{1CB78063-9715-4FB7-B500-256365E973FC}"/>
    <cellStyle name="Percent 14 3 2 2" xfId="30999" xr:uid="{BBD7F572-2E54-4CBC-8A69-0941B4286B50}"/>
    <cellStyle name="Percent 14 3 3" xfId="31000" xr:uid="{02B125E6-85C9-45F0-B20B-55497C4D93A0}"/>
    <cellStyle name="Percent 14 3 4" xfId="31001" xr:uid="{2F43C062-1FBB-45FA-A886-34E2EE5EE261}"/>
    <cellStyle name="Percent 14 3 5" xfId="31002" xr:uid="{DE9B298B-6C60-4116-9902-036540A6A8D4}"/>
    <cellStyle name="Percent 14 4" xfId="31003" xr:uid="{F94F340A-959B-41EA-9ABB-C29408E47A69}"/>
    <cellStyle name="Percent 14 4 2" xfId="31004" xr:uid="{D65C0911-E8A6-4A56-9D03-34AC3A4CA6EA}"/>
    <cellStyle name="Percent 14 4 2 2" xfId="31005" xr:uid="{3E8AEDDD-F091-4DAE-9532-48CB65EA80F0}"/>
    <cellStyle name="Percent 14 4 3" xfId="31006" xr:uid="{5006A305-1B99-42EE-98F0-17559A46652C}"/>
    <cellStyle name="Percent 14 4 4" xfId="31007" xr:uid="{88D459E5-2958-45C9-B325-E3BCB2D40CB3}"/>
    <cellStyle name="Percent 14 4 5" xfId="31008" xr:uid="{80A2E47C-2BB6-4BF3-BD8B-612E4F075456}"/>
    <cellStyle name="Percent 14 5" xfId="31009" xr:uid="{4DF3C912-6D0A-4463-B078-4258960CA0DA}"/>
    <cellStyle name="Percent 14 5 2" xfId="31010" xr:uid="{1A70D8EB-3DAE-45AE-A518-58272A7AF7C8}"/>
    <cellStyle name="Percent 14 5 2 2" xfId="31011" xr:uid="{7C307AF6-B7FE-454C-A1E0-3B0AE7A0724D}"/>
    <cellStyle name="Percent 14 5 3" xfId="31012" xr:uid="{FF0307BA-4D12-4E58-828A-2517732B1A34}"/>
    <cellStyle name="Percent 14 5 4" xfId="31013" xr:uid="{C4BE1C40-2A1C-4C1F-93F9-6A93053EE073}"/>
    <cellStyle name="Percent 14 5 5" xfId="31014" xr:uid="{A92DD0CF-CA0F-40D0-BB8B-86228C317B76}"/>
    <cellStyle name="Percent 14 6" xfId="31015" xr:uid="{C07E6574-4EBC-4712-90C2-F805D5CCB3E8}"/>
    <cellStyle name="Percent 14 6 2" xfId="31016" xr:uid="{5B6599A9-93C0-482C-986F-22E9102132C8}"/>
    <cellStyle name="Percent 14 6 2 2" xfId="31017" xr:uid="{C77D13B4-A261-4815-B81B-96EF46BF3F13}"/>
    <cellStyle name="Percent 14 6 3" xfId="31018" xr:uid="{97149EAB-9FAB-4366-A8D1-7419FC251A6E}"/>
    <cellStyle name="Percent 14 6 4" xfId="31019" xr:uid="{10ECDE8A-1071-45A0-898E-EEF4E16D33E2}"/>
    <cellStyle name="Percent 14 7" xfId="31020" xr:uid="{47C9E5DC-723D-4E6E-9AB9-173E8B37B555}"/>
    <cellStyle name="Percent 14 7 2" xfId="31021" xr:uid="{2B7E125C-E30D-4D1E-9763-8F4DD360DC7D}"/>
    <cellStyle name="Percent 14 8" xfId="31022" xr:uid="{E840F58C-2E19-401B-A7CD-19F62A4DADFA}"/>
    <cellStyle name="Percent 14 9" xfId="31023" xr:uid="{B13A77DA-C70E-4809-BA7A-6F0ECC0245A1}"/>
    <cellStyle name="Percent 15" xfId="31024" xr:uid="{089A61D3-8AB0-467E-9A86-69117972F3BD}"/>
    <cellStyle name="Percent 15 10" xfId="31025" xr:uid="{2E371276-2D25-478B-88C7-713567BE85FB}"/>
    <cellStyle name="Percent 15 2" xfId="31026" xr:uid="{4D93B269-B974-4387-BB0B-FE4F48E4AE2B}"/>
    <cellStyle name="Percent 15 2 2" xfId="31027" xr:uid="{EF51FE93-6397-455E-953B-FEF90CABBBA8}"/>
    <cellStyle name="Percent 15 2 2 2" xfId="31028" xr:uid="{A22944FA-86C0-4FE4-9043-A210978FAD60}"/>
    <cellStyle name="Percent 15 2 2 2 2" xfId="31029" xr:uid="{C5F87B65-9F63-436A-A4DB-F1E7BFF62C65}"/>
    <cellStyle name="Percent 15 2 2 3" xfId="31030" xr:uid="{6C0B9785-F2F8-4A46-BBA7-EFA409A9142F}"/>
    <cellStyle name="Percent 15 2 2 4" xfId="31031" xr:uid="{32471C8A-8AB6-4D1B-89B3-FA6645C4321D}"/>
    <cellStyle name="Percent 15 2 2 5" xfId="31032" xr:uid="{E01FDD5D-A53B-4E65-93CD-AB5BD6F2448D}"/>
    <cellStyle name="Percent 15 2 3" xfId="31033" xr:uid="{42804CE6-CE41-40B4-8E98-47B3AE1223F3}"/>
    <cellStyle name="Percent 15 2 3 2" xfId="31034" xr:uid="{C5F521D9-1A7F-4FBF-B124-DD3AF768E40D}"/>
    <cellStyle name="Percent 15 2 3 2 2" xfId="31035" xr:uid="{0C76393E-8A0F-4B1A-B258-9D77E321C953}"/>
    <cellStyle name="Percent 15 2 3 3" xfId="31036" xr:uid="{167A2808-071D-4C2D-BA25-30FA2E38C48B}"/>
    <cellStyle name="Percent 15 2 3 4" xfId="31037" xr:uid="{526F5FCB-FDCF-458A-971A-5F4C3744C0E8}"/>
    <cellStyle name="Percent 15 2 3 5" xfId="31038" xr:uid="{11E49652-D2CA-4DA0-BF41-1D8C9760F5F5}"/>
    <cellStyle name="Percent 15 2 4" xfId="31039" xr:uid="{E539BAC8-3128-49B3-9C25-0B658236A3C0}"/>
    <cellStyle name="Percent 15 2 4 2" xfId="31040" xr:uid="{662B13C6-B331-4EC8-8D61-708EED7E1936}"/>
    <cellStyle name="Percent 15 2 4 2 2" xfId="31041" xr:uid="{EF2A44D5-8988-4F3D-8F28-198D6A82921E}"/>
    <cellStyle name="Percent 15 2 4 3" xfId="31042" xr:uid="{B1B8F810-8F11-4D3B-97D3-B7F8E22AB879}"/>
    <cellStyle name="Percent 15 2 4 4" xfId="31043" xr:uid="{0F3225E8-ECA2-4CF6-9F79-036637BE17BB}"/>
    <cellStyle name="Percent 15 2 5" xfId="31044" xr:uid="{BF524173-F363-47C8-B88B-1E2848D7CE97}"/>
    <cellStyle name="Percent 15 2 5 2" xfId="31045" xr:uid="{E4E40357-4CFA-48EF-8BE2-F7225D767385}"/>
    <cellStyle name="Percent 15 2 5 2 2" xfId="31046" xr:uid="{B02009BF-1C7B-41A2-921E-FD506D5241CF}"/>
    <cellStyle name="Percent 15 2 5 3" xfId="31047" xr:uid="{F63ACC91-34FE-4643-B21C-52676C7D607D}"/>
    <cellStyle name="Percent 15 2 5 4" xfId="31048" xr:uid="{576FFB67-11C2-47B2-9564-5E8B3995079C}"/>
    <cellStyle name="Percent 15 2 6" xfId="31049" xr:uid="{38FC2F30-4C6D-4827-A55A-9DD9A6CF6B93}"/>
    <cellStyle name="Percent 15 2 6 2" xfId="31050" xr:uid="{030719C4-5BAC-4F09-B923-6374D78B34B7}"/>
    <cellStyle name="Percent 15 2 7" xfId="31051" xr:uid="{A1E2908F-7DBC-41FD-AAEB-8F92F8C14F6E}"/>
    <cellStyle name="Percent 15 2 8" xfId="31052" xr:uid="{7E98FB21-9A35-45AA-873F-5ECEEDA5D002}"/>
    <cellStyle name="Percent 15 2 9" xfId="31053" xr:uid="{5132F414-21EE-4E6D-98D5-127B4402EFA8}"/>
    <cellStyle name="Percent 15 3" xfId="31054" xr:uid="{0103488A-0C25-4471-8636-CCC865DC8561}"/>
    <cellStyle name="Percent 15 3 2" xfId="31055" xr:uid="{2FDD18A5-8D77-4BC1-940E-F57EF9300E64}"/>
    <cellStyle name="Percent 15 3 2 2" xfId="31056" xr:uid="{B29BC8F1-F5C6-400D-815A-002AC7F4A0B1}"/>
    <cellStyle name="Percent 15 3 3" xfId="31057" xr:uid="{6548BAE2-C05A-4BDE-A94C-7D28A94BA30E}"/>
    <cellStyle name="Percent 15 3 4" xfId="31058" xr:uid="{E2527F35-FB82-425A-A5C7-C46E6D29D2C6}"/>
    <cellStyle name="Percent 15 3 5" xfId="31059" xr:uid="{BAC5A915-2604-456A-B479-6BF70AD76270}"/>
    <cellStyle name="Percent 15 4" xfId="31060" xr:uid="{FB5246BB-CA18-4D48-AF4C-E3025558542A}"/>
    <cellStyle name="Percent 15 4 2" xfId="31061" xr:uid="{E1C2A518-0313-47DD-B9A5-B8CC26936648}"/>
    <cellStyle name="Percent 15 4 2 2" xfId="31062" xr:uid="{ED86273B-7BE8-4C07-A38C-36A3269A221F}"/>
    <cellStyle name="Percent 15 4 3" xfId="31063" xr:uid="{4F7C32A2-5A75-45FE-A89F-FDD07B87BBC1}"/>
    <cellStyle name="Percent 15 4 4" xfId="31064" xr:uid="{5880143A-B70A-4040-9A79-F7DD7B235B0F}"/>
    <cellStyle name="Percent 15 4 5" xfId="31065" xr:uid="{B3C7C00B-54C0-40D9-A53F-25689F961B55}"/>
    <cellStyle name="Percent 15 5" xfId="31066" xr:uid="{C69FA0AF-A6C9-4D53-820C-94AAEEB6CF2C}"/>
    <cellStyle name="Percent 15 5 2" xfId="31067" xr:uid="{260C8715-6A08-4B5B-A75D-B6E95BAC33A5}"/>
    <cellStyle name="Percent 15 5 2 2" xfId="31068" xr:uid="{048FD9C8-FFF3-4ED7-B392-3B59AA7C94DB}"/>
    <cellStyle name="Percent 15 5 3" xfId="31069" xr:uid="{033E1032-EAB1-457D-B55B-356263AF1DD0}"/>
    <cellStyle name="Percent 15 5 4" xfId="31070" xr:uid="{367812ED-3BE0-4C88-961B-31ECE68D4356}"/>
    <cellStyle name="Percent 15 5 5" xfId="31071" xr:uid="{E7FA6DC6-8E5A-4D5E-A66C-60252EC8EE4E}"/>
    <cellStyle name="Percent 15 6" xfId="31072" xr:uid="{E79A3A02-D5EA-4F8E-B859-6A8B32909F0D}"/>
    <cellStyle name="Percent 15 6 2" xfId="31073" xr:uid="{0989653D-2291-4358-A8DF-EBD9AF5F4CB5}"/>
    <cellStyle name="Percent 15 6 2 2" xfId="31074" xr:uid="{6D77199D-73E1-4768-ADD9-32918A5A154D}"/>
    <cellStyle name="Percent 15 6 3" xfId="31075" xr:uid="{CF8C2337-D263-4C74-93B3-30C8BE19C8D1}"/>
    <cellStyle name="Percent 15 6 4" xfId="31076" xr:uid="{E22A020A-CB37-4E6D-A557-1E2D457805E8}"/>
    <cellStyle name="Percent 15 7" xfId="31077" xr:uid="{BD327DF4-035A-47C3-ADE9-B8524A496694}"/>
    <cellStyle name="Percent 15 7 2" xfId="31078" xr:uid="{31248B76-8CE7-43FB-A5C3-1213D3781049}"/>
    <cellStyle name="Percent 15 8" xfId="31079" xr:uid="{AF9EFFA8-53CC-4C9D-91F4-8CC353EA1527}"/>
    <cellStyle name="Percent 15 9" xfId="31080" xr:uid="{FA3FEA40-2BB0-4C7E-A29A-9F7CEE6F2D1B}"/>
    <cellStyle name="Percent 16" xfId="31081" xr:uid="{DE5F1908-EF3A-4F55-BDF3-DE87D04EB0C9}"/>
    <cellStyle name="Percent 16 10" xfId="31082" xr:uid="{CAF0F78C-0AB6-43FC-9A1D-516B5C7BF46D}"/>
    <cellStyle name="Percent 16 11" xfId="31083" xr:uid="{CBCFC3CF-6DC4-4549-8B10-D39C7069D123}"/>
    <cellStyle name="Percent 16 2" xfId="31084" xr:uid="{12248106-D7D9-4397-B467-0EE131369DBE}"/>
    <cellStyle name="Percent 16 2 10" xfId="31085" xr:uid="{40A32EB3-B6BD-4B2B-A9FD-7E227854441F}"/>
    <cellStyle name="Percent 16 2 2" xfId="31086" xr:uid="{7B984A4D-88BE-4203-AB66-0561F850178F}"/>
    <cellStyle name="Percent 16 2 2 2" xfId="31087" xr:uid="{312026AA-E85B-40F2-BC12-C3953502FE55}"/>
    <cellStyle name="Percent 16 2 2 2 2" xfId="31088" xr:uid="{71C4547C-62A1-45A2-8AF4-E5F6C6618E5F}"/>
    <cellStyle name="Percent 16 2 2 3" xfId="31089" xr:uid="{B8A7408D-9925-439D-BFE6-6DDAA666E0E0}"/>
    <cellStyle name="Percent 16 2 2 4" xfId="31090" xr:uid="{7B784B74-F7B5-400D-9BB0-144C77217AF9}"/>
    <cellStyle name="Percent 16 2 2 5" xfId="31091" xr:uid="{CC6A933B-32E2-4673-8616-EACB19F1F1B9}"/>
    <cellStyle name="Percent 16 2 3" xfId="31092" xr:uid="{49D7CF43-317F-43A9-92D5-C420F45978D3}"/>
    <cellStyle name="Percent 16 2 3 2" xfId="31093" xr:uid="{358312D1-427C-4724-91DA-D1DFA0E98AF5}"/>
    <cellStyle name="Percent 16 2 3 2 2" xfId="31094" xr:uid="{09C75ABC-40D5-480F-9961-0992F5E36374}"/>
    <cellStyle name="Percent 16 2 3 3" xfId="31095" xr:uid="{77894A63-50B7-4024-944C-B8130FB884BE}"/>
    <cellStyle name="Percent 16 2 3 4" xfId="31096" xr:uid="{37F2765D-D9CC-4770-AD6A-52194A9B7488}"/>
    <cellStyle name="Percent 16 2 4" xfId="31097" xr:uid="{094BDEC5-DA1B-4D86-8C3D-B2B2E2CEDB06}"/>
    <cellStyle name="Percent 16 2 4 2" xfId="31098" xr:uid="{1374BC22-A162-4341-96D0-B7EF57A33657}"/>
    <cellStyle name="Percent 16 2 4 2 2" xfId="31099" xr:uid="{757D153A-06E1-4B82-BAC4-38E5A29D0EE9}"/>
    <cellStyle name="Percent 16 2 4 3" xfId="31100" xr:uid="{2F6DB684-C9FC-4002-B750-BD2543A46744}"/>
    <cellStyle name="Percent 16 2 4 4" xfId="31101" xr:uid="{B7B7A329-0174-44DC-9BF6-47AFA1923DC6}"/>
    <cellStyle name="Percent 16 2 5" xfId="31102" xr:uid="{96A66F25-20C1-4DD5-AC59-E29AAFD44115}"/>
    <cellStyle name="Percent 16 2 5 2" xfId="31103" xr:uid="{1BCA3102-ACB8-4CF6-9FEE-21BD1B584F46}"/>
    <cellStyle name="Percent 16 2 5 2 2" xfId="31104" xr:uid="{BE46781D-7EDB-4B63-A8B0-57E19D8CA357}"/>
    <cellStyle name="Percent 16 2 5 3" xfId="31105" xr:uid="{1FB1E732-5B0B-49DF-8826-16701EB58A02}"/>
    <cellStyle name="Percent 16 2 5 4" xfId="31106" xr:uid="{3E610680-B1B2-458A-8E27-7772471C0ABF}"/>
    <cellStyle name="Percent 16 2 6" xfId="31107" xr:uid="{81A08387-E64A-4D49-8B61-39408DA245E3}"/>
    <cellStyle name="Percent 16 2 6 2" xfId="31108" xr:uid="{1F69578B-D241-453D-AD62-D9258D6E060C}"/>
    <cellStyle name="Percent 16 2 7" xfId="31109" xr:uid="{1409D1FC-BBDE-41DD-83AE-F20F8CA77738}"/>
    <cellStyle name="Percent 16 2 8" xfId="31110" xr:uid="{094AC62B-03FC-436C-9F3C-C8A6D3D35492}"/>
    <cellStyle name="Percent 16 2 9" xfId="31111" xr:uid="{21157EDA-3198-42FE-A18B-97983D4299C9}"/>
    <cellStyle name="Percent 16 3" xfId="31112" xr:uid="{3D8DE31B-CBF1-4977-B1DF-3F3E98E0963B}"/>
    <cellStyle name="Percent 16 3 2" xfId="31113" xr:uid="{D8AE0E4E-999B-4518-AACE-7ED3A566CFB1}"/>
    <cellStyle name="Percent 16 3 2 2" xfId="31114" xr:uid="{8767B14C-4B11-4ABC-A408-A70087716AEF}"/>
    <cellStyle name="Percent 16 3 3" xfId="31115" xr:uid="{DD25C9DC-5576-432D-87D2-C5E36421E384}"/>
    <cellStyle name="Percent 16 3 4" xfId="31116" xr:uid="{11E0F57F-3C32-429C-9713-05760D2DCECB}"/>
    <cellStyle name="Percent 16 3 5" xfId="31117" xr:uid="{30C3D41C-BCE3-4DC2-A8BF-EA53E6395235}"/>
    <cellStyle name="Percent 16 4" xfId="31118" xr:uid="{EA3C85AA-4D92-4990-94A2-4BD78AE6BD41}"/>
    <cellStyle name="Percent 16 4 2" xfId="31119" xr:uid="{89A8F735-DFEB-4DCE-BFEA-361157DC49B2}"/>
    <cellStyle name="Percent 16 4 2 2" xfId="31120" xr:uid="{055BE109-8FDD-4161-9CC8-9556FAD0F80B}"/>
    <cellStyle name="Percent 16 4 3" xfId="31121" xr:uid="{C7CDE4CC-513F-4747-9DB0-97ECE0800667}"/>
    <cellStyle name="Percent 16 4 4" xfId="31122" xr:uid="{64E766E4-CCDF-462F-91B9-F1017994AF25}"/>
    <cellStyle name="Percent 16 4 5" xfId="31123" xr:uid="{5F775973-5543-47B5-9E16-91B19869BFF9}"/>
    <cellStyle name="Percent 16 5" xfId="31124" xr:uid="{63259F16-A7F9-4ABB-80E0-D3F1F208EFF0}"/>
    <cellStyle name="Percent 16 5 2" xfId="31125" xr:uid="{21F8AA7C-59AE-4065-98DC-00C1F3649ADE}"/>
    <cellStyle name="Percent 16 5 2 2" xfId="31126" xr:uid="{4065235C-B794-41B3-8E5E-A3EB8983CDCB}"/>
    <cellStyle name="Percent 16 5 3" xfId="31127" xr:uid="{0953DF6D-D958-421E-BC2D-8881159F5F8F}"/>
    <cellStyle name="Percent 16 5 4" xfId="31128" xr:uid="{698EE001-FB1C-447B-B603-E0789D8DB2E7}"/>
    <cellStyle name="Percent 16 5 5" xfId="31129" xr:uid="{7991FD63-1D4D-449D-ACED-B4C91A8E3A6C}"/>
    <cellStyle name="Percent 16 6" xfId="31130" xr:uid="{555B82B9-9AC0-437E-8A39-8CFF81D0F43F}"/>
    <cellStyle name="Percent 16 6 2" xfId="31131" xr:uid="{6E98088E-56EE-4344-9C9E-A3B76E0A741E}"/>
    <cellStyle name="Percent 16 6 2 2" xfId="31132" xr:uid="{E7B23E67-D37F-4E44-985D-720A5E778DA8}"/>
    <cellStyle name="Percent 16 6 3" xfId="31133" xr:uid="{9468C6E5-34AB-4F80-B4D4-68598CFB556D}"/>
    <cellStyle name="Percent 16 6 4" xfId="31134" xr:uid="{0E6F5DF5-FCD3-432B-82BB-4100560D18F4}"/>
    <cellStyle name="Percent 16 7" xfId="31135" xr:uid="{9E6326AD-26FF-4920-B4B9-DED35030A1AA}"/>
    <cellStyle name="Percent 16 7 2" xfId="31136" xr:uid="{4BD72236-9C05-458F-8CBD-402C40A60E2B}"/>
    <cellStyle name="Percent 16 8" xfId="31137" xr:uid="{DB57B024-1DF3-4C0C-968B-246AF22DDC64}"/>
    <cellStyle name="Percent 16 9" xfId="31138" xr:uid="{B45481CB-9AC8-4F83-A7EF-8151CD851F3A}"/>
    <cellStyle name="Percent 17" xfId="31139" xr:uid="{04DB153A-9B78-4E4B-8FCB-B9B340F3C1DA}"/>
    <cellStyle name="Percent 17 10" xfId="31140" xr:uid="{CFAD4643-2B5E-478F-ABE3-CCE195B69AFF}"/>
    <cellStyle name="Percent 17 11" xfId="31141" xr:uid="{CE6D0142-D399-4D6D-AA1B-EC67C4403335}"/>
    <cellStyle name="Percent 17 2" xfId="31142" xr:uid="{DF56462C-342D-4A98-AD8C-9C47A179600B}"/>
    <cellStyle name="Percent 17 2 10" xfId="31143" xr:uid="{1C241046-F55E-4D2A-B887-28BA90F761C9}"/>
    <cellStyle name="Percent 17 2 2" xfId="31144" xr:uid="{4592938F-D607-42D6-90C1-DB2256C4CA47}"/>
    <cellStyle name="Percent 17 2 2 2" xfId="31145" xr:uid="{4CA557D8-F87F-4834-A4F7-337BC6634A62}"/>
    <cellStyle name="Percent 17 2 2 2 2" xfId="31146" xr:uid="{55994052-C680-4D72-AEE8-2F3F3AC76D43}"/>
    <cellStyle name="Percent 17 2 2 3" xfId="31147" xr:uid="{002A9698-8615-411D-98D7-F590CB5E356D}"/>
    <cellStyle name="Percent 17 2 2 4" xfId="31148" xr:uid="{304C4CBB-CC61-41DE-AB98-22F901DD6786}"/>
    <cellStyle name="Percent 17 2 2 5" xfId="31149" xr:uid="{2DEF80A0-2D4D-4743-8CDD-8C1F1515F836}"/>
    <cellStyle name="Percent 17 2 3" xfId="31150" xr:uid="{03595BEE-1070-4E50-91F8-8F208261DE1E}"/>
    <cellStyle name="Percent 17 2 3 2" xfId="31151" xr:uid="{5C932860-9C5B-4FB6-A4CC-BAE0F6BC54A0}"/>
    <cellStyle name="Percent 17 2 3 2 2" xfId="31152" xr:uid="{52B4CA55-82A0-4B87-9E1F-1D941E36EDD3}"/>
    <cellStyle name="Percent 17 2 3 3" xfId="31153" xr:uid="{0BA53710-C89D-43E4-AAAC-7D930897D146}"/>
    <cellStyle name="Percent 17 2 3 4" xfId="31154" xr:uid="{E8D36292-DBE4-4D65-93C5-DF7377C420E0}"/>
    <cellStyle name="Percent 17 2 4" xfId="31155" xr:uid="{CE12B86F-69F5-4D13-B992-C0A22136A925}"/>
    <cellStyle name="Percent 17 2 4 2" xfId="31156" xr:uid="{A3F94698-A99E-4677-B9AE-DB50499D1F90}"/>
    <cellStyle name="Percent 17 2 4 2 2" xfId="31157" xr:uid="{F353543A-C143-43F1-A9C6-ACE6724DD858}"/>
    <cellStyle name="Percent 17 2 4 3" xfId="31158" xr:uid="{7AB888E7-A52D-4CFB-A10D-2C35FE1A48FC}"/>
    <cellStyle name="Percent 17 2 4 4" xfId="31159" xr:uid="{C3F580F4-8DC1-4D82-B47B-AE6EB3E163F2}"/>
    <cellStyle name="Percent 17 2 5" xfId="31160" xr:uid="{09C10A37-E5E2-4B64-80DE-11FE254EEF87}"/>
    <cellStyle name="Percent 17 2 5 2" xfId="31161" xr:uid="{113C8ECC-1D05-440E-8398-F15C49D0F6EF}"/>
    <cellStyle name="Percent 17 2 5 2 2" xfId="31162" xr:uid="{40C76079-F05C-4AE9-A9FB-207136F6D8D8}"/>
    <cellStyle name="Percent 17 2 5 3" xfId="31163" xr:uid="{68D348DD-8413-4F6B-B1EC-FE26BC054685}"/>
    <cellStyle name="Percent 17 2 5 4" xfId="31164" xr:uid="{89FAE4EF-791C-40ED-A761-84176C0F080F}"/>
    <cellStyle name="Percent 17 2 6" xfId="31165" xr:uid="{EC97B2C0-D99B-4DB8-9582-4FC116E91D01}"/>
    <cellStyle name="Percent 17 2 6 2" xfId="31166" xr:uid="{B8EFB88F-DC0D-4CC6-8E8C-A0325402816F}"/>
    <cellStyle name="Percent 17 2 7" xfId="31167" xr:uid="{469A80A9-54C1-48E9-970B-BA9288151317}"/>
    <cellStyle name="Percent 17 2 8" xfId="31168" xr:uid="{15B0A296-42CD-4740-9909-B87BE4A3FC46}"/>
    <cellStyle name="Percent 17 2 9" xfId="31169" xr:uid="{658B0DBB-21D2-447B-8340-55CBD29FA63B}"/>
    <cellStyle name="Percent 17 3" xfId="31170" xr:uid="{29D88110-1925-40D7-A183-EB408945B031}"/>
    <cellStyle name="Percent 17 3 2" xfId="31171" xr:uid="{C955C444-BA13-47E3-AC5F-4A49FCABFF1F}"/>
    <cellStyle name="Percent 17 3 2 2" xfId="31172" xr:uid="{994E6F20-FF48-48E9-96C8-187174EB2BD6}"/>
    <cellStyle name="Percent 17 3 3" xfId="31173" xr:uid="{2401B658-9637-4266-AD0E-46F98EEE4596}"/>
    <cellStyle name="Percent 17 3 4" xfId="31174" xr:uid="{169C99F6-AA2A-4E79-B098-AF88907F46E9}"/>
    <cellStyle name="Percent 17 3 5" xfId="31175" xr:uid="{D0DD2121-0226-4EA8-8217-155DADA95A59}"/>
    <cellStyle name="Percent 17 4" xfId="31176" xr:uid="{840F2F5C-B8BE-495E-A24C-330F77FC71EB}"/>
    <cellStyle name="Percent 17 4 2" xfId="31177" xr:uid="{30D040CB-0400-47C1-B424-0AED44ABEFF5}"/>
    <cellStyle name="Percent 17 4 2 2" xfId="31178" xr:uid="{AC3DA16E-4CEC-4F3A-91A5-F39ABE317C53}"/>
    <cellStyle name="Percent 17 4 3" xfId="31179" xr:uid="{0F9C8373-EAD9-4BFE-AD53-C224FB2FD099}"/>
    <cellStyle name="Percent 17 4 4" xfId="31180" xr:uid="{773ABFE2-0197-4BC4-A49D-83DE4EC85D19}"/>
    <cellStyle name="Percent 17 4 5" xfId="31181" xr:uid="{F7B3D365-4849-4E45-B8DE-AB5126498D71}"/>
    <cellStyle name="Percent 17 5" xfId="31182" xr:uid="{75A9F364-B265-4D99-8FD7-ADD5224A9DD8}"/>
    <cellStyle name="Percent 17 5 2" xfId="31183" xr:uid="{54F11C43-F4E6-4087-818B-FEAF29D45E0F}"/>
    <cellStyle name="Percent 17 5 2 2" xfId="31184" xr:uid="{4AC337A3-229C-4C5E-A85F-2BE2AB45209D}"/>
    <cellStyle name="Percent 17 5 3" xfId="31185" xr:uid="{BF98380E-BE84-4B06-A152-CBDC5BBB4E3E}"/>
    <cellStyle name="Percent 17 5 4" xfId="31186" xr:uid="{2C2DB94B-2C04-4135-B024-1B4BACA79FCB}"/>
    <cellStyle name="Percent 17 5 5" xfId="31187" xr:uid="{95B9FE30-7C11-4159-856C-612EA5CAA8E1}"/>
    <cellStyle name="Percent 17 6" xfId="31188" xr:uid="{57282746-1403-475E-AC38-DF86C5E93E75}"/>
    <cellStyle name="Percent 17 6 2" xfId="31189" xr:uid="{83C2198B-1566-4042-88AE-FA229D87A63A}"/>
    <cellStyle name="Percent 17 6 2 2" xfId="31190" xr:uid="{7B663572-5121-4821-9D32-349C0095276A}"/>
    <cellStyle name="Percent 17 6 3" xfId="31191" xr:uid="{83ECF7DD-8259-409E-B77B-992D8C5AA20C}"/>
    <cellStyle name="Percent 17 6 4" xfId="31192" xr:uid="{C776DC75-436B-42D4-9385-37723A8727CE}"/>
    <cellStyle name="Percent 17 7" xfId="31193" xr:uid="{8E761CAE-B8C2-43C0-880A-7B35F687D8E8}"/>
    <cellStyle name="Percent 17 7 2" xfId="31194" xr:uid="{E922A02B-9447-4641-8E8D-E6A371ED687E}"/>
    <cellStyle name="Percent 17 8" xfId="31195" xr:uid="{B3A6230B-5E2B-4F82-879D-D3FE49E1C6BA}"/>
    <cellStyle name="Percent 17 9" xfId="31196" xr:uid="{5F1B2E9C-46A4-4D02-A7E7-7478F7B6D83C}"/>
    <cellStyle name="Percent 18" xfId="31197" xr:uid="{70DD0379-3C5F-4525-9C59-354D7C1C20BA}"/>
    <cellStyle name="Percent 18 10" xfId="31198" xr:uid="{A722F65A-C92F-47DC-B4BC-285A71573089}"/>
    <cellStyle name="Percent 18 11" xfId="31199" xr:uid="{0B22D6FC-1FB3-42F6-9217-7189FA41C6A1}"/>
    <cellStyle name="Percent 18 2" xfId="31200" xr:uid="{0013E029-73E5-4420-8E01-DC05448D7DCE}"/>
    <cellStyle name="Percent 18 2 10" xfId="31201" xr:uid="{31BFFCA3-8E04-4F41-978F-63B49FC2E314}"/>
    <cellStyle name="Percent 18 2 2" xfId="31202" xr:uid="{30C6F514-C3F6-429B-9AFD-67A913507002}"/>
    <cellStyle name="Percent 18 2 2 2" xfId="31203" xr:uid="{DF22658F-1BC1-4075-830C-04113130F493}"/>
    <cellStyle name="Percent 18 2 2 2 2" xfId="31204" xr:uid="{F3F4E711-610E-4022-98F6-AAD939D43445}"/>
    <cellStyle name="Percent 18 2 2 3" xfId="31205" xr:uid="{A9747724-DE81-45FF-A1F6-B52218516C48}"/>
    <cellStyle name="Percent 18 2 2 4" xfId="31206" xr:uid="{8DB81BAA-3318-4257-9AAD-DEBD2AEEEC24}"/>
    <cellStyle name="Percent 18 2 2 5" xfId="31207" xr:uid="{5009C696-7A94-496F-8E63-4764DB728B3D}"/>
    <cellStyle name="Percent 18 2 3" xfId="31208" xr:uid="{038ED2CB-7B5E-47EE-A6F3-E18F027FA2AF}"/>
    <cellStyle name="Percent 18 2 3 2" xfId="31209" xr:uid="{CF3D1236-46E7-4D99-9A2B-9D57708E500F}"/>
    <cellStyle name="Percent 18 2 3 2 2" xfId="31210" xr:uid="{DE94FBC0-1079-4E05-B5DC-0EE7E24EF41B}"/>
    <cellStyle name="Percent 18 2 3 3" xfId="31211" xr:uid="{6DFE99B4-0619-4E4D-BAD7-56973C7884FE}"/>
    <cellStyle name="Percent 18 2 3 4" xfId="31212" xr:uid="{19A9208E-6577-4052-815B-B36FD77567DE}"/>
    <cellStyle name="Percent 18 2 4" xfId="31213" xr:uid="{37982441-360C-4A34-9A22-3881B16A4B1D}"/>
    <cellStyle name="Percent 18 2 4 2" xfId="31214" xr:uid="{176F6E67-3536-4F25-A582-5423B27B7422}"/>
    <cellStyle name="Percent 18 2 4 2 2" xfId="31215" xr:uid="{7724F8AC-632B-4C26-B4C4-E00E25C11027}"/>
    <cellStyle name="Percent 18 2 4 3" xfId="31216" xr:uid="{0FA542D1-0CE9-4BF3-B54C-36E47C969AFC}"/>
    <cellStyle name="Percent 18 2 4 4" xfId="31217" xr:uid="{B75AB9A3-8463-45B8-9688-C119AF562229}"/>
    <cellStyle name="Percent 18 2 5" xfId="31218" xr:uid="{CCA86CB4-1B34-43E8-BD04-0AB27B2F38D5}"/>
    <cellStyle name="Percent 18 2 5 2" xfId="31219" xr:uid="{98C73273-AF30-4560-B688-1828A266B29F}"/>
    <cellStyle name="Percent 18 2 5 2 2" xfId="31220" xr:uid="{C91F558E-358D-466E-BC38-27E93E9E8CF8}"/>
    <cellStyle name="Percent 18 2 5 3" xfId="31221" xr:uid="{3019EDDF-6095-471B-87BA-EFBC74873B8D}"/>
    <cellStyle name="Percent 18 2 5 4" xfId="31222" xr:uid="{03566ACB-A353-4416-9372-D3859C840933}"/>
    <cellStyle name="Percent 18 2 6" xfId="31223" xr:uid="{E5219DFC-A464-4932-8193-69D22617AD01}"/>
    <cellStyle name="Percent 18 2 6 2" xfId="31224" xr:uid="{2457D37D-173D-45C7-866B-463BD9729550}"/>
    <cellStyle name="Percent 18 2 7" xfId="31225" xr:uid="{6DBCA8BB-1CFE-465E-911C-BBA3A463C46F}"/>
    <cellStyle name="Percent 18 2 8" xfId="31226" xr:uid="{61F82D16-7673-4770-960B-76B8D72281E5}"/>
    <cellStyle name="Percent 18 2 9" xfId="31227" xr:uid="{D1985D23-C471-44E9-B96E-6F4D50AFE76F}"/>
    <cellStyle name="Percent 18 3" xfId="31228" xr:uid="{313B718A-4A63-42EA-9F10-EA0908796FB3}"/>
    <cellStyle name="Percent 18 3 2" xfId="31229" xr:uid="{3ADF9D82-9F08-4639-8DAE-742B743A7ABF}"/>
    <cellStyle name="Percent 18 3 2 2" xfId="31230" xr:uid="{27CCFB88-AB24-428E-83CF-A8A074E5B81E}"/>
    <cellStyle name="Percent 18 3 3" xfId="31231" xr:uid="{6F0E20E8-9CA4-4DAB-992B-B726DE1C3E19}"/>
    <cellStyle name="Percent 18 3 4" xfId="31232" xr:uid="{961F8446-EE38-465F-9960-FF261E40DC05}"/>
    <cellStyle name="Percent 18 3 5" xfId="31233" xr:uid="{24D5B84A-851A-40E5-81C9-1CDD72C19F02}"/>
    <cellStyle name="Percent 18 4" xfId="31234" xr:uid="{78369BCA-A790-4A18-AC4E-71AC95958C15}"/>
    <cellStyle name="Percent 18 4 2" xfId="31235" xr:uid="{626511EE-BEEE-496E-B300-3A0512A7B2D9}"/>
    <cellStyle name="Percent 18 4 2 2" xfId="31236" xr:uid="{374DB0CF-6EE4-4B16-976E-3C015CA13F75}"/>
    <cellStyle name="Percent 18 4 3" xfId="31237" xr:uid="{6BBF6DE5-D143-4CBB-BEA7-C68CF6D9CB75}"/>
    <cellStyle name="Percent 18 4 4" xfId="31238" xr:uid="{BDDCB511-8F30-4486-9A61-B488EC8B298D}"/>
    <cellStyle name="Percent 18 4 5" xfId="31239" xr:uid="{91348D3B-0C17-4CB3-AE43-F4EEF730A581}"/>
    <cellStyle name="Percent 18 5" xfId="31240" xr:uid="{161EEE48-F75F-4B42-BD43-58632CF39A7E}"/>
    <cellStyle name="Percent 18 5 2" xfId="31241" xr:uid="{BDC82FAC-4C87-42B0-ABCC-04BDAAB1B6E5}"/>
    <cellStyle name="Percent 18 5 2 2" xfId="31242" xr:uid="{EFCB7265-9179-4893-B2CF-044FDA10DDFF}"/>
    <cellStyle name="Percent 18 5 3" xfId="31243" xr:uid="{39B597DD-51E5-494E-9536-543C8C79C28E}"/>
    <cellStyle name="Percent 18 5 4" xfId="31244" xr:uid="{FA9A773B-332E-4472-B0C3-BBE948CC0018}"/>
    <cellStyle name="Percent 18 5 5" xfId="31245" xr:uid="{1096CA58-FB5C-490C-9E0C-7F6F3F0CFD1D}"/>
    <cellStyle name="Percent 18 6" xfId="31246" xr:uid="{A2B82786-4A21-4463-B3AB-E6E8C1E6F569}"/>
    <cellStyle name="Percent 18 6 2" xfId="31247" xr:uid="{016F6DCC-D524-4B6B-8928-2473198FB4FF}"/>
    <cellStyle name="Percent 18 6 2 2" xfId="31248" xr:uid="{3A5952EE-9DAF-49C2-B8F5-9A9515DEF8C4}"/>
    <cellStyle name="Percent 18 6 3" xfId="31249" xr:uid="{60F8D98A-7B1F-4447-9310-777F953C1E7A}"/>
    <cellStyle name="Percent 18 6 4" xfId="31250" xr:uid="{E8FD51BD-8A30-4027-B0B8-F47DC8EF48BC}"/>
    <cellStyle name="Percent 18 7" xfId="31251" xr:uid="{2446083E-CC7C-4239-A384-281BD47F9D85}"/>
    <cellStyle name="Percent 18 7 2" xfId="31252" xr:uid="{1DF4C38B-BA3D-4968-895E-930EF2DC0B29}"/>
    <cellStyle name="Percent 18 8" xfId="31253" xr:uid="{89985D1E-AAA6-42B4-919C-51663FCA1BDB}"/>
    <cellStyle name="Percent 18 9" xfId="31254" xr:uid="{21BF4E18-FED3-48A2-9C4F-4B88D5C7E8E4}"/>
    <cellStyle name="Percent 19" xfId="31255" xr:uid="{CA1A5E21-1CEC-4017-9770-F23DD5EBF75B}"/>
    <cellStyle name="Percent 19 10" xfId="31256" xr:uid="{296B35D6-AE1A-4D54-A09B-B27AA3D5DB66}"/>
    <cellStyle name="Percent 19 11" xfId="31257" xr:uid="{86C535F3-7839-49B0-AE35-BFBFEDCCB72A}"/>
    <cellStyle name="Percent 19 2" xfId="31258" xr:uid="{C5BE090E-E0D7-4FF5-925A-358D5477DB97}"/>
    <cellStyle name="Percent 19 2 10" xfId="31259" xr:uid="{F75548DD-C620-45CD-96D7-1C60C4B37C06}"/>
    <cellStyle name="Percent 19 2 2" xfId="31260" xr:uid="{660E319D-2800-40B2-90BF-7B8168262342}"/>
    <cellStyle name="Percent 19 2 2 2" xfId="31261" xr:uid="{4A7D46FF-6494-40BB-A4DD-C6DCCEF5B555}"/>
    <cellStyle name="Percent 19 2 2 2 2" xfId="31262" xr:uid="{80315797-180E-484F-B66F-018680D14B0B}"/>
    <cellStyle name="Percent 19 2 2 3" xfId="31263" xr:uid="{870F01F9-1C4B-4812-BBFC-B20BD89D8F1C}"/>
    <cellStyle name="Percent 19 2 2 4" xfId="31264" xr:uid="{24318B99-3FE4-4A59-B563-D59D4EBC935A}"/>
    <cellStyle name="Percent 19 2 2 5" xfId="31265" xr:uid="{D56DB79F-0F97-4DC8-8292-746464088BAE}"/>
    <cellStyle name="Percent 19 2 3" xfId="31266" xr:uid="{DBC84BCD-C74C-449F-9CD9-DC6E5CABDB34}"/>
    <cellStyle name="Percent 19 2 3 2" xfId="31267" xr:uid="{92515F83-423D-4BCB-B964-C5C18696027B}"/>
    <cellStyle name="Percent 19 2 3 2 2" xfId="31268" xr:uid="{E482ED04-C04A-409A-9749-F0E9004964C7}"/>
    <cellStyle name="Percent 19 2 3 3" xfId="31269" xr:uid="{5332BDDE-9178-43D2-9234-B6AF4F751532}"/>
    <cellStyle name="Percent 19 2 3 4" xfId="31270" xr:uid="{D7A03B18-8EAA-4B86-9B29-F5D400EB9408}"/>
    <cellStyle name="Percent 19 2 4" xfId="31271" xr:uid="{AED7A9E2-7513-4926-BEE3-53B3A98D0A85}"/>
    <cellStyle name="Percent 19 2 4 2" xfId="31272" xr:uid="{E20209AB-EAFA-4ED6-BAD9-5D4214C80B99}"/>
    <cellStyle name="Percent 19 2 4 2 2" xfId="31273" xr:uid="{7345AED8-A703-4030-9D9C-A354817448AB}"/>
    <cellStyle name="Percent 19 2 4 3" xfId="31274" xr:uid="{05EAE5D7-FE01-4396-9E9B-7C9E839CAAA1}"/>
    <cellStyle name="Percent 19 2 4 4" xfId="31275" xr:uid="{9CB5BEAD-CEDD-4FD7-8378-E8AFC2E99FB5}"/>
    <cellStyle name="Percent 19 2 5" xfId="31276" xr:uid="{B57110E4-D917-4F85-AFB5-185DC9D0978D}"/>
    <cellStyle name="Percent 19 2 5 2" xfId="31277" xr:uid="{7F407A12-30F3-4EAC-8F1C-68EE05131028}"/>
    <cellStyle name="Percent 19 2 5 2 2" xfId="31278" xr:uid="{CFB87A7F-4725-4C34-9061-EC1617FD07E3}"/>
    <cellStyle name="Percent 19 2 5 3" xfId="31279" xr:uid="{B8232D5A-5FD1-455E-AAE6-37FA27C2478F}"/>
    <cellStyle name="Percent 19 2 5 4" xfId="31280" xr:uid="{A325B59D-564F-4CBB-8EDD-FF3305241353}"/>
    <cellStyle name="Percent 19 2 6" xfId="31281" xr:uid="{61D98798-7379-4D8B-AE0C-6F7D4FF03B27}"/>
    <cellStyle name="Percent 19 2 6 2" xfId="31282" xr:uid="{433BF880-6DD3-4E97-B71F-7A5834C03958}"/>
    <cellStyle name="Percent 19 2 7" xfId="31283" xr:uid="{80907629-486A-4A6E-83E9-6A879BECC963}"/>
    <cellStyle name="Percent 19 2 8" xfId="31284" xr:uid="{C72BA261-F8E1-4414-A97A-C48D90A42C44}"/>
    <cellStyle name="Percent 19 2 9" xfId="31285" xr:uid="{777DBFBF-7728-47C8-ADF8-6EC4813EFB35}"/>
    <cellStyle name="Percent 19 3" xfId="31286" xr:uid="{90E86395-9732-4EEC-A69C-C12507EA886E}"/>
    <cellStyle name="Percent 19 3 2" xfId="31287" xr:uid="{1616546D-C5B6-4243-91CB-A4DFC84560D7}"/>
    <cellStyle name="Percent 19 3 2 2" xfId="31288" xr:uid="{1F1D97B3-D6A2-40C8-B752-9328EBFA3F09}"/>
    <cellStyle name="Percent 19 3 3" xfId="31289" xr:uid="{E1259E32-110C-49E8-96A7-71805925F6C1}"/>
    <cellStyle name="Percent 19 3 4" xfId="31290" xr:uid="{24075BB6-6FC4-41D7-83F8-7AAA6439C106}"/>
    <cellStyle name="Percent 19 3 5" xfId="31291" xr:uid="{A0EE3B18-B0DF-4962-8955-DBE446CC40F7}"/>
    <cellStyle name="Percent 19 4" xfId="31292" xr:uid="{19C128F6-6CE7-47DC-BD9F-961C3B9A8553}"/>
    <cellStyle name="Percent 19 4 2" xfId="31293" xr:uid="{267C406B-464A-4F6F-9095-06A9F567FDAE}"/>
    <cellStyle name="Percent 19 4 2 2" xfId="31294" xr:uid="{5FEE97E1-81A8-4697-A82E-B4A16E67E761}"/>
    <cellStyle name="Percent 19 4 3" xfId="31295" xr:uid="{4551FD4B-53B1-4869-90BD-0ED552A9A32C}"/>
    <cellStyle name="Percent 19 4 4" xfId="31296" xr:uid="{38B57EF2-3B4D-4EB7-A583-0AD59F575723}"/>
    <cellStyle name="Percent 19 4 5" xfId="31297" xr:uid="{60180E75-691B-4C68-B28A-11F8A031CAAB}"/>
    <cellStyle name="Percent 19 5" xfId="31298" xr:uid="{1A5E4A82-F9E7-494E-8757-9758B890CCB6}"/>
    <cellStyle name="Percent 19 5 2" xfId="31299" xr:uid="{FA1EA46E-7835-48BD-9369-7D689669EA61}"/>
    <cellStyle name="Percent 19 5 2 2" xfId="31300" xr:uid="{97AD502A-0F34-470E-9556-83AACC8D1B5B}"/>
    <cellStyle name="Percent 19 5 3" xfId="31301" xr:uid="{1B866116-211B-4335-AE0B-FC471D4F5C64}"/>
    <cellStyle name="Percent 19 5 4" xfId="31302" xr:uid="{E3E4FD20-3714-4B5C-9769-451B827C48D8}"/>
    <cellStyle name="Percent 19 5 5" xfId="31303" xr:uid="{09D1C6BA-45F1-4856-8878-9F124C09C4FD}"/>
    <cellStyle name="Percent 19 6" xfId="31304" xr:uid="{03BC8ED2-39D2-4E8C-A750-B03AC3718D4E}"/>
    <cellStyle name="Percent 19 6 2" xfId="31305" xr:uid="{6F7B5E65-B6BC-46F9-9199-9EC1256A3784}"/>
    <cellStyle name="Percent 19 6 2 2" xfId="31306" xr:uid="{AD3FDF9C-19E1-4346-AFA7-0F067D92CE7B}"/>
    <cellStyle name="Percent 19 6 3" xfId="31307" xr:uid="{E69BC141-0D0F-4899-A02D-591B13DBC578}"/>
    <cellStyle name="Percent 19 6 4" xfId="31308" xr:uid="{476E25F9-9375-46A5-89BC-50182E42E1B4}"/>
    <cellStyle name="Percent 19 7" xfId="31309" xr:uid="{DC4D5CF3-736D-4809-9C5D-83611B5B0866}"/>
    <cellStyle name="Percent 19 7 2" xfId="31310" xr:uid="{2C1E5DC0-4554-4ECA-B607-6AE5AEEFF16B}"/>
    <cellStyle name="Percent 19 8" xfId="31311" xr:uid="{30062454-D56F-433A-ADFF-E6FC2F5645DC}"/>
    <cellStyle name="Percent 19 9" xfId="31312" xr:uid="{BE9F4D1E-B072-4271-81F5-C2EF75631FA5}"/>
    <cellStyle name="Percent 2" xfId="940" xr:uid="{3D3316EB-433B-47BB-A7E5-0A1B5EEB02AE}"/>
    <cellStyle name="Percent 2 10" xfId="31313" xr:uid="{30569A4F-0B2D-4402-B046-EE2595817956}"/>
    <cellStyle name="Percent 2 10 2" xfId="31314" xr:uid="{35396B19-39AB-40E9-A2E2-11358AB2D78A}"/>
    <cellStyle name="Percent 2 10 2 2" xfId="31315" xr:uid="{89DE2AC0-0E5B-4D19-82D2-C994AFF6E379}"/>
    <cellStyle name="Percent 2 10 3" xfId="31316" xr:uid="{93EC6B05-2B7F-4CF0-BF8D-8F097DC5623D}"/>
    <cellStyle name="Percent 2 10 4" xfId="31317" xr:uid="{B708BF33-5DC8-4A5F-BCAA-3B2A51112A22}"/>
    <cellStyle name="Percent 2 11" xfId="31318" xr:uid="{72F2E0E5-820C-467E-894E-D40608DD5349}"/>
    <cellStyle name="Percent 2 11 2" xfId="31319" xr:uid="{AA91DBFA-B5C0-4973-AEEC-F8A46D41178E}"/>
    <cellStyle name="Percent 2 11 2 2" xfId="31320" xr:uid="{0CDE4AB3-367A-460F-9061-FDB1228C2CD3}"/>
    <cellStyle name="Percent 2 11 3" xfId="31321" xr:uid="{0CEF1A41-C186-4EC6-B299-638CC3E53AF2}"/>
    <cellStyle name="Percent 2 12" xfId="31322" xr:uid="{7334D2DA-9238-4CAE-9141-F204F40E191B}"/>
    <cellStyle name="Percent 2 12 2" xfId="31323" xr:uid="{1EFD1964-87C6-46EA-A3C4-65A73F79C492}"/>
    <cellStyle name="Percent 2 12 2 2" xfId="31324" xr:uid="{3C953652-B653-4639-9DEE-E788BE1A983B}"/>
    <cellStyle name="Percent 2 12 3" xfId="31325" xr:uid="{877BFEC6-1343-4697-924F-D37DE262C869}"/>
    <cellStyle name="Percent 2 13" xfId="31326" xr:uid="{B8547218-090F-4A4A-A44C-2D4D0A231B38}"/>
    <cellStyle name="Percent 2 13 2" xfId="31327" xr:uid="{227C98D8-0F06-4CC6-8332-1AC8353927BA}"/>
    <cellStyle name="Percent 2 13 2 2" xfId="31328" xr:uid="{4AE77C12-F811-40E2-ABD6-425350BA2C2A}"/>
    <cellStyle name="Percent 2 13 3" xfId="31329" xr:uid="{9F97D9F9-8280-48D5-A8B6-8D6296171239}"/>
    <cellStyle name="Percent 2 14" xfId="31330" xr:uid="{0D79D5A0-D710-4F01-9E8B-CECE48955C33}"/>
    <cellStyle name="Percent 2 14 2" xfId="31331" xr:uid="{0E5BBD6B-EBDD-4ED7-875A-8E7D7C2F1EDD}"/>
    <cellStyle name="Percent 2 14 2 2" xfId="31332" xr:uid="{DEAD033D-682D-48CB-BBDD-9C252C8B7EF5}"/>
    <cellStyle name="Percent 2 14 3" xfId="31333" xr:uid="{366B7B46-4FD6-4115-A9F2-B29CF547A126}"/>
    <cellStyle name="Percent 2 15" xfId="31334" xr:uid="{0CF8BB60-DB99-4991-8FFF-8B10DCF5017D}"/>
    <cellStyle name="Percent 2 15 2" xfId="31335" xr:uid="{55BAC604-5823-49DC-9FDE-E2DA3F38AC97}"/>
    <cellStyle name="Percent 2 16" xfId="31336" xr:uid="{0F88BBBA-5A34-4DB0-8093-8A78D569491D}"/>
    <cellStyle name="Percent 2 16 2" xfId="31337" xr:uid="{33E44545-88F1-49BD-B3E8-3AE66BAEE8F8}"/>
    <cellStyle name="Percent 2 17" xfId="31338" xr:uid="{74B43D25-AA0A-4F95-A7AF-BEB80FC2676D}"/>
    <cellStyle name="Percent 2 17 2" xfId="31339" xr:uid="{5DD7E436-3D5D-4D76-8CCF-F8242175C2B3}"/>
    <cellStyle name="Percent 2 18" xfId="31340" xr:uid="{541D5FCE-7E47-45F8-92CE-E7C6604288CF}"/>
    <cellStyle name="Percent 2 18 2" xfId="31341" xr:uid="{C36EB009-D2FE-4132-9423-77F6E8E25729}"/>
    <cellStyle name="Percent 2 19" xfId="31342" xr:uid="{D04F0F08-87E5-490F-B44B-61E4CCE0EF28}"/>
    <cellStyle name="Percent 2 2" xfId="941" xr:uid="{3C51516B-96DF-41C6-B5A3-971154F47BD2}"/>
    <cellStyle name="Percent 2 2 10" xfId="31344" xr:uid="{4AFDA2EE-3B46-4572-A6BB-9A597A304DBA}"/>
    <cellStyle name="Percent 2 2 11" xfId="31345" xr:uid="{F6ADDA8C-0495-4074-B243-B242E44BE79D}"/>
    <cellStyle name="Percent 2 2 12" xfId="31346" xr:uid="{2243CD91-61BD-4227-9A23-BC40F742B24B}"/>
    <cellStyle name="Percent 2 2 13" xfId="31343" xr:uid="{1542BA48-5FBF-4F64-BB07-CA294C1A50B4}"/>
    <cellStyle name="Percent 2 2 2" xfId="31347" xr:uid="{401C54B7-6555-49B1-8278-AAACE3899A82}"/>
    <cellStyle name="Percent 2 2 2 10" xfId="31348" xr:uid="{9BBA0540-B3AC-483F-ADF8-B8BB5D2BE9B6}"/>
    <cellStyle name="Percent 2 2 2 11" xfId="31349" xr:uid="{8D01F23A-C2E4-4B5C-8B6B-4F0BBCC5AC88}"/>
    <cellStyle name="Percent 2 2 2 2" xfId="31350" xr:uid="{B7A3AB56-E06B-4A12-9E1C-C6F6C74A90E4}"/>
    <cellStyle name="Percent 2 2 2 2 2" xfId="31351" xr:uid="{FC11AAD1-E5BD-4CF1-B1CE-849DCD8FBE02}"/>
    <cellStyle name="Percent 2 2 2 2 2 2" xfId="31352" xr:uid="{0D330EBA-76B5-493E-9308-2ABF9F2A2BF3}"/>
    <cellStyle name="Percent 2 2 2 2 3" xfId="31353" xr:uid="{4A764BBA-9EA3-4285-BB2A-4A20250DBCAD}"/>
    <cellStyle name="Percent 2 2 2 2 4" xfId="31354" xr:uid="{9F7C2E56-9E74-4330-BE87-85651DF2A362}"/>
    <cellStyle name="Percent 2 2 2 3" xfId="31355" xr:uid="{9508246D-370F-4671-BB47-DB42BA7593AB}"/>
    <cellStyle name="Percent 2 2 2 3 2" xfId="31356" xr:uid="{847E8D39-403B-4E46-8212-AA8698036F79}"/>
    <cellStyle name="Percent 2 2 2 3 2 2" xfId="31357" xr:uid="{683D2E3E-82C2-472F-BEB7-B8B936B9FA8E}"/>
    <cellStyle name="Percent 2 2 2 3 3" xfId="31358" xr:uid="{19752609-E009-4CAE-8660-29235D432055}"/>
    <cellStyle name="Percent 2 2 2 3 4" xfId="31359" xr:uid="{065E982F-AC90-4087-B2EE-68B059811F36}"/>
    <cellStyle name="Percent 2 2 2 4" xfId="31360" xr:uid="{73286792-E087-42E8-88C4-D533CE9A67CD}"/>
    <cellStyle name="Percent 2 2 2 4 2" xfId="31361" xr:uid="{ABC5BF9D-AEA4-4128-B90D-74229B4888B9}"/>
    <cellStyle name="Percent 2 2 2 4 2 2" xfId="31362" xr:uid="{4B41D7E3-F72C-4B05-B44F-01957B4B3C8C}"/>
    <cellStyle name="Percent 2 2 2 4 3" xfId="31363" xr:uid="{B8F50D73-0E4F-4280-A98B-68B469D29C31}"/>
    <cellStyle name="Percent 2 2 2 4 4" xfId="31364" xr:uid="{19D8D1EF-6731-4672-8567-5D48E3DCF1EE}"/>
    <cellStyle name="Percent 2 2 2 5" xfId="31365" xr:uid="{788D8747-CC51-42C0-BFF3-1DC0143F3C24}"/>
    <cellStyle name="Percent 2 2 2 5 2" xfId="31366" xr:uid="{B5962ECE-AFC8-4508-A371-F636D078DC59}"/>
    <cellStyle name="Percent 2 2 2 5 2 2" xfId="31367" xr:uid="{506CF6C2-5D90-4F4F-A8F3-0CE308182D34}"/>
    <cellStyle name="Percent 2 2 2 5 3" xfId="31368" xr:uid="{51168B5D-BA79-47E0-B6D7-F707C8C19BE6}"/>
    <cellStyle name="Percent 2 2 2 5 4" xfId="31369" xr:uid="{F053B30B-7913-416D-A1DF-C0F28C042440}"/>
    <cellStyle name="Percent 2 2 2 6" xfId="31370" xr:uid="{9DD46875-2A45-4F93-B0B3-FF198C88BEE3}"/>
    <cellStyle name="Percent 2 2 2 6 2" xfId="31371" xr:uid="{282534D2-CA63-47BE-8235-F07808C959A7}"/>
    <cellStyle name="Percent 2 2 2 7" xfId="31372" xr:uid="{725453CA-F449-40C5-BC1A-29B5E90CCFF3}"/>
    <cellStyle name="Percent 2 2 2 8" xfId="31373" xr:uid="{95CA8675-14DB-4E18-9DEA-F04E1D3C9162}"/>
    <cellStyle name="Percent 2 2 2 9" xfId="31374" xr:uid="{F9F1D6E0-5338-4EDF-BEF7-39FB96599062}"/>
    <cellStyle name="Percent 2 2 3" xfId="31375" xr:uid="{235CF033-CA5C-45E0-BB86-3D9F3BE65FC3}"/>
    <cellStyle name="Percent 2 2 3 10" xfId="31376" xr:uid="{29D1C484-85E7-4A0F-97E4-D5DE3496557A}"/>
    <cellStyle name="Percent 2 2 3 11" xfId="31377" xr:uid="{994E1E73-B17F-4A83-ABBA-F351DC3D39E8}"/>
    <cellStyle name="Percent 2 2 3 2" xfId="31378" xr:uid="{FAA6E039-9315-423A-A36F-667451B4144F}"/>
    <cellStyle name="Percent 2 2 3 2 2" xfId="31379" xr:uid="{42F696B5-84C7-44E5-81ED-6B2B8B8E329E}"/>
    <cellStyle name="Percent 2 2 3 2 2 2" xfId="31380" xr:uid="{6723C488-0BF1-49EE-976B-FE6634D85E69}"/>
    <cellStyle name="Percent 2 2 3 2 3" xfId="31381" xr:uid="{2F1F077F-3065-47FB-A716-AC6F0036E25C}"/>
    <cellStyle name="Percent 2 2 3 2 4" xfId="31382" xr:uid="{F15A9232-EF78-4CF4-92EF-00D9EB537A50}"/>
    <cellStyle name="Percent 2 2 3 2 5" xfId="31383" xr:uid="{9D9EDC8A-24F7-4B37-A7F2-F93FDE437DEB}"/>
    <cellStyle name="Percent 2 2 3 2 6" xfId="31384" xr:uid="{758952D2-832D-42CB-BB04-81896B42A084}"/>
    <cellStyle name="Percent 2 2 3 3" xfId="31385" xr:uid="{774284DF-2B42-4A40-9C9E-0ADAD0C71DFA}"/>
    <cellStyle name="Percent 2 2 3 3 2" xfId="31386" xr:uid="{896A8ACC-AF94-4B2D-9F8E-3E43FC8FB24A}"/>
    <cellStyle name="Percent 2 2 3 3 2 2" xfId="31387" xr:uid="{84E39353-B8C7-45F4-9315-D7C64E5CCD85}"/>
    <cellStyle name="Percent 2 2 3 3 3" xfId="31388" xr:uid="{DC472764-2B41-4F3E-962F-5E68FF95151F}"/>
    <cellStyle name="Percent 2 2 3 3 4" xfId="31389" xr:uid="{281EC4E0-4F04-4178-BEE6-BEDFC94915DA}"/>
    <cellStyle name="Percent 2 2 3 3 5" xfId="31390" xr:uid="{D6FB406D-2274-46F7-9066-2E62029605FB}"/>
    <cellStyle name="Percent 2 2 3 4" xfId="31391" xr:uid="{0AB36E3E-4C77-4A06-A952-509AB19517DB}"/>
    <cellStyle name="Percent 2 2 3 4 2" xfId="31392" xr:uid="{435CB96F-18C0-4A56-87DD-EC33369514FA}"/>
    <cellStyle name="Percent 2 2 3 4 2 2" xfId="31393" xr:uid="{09C48416-4240-4256-9C03-25EFC639CE0D}"/>
    <cellStyle name="Percent 2 2 3 4 3" xfId="31394" xr:uid="{EF9970B7-362F-45F8-B076-38A0C1E735F4}"/>
    <cellStyle name="Percent 2 2 3 4 4" xfId="31395" xr:uid="{0AA46B61-C557-4E40-A89E-1C495B44A855}"/>
    <cellStyle name="Percent 2 2 3 5" xfId="31396" xr:uid="{E6EC19FB-72C7-4229-8738-62FD01B57AE8}"/>
    <cellStyle name="Percent 2 2 3 5 2" xfId="31397" xr:uid="{409400A1-72BE-463F-A47F-CC27A8694D72}"/>
    <cellStyle name="Percent 2 2 3 5 2 2" xfId="31398" xr:uid="{4B9A3C56-22D8-4C4D-B102-175E6EDE6E8C}"/>
    <cellStyle name="Percent 2 2 3 5 3" xfId="31399" xr:uid="{99067808-1A7B-40D3-A619-373FD44F06B5}"/>
    <cellStyle name="Percent 2 2 3 5 4" xfId="31400" xr:uid="{982C7A70-AD81-4E70-8E9D-7D2A91DF8C98}"/>
    <cellStyle name="Percent 2 2 3 6" xfId="31401" xr:uid="{122E243B-0958-41A8-8B02-2BF515D3BFE0}"/>
    <cellStyle name="Percent 2 2 3 6 2" xfId="31402" xr:uid="{CC3DA714-9946-40AD-AA90-B547A58B5A4F}"/>
    <cellStyle name="Percent 2 2 3 7" xfId="31403" xr:uid="{0D9D8AB9-A018-4875-88D3-74022F2023ED}"/>
    <cellStyle name="Percent 2 2 3 8" xfId="31404" xr:uid="{51F243A5-7C68-4A6E-ACF2-F41718E110CB}"/>
    <cellStyle name="Percent 2 2 3 9" xfId="31405" xr:uid="{6EAA9508-6025-4CCE-A931-1894F097B7EF}"/>
    <cellStyle name="Percent 2 2 4" xfId="31406" xr:uid="{37B17DDC-39F2-4D09-B857-3A260FA459F7}"/>
    <cellStyle name="Percent 2 2 4 10" xfId="31407" xr:uid="{D4D6D86C-2074-4A7A-B862-A5BA230315C1}"/>
    <cellStyle name="Percent 2 2 4 2" xfId="31408" xr:uid="{F67C1DC3-279F-472A-8E1F-76BF07FE952F}"/>
    <cellStyle name="Percent 2 2 4 2 2" xfId="31409" xr:uid="{D2352A65-6973-4241-8891-AC0375897FAA}"/>
    <cellStyle name="Percent 2 2 4 2 2 2" xfId="31410" xr:uid="{237F833A-A1FA-48D5-ABBE-AFAF0AE66D96}"/>
    <cellStyle name="Percent 2 2 4 2 3" xfId="31411" xr:uid="{3BB000F7-8A04-4F74-80B7-B94AE3B80F68}"/>
    <cellStyle name="Percent 2 2 4 2 4" xfId="31412" xr:uid="{C522C493-AEDF-416E-A760-7CD7F9F07149}"/>
    <cellStyle name="Percent 2 2 4 3" xfId="31413" xr:uid="{CA66F372-2D97-4A55-A571-FD60F0521811}"/>
    <cellStyle name="Percent 2 2 4 3 2" xfId="31414" xr:uid="{1F695C2A-A10A-4A75-994D-F0806C5C64B1}"/>
    <cellStyle name="Percent 2 2 4 3 2 2" xfId="31415" xr:uid="{A2E8432F-6BAA-457A-808F-258A9FEF069E}"/>
    <cellStyle name="Percent 2 2 4 3 3" xfId="31416" xr:uid="{9AE538D5-3342-4150-8417-8D73C3F7CD3E}"/>
    <cellStyle name="Percent 2 2 4 3 4" xfId="31417" xr:uid="{1A1A5CF4-A780-438B-97F8-96B2A8E07342}"/>
    <cellStyle name="Percent 2 2 4 4" xfId="31418" xr:uid="{14689219-E5B5-4643-A214-D895947FE1BE}"/>
    <cellStyle name="Percent 2 2 4 4 2" xfId="31419" xr:uid="{F8BCA884-8590-434F-A77F-F2A2D8398B91}"/>
    <cellStyle name="Percent 2 2 4 4 2 2" xfId="31420" xr:uid="{F9058EBA-A9E3-44BF-9EE4-D779FB2767C9}"/>
    <cellStyle name="Percent 2 2 4 4 3" xfId="31421" xr:uid="{2C1A596F-13D7-41B6-BBD1-FD2208809D64}"/>
    <cellStyle name="Percent 2 2 4 4 4" xfId="31422" xr:uid="{53EDCCDB-DACB-4B34-B071-62912D4104EB}"/>
    <cellStyle name="Percent 2 2 4 5" xfId="31423" xr:uid="{20676278-CCAC-40D3-BC74-EE73ECF6F6C5}"/>
    <cellStyle name="Percent 2 2 4 5 2" xfId="31424" xr:uid="{EE6B32F3-AEAD-4772-9BB6-91485BB0A1EF}"/>
    <cellStyle name="Percent 2 2 4 5 2 2" xfId="31425" xr:uid="{70873ECB-A4EC-4A2A-8B9F-0BE95CBBB65D}"/>
    <cellStyle name="Percent 2 2 4 5 3" xfId="31426" xr:uid="{FBA34D6F-35D0-4348-9F91-8B3B9C8C4FD8}"/>
    <cellStyle name="Percent 2 2 4 5 4" xfId="31427" xr:uid="{7F40D0C6-A822-43EE-AA6D-05010C28E47D}"/>
    <cellStyle name="Percent 2 2 4 6" xfId="31428" xr:uid="{8E7988AB-7FB7-4F13-A309-6E136BFE989E}"/>
    <cellStyle name="Percent 2 2 4 6 2" xfId="31429" xr:uid="{F20CE0F0-ED97-4076-9F7B-4F0AF5D2AAC9}"/>
    <cellStyle name="Percent 2 2 4 7" xfId="31430" xr:uid="{1CA7557A-0DA4-4BD8-9286-25B62FF70475}"/>
    <cellStyle name="Percent 2 2 4 8" xfId="31431" xr:uid="{36CE7CD5-76EE-48F0-B091-03F0DB2A0DB9}"/>
    <cellStyle name="Percent 2 2 4 9" xfId="31432" xr:uid="{38BF3C7F-6519-446E-8DE3-BA652BBA01FF}"/>
    <cellStyle name="Percent 2 2 5" xfId="31433" xr:uid="{8ACD4D5D-7ADD-4ADB-81E7-41C10A2C26CD}"/>
    <cellStyle name="Percent 2 2 5 2" xfId="31434" xr:uid="{879DB36B-2106-4B52-9FD0-67845BF7743D}"/>
    <cellStyle name="Percent 2 2 5 2 2" xfId="31435" xr:uid="{77327251-3543-4127-8AA7-93DF26C7C2E1}"/>
    <cellStyle name="Percent 2 2 5 2 2 2" xfId="31436" xr:uid="{1682B75C-4BB8-491B-98A4-B57FC4A818AA}"/>
    <cellStyle name="Percent 2 2 5 2 3" xfId="31437" xr:uid="{358381A2-A4FC-49AB-AC71-A5795C71C45E}"/>
    <cellStyle name="Percent 2 2 5 2 4" xfId="31438" xr:uid="{F3C950E0-E353-44F7-A8CC-34E388806D34}"/>
    <cellStyle name="Percent 2 2 5 3" xfId="31439" xr:uid="{78B069E4-DF39-4EE3-8BA1-A7FE94C55D79}"/>
    <cellStyle name="Percent 2 2 5 3 2" xfId="31440" xr:uid="{7E47D305-1E4D-416E-86F0-96B2FD72A865}"/>
    <cellStyle name="Percent 2 2 5 3 2 2" xfId="31441" xr:uid="{1C56F54A-51DE-4EC9-A906-2D9DA0DCB6AB}"/>
    <cellStyle name="Percent 2 2 5 3 3" xfId="31442" xr:uid="{31BE8F3A-0B0C-4856-9723-A88DE7CE2921}"/>
    <cellStyle name="Percent 2 2 5 3 4" xfId="31443" xr:uid="{669B8510-7CD8-4CAC-9F0B-A9696CE6FAB9}"/>
    <cellStyle name="Percent 2 2 5 4" xfId="31444" xr:uid="{D01E0481-0E67-4E12-A66E-54D34C54170D}"/>
    <cellStyle name="Percent 2 2 5 4 2" xfId="31445" xr:uid="{873078CA-D2B7-4AEC-8D5E-59B052E03F00}"/>
    <cellStyle name="Percent 2 2 5 4 2 2" xfId="31446" xr:uid="{F6B60F98-F208-4D42-883D-3F8C809ECBE6}"/>
    <cellStyle name="Percent 2 2 5 4 3" xfId="31447" xr:uid="{9B6CABD1-9912-4139-A57F-5D396C868075}"/>
    <cellStyle name="Percent 2 2 5 4 4" xfId="31448" xr:uid="{40EEEF12-4D8E-4D96-B628-E4896C847468}"/>
    <cellStyle name="Percent 2 2 5 5" xfId="31449" xr:uid="{15EE2DFC-5E56-4398-94E5-C22FB94F1CD4}"/>
    <cellStyle name="Percent 2 2 5 5 2" xfId="31450" xr:uid="{D758FD12-713D-45D7-85E5-E78B2734D295}"/>
    <cellStyle name="Percent 2 2 5 5 2 2" xfId="31451" xr:uid="{7DD673B8-F720-450A-AAC6-31B595C7F009}"/>
    <cellStyle name="Percent 2 2 5 5 3" xfId="31452" xr:uid="{0A88E15D-44C9-41FF-98ED-0BBD30CAC9AB}"/>
    <cellStyle name="Percent 2 2 5 5 4" xfId="31453" xr:uid="{5EE64905-2FFC-4B11-BA88-FD7AC6DF8B8D}"/>
    <cellStyle name="Percent 2 2 5 6" xfId="31454" xr:uid="{8370CCC0-56A5-4684-B108-32C7BF226B55}"/>
    <cellStyle name="Percent 2 2 5 6 2" xfId="31455" xr:uid="{68CCC71E-09B3-4FBD-9D0C-A7288C98DEED}"/>
    <cellStyle name="Percent 2 2 5 7" xfId="31456" xr:uid="{43B25EE6-E7FD-4470-B222-7AE124821588}"/>
    <cellStyle name="Percent 2 2 5 8" xfId="31457" xr:uid="{F645DA5B-5718-423F-9C9C-A4E0BF0A1890}"/>
    <cellStyle name="Percent 2 2 5 9" xfId="31458" xr:uid="{BE823F69-5AC7-4B24-A841-8772F6955A34}"/>
    <cellStyle name="Percent 2 2 6" xfId="31459" xr:uid="{DC4CA3D8-5E68-4FE8-8065-196C8D4120B8}"/>
    <cellStyle name="Percent 2 2 6 2" xfId="31460" xr:uid="{6891F1E0-C9A4-4EF0-9DE0-3D07D54DEA96}"/>
    <cellStyle name="Percent 2 2 6 2 2" xfId="31461" xr:uid="{BCC8B7FD-5D8B-450C-A321-49F4F43450E0}"/>
    <cellStyle name="Percent 2 2 6 2 2 2" xfId="31462" xr:uid="{B43D5AD0-450C-4F50-BC31-653A4A2A0576}"/>
    <cellStyle name="Percent 2 2 6 2 3" xfId="31463" xr:uid="{C3E6A6D8-90AE-4F88-9A85-2C11E4F55CE9}"/>
    <cellStyle name="Percent 2 2 6 2 4" xfId="31464" xr:uid="{04AE304D-2DDC-4AAC-AAA2-6CB14711E54D}"/>
    <cellStyle name="Percent 2 2 6 3" xfId="31465" xr:uid="{9282140B-7523-4F8A-A180-BE90B1EBF08D}"/>
    <cellStyle name="Percent 2 2 6 3 2" xfId="31466" xr:uid="{0516CBE0-2D8C-4AA5-917E-D122BA33A06A}"/>
    <cellStyle name="Percent 2 2 6 3 2 2" xfId="31467" xr:uid="{28E18571-93E6-4CDE-816D-FCD1D3DC1560}"/>
    <cellStyle name="Percent 2 2 6 3 3" xfId="31468" xr:uid="{E8D4706C-014A-4DDA-BC99-F261E9E185F3}"/>
    <cellStyle name="Percent 2 2 6 3 4" xfId="31469" xr:uid="{98EF0B47-3E5A-421A-8587-F75C4E5FB8B9}"/>
    <cellStyle name="Percent 2 2 6 4" xfId="31470" xr:uid="{352AAC06-E71C-447E-B667-64D3C5680425}"/>
    <cellStyle name="Percent 2 2 6 4 2" xfId="31471" xr:uid="{9254CC0D-C4F1-4B8B-904D-96A1783E82C2}"/>
    <cellStyle name="Percent 2 2 6 4 2 2" xfId="31472" xr:uid="{B7CBA3D9-BA73-4646-9295-2CBFB080FABA}"/>
    <cellStyle name="Percent 2 2 6 4 3" xfId="31473" xr:uid="{45CB18F6-2CC9-45C6-8B76-73BEE58178C6}"/>
    <cellStyle name="Percent 2 2 6 4 4" xfId="31474" xr:uid="{382FDEB0-00BF-4F70-B1AF-9BC63E36E3E3}"/>
    <cellStyle name="Percent 2 2 6 5" xfId="31475" xr:uid="{E6F9F913-85A9-4247-BB57-0F47A6931F93}"/>
    <cellStyle name="Percent 2 2 6 5 2" xfId="31476" xr:uid="{7FEBABE2-05E0-44E2-95C5-825BF6FBB1BA}"/>
    <cellStyle name="Percent 2 2 6 5 2 2" xfId="31477" xr:uid="{71424FDD-1450-42E7-B3D9-636FDDE5AF0B}"/>
    <cellStyle name="Percent 2 2 6 5 3" xfId="31478" xr:uid="{40845DEC-CCC6-4B36-BD61-5E171E6D5F9B}"/>
    <cellStyle name="Percent 2 2 6 5 4" xfId="31479" xr:uid="{63E1A8B3-DA69-4D11-96B2-248D68344BEA}"/>
    <cellStyle name="Percent 2 2 6 6" xfId="31480" xr:uid="{54DABC6A-D714-40A9-9780-CFF84AB09689}"/>
    <cellStyle name="Percent 2 2 6 6 2" xfId="31481" xr:uid="{8DEBAA2E-989E-4AB1-BE48-C1F1C8147DC0}"/>
    <cellStyle name="Percent 2 2 6 7" xfId="31482" xr:uid="{49E5DBEE-DE6A-4310-A832-8FD610FE7C30}"/>
    <cellStyle name="Percent 2 2 6 8" xfId="31483" xr:uid="{6D8F66F0-230E-4333-889F-36F3B202E59D}"/>
    <cellStyle name="Percent 2 2 6 9" xfId="31484" xr:uid="{B15C6144-18B7-478C-8455-ABB7C9B3A65F}"/>
    <cellStyle name="Percent 2 2 7" xfId="31485" xr:uid="{F66AC54B-ADC8-4BEE-AB27-5A13547A0DAA}"/>
    <cellStyle name="Percent 2 2 7 2" xfId="31486" xr:uid="{C7F504FE-ACD3-4B8D-A73C-188F03C8D21D}"/>
    <cellStyle name="Percent 2 2 7 2 2" xfId="31487" xr:uid="{E53AB0CD-9530-405F-870A-BC18567B2B98}"/>
    <cellStyle name="Percent 2 2 7 2 2 2" xfId="31488" xr:uid="{3BA2A206-94A1-46CB-9A85-F345317A5E44}"/>
    <cellStyle name="Percent 2 2 7 2 3" xfId="31489" xr:uid="{1A28CBE5-3AD2-4CA9-B998-0A8A89E22424}"/>
    <cellStyle name="Percent 2 2 7 2 4" xfId="31490" xr:uid="{DB506CEB-CD2D-4D10-BF79-A2D2D2CFC951}"/>
    <cellStyle name="Percent 2 2 7 3" xfId="31491" xr:uid="{23FD9132-B7DE-4C69-83F5-94A520B688B4}"/>
    <cellStyle name="Percent 2 2 7 3 2" xfId="31492" xr:uid="{6ECA0232-F54E-4FCD-91F0-2228DC1EE1A7}"/>
    <cellStyle name="Percent 2 2 7 3 2 2" xfId="31493" xr:uid="{5B06876D-4537-4846-B3C8-9F1C55947EB5}"/>
    <cellStyle name="Percent 2 2 7 3 3" xfId="31494" xr:uid="{63894506-67A1-4A17-B27B-B73394771504}"/>
    <cellStyle name="Percent 2 2 7 3 4" xfId="31495" xr:uid="{EC56FE29-D06C-4796-ACA5-F0094CD88A1C}"/>
    <cellStyle name="Percent 2 2 7 4" xfId="31496" xr:uid="{C3E0D347-0FBB-4706-9F8C-86B350F0D85D}"/>
    <cellStyle name="Percent 2 2 7 4 2" xfId="31497" xr:uid="{0D316E1A-718C-4755-9157-95B795E00BA8}"/>
    <cellStyle name="Percent 2 2 7 4 2 2" xfId="31498" xr:uid="{DCB9C894-3699-4A7F-A6BC-6AB64A596B78}"/>
    <cellStyle name="Percent 2 2 7 4 3" xfId="31499" xr:uid="{C185660A-9DAD-4981-AA20-A83869AA4688}"/>
    <cellStyle name="Percent 2 2 7 4 4" xfId="31500" xr:uid="{21CF0C57-EF72-41EB-A146-6F1B4E00C051}"/>
    <cellStyle name="Percent 2 2 7 5" xfId="31501" xr:uid="{3245A402-E39B-40B2-9DF7-F97BB701D2C7}"/>
    <cellStyle name="Percent 2 2 7 5 2" xfId="31502" xr:uid="{51547E1B-27EC-43AD-87D6-1046A90ACEFD}"/>
    <cellStyle name="Percent 2 2 7 5 2 2" xfId="31503" xr:uid="{777A1E16-46C0-4639-BEFF-465462D23EA5}"/>
    <cellStyle name="Percent 2 2 7 5 3" xfId="31504" xr:uid="{7D6872D0-E91E-44EB-9E89-47632F2E8784}"/>
    <cellStyle name="Percent 2 2 7 5 4" xfId="31505" xr:uid="{36993F12-EF54-4D1C-9546-8EE826A2D3C1}"/>
    <cellStyle name="Percent 2 2 7 6" xfId="31506" xr:uid="{2747F3CE-ADBF-4E11-BE8F-DBE80D84B72A}"/>
    <cellStyle name="Percent 2 2 7 6 2" xfId="31507" xr:uid="{67A4FB80-695D-49D7-8897-92503A3DAB40}"/>
    <cellStyle name="Percent 2 2 7 7" xfId="31508" xr:uid="{79E12A62-1E08-4170-8A10-C074D91744F4}"/>
    <cellStyle name="Percent 2 2 7 8" xfId="31509" xr:uid="{A52ACAA6-2B5D-4C43-AB42-3296A1C165B8}"/>
    <cellStyle name="Percent 2 2 8" xfId="31510" xr:uid="{93858EB1-3BD0-4B43-8C25-0360951CE141}"/>
    <cellStyle name="Percent 2 2 9" xfId="31511" xr:uid="{5F600FB8-3638-4B9B-BB70-C22CC8C6994D}"/>
    <cellStyle name="Percent 2 2 9 2" xfId="31512" xr:uid="{6BB45526-46C1-42C0-9A0B-3DD4AE4CDC07}"/>
    <cellStyle name="Percent 2 20" xfId="33100" xr:uid="{7F3A71F8-1B46-4AC7-8164-421C91E47C7D}"/>
    <cellStyle name="Percent 2 3" xfId="942" xr:uid="{0A3B4394-59F2-4843-BD39-1366CCBE4076}"/>
    <cellStyle name="Percent 2 3 10" xfId="31514" xr:uid="{429C759F-3B5B-48D9-BEA3-DA9B1CE5649E}"/>
    <cellStyle name="Percent 2 3 10 2" xfId="31515" xr:uid="{AEAF7DA4-2A01-4731-9EC5-47D486788BDB}"/>
    <cellStyle name="Percent 2 3 11" xfId="31516" xr:uid="{572B484B-3EDE-4BE6-98B2-85F7354BD6E0}"/>
    <cellStyle name="Percent 2 3 12" xfId="31517" xr:uid="{A366853E-0453-4A6D-B82D-86D358C28469}"/>
    <cellStyle name="Percent 2 3 13" xfId="31518" xr:uid="{5BBE9D98-012F-4744-85AE-097F9F734559}"/>
    <cellStyle name="Percent 2 3 14" xfId="31519" xr:uid="{F3F4006B-5629-4B20-BF90-A3A66BF11350}"/>
    <cellStyle name="Percent 2 3 15" xfId="31520" xr:uid="{ECC3E717-58B8-48CE-AC00-7095FE777820}"/>
    <cellStyle name="Percent 2 3 16" xfId="31521" xr:uid="{5BA727B4-67A1-4E7B-92A5-9A32BBE858AB}"/>
    <cellStyle name="Percent 2 3 17" xfId="31513" xr:uid="{67038A81-85DD-43B9-A17B-451BFF95759B}"/>
    <cellStyle name="Percent 2 3 2" xfId="943" xr:uid="{F5D8162D-5E62-4C6B-92FC-69179F649AC2}"/>
    <cellStyle name="Percent 2 3 2 10" xfId="31523" xr:uid="{45892E0D-892B-49F6-BE71-808D27A5228B}"/>
    <cellStyle name="Percent 2 3 2 11" xfId="31524" xr:uid="{6A60F104-F085-4776-9599-6E55F19DBC06}"/>
    <cellStyle name="Percent 2 3 2 12" xfId="31525" xr:uid="{49B55C76-939F-4B08-8B11-18DF3F9D795E}"/>
    <cellStyle name="Percent 2 3 2 13" xfId="31522" xr:uid="{B1F6C3A6-4859-4323-9950-6EAFB98237CD}"/>
    <cellStyle name="Percent 2 3 2 2" xfId="944" xr:uid="{5081009D-92A7-49B6-A5EB-018F95DA55D9}"/>
    <cellStyle name="Percent 2 3 2 2 2" xfId="31527" xr:uid="{2B7AB0C7-E210-4E77-9F11-8CA94BF30A43}"/>
    <cellStyle name="Percent 2 3 2 2 2 2" xfId="31528" xr:uid="{2F266C76-BF8B-451B-B3F3-310213094CB1}"/>
    <cellStyle name="Percent 2 3 2 2 2 3" xfId="31529" xr:uid="{7A9BC4BD-59FF-4B4A-B471-60474C0EC1BD}"/>
    <cellStyle name="Percent 2 3 2 2 3" xfId="31530" xr:uid="{B34FB0D0-4F6C-466B-81C8-CFC81ABF44CB}"/>
    <cellStyle name="Percent 2 3 2 2 3 2" xfId="31531" xr:uid="{62A58E97-C86A-4219-BE77-710C941D9407}"/>
    <cellStyle name="Percent 2 3 2 2 4" xfId="31532" xr:uid="{EF59C350-20C0-4D28-8B90-0AFF61827885}"/>
    <cellStyle name="Percent 2 3 2 2 5" xfId="31533" xr:uid="{1B1EF378-3058-4CD5-A39A-29E7154036D3}"/>
    <cellStyle name="Percent 2 3 2 2 6" xfId="31526" xr:uid="{036ACD42-7C94-48C4-9857-B9FCC95893C2}"/>
    <cellStyle name="Percent 2 3 2 3" xfId="945" xr:uid="{537AAE40-EC74-42B0-A762-BB90E06647DD}"/>
    <cellStyle name="Percent 2 3 2 3 2" xfId="946" xr:uid="{E261A680-166E-4BBE-B5E5-ABD54DA6BBC5}"/>
    <cellStyle name="Percent 2 3 2 3 2 2" xfId="31536" xr:uid="{FEA5899E-960F-4E96-908F-0B6E5674733D}"/>
    <cellStyle name="Percent 2 3 2 3 2 3" xfId="31535" xr:uid="{F5C0B1F2-4E9B-4E8F-8978-44A5A1035A0B}"/>
    <cellStyle name="Percent 2 3 2 3 3" xfId="31537" xr:uid="{0410350E-A5F6-4CFD-8A65-59EDAF27CCFA}"/>
    <cellStyle name="Percent 2 3 2 3 4" xfId="31538" xr:uid="{E142B1FB-E4C0-4B04-89F4-99A975107D60}"/>
    <cellStyle name="Percent 2 3 2 3 5" xfId="31539" xr:uid="{6ED0E2B7-3A7C-4CAB-9DDD-B20F497DFC9C}"/>
    <cellStyle name="Percent 2 3 2 3 6" xfId="31534" xr:uid="{2A485EBC-736D-4614-BEE5-F72B784BDEAD}"/>
    <cellStyle name="Percent 2 3 2 4" xfId="31540" xr:uid="{D84DFD71-853A-4ABF-9151-662678F1A3F6}"/>
    <cellStyle name="Percent 2 3 2 4 2" xfId="31541" xr:uid="{DD8A4022-589B-4505-BF81-2DECB90DBB1C}"/>
    <cellStyle name="Percent 2 3 2 4 2 2" xfId="31542" xr:uid="{437267ED-BDAA-4F3D-9912-4FCB98DC227F}"/>
    <cellStyle name="Percent 2 3 2 4 3" xfId="31543" xr:uid="{2AB78726-94E5-4C1B-A63C-4A4E0758ED3D}"/>
    <cellStyle name="Percent 2 3 2 4 4" xfId="31544" xr:uid="{64661C9B-D9B6-47D8-ACA5-46DB4AA0D3D5}"/>
    <cellStyle name="Percent 2 3 2 4 5" xfId="31545" xr:uid="{9CA69C42-29FE-4C77-8729-4404F331CB94}"/>
    <cellStyle name="Percent 2 3 2 5" xfId="31546" xr:uid="{00E3DF7C-3974-40FE-9CD0-8F7BC56EB039}"/>
    <cellStyle name="Percent 2 3 2 5 2" xfId="31547" xr:uid="{4E8006F2-59A0-474B-A80D-6DE320C298C4}"/>
    <cellStyle name="Percent 2 3 2 5 2 2" xfId="31548" xr:uid="{1C5DF5FF-317F-47CE-BCC6-10F2FC45C307}"/>
    <cellStyle name="Percent 2 3 2 5 3" xfId="31549" xr:uid="{C66855BA-245B-4DD1-88F4-95038B739FE4}"/>
    <cellStyle name="Percent 2 3 2 5 4" xfId="31550" xr:uid="{F9C740C6-BE29-4978-9A0C-473D1C9E428A}"/>
    <cellStyle name="Percent 2 3 2 5 5" xfId="31551" xr:uid="{D2BAC0DE-77C6-4247-9F1A-7ED82617A6D6}"/>
    <cellStyle name="Percent 2 3 2 6" xfId="31552" xr:uid="{D45F713D-71C3-406E-B383-5720F326C8A4}"/>
    <cellStyle name="Percent 2 3 2 6 2" xfId="31553" xr:uid="{2FD7B93A-F464-41A5-B2DD-CA337CBECA30}"/>
    <cellStyle name="Percent 2 3 2 7" xfId="31554" xr:uid="{35DF0577-42E1-4074-8EF9-01B7BC4354C0}"/>
    <cellStyle name="Percent 2 3 2 8" xfId="31555" xr:uid="{29031913-9B8F-49D0-AEEB-E398FC1FDEE3}"/>
    <cellStyle name="Percent 2 3 2 9" xfId="31556" xr:uid="{E43D3A4E-A7C1-4976-9CE6-14FED1619305}"/>
    <cellStyle name="Percent 2 3 3" xfId="31557" xr:uid="{0F7C2F82-8855-4E80-A4B7-11FF0AB35B91}"/>
    <cellStyle name="Percent 2 3 3 10" xfId="31558" xr:uid="{CBAA4670-E8A7-4807-A08D-B6DD4021D2B9}"/>
    <cellStyle name="Percent 2 3 3 2" xfId="31559" xr:uid="{0421E574-8D83-4962-AD57-7BACFEBAC422}"/>
    <cellStyle name="Percent 2 3 3 2 2" xfId="31560" xr:uid="{5620750F-A04C-498D-8017-30E5F4954A28}"/>
    <cellStyle name="Percent 2 3 3 2 2 2" xfId="31561" xr:uid="{224CD447-3404-4950-BD7D-4241B9A32E60}"/>
    <cellStyle name="Percent 2 3 3 2 2 3" xfId="31562" xr:uid="{518CF7A5-1B7A-446D-96E9-0723E4185DD4}"/>
    <cellStyle name="Percent 2 3 3 2 3" xfId="31563" xr:uid="{6EC38F3C-6A70-4399-8CA7-9A240B6DC19A}"/>
    <cellStyle name="Percent 2 3 3 2 4" xfId="31564" xr:uid="{2D677D78-7C0E-41BF-8F04-26241E94A2C1}"/>
    <cellStyle name="Percent 2 3 3 2 5" xfId="31565" xr:uid="{E7A161AA-BD9B-4476-B2F3-C8F523E08463}"/>
    <cellStyle name="Percent 2 3 3 3" xfId="31566" xr:uid="{9392424A-0750-4596-A663-91E13885F56A}"/>
    <cellStyle name="Percent 2 3 3 3 2" xfId="31567" xr:uid="{AB0EBC0C-EC5B-4FB6-9AC2-08BA51FA6FCF}"/>
    <cellStyle name="Percent 2 3 3 3 2 2" xfId="31568" xr:uid="{CB6BE395-58BE-4B0C-BA1F-EFA465729AF2}"/>
    <cellStyle name="Percent 2 3 3 3 3" xfId="31569" xr:uid="{A6630D3B-BDAF-40AC-BA37-12E21E61C62A}"/>
    <cellStyle name="Percent 2 3 3 3 4" xfId="31570" xr:uid="{A8E2FD93-81B1-4828-8E96-AF7F6894C334}"/>
    <cellStyle name="Percent 2 3 3 3 5" xfId="31571" xr:uid="{1305AA39-CB18-48A8-9AB9-25B293300876}"/>
    <cellStyle name="Percent 2 3 3 4" xfId="31572" xr:uid="{2458060A-98F9-4D20-ACB6-25559A1CFC35}"/>
    <cellStyle name="Percent 2 3 3 4 2" xfId="31573" xr:uid="{BAEA7070-0307-4BAC-A7E1-834C9B62EEEF}"/>
    <cellStyle name="Percent 2 3 3 4 2 2" xfId="31574" xr:uid="{FF53CEF1-622B-48EB-8950-F52E5CC50C94}"/>
    <cellStyle name="Percent 2 3 3 4 3" xfId="31575" xr:uid="{32BA3D91-09DB-48E6-B631-8632C32F13FA}"/>
    <cellStyle name="Percent 2 3 3 4 4" xfId="31576" xr:uid="{12466E03-CA95-4D3D-85E6-FD27C0BA38DE}"/>
    <cellStyle name="Percent 2 3 3 4 5" xfId="31577" xr:uid="{3F6BB55D-F0DC-4656-BC2C-853C5C9E4B00}"/>
    <cellStyle name="Percent 2 3 3 5" xfId="31578" xr:uid="{370344E1-9E86-4220-A18D-DD97C83638E4}"/>
    <cellStyle name="Percent 2 3 3 5 2" xfId="31579" xr:uid="{2BA2B126-63D3-4562-AFC3-36B0FD993AD2}"/>
    <cellStyle name="Percent 2 3 3 5 2 2" xfId="31580" xr:uid="{8DBF325C-28AF-42AF-BFC8-8E34B6ACECCB}"/>
    <cellStyle name="Percent 2 3 3 5 3" xfId="31581" xr:uid="{0D4CA040-6BFF-417D-B9D5-83761576FF8D}"/>
    <cellStyle name="Percent 2 3 3 5 4" xfId="31582" xr:uid="{415416CC-8C1E-4504-BA1E-ECFF5D3BD264}"/>
    <cellStyle name="Percent 2 3 3 6" xfId="31583" xr:uid="{FB334DA8-4692-47C0-AE6E-32EA8EF0A363}"/>
    <cellStyle name="Percent 2 3 3 6 2" xfId="31584" xr:uid="{786FAA6A-AB1F-4AE3-8CA8-3BF20A56BCDB}"/>
    <cellStyle name="Percent 2 3 3 7" xfId="31585" xr:uid="{A773C981-BF76-4309-8F8C-90D63F0F8C0F}"/>
    <cellStyle name="Percent 2 3 3 8" xfId="31586" xr:uid="{0688962D-6974-4E6B-8425-A1D4359C9B41}"/>
    <cellStyle name="Percent 2 3 3 9" xfId="31587" xr:uid="{41B03EAC-F5B7-4FCD-B934-D5D1BF64B1F4}"/>
    <cellStyle name="Percent 2 3 4" xfId="31588" xr:uid="{ABC7039F-9A3A-4170-AB17-2DFEB15A53A0}"/>
    <cellStyle name="Percent 2 3 4 2" xfId="31589" xr:uid="{7D4A90DB-907C-44DF-9FD6-73ACD46EBB9A}"/>
    <cellStyle name="Percent 2 3 4 2 2" xfId="31590" xr:uid="{0698163E-8E22-4B85-B33B-B3BADEC0F5BF}"/>
    <cellStyle name="Percent 2 3 4 2 2 2" xfId="31591" xr:uid="{5C045BB7-4433-49FC-AD6E-C654D8CE9FAB}"/>
    <cellStyle name="Percent 2 3 4 2 3" xfId="31592" xr:uid="{0ECA08C1-369F-4292-9891-78A2246563D6}"/>
    <cellStyle name="Percent 2 3 4 2 4" xfId="31593" xr:uid="{2DB64CED-70F8-49BC-A887-DACE1DAA2479}"/>
    <cellStyle name="Percent 2 3 4 2 5" xfId="31594" xr:uid="{E2E9821C-29F9-47CD-9B86-66D61CAA0318}"/>
    <cellStyle name="Percent 2 3 4 3" xfId="31595" xr:uid="{CFCA0CEE-1A93-42D7-B328-06968CA07C65}"/>
    <cellStyle name="Percent 2 3 4 3 2" xfId="31596" xr:uid="{3D8A616A-DA72-4F17-B9AC-C0A99AA32AA4}"/>
    <cellStyle name="Percent 2 3 4 3 2 2" xfId="31597" xr:uid="{C1CEDF29-115E-4BF9-9CFD-1ECE741F5ADC}"/>
    <cellStyle name="Percent 2 3 4 3 3" xfId="31598" xr:uid="{51ECF34F-FB15-4AC8-B02C-BA5491893370}"/>
    <cellStyle name="Percent 2 3 4 3 4" xfId="31599" xr:uid="{31D5B04C-61E1-4E06-A213-7C84030D0DDD}"/>
    <cellStyle name="Percent 2 3 4 3 5" xfId="31600" xr:uid="{38451B08-B60B-4F0B-BA14-485AFCBCE979}"/>
    <cellStyle name="Percent 2 3 4 4" xfId="31601" xr:uid="{44AB67F1-6DD2-4F49-944D-408524E432C3}"/>
    <cellStyle name="Percent 2 3 4 4 2" xfId="31602" xr:uid="{8FE07CF4-961D-46F2-B059-513ED49E88DA}"/>
    <cellStyle name="Percent 2 3 4 4 2 2" xfId="31603" xr:uid="{ED434965-3D4D-4C72-83EF-9E25A43E18E7}"/>
    <cellStyle name="Percent 2 3 4 4 3" xfId="31604" xr:uid="{309AFC4A-0868-4768-8533-E203545145A4}"/>
    <cellStyle name="Percent 2 3 4 4 4" xfId="31605" xr:uid="{98F34ABE-FA2A-433C-A9AD-34261D964382}"/>
    <cellStyle name="Percent 2 3 4 5" xfId="31606" xr:uid="{47672C9B-375D-4B82-BD6E-ADB17049BA86}"/>
    <cellStyle name="Percent 2 3 4 5 2" xfId="31607" xr:uid="{4B0016CE-0CEA-4EF2-B92F-37E1FD6B0A2D}"/>
    <cellStyle name="Percent 2 3 4 5 2 2" xfId="31608" xr:uid="{E15A4148-E296-4808-A254-842C364A29CB}"/>
    <cellStyle name="Percent 2 3 4 5 3" xfId="31609" xr:uid="{64FF0B00-D1FF-4F7E-B20C-5F8745298EEA}"/>
    <cellStyle name="Percent 2 3 4 5 4" xfId="31610" xr:uid="{FB9A5F2B-1318-43F9-8665-BFA2831C63D1}"/>
    <cellStyle name="Percent 2 3 4 6" xfId="31611" xr:uid="{FA64E319-9FEE-464F-AAEC-C747F15CE9D6}"/>
    <cellStyle name="Percent 2 3 4 6 2" xfId="31612" xr:uid="{A97FB5A7-6CC7-4707-928C-A6CF7FC39556}"/>
    <cellStyle name="Percent 2 3 4 7" xfId="31613" xr:uid="{3687DE0E-FF0D-4E4D-8C9C-96A017424BD0}"/>
    <cellStyle name="Percent 2 3 4 8" xfId="31614" xr:uid="{405771A0-D4F2-4D8F-A3D0-916F836644A6}"/>
    <cellStyle name="Percent 2 3 4 9" xfId="31615" xr:uid="{26D1AA1E-0052-4C5D-8E8B-CFF40AA871BF}"/>
    <cellStyle name="Percent 2 3 5" xfId="31616" xr:uid="{4D60DEE6-1738-4A32-8460-69FE77353D95}"/>
    <cellStyle name="Percent 2 3 5 2" xfId="31617" xr:uid="{92E37D85-102E-41B7-A98B-325A221F826E}"/>
    <cellStyle name="Percent 2 3 5 2 2" xfId="31618" xr:uid="{946832F0-E009-4945-955E-EDA8B58F5A0F}"/>
    <cellStyle name="Percent 2 3 5 3" xfId="31619" xr:uid="{DF2F2D56-5ACF-4D88-906B-808D417C1F98}"/>
    <cellStyle name="Percent 2 3 5 4" xfId="31620" xr:uid="{7E708C75-31FA-4292-BC5E-23B88E871935}"/>
    <cellStyle name="Percent 2 3 5 5" xfId="31621" xr:uid="{9C8DD146-D008-4571-A445-E2EDB6C98001}"/>
    <cellStyle name="Percent 2 3 6" xfId="31622" xr:uid="{1D9BC714-4C63-4E77-9A99-9E1DF829E3E3}"/>
    <cellStyle name="Percent 2 3 6 2" xfId="31623" xr:uid="{85C3337C-B961-408B-BDA5-AA8B932DF516}"/>
    <cellStyle name="Percent 2 3 6 2 2" xfId="31624" xr:uid="{6EFF00EF-B4CF-4EEC-B2AA-67B42738227A}"/>
    <cellStyle name="Percent 2 3 6 3" xfId="31625" xr:uid="{121C7D91-EC3C-482F-B543-5110BBB3BF6F}"/>
    <cellStyle name="Percent 2 3 6 4" xfId="31626" xr:uid="{60CACE00-D384-4E46-9D7A-632B8836B4AB}"/>
    <cellStyle name="Percent 2 3 6 5" xfId="31627" xr:uid="{7B93FE8E-0A8D-471D-800B-5DD6045C62B7}"/>
    <cellStyle name="Percent 2 3 7" xfId="31628" xr:uid="{920D2D6C-7FEC-45FA-8277-2BB696736FB7}"/>
    <cellStyle name="Percent 2 3 7 2" xfId="31629" xr:uid="{91C2CD14-FCDE-45C3-8F4A-E26682997D96}"/>
    <cellStyle name="Percent 2 3 7 2 2" xfId="31630" xr:uid="{91AFE492-55C9-41CD-B68E-8A05B0D109D4}"/>
    <cellStyle name="Percent 2 3 7 3" xfId="31631" xr:uid="{0B80ED9A-C647-4E30-ACB2-F7FE2B8AC48A}"/>
    <cellStyle name="Percent 2 3 7 4" xfId="31632" xr:uid="{13C993E1-448D-4CC6-B9FC-62CFA21BB344}"/>
    <cellStyle name="Percent 2 3 7 5" xfId="31633" xr:uid="{536F6985-6A2F-4C57-A810-3582A36BE3EC}"/>
    <cellStyle name="Percent 2 3 8" xfId="31634" xr:uid="{A2B82A12-1DE8-4580-AA37-79A5D2EA58F2}"/>
    <cellStyle name="Percent 2 3 8 2" xfId="31635" xr:uid="{9DA56433-8FCB-4273-8577-341834DA844F}"/>
    <cellStyle name="Percent 2 3 8 2 2" xfId="31636" xr:uid="{A1115E12-33E6-47BE-BBFC-4582085C9D69}"/>
    <cellStyle name="Percent 2 3 8 3" xfId="31637" xr:uid="{4436DBDC-400F-42D9-B98E-D23B35DB360E}"/>
    <cellStyle name="Percent 2 3 8 4" xfId="31638" xr:uid="{8F9536F8-B4FA-4091-8343-DEA5E8EAC6D8}"/>
    <cellStyle name="Percent 2 3 9" xfId="31639" xr:uid="{DEE3A01F-2C67-436B-B3B5-F26F1EF6EC34}"/>
    <cellStyle name="Percent 2 3 9 2" xfId="31640" xr:uid="{D5EE574C-DA84-4DC1-BD16-DA1DFE203F48}"/>
    <cellStyle name="Percent 2 4" xfId="947" xr:uid="{A3EF8663-E50C-47DD-9079-B3FBB6B1CF8C}"/>
    <cellStyle name="Percent 2 4 10" xfId="31641" xr:uid="{86528559-938F-4A9F-833C-6313A4247B28}"/>
    <cellStyle name="Percent 2 4 2" xfId="948" xr:uid="{F01B8CC9-10E7-4751-905E-2E7A38BA5383}"/>
    <cellStyle name="Percent 2 4 2 2" xfId="949" xr:uid="{AD7786F1-1AA8-4F58-8B3F-EAA06044D608}"/>
    <cellStyle name="Percent 2 4 2 2 2" xfId="31644" xr:uid="{9C554DC9-28FE-41E7-9EB7-F75EFFE0DC00}"/>
    <cellStyle name="Percent 2 4 2 2 3" xfId="31645" xr:uid="{DB32CC54-A181-469F-9B65-8517DD49A9F5}"/>
    <cellStyle name="Percent 2 4 2 2 4" xfId="31643" xr:uid="{601DB970-8005-42F3-BF69-BC483D9C5980}"/>
    <cellStyle name="Percent 2 4 2 3" xfId="31646" xr:uid="{DE04BB43-B9F7-4867-92BD-71B10E2D2289}"/>
    <cellStyle name="Percent 2 4 2 4" xfId="31647" xr:uid="{BC970E24-9132-4208-A5B6-0CF6C18D8599}"/>
    <cellStyle name="Percent 2 4 2 5" xfId="31642" xr:uid="{1D4B8C0D-D1E6-4384-BB95-C4DA4535161F}"/>
    <cellStyle name="Percent 2 4 3" xfId="950" xr:uid="{950DD7C7-05E0-4B25-AF5F-4CBD06AD0B10}"/>
    <cellStyle name="Percent 2 4 3 2" xfId="951" xr:uid="{863CD9E8-D5DC-4042-BBA7-D35A7A28B04C}"/>
    <cellStyle name="Percent 2 4 3 2 2" xfId="31650" xr:uid="{6E436F91-0969-4778-9F2E-7EFB2E255176}"/>
    <cellStyle name="Percent 2 4 3 2 3" xfId="31651" xr:uid="{8DB7BFED-4828-473A-B38E-C78C76D5CF90}"/>
    <cellStyle name="Percent 2 4 3 2 4" xfId="31649" xr:uid="{9B444517-BFBF-4173-8D87-CFA82924F69B}"/>
    <cellStyle name="Percent 2 4 3 3" xfId="31652" xr:uid="{CDF4FA19-7477-4512-979F-256D06FC8E67}"/>
    <cellStyle name="Percent 2 4 3 4" xfId="31653" xr:uid="{A010DE36-6C1C-4398-8D8B-731AB9A9D213}"/>
    <cellStyle name="Percent 2 4 3 5" xfId="31654" xr:uid="{A403879D-AB55-4EA7-A0B9-985F5E614F9A}"/>
    <cellStyle name="Percent 2 4 3 6" xfId="31648" xr:uid="{57A883E5-D992-4DCD-BD96-37496BB7A5EF}"/>
    <cellStyle name="Percent 2 4 4" xfId="952" xr:uid="{DC135974-3A84-432D-9877-1CBD66F91335}"/>
    <cellStyle name="Percent 2 4 4 2" xfId="953" xr:uid="{B32F05F6-4C7A-436A-A09B-66F1B00B7211}"/>
    <cellStyle name="Percent 2 4 4 2 2" xfId="31656" xr:uid="{D28C2944-1B6F-42A7-A457-EE4BB31B75BA}"/>
    <cellStyle name="Percent 2 4 4 3" xfId="31655" xr:uid="{2C9CF950-FC8E-42F7-93AB-86B8DB4D4B76}"/>
    <cellStyle name="Percent 2 4 5" xfId="954" xr:uid="{91DC1B1A-4B8F-4A77-9BF6-EA57A5BFA0F7}"/>
    <cellStyle name="Percent 2 4 5 2" xfId="31657" xr:uid="{40B5A0EF-D987-45C7-A5C4-6E8013820326}"/>
    <cellStyle name="Percent 2 4 6" xfId="955" xr:uid="{67296846-ECD4-4409-9A46-3EAD174C0626}"/>
    <cellStyle name="Percent 2 4 6 2" xfId="31658" xr:uid="{A867771F-1037-4674-99D0-00A0EC14411A}"/>
    <cellStyle name="Percent 2 4 7" xfId="31659" xr:uid="{3086E711-C84B-4EF5-8076-27AFC459D356}"/>
    <cellStyle name="Percent 2 4 8" xfId="31660" xr:uid="{1735D6B6-1E08-497A-B120-C70FB9D89362}"/>
    <cellStyle name="Percent 2 4 9" xfId="31661" xr:uid="{2C44716D-CFA0-4154-B00E-D6512B4837A5}"/>
    <cellStyle name="Percent 2 5" xfId="956" xr:uid="{B9DE861F-EABB-4746-9521-186DC1F1374E}"/>
    <cellStyle name="Percent 2 5 2" xfId="31662" xr:uid="{AC8F2354-F9AB-4D6B-A3F8-607423B8579D}"/>
    <cellStyle name="Percent 2 5 2 2" xfId="31663" xr:uid="{4D9DE2BA-FF3D-4973-B5FC-6200E8904C17}"/>
    <cellStyle name="Percent 2 5 2 2 2" xfId="31664" xr:uid="{6E1A55D1-43F8-47BF-8D87-03F9CF719CFB}"/>
    <cellStyle name="Percent 2 5 2 2 2 2" xfId="31665" xr:uid="{6D5ADC0A-1432-46CA-8EB9-3FFF31395E5F}"/>
    <cellStyle name="Percent 2 5 2 2 3" xfId="31666" xr:uid="{C6F3B74E-0AAE-438F-9FBC-0BCC4037E0D3}"/>
    <cellStyle name="Percent 2 5 2 3" xfId="31667" xr:uid="{79AE089C-1F97-4557-9839-90B5008A7773}"/>
    <cellStyle name="Percent 2 5 2 3 2" xfId="31668" xr:uid="{CF2C89B2-BA76-4482-8A87-6B5B201B7167}"/>
    <cellStyle name="Percent 2 5 2 4" xfId="31669" xr:uid="{E12DAFBC-A06C-421A-9799-74079674899E}"/>
    <cellStyle name="Percent 2 5 2 5" xfId="31670" xr:uid="{33E790AE-DA4C-4C4B-A4C4-61B9045945E0}"/>
    <cellStyle name="Percent 2 5 3" xfId="31671" xr:uid="{BAC3F679-EB80-4237-A513-3AB33C0B63BF}"/>
    <cellStyle name="Percent 2 5 4" xfId="31672" xr:uid="{5228B80D-2929-4BAF-A552-9F44035C0443}"/>
    <cellStyle name="Percent 2 5 4 2" xfId="31673" xr:uid="{96F9C2B9-3752-4DFD-B85D-0D54B0DCFF6E}"/>
    <cellStyle name="Percent 2 5 5" xfId="31674" xr:uid="{34111D6E-0A70-4161-A1D8-D8DD42290B05}"/>
    <cellStyle name="Percent 2 5 6" xfId="31675" xr:uid="{424041CF-1176-4347-80A4-D4951B9C3CE5}"/>
    <cellStyle name="Percent 2 5 7" xfId="31676" xr:uid="{A0A07C1D-782E-46FE-8F10-7AEE46E85056}"/>
    <cellStyle name="Percent 2 6" xfId="31677" xr:uid="{E2888518-4571-4702-80B8-D9A02AC21D4C}"/>
    <cellStyle name="Percent 2 6 2" xfId="31678" xr:uid="{CA730738-DA08-45C9-AEDB-A15876A5137B}"/>
    <cellStyle name="Percent 2 6 2 2" xfId="31679" xr:uid="{C4B2B8F3-A058-41BD-8190-6EF727BB4F55}"/>
    <cellStyle name="Percent 2 6 2 2 2" xfId="31680" xr:uid="{9065259E-6677-4546-BDE6-C7C5E2B49C20}"/>
    <cellStyle name="Percent 2 6 2 2 2 2" xfId="31681" xr:uid="{19B7D0B5-4F23-430C-9592-3846B5B18DEC}"/>
    <cellStyle name="Percent 2 6 2 2 3" xfId="31682" xr:uid="{0A1B9B71-13F9-4A62-93C2-AD2924BD6BAF}"/>
    <cellStyle name="Percent 2 6 2 2 4" xfId="31683" xr:uid="{432E6A9C-D439-4012-BE5B-4A679486363F}"/>
    <cellStyle name="Percent 2 6 2 3" xfId="31684" xr:uid="{076F6A65-0EFD-4149-80CF-025A3F133F40}"/>
    <cellStyle name="Percent 2 6 2 3 2" xfId="31685" xr:uid="{625F0E83-3DD5-49B5-8EC8-F428B701FBE8}"/>
    <cellStyle name="Percent 2 6 2 3 3" xfId="31686" xr:uid="{E7E9181B-BDE9-412C-BBD7-87D7A2C7252C}"/>
    <cellStyle name="Percent 2 6 2 4" xfId="31687" xr:uid="{5BA482C1-2BFF-465E-A92D-2A152A704125}"/>
    <cellStyle name="Percent 2 6 2 5" xfId="31688" xr:uid="{DFDD98D3-8EA5-4910-BB9B-CBD84E2A9BF4}"/>
    <cellStyle name="Percent 2 6 3" xfId="31689" xr:uid="{94663C6F-1ACB-4710-8AE8-E3A159A14BC9}"/>
    <cellStyle name="Percent 2 6 3 2" xfId="31690" xr:uid="{D4E35A05-B634-484C-9C45-51A78C3FA151}"/>
    <cellStyle name="Percent 2 6 3 2 2" xfId="31691" xr:uid="{D4188A51-B267-458A-8C7A-951E08057B2D}"/>
    <cellStyle name="Percent 2 6 3 3" xfId="31692" xr:uid="{7EFF1B5D-C9C1-4165-A2CA-CAF9091EDF0D}"/>
    <cellStyle name="Percent 2 6 3 4" xfId="31693" xr:uid="{7B072968-99BA-4EF4-A07D-761E09810222}"/>
    <cellStyle name="Percent 2 6 3 5" xfId="31694" xr:uid="{3B3DF8E7-6D0E-464B-B8F4-AD59A8052395}"/>
    <cellStyle name="Percent 2 6 4" xfId="31695" xr:uid="{65103FC2-2EF2-4830-AD52-BC33583C3B74}"/>
    <cellStyle name="Percent 2 6 4 2" xfId="31696" xr:uid="{2A2807FC-96DE-4B8F-95CD-EE6696FADFC9}"/>
    <cellStyle name="Percent 2 6 4 2 2" xfId="31697" xr:uid="{52674036-04B3-49CF-BC94-597423851937}"/>
    <cellStyle name="Percent 2 6 4 3" xfId="31698" xr:uid="{464E83EF-F61C-45B7-B0A9-EAC388478DE7}"/>
    <cellStyle name="Percent 2 6 5" xfId="31699" xr:uid="{5ED976FC-7E08-42D6-A408-E567D52760AB}"/>
    <cellStyle name="Percent 2 6 5 2" xfId="31700" xr:uid="{578B29B9-968B-4678-9005-E8CCE4ADB543}"/>
    <cellStyle name="Percent 2 6 6" xfId="31701" xr:uid="{1EA29A60-84BA-403E-A881-4772F3708E09}"/>
    <cellStyle name="Percent 2 6 7" xfId="31702" xr:uid="{78B67E9A-3D57-45A6-888C-CBE6191473CF}"/>
    <cellStyle name="Percent 2 6 8" xfId="31703" xr:uid="{19DEEAB4-0629-42BC-A3DA-F42A3A152C09}"/>
    <cellStyle name="Percent 2 7" xfId="31704" xr:uid="{9A793DAE-1A0F-416A-88A2-E091225426D9}"/>
    <cellStyle name="Percent 2 7 2" xfId="31705" xr:uid="{AE31EFF3-2112-49AF-8F1A-AA323BE72629}"/>
    <cellStyle name="Percent 2 7 2 2" xfId="31706" xr:uid="{87400578-A6B7-41FB-A5F6-70AFDF2A6051}"/>
    <cellStyle name="Percent 2 7 2 3" xfId="31707" xr:uid="{ACB02DB5-5211-4C01-9B55-550447BC6D5B}"/>
    <cellStyle name="Percent 2 7 3" xfId="31708" xr:uid="{5312B13B-B56A-4EEE-B0CD-634CF207318D}"/>
    <cellStyle name="Percent 2 7 4" xfId="31709" xr:uid="{96FB11B9-0391-4842-87C4-1661E40595ED}"/>
    <cellStyle name="Percent 2 7 5" xfId="31710" xr:uid="{CCEB70E0-E898-4A4B-84D5-9BE6B07AFE12}"/>
    <cellStyle name="Percent 2 7 6" xfId="31711" xr:uid="{0EF802B2-4339-4153-9CDF-A56953DF6BCF}"/>
    <cellStyle name="Percent 2 8" xfId="31712" xr:uid="{E768A58E-713B-431A-9B95-6C65FF324946}"/>
    <cellStyle name="Percent 2 8 2" xfId="31713" xr:uid="{75F75378-D427-45E0-9003-5C9ADF8FB3BC}"/>
    <cellStyle name="Percent 2 8 2 2" xfId="31714" xr:uid="{1CFA3933-77EF-40C5-B21C-D20C7F407FAA}"/>
    <cellStyle name="Percent 2 8 3" xfId="31715" xr:uid="{2B2C8991-148F-4948-ABB6-86162148B2D1}"/>
    <cellStyle name="Percent 2 8 4" xfId="31716" xr:uid="{2961E164-6CBA-44D3-B2FB-EBFC633AE458}"/>
    <cellStyle name="Percent 2 9" xfId="31717" xr:uid="{5A74383D-81F2-4DED-8A7D-67FD1A03A96F}"/>
    <cellStyle name="Percent 2 9 2" xfId="31718" xr:uid="{D5E22E8A-BC7E-4CCB-8EDD-9C7162B041F8}"/>
    <cellStyle name="Percent 2 9 2 2" xfId="31719" xr:uid="{E8B72A74-B8CE-4142-A352-E7D3076D9F48}"/>
    <cellStyle name="Percent 2 9 3" xfId="31720" xr:uid="{1D0F12CD-33AF-4F97-BE2C-F20CFDDB9B3E}"/>
    <cellStyle name="Percent 2 9 4" xfId="31721" xr:uid="{E35C3798-E378-4A28-B943-E3645EC4B097}"/>
    <cellStyle name="Percent 20" xfId="31722" xr:uid="{9F350A35-A504-4E67-AA6E-D9A5C0E7449A}"/>
    <cellStyle name="Percent 20 10" xfId="31723" xr:uid="{82D1C72C-BD44-413E-929A-0C96C0FB73B0}"/>
    <cellStyle name="Percent 20 11" xfId="31724" xr:uid="{3DAF986C-7B76-415D-A493-8935C6053631}"/>
    <cellStyle name="Percent 20 12" xfId="31725" xr:uid="{562EA7F9-676E-4456-8B36-C56085ABB985}"/>
    <cellStyle name="Percent 20 13" xfId="31726" xr:uid="{1DE9E349-A79D-4562-BA96-AB9A794FD0BE}"/>
    <cellStyle name="Percent 20 2" xfId="31727" xr:uid="{5CBE990D-7C08-49E3-AFC9-3C798B12D290}"/>
    <cellStyle name="Percent 20 2 10" xfId="31728" xr:uid="{F034DF0D-4EB1-4B2D-B4C7-03103E37B316}"/>
    <cellStyle name="Percent 20 2 2" xfId="31729" xr:uid="{288F21D6-4786-4CB4-B0D0-9BB39E1F569F}"/>
    <cellStyle name="Percent 20 2 2 2" xfId="31730" xr:uid="{20AECC5D-5A57-42B5-AF5E-B2D6C98773DC}"/>
    <cellStyle name="Percent 20 2 2 2 2" xfId="31731" xr:uid="{AF3B56FA-F45C-47B5-B4DB-4ED867F19E4F}"/>
    <cellStyle name="Percent 20 2 2 3" xfId="31732" xr:uid="{885D76C1-4873-4810-96CB-E939EB73F53B}"/>
    <cellStyle name="Percent 20 2 2 4" xfId="31733" xr:uid="{CA8D6E80-BF9A-4ADE-B6D0-21EBA4480F79}"/>
    <cellStyle name="Percent 20 2 2 5" xfId="31734" xr:uid="{A88D12F6-C8C6-4126-A1CB-24DC4D09600C}"/>
    <cellStyle name="Percent 20 2 3" xfId="31735" xr:uid="{DAD1C212-E649-44D6-A839-BE3826B418D8}"/>
    <cellStyle name="Percent 20 2 3 2" xfId="31736" xr:uid="{0B9E293F-D65D-4687-AC22-E35BC74C622A}"/>
    <cellStyle name="Percent 20 2 3 2 2" xfId="31737" xr:uid="{2A02FA59-6A5E-44B4-BCFA-61AB23C455D4}"/>
    <cellStyle name="Percent 20 2 3 3" xfId="31738" xr:uid="{75144B11-6047-402B-8281-203F87AFC87F}"/>
    <cellStyle name="Percent 20 2 3 4" xfId="31739" xr:uid="{27138842-BAAB-434B-9771-61C62F839B25}"/>
    <cellStyle name="Percent 20 2 4" xfId="31740" xr:uid="{3AAFBD06-D6E7-4FAA-B857-590B697BD7B2}"/>
    <cellStyle name="Percent 20 2 4 2" xfId="31741" xr:uid="{BF839DCF-941A-4165-B723-7AC653C28A71}"/>
    <cellStyle name="Percent 20 2 4 2 2" xfId="31742" xr:uid="{B4DFF23A-FD89-4819-B1E7-3CCB8B46CB1F}"/>
    <cellStyle name="Percent 20 2 4 3" xfId="31743" xr:uid="{B460C199-4908-4F39-9E58-5388128A6C44}"/>
    <cellStyle name="Percent 20 2 4 4" xfId="31744" xr:uid="{204AA32C-DAB6-4855-A6CA-2ABBAA7B0A3A}"/>
    <cellStyle name="Percent 20 2 5" xfId="31745" xr:uid="{7475ACCF-B179-45A7-BC32-DBDED87D7D49}"/>
    <cellStyle name="Percent 20 2 5 2" xfId="31746" xr:uid="{7FEF45EA-47D4-4FD1-ADB1-2FFFFC62C3EE}"/>
    <cellStyle name="Percent 20 2 5 2 2" xfId="31747" xr:uid="{228B79FF-428F-4289-A5B1-CE688A451F50}"/>
    <cellStyle name="Percent 20 2 5 3" xfId="31748" xr:uid="{7953EC4F-CEBE-4563-8318-16D5098E372C}"/>
    <cellStyle name="Percent 20 2 5 4" xfId="31749" xr:uid="{0E7BD27D-D9CC-4EA7-A7BC-DF14BFEDBCCA}"/>
    <cellStyle name="Percent 20 2 6" xfId="31750" xr:uid="{40751B7A-4523-4375-8FE6-C401E34EECEC}"/>
    <cellStyle name="Percent 20 2 6 2" xfId="31751" xr:uid="{2FF63C95-E60F-4E28-9AF0-CBDBD2FB88FA}"/>
    <cellStyle name="Percent 20 2 7" xfId="31752" xr:uid="{C013CFC9-C5EA-4703-AEB0-A1375D2C4B39}"/>
    <cellStyle name="Percent 20 2 8" xfId="31753" xr:uid="{96C5E073-4EED-4DEB-AE23-46C476CB1EBB}"/>
    <cellStyle name="Percent 20 2 9" xfId="31754" xr:uid="{759F615A-27E6-4A8D-9F51-C7DD7E1790C8}"/>
    <cellStyle name="Percent 20 3" xfId="31755" xr:uid="{886A8212-085B-4D8B-B04E-C99D74FCF5B9}"/>
    <cellStyle name="Percent 20 3 2" xfId="31756" xr:uid="{9D35067F-17A5-401E-B1A0-61C17CD46163}"/>
    <cellStyle name="Percent 20 3 2 2" xfId="31757" xr:uid="{13501522-069B-4D0E-A157-C1E50A1CBEE8}"/>
    <cellStyle name="Percent 20 3 3" xfId="31758" xr:uid="{ED88F1E9-A14D-4074-B307-78E3516E4ACD}"/>
    <cellStyle name="Percent 20 3 4" xfId="31759" xr:uid="{190E67F1-5623-4B70-BB31-F1CCD3A71E75}"/>
    <cellStyle name="Percent 20 3 5" xfId="31760" xr:uid="{2B7B6056-CEBB-4F3E-9D08-B69C7DA17DEC}"/>
    <cellStyle name="Percent 20 4" xfId="31761" xr:uid="{081654CC-2FBA-465A-BE05-5A7D4025A57E}"/>
    <cellStyle name="Percent 20 4 2" xfId="31762" xr:uid="{CC7234E7-630E-48A9-829E-A426EE677D13}"/>
    <cellStyle name="Percent 20 4 2 2" xfId="31763" xr:uid="{F2F45F65-C78C-4230-A01C-A8DDA897BDA1}"/>
    <cellStyle name="Percent 20 4 3" xfId="31764" xr:uid="{BE166327-104B-4A29-87A3-110287966102}"/>
    <cellStyle name="Percent 20 4 4" xfId="31765" xr:uid="{3DE40AFF-4D23-4659-918F-74F460926CE9}"/>
    <cellStyle name="Percent 20 4 5" xfId="31766" xr:uid="{06CC8F2F-934F-472D-9A7F-BE331301B918}"/>
    <cellStyle name="Percent 20 5" xfId="31767" xr:uid="{C7703D42-B928-47F7-861D-B773771A7D3B}"/>
    <cellStyle name="Percent 20 5 2" xfId="31768" xr:uid="{25F3B1AC-9ED3-49C2-88E4-D19D88B5D0D5}"/>
    <cellStyle name="Percent 20 5 2 2" xfId="31769" xr:uid="{C2E0E224-4D40-4DD6-8552-48081ADA6ADD}"/>
    <cellStyle name="Percent 20 5 3" xfId="31770" xr:uid="{C348F85A-9089-4B79-A2F8-22CB9D95A8C7}"/>
    <cellStyle name="Percent 20 5 4" xfId="31771" xr:uid="{00BDD63E-40BE-4D19-A769-B595ED3FADBF}"/>
    <cellStyle name="Percent 20 5 5" xfId="31772" xr:uid="{BE94C453-A7C9-4542-8B20-743C71EFEAE1}"/>
    <cellStyle name="Percent 20 6" xfId="31773" xr:uid="{83B488FC-C6CE-4731-924F-5637B2CF4FCB}"/>
    <cellStyle name="Percent 20 6 2" xfId="31774" xr:uid="{A7137776-A93F-4143-A757-D1847D7F82D0}"/>
    <cellStyle name="Percent 20 6 2 2" xfId="31775" xr:uid="{30EF9DE9-C3F7-43D6-B3C5-01637B97B654}"/>
    <cellStyle name="Percent 20 6 3" xfId="31776" xr:uid="{B82923E6-CE98-4B70-9CC2-C02371F77B69}"/>
    <cellStyle name="Percent 20 6 4" xfId="31777" xr:uid="{DBBA7045-EBC3-46DF-8347-1C426C930751}"/>
    <cellStyle name="Percent 20 7" xfId="31778" xr:uid="{E24958F7-213C-4DAF-ADCB-4E7D153F0B17}"/>
    <cellStyle name="Percent 20 7 2" xfId="31779" xr:uid="{E850865A-EF94-4DE9-80F6-B7968071957F}"/>
    <cellStyle name="Percent 20 8" xfId="31780" xr:uid="{26CA9737-33F7-4FE0-B2BD-78DC781F9B4C}"/>
    <cellStyle name="Percent 20 9" xfId="31781" xr:uid="{2D119015-90D3-4993-A897-CD0367E3F656}"/>
    <cellStyle name="Percent 21" xfId="31782" xr:uid="{CA641239-DE69-496A-9AEA-A9B08CD3B50D}"/>
    <cellStyle name="Percent 21 2" xfId="31783" xr:uid="{A6DCA462-95BF-4554-A5A9-484EEE482577}"/>
    <cellStyle name="Percent 21 2 2" xfId="31784" xr:uid="{2CE613EE-0E4C-47A3-8080-3D05ABAEA5F5}"/>
    <cellStyle name="Percent 21 2 2 2" xfId="31785" xr:uid="{9DED25D1-2C6C-46B1-95D4-4FFF1FF90053}"/>
    <cellStyle name="Percent 21 2 3" xfId="31786" xr:uid="{EA9FBD46-41B5-411D-A417-0614B58DB3D3}"/>
    <cellStyle name="Percent 21 2 4" xfId="31787" xr:uid="{86B06CAF-6051-4C61-8ED4-63FFC5AFCCFA}"/>
    <cellStyle name="Percent 21 3" xfId="31788" xr:uid="{4C5C8B8C-7ABE-4408-AAA5-B4EB7DBE1F93}"/>
    <cellStyle name="Percent 21 3 2" xfId="31789" xr:uid="{56142438-E169-4EA3-89F0-39C9EF7A59BD}"/>
    <cellStyle name="Percent 21 3 2 2" xfId="31790" xr:uid="{955AF61D-5615-46D2-866C-35499F4634E5}"/>
    <cellStyle name="Percent 21 3 2 2 2" xfId="31791" xr:uid="{9F90B0BB-0919-43B7-BE19-CE5C8EEFEF4B}"/>
    <cellStyle name="Percent 21 3 2 2 3" xfId="31792" xr:uid="{ABADDC24-B8B6-46C3-B0EA-213868C24536}"/>
    <cellStyle name="Percent 21 3 2 3" xfId="31793" xr:uid="{42FE8CAA-88BB-4342-9AF4-9FF8AB420F58}"/>
    <cellStyle name="Percent 21 3 2 4" xfId="31794" xr:uid="{1C4F3156-550F-4018-B6D8-9535E4347874}"/>
    <cellStyle name="Percent 21 3 3" xfId="31795" xr:uid="{FF03FBAC-DDF2-4191-BA80-20A494EFD653}"/>
    <cellStyle name="Percent 21 3 4" xfId="31796" xr:uid="{85195D67-F91C-4692-9F5E-5215267F07F7}"/>
    <cellStyle name="Percent 21 3 5" xfId="31797" xr:uid="{223DDB24-3F5F-48C1-A119-B4DA686EB63F}"/>
    <cellStyle name="Percent 21 3 6" xfId="31798" xr:uid="{CD323A59-DB56-4BF8-B078-7A82DF3DFB57}"/>
    <cellStyle name="Percent 21 3 7" xfId="31799" xr:uid="{D4EC4DC1-B0CC-4ABC-B12B-BBD69AB2712C}"/>
    <cellStyle name="Percent 21 4" xfId="31800" xr:uid="{E739FE87-50B9-49AB-A588-8FB75C0D6B5B}"/>
    <cellStyle name="Percent 21 4 2" xfId="31801" xr:uid="{04F70354-12F9-45E9-954C-6A78B0629183}"/>
    <cellStyle name="Percent 21 5" xfId="31802" xr:uid="{FE9DECBF-D7AF-460E-82DB-DD180C12308B}"/>
    <cellStyle name="Percent 21 6" xfId="31803" xr:uid="{55819F47-BF4E-4175-AB65-F19FB94A13EE}"/>
    <cellStyle name="Percent 21 7" xfId="31804" xr:uid="{CBA986D5-A80C-4018-BDF7-37D2C170A0C5}"/>
    <cellStyle name="Percent 22" xfId="31805" xr:uid="{5FA0CDCD-086E-4277-8C2D-E1ABA4C18626}"/>
    <cellStyle name="Percent 22 2" xfId="31806" xr:uid="{ED687C8F-D977-4063-ADE8-070E4277EC59}"/>
    <cellStyle name="Percent 22 2 2" xfId="31807" xr:uid="{DD355B9D-9EA1-408C-8FDE-812DF0568528}"/>
    <cellStyle name="Percent 22 2 3" xfId="31808" xr:uid="{727B713C-1522-44E7-8B0E-00DBD681E6FF}"/>
    <cellStyle name="Percent 22 3" xfId="31809" xr:uid="{4773804D-655D-40C0-8E3E-01E03D7BD42F}"/>
    <cellStyle name="Percent 22 3 2" xfId="31810" xr:uid="{7905645C-26D6-4438-8E56-18B82C589C32}"/>
    <cellStyle name="Percent 22 4" xfId="31811" xr:uid="{61CF2D56-A7E8-4E5A-84F2-2D8E3CC9C87C}"/>
    <cellStyle name="Percent 22 5" xfId="31812" xr:uid="{92D3A310-9828-4C9E-B32F-0D8306EE6DF2}"/>
    <cellStyle name="Percent 23" xfId="31813" xr:uid="{0B008E9E-C2D0-4A2C-9390-702A93115ADA}"/>
    <cellStyle name="Percent 23 2" xfId="31814" xr:uid="{51C03E39-8E68-4CBD-A9CE-C2115771F1AF}"/>
    <cellStyle name="Percent 23 2 2" xfId="31815" xr:uid="{69FCE7E6-5422-4F6E-952D-7116CB6572CD}"/>
    <cellStyle name="Percent 23 2 3" xfId="31816" xr:uid="{097374F2-F103-4A3A-9C66-2D4FBCA251D3}"/>
    <cellStyle name="Percent 23 3" xfId="31817" xr:uid="{4BD4B469-566F-4B79-B763-A0194989B3BC}"/>
    <cellStyle name="Percent 23 4" xfId="31818" xr:uid="{F48B41AA-45D8-4DA4-878C-3AB7D29FA52C}"/>
    <cellStyle name="Percent 24" xfId="31819" xr:uid="{9FB87297-EBB6-4730-B517-8DFFEE39A5AA}"/>
    <cellStyle name="Percent 24 2" xfId="31820" xr:uid="{211E7307-910E-410B-8971-6D0F76E277BF}"/>
    <cellStyle name="Percent 24 2 2" xfId="31821" xr:uid="{24BE9AA3-7D52-4E48-ABFF-6DCCBB75DFDB}"/>
    <cellStyle name="Percent 24 2 3" xfId="31822" xr:uid="{3A0C0B17-952D-410A-989F-C28CE95190FE}"/>
    <cellStyle name="Percent 24 2 4" xfId="31823" xr:uid="{B78E85C3-5EF9-4CF2-AD7F-FE88E7894CFC}"/>
    <cellStyle name="Percent 24 3" xfId="31824" xr:uid="{E276D19B-8B46-418E-A20C-9FCD91078561}"/>
    <cellStyle name="Percent 24 4" xfId="31825" xr:uid="{1614EE51-B6DF-4EB4-B63C-94BD428BE3A9}"/>
    <cellStyle name="Percent 25" xfId="31826" xr:uid="{9FC203F5-0EC4-4C9B-A7E7-26584BE94318}"/>
    <cellStyle name="Percent 25 2" xfId="31827" xr:uid="{4B9B1E74-9E6E-42A1-A670-C7FAC688CA57}"/>
    <cellStyle name="Percent 25 2 2" xfId="31828" xr:uid="{A70AA84D-1543-4C94-898B-A22446AC7C52}"/>
    <cellStyle name="Percent 25 2 2 2" xfId="31829" xr:uid="{FD20F63A-E192-43F4-9CA8-8D7BF0F08B79}"/>
    <cellStyle name="Percent 25 2 2 2 2" xfId="31830" xr:uid="{2F675A9B-EEFC-4D66-B3B1-4002D24994E0}"/>
    <cellStyle name="Percent 25 2 2 2 3" xfId="31831" xr:uid="{F65F4E44-397C-4CBE-9F4B-A7300F7BA469}"/>
    <cellStyle name="Percent 25 2 2 3" xfId="31832" xr:uid="{224217C7-4C12-4115-8C9E-9FE38829E7DF}"/>
    <cellStyle name="Percent 25 2 2 4" xfId="31833" xr:uid="{F408A10F-FB0D-463E-9307-2489DE381973}"/>
    <cellStyle name="Percent 25 2 2 5" xfId="31834" xr:uid="{3307931A-A685-4321-AFB2-44E221EE4127}"/>
    <cellStyle name="Percent 25 2 3" xfId="31835" xr:uid="{9687BA06-7A12-42D6-A5ED-8F1FA7FDB43D}"/>
    <cellStyle name="Percent 25 2 4" xfId="31836" xr:uid="{D15655F9-91CE-4463-8592-155A0F79C63D}"/>
    <cellStyle name="Percent 25 2 5" xfId="31837" xr:uid="{64CE5E79-7AED-4FC2-ABEF-F156A4013847}"/>
    <cellStyle name="Percent 25 2 6" xfId="31838" xr:uid="{76484BE9-42F4-461F-B03F-8A7019C58B0E}"/>
    <cellStyle name="Percent 25 2 7" xfId="31839" xr:uid="{9939A29E-28ED-46AE-A6E0-B0EAC879AB60}"/>
    <cellStyle name="Percent 25 2 8" xfId="31840" xr:uid="{F2324E86-DA2C-44C9-98CD-1754CCB9D2B6}"/>
    <cellStyle name="Percent 25 3" xfId="31841" xr:uid="{A00E1EFE-A8E9-4C84-8490-F478C03AA42F}"/>
    <cellStyle name="Percent 25 4" xfId="31842" xr:uid="{3590B507-D5C7-4AA1-896C-3A3C461C7D90}"/>
    <cellStyle name="Percent 25 5" xfId="31843" xr:uid="{F0669931-4A8D-4CBE-B034-746962C8BB60}"/>
    <cellStyle name="Percent 26" xfId="31844" xr:uid="{1FE775A1-94F6-4347-ACD8-46FF5735F01E}"/>
    <cellStyle name="Percent 26 2" xfId="31845" xr:uid="{A9A37805-F580-4174-93B3-1438ADDABA6F}"/>
    <cellStyle name="Percent 26 2 2" xfId="31846" xr:uid="{83EDFA98-F8A7-4597-9DA0-97A96280B329}"/>
    <cellStyle name="Percent 26 2 3" xfId="31847" xr:uid="{526E1FB3-FB05-44C4-B7E9-D6FBC9EF257A}"/>
    <cellStyle name="Percent 26 2 3 2" xfId="31848" xr:uid="{19EE3679-209A-4530-950C-988B1C8D3211}"/>
    <cellStyle name="Percent 26 2 4" xfId="31849" xr:uid="{1333786D-6DB8-4087-8324-AF2B630A4455}"/>
    <cellStyle name="Percent 26 3" xfId="31850" xr:uid="{BF50C2BA-DC16-4AA1-9602-B0BD70790B94}"/>
    <cellStyle name="Percent 26 4" xfId="31851" xr:uid="{A7BB6BEC-3801-44E7-8741-4D786452696E}"/>
    <cellStyle name="Percent 26 5" xfId="31852" xr:uid="{6DC3D404-EC52-493D-BEAF-509D7617376A}"/>
    <cellStyle name="Percent 27" xfId="31853" xr:uid="{FD372E14-6FBE-4AFA-92B4-8DB519058B01}"/>
    <cellStyle name="Percent 27 2" xfId="31854" xr:uid="{F0958B3A-697C-42FD-9015-7C2F69B032B6}"/>
    <cellStyle name="Percent 27 2 2" xfId="31855" xr:uid="{31C3597D-33DB-475A-A704-F4CAF3D19CB4}"/>
    <cellStyle name="Percent 27 2 3" xfId="31856" xr:uid="{58608B73-788B-4546-B01E-4803FA672A91}"/>
    <cellStyle name="Percent 27 2 3 2" xfId="31857" xr:uid="{34478B5A-E051-4690-8020-27E6DAE71337}"/>
    <cellStyle name="Percent 27 3" xfId="31858" xr:uid="{3D39AF9B-A254-4B4A-95B8-572A8B928CF1}"/>
    <cellStyle name="Percent 27 4" xfId="31859" xr:uid="{5654FCDD-5D4A-4F4D-A30F-1F032F2AEF48}"/>
    <cellStyle name="Percent 27 5" xfId="31860" xr:uid="{BCA8069D-9F7B-4C5C-A4CA-6164701CADED}"/>
    <cellStyle name="Percent 28" xfId="31861" xr:uid="{9367102D-C107-4554-A392-909FC3FB3F47}"/>
    <cellStyle name="Percent 28 2" xfId="31862" xr:uid="{BE47CB14-58FE-451F-B426-97B267353897}"/>
    <cellStyle name="Percent 28 3" xfId="31863" xr:uid="{3C09259E-64E9-47D8-B73B-938B64846EF5}"/>
    <cellStyle name="Percent 28 4" xfId="31864" xr:uid="{0C2B3EC9-992F-4AD0-930A-489764E634D4}"/>
    <cellStyle name="Percent 28 5" xfId="31865" xr:uid="{99E6DF4B-A278-44B9-BB77-331150F09C4F}"/>
    <cellStyle name="Percent 29" xfId="31866" xr:uid="{B57C0444-2976-4C39-997B-6B5619DA5AEB}"/>
    <cellStyle name="Percent 29 2" xfId="31867" xr:uid="{5358A3EE-BED5-4C21-B6D2-3EC67445CE60}"/>
    <cellStyle name="Percent 29 3" xfId="31868" xr:uid="{E27C1D76-D1EA-45E5-B2DF-D233C36275FC}"/>
    <cellStyle name="Percent 29 4" xfId="31869" xr:uid="{34872AA5-BFA4-4A05-A15D-AD0E3052A31A}"/>
    <cellStyle name="Percent 29 5" xfId="31870" xr:uid="{43B06F85-899C-4DE4-A06F-DE8D3167A5FF}"/>
    <cellStyle name="Percent 3" xfId="957" xr:uid="{F5E39DC8-1D1B-4982-9033-9B4669E1C5DF}"/>
    <cellStyle name="Percent 3 10" xfId="31871" xr:uid="{D13DF05D-9434-4239-901F-9D262850E896}"/>
    <cellStyle name="Percent 3 10 2" xfId="31872" xr:uid="{C238687F-71B0-4CD1-BCE9-6A5675872265}"/>
    <cellStyle name="Percent 3 10 2 2" xfId="31873" xr:uid="{44EBB5C4-49F7-4435-930A-81FA30B3D160}"/>
    <cellStyle name="Percent 3 10 3" xfId="31874" xr:uid="{837A1B4F-D9E5-485D-A638-580BDEE89000}"/>
    <cellStyle name="Percent 3 11" xfId="31875" xr:uid="{1B70A5A3-D632-4597-B8E9-574E49FC63A2}"/>
    <cellStyle name="Percent 3 11 2" xfId="31876" xr:uid="{BC85986B-ECC7-429E-9142-75A1FFAD627D}"/>
    <cellStyle name="Percent 3 11 2 2" xfId="31877" xr:uid="{82B20BC5-75C6-4320-9759-FCC6EA2CC237}"/>
    <cellStyle name="Percent 3 11 3" xfId="31878" xr:uid="{C519311C-1AE9-497D-B7AE-A01CCB36D2AE}"/>
    <cellStyle name="Percent 3 12" xfId="31879" xr:uid="{155AD5A0-C0FF-4A52-B1E5-AEC9F72E1429}"/>
    <cellStyle name="Percent 3 12 2" xfId="31880" xr:uid="{B21287BE-E4A8-4843-A0F6-1F092F40FBAE}"/>
    <cellStyle name="Percent 3 12 2 2" xfId="31881" xr:uid="{72BC6DF7-334D-4ECD-8B72-06A5B139643B}"/>
    <cellStyle name="Percent 3 12 3" xfId="31882" xr:uid="{49F0FCD2-F8A1-49F9-AF57-F20169049D04}"/>
    <cellStyle name="Percent 3 13" xfId="31883" xr:uid="{493F9C5B-7B1B-4642-997B-CF8F01398616}"/>
    <cellStyle name="Percent 3 13 2" xfId="31884" xr:uid="{003F7981-A199-4923-A300-E90070C266C6}"/>
    <cellStyle name="Percent 3 13 2 2" xfId="31885" xr:uid="{03BD341A-33E9-440E-88A8-9EFDC247CE15}"/>
    <cellStyle name="Percent 3 13 3" xfId="31886" xr:uid="{96C1CD73-28A6-47BE-90B2-674B8D6D8574}"/>
    <cellStyle name="Percent 3 14" xfId="31887" xr:uid="{CA93D043-103B-4F95-A568-8E30AE851E79}"/>
    <cellStyle name="Percent 3 14 2" xfId="31888" xr:uid="{9B204FFE-3896-421D-89F5-0D06AB43BB74}"/>
    <cellStyle name="Percent 3 15" xfId="31889" xr:uid="{3FF282BF-4F0C-4D86-96F3-35BB40ABA95E}"/>
    <cellStyle name="Percent 3 15 2" xfId="31890" xr:uid="{F5447F30-2DB2-4E30-AF04-84D008055F5C}"/>
    <cellStyle name="Percent 3 16" xfId="31891" xr:uid="{A4F0BBCF-4834-484C-A031-CBD9F4C04923}"/>
    <cellStyle name="Percent 3 16 2" xfId="31892" xr:uid="{F5C92C06-C95E-49D9-8474-865C3BD466B9}"/>
    <cellStyle name="Percent 3 17" xfId="31893" xr:uid="{53FA245A-E8D3-457E-98BF-03241F597FA9}"/>
    <cellStyle name="Percent 3 17 2" xfId="31894" xr:uid="{588AB11C-BD64-4DC7-BE11-4778A205A173}"/>
    <cellStyle name="Percent 3 18" xfId="31895" xr:uid="{26978E3C-75B7-439B-A8B4-4F4D2E73A67E}"/>
    <cellStyle name="Percent 3 18 2" xfId="31896" xr:uid="{60EDFE96-CE8C-42CB-A872-1001A24BFC75}"/>
    <cellStyle name="Percent 3 19" xfId="31897" xr:uid="{6140E1A9-7308-4019-B7E0-034E2BFCBBC1}"/>
    <cellStyle name="Percent 3 19 2" xfId="31898" xr:uid="{400A17E4-9FB8-44B8-93EB-6197472FE43F}"/>
    <cellStyle name="Percent 3 2" xfId="958" xr:uid="{15B53AE5-8C5D-454F-AC7A-4A368409A9E3}"/>
    <cellStyle name="Percent 3 2 10" xfId="31900" xr:uid="{401F417D-3587-4FB5-8FC7-180E13D0A95F}"/>
    <cellStyle name="Percent 3 2 11" xfId="31901" xr:uid="{2611C776-9332-4475-9C33-33C965BF9E9F}"/>
    <cellStyle name="Percent 3 2 12" xfId="31899" xr:uid="{DDD205E3-018A-4E4A-B97D-F98F2E208460}"/>
    <cellStyle name="Percent 3 2 2" xfId="31902" xr:uid="{A1A99FEA-8262-4738-945C-973C7C6D965F}"/>
    <cellStyle name="Percent 3 2 2 10" xfId="31903" xr:uid="{97D06289-F7D3-4A6E-956C-91473FF20937}"/>
    <cellStyle name="Percent 3 2 2 2" xfId="31904" xr:uid="{5FB3DD43-88F1-403B-8951-11DA914F8BBC}"/>
    <cellStyle name="Percent 3 2 2 2 2" xfId="31905" xr:uid="{0A7F76DA-B3E9-4E2F-8DEA-5C7CB77519DA}"/>
    <cellStyle name="Percent 3 2 2 2 2 2" xfId="31906" xr:uid="{33E50B02-01BA-495F-B887-410E522C62B6}"/>
    <cellStyle name="Percent 3 2 2 2 2 3" xfId="31907" xr:uid="{B06B11E0-D08B-43B6-8904-368128606A2A}"/>
    <cellStyle name="Percent 3 2 2 2 3" xfId="31908" xr:uid="{939712D4-5709-46AB-832C-610ABFF4F036}"/>
    <cellStyle name="Percent 3 2 2 2 4" xfId="31909" xr:uid="{49CE9741-0375-4CC0-844E-17FC51E3F536}"/>
    <cellStyle name="Percent 3 2 2 2 5" xfId="31910" xr:uid="{053E2EF1-6213-4176-83B3-15F3E2F0D6B7}"/>
    <cellStyle name="Percent 3 2 2 3" xfId="31911" xr:uid="{6E453A68-CABA-4EE3-A202-18E0ADF4B14B}"/>
    <cellStyle name="Percent 3 2 2 3 2" xfId="31912" xr:uid="{3F62D166-323A-4298-ADEE-501AD4634F9D}"/>
    <cellStyle name="Percent 3 2 2 3 2 2" xfId="31913" xr:uid="{017206F9-626C-467B-88D5-C7C446E44A85}"/>
    <cellStyle name="Percent 3 2 2 3 3" xfId="31914" xr:uid="{512907CB-20B9-4900-8EB7-60F4322410CB}"/>
    <cellStyle name="Percent 3 2 2 3 4" xfId="31915" xr:uid="{ADC841B9-44C3-4C66-AA1A-74A0BCF8A8C9}"/>
    <cellStyle name="Percent 3 2 2 3 5" xfId="31916" xr:uid="{53B7A600-1281-4307-A49E-8F95F4BD1BAE}"/>
    <cellStyle name="Percent 3 2 2 4" xfId="31917" xr:uid="{C15E8FCF-7510-4661-9382-F1D35CF944DB}"/>
    <cellStyle name="Percent 3 2 2 4 2" xfId="31918" xr:uid="{2A6316A4-A949-48BA-A9BD-C5576C6628AD}"/>
    <cellStyle name="Percent 3 2 2 4 2 2" xfId="31919" xr:uid="{28486AA1-2D9B-47FD-918E-A55F3168BDCE}"/>
    <cellStyle name="Percent 3 2 2 4 3" xfId="31920" xr:uid="{B418289F-7319-4837-BCC2-F518E25D3040}"/>
    <cellStyle name="Percent 3 2 2 4 4" xfId="31921" xr:uid="{E5D49848-7FDE-49D1-93BE-FC972C96C937}"/>
    <cellStyle name="Percent 3 2 2 4 5" xfId="31922" xr:uid="{78E1C0B2-8277-44E3-8165-B7A3AAE3B4F6}"/>
    <cellStyle name="Percent 3 2 2 5" xfId="31923" xr:uid="{136F91D8-569A-405D-9107-F090CCA9928B}"/>
    <cellStyle name="Percent 3 2 2 5 2" xfId="31924" xr:uid="{BBF79665-4A4D-4525-A5A1-98DC7A217EF6}"/>
    <cellStyle name="Percent 3 2 2 5 2 2" xfId="31925" xr:uid="{E5470009-7217-4E94-94D0-A94765880191}"/>
    <cellStyle name="Percent 3 2 2 5 3" xfId="31926" xr:uid="{D91F85EB-C48E-4A7A-B295-9B126F9EDCDE}"/>
    <cellStyle name="Percent 3 2 2 5 4" xfId="31927" xr:uid="{A45CEBB1-BF64-4BCA-A690-01B3BE495216}"/>
    <cellStyle name="Percent 3 2 2 5 5" xfId="31928" xr:uid="{B0960674-A7C0-4778-AEB1-B580269F9832}"/>
    <cellStyle name="Percent 3 2 2 6" xfId="31929" xr:uid="{F8BE648C-3E9B-4B4A-8158-98EFA78E481A}"/>
    <cellStyle name="Percent 3 2 2 6 2" xfId="31930" xr:uid="{23922385-98FF-457B-A170-AACDA963614B}"/>
    <cellStyle name="Percent 3 2 2 7" xfId="31931" xr:uid="{4AC30766-F5BF-4575-A9F0-AD743C6FE6EA}"/>
    <cellStyle name="Percent 3 2 2 8" xfId="31932" xr:uid="{978E1E5F-D87A-4AFD-AB08-2CB9E4915B2C}"/>
    <cellStyle name="Percent 3 2 2 9" xfId="31933" xr:uid="{6539A245-2B75-4961-A9FD-194EA63D2930}"/>
    <cellStyle name="Percent 3 2 3" xfId="31934" xr:uid="{089B37FD-817F-4FF2-8AA6-E7111753497E}"/>
    <cellStyle name="Percent 3 2 3 2" xfId="31935" xr:uid="{D89DA6CE-6615-41CF-BAEE-39F81BE76F9E}"/>
    <cellStyle name="Percent 3 2 3 2 2" xfId="31936" xr:uid="{5CA1FB11-D68C-46D0-BADA-A79E3587E0C3}"/>
    <cellStyle name="Percent 3 2 3 2 3" xfId="31937" xr:uid="{120242EA-3A51-42F2-923F-713FC5C857F5}"/>
    <cellStyle name="Percent 3 2 3 3" xfId="31938" xr:uid="{BD6F8C6D-48FC-4F79-9A9F-39EEC94ABE9D}"/>
    <cellStyle name="Percent 3 2 3 4" xfId="31939" xr:uid="{839E22B1-A281-4B3A-AF0A-2315EBE9CBCD}"/>
    <cellStyle name="Percent 3 2 3 5" xfId="31940" xr:uid="{321CDDB3-B8E9-4B94-A035-542F648FF4D1}"/>
    <cellStyle name="Percent 3 2 4" xfId="31941" xr:uid="{5A082FFA-ADC9-4FAC-87BE-2A72C7A01490}"/>
    <cellStyle name="Percent 3 2 4 2" xfId="31942" xr:uid="{749E9A9D-CBA8-440D-A7FF-9D7E37315B28}"/>
    <cellStyle name="Percent 3 2 4 2 2" xfId="31943" xr:uid="{0520CB7A-DFBD-4199-B38E-91E665C32938}"/>
    <cellStyle name="Percent 3 2 4 2 3" xfId="31944" xr:uid="{9D6123A7-8022-4C4E-85C4-F06FD4CEF4A7}"/>
    <cellStyle name="Percent 3 2 4 3" xfId="31945" xr:uid="{19D6B36D-28C0-4AFE-BC7C-64FF62D99CF1}"/>
    <cellStyle name="Percent 3 2 4 4" xfId="31946" xr:uid="{B2C4F9CF-0A1B-4A7E-9D92-A705FA564DFC}"/>
    <cellStyle name="Percent 3 2 4 5" xfId="31947" xr:uid="{193605FB-D0C0-439E-9720-FE92677E9385}"/>
    <cellStyle name="Percent 3 2 5" xfId="31948" xr:uid="{7AD480DE-7DF2-49B1-8605-C784BDAA5A8D}"/>
    <cellStyle name="Percent 3 2 5 2" xfId="31949" xr:uid="{4B9B3918-E507-453B-AF00-640F37D0DD41}"/>
    <cellStyle name="Percent 3 2 5 2 2" xfId="31950" xr:uid="{BC1FBC93-4A98-4C6A-B93C-8BF6D9218561}"/>
    <cellStyle name="Percent 3 2 5 2 3" xfId="31951" xr:uid="{1DA014B4-A39B-46A5-A7C8-281AD7E5BC05}"/>
    <cellStyle name="Percent 3 2 5 3" xfId="31952" xr:uid="{A174A150-6C1A-4020-BF54-0A709E28B458}"/>
    <cellStyle name="Percent 3 2 5 4" xfId="31953" xr:uid="{96532FA8-2275-4A42-9F36-D683008E13A0}"/>
    <cellStyle name="Percent 3 2 5 5" xfId="31954" xr:uid="{CF90454A-6CA1-4658-BEBD-91E2A71AABFF}"/>
    <cellStyle name="Percent 3 2 6" xfId="31955" xr:uid="{1365FC5F-C9C9-4E25-B403-91BAB19A78EF}"/>
    <cellStyle name="Percent 3 2 6 2" xfId="31956" xr:uid="{8AAD56DE-0256-4D94-8CBA-EF5E56D41A17}"/>
    <cellStyle name="Percent 3 2 6 2 2" xfId="31957" xr:uid="{CC3A1874-3287-4E33-8C1F-C45AC2A88073}"/>
    <cellStyle name="Percent 3 2 6 3" xfId="31958" xr:uid="{CED7829A-84EA-4254-BAB2-137529092F40}"/>
    <cellStyle name="Percent 3 2 6 4" xfId="31959" xr:uid="{76634B6F-78E8-450F-B22E-ACFD7236D52A}"/>
    <cellStyle name="Percent 3 2 6 5" xfId="31960" xr:uid="{F21FA116-7B12-49EC-8F0C-A6E046EB0D59}"/>
    <cellStyle name="Percent 3 2 7" xfId="31961" xr:uid="{DACD66F5-4C9D-4E14-BFFF-A33955DAD968}"/>
    <cellStyle name="Percent 3 2 7 2" xfId="31962" xr:uid="{E77FC426-51CD-4F25-A07D-C0C7A99F2FD6}"/>
    <cellStyle name="Percent 3 2 7 2 2" xfId="31963" xr:uid="{FD235E49-5630-4F3D-8F4E-30A4061A0C11}"/>
    <cellStyle name="Percent 3 2 7 3" xfId="31964" xr:uid="{E6DF6A9C-C9C8-4AA2-AC65-B4094742DEDF}"/>
    <cellStyle name="Percent 3 2 7 4" xfId="31965" xr:uid="{BED6D8E3-ED22-4586-8C14-715E1B1CB041}"/>
    <cellStyle name="Percent 3 2 8" xfId="31966" xr:uid="{DEB7D5C7-0DD4-48E3-8932-143A686F69CA}"/>
    <cellStyle name="Percent 3 2 8 2" xfId="31967" xr:uid="{5C95A671-998B-4571-A37A-3E3B83820AB0}"/>
    <cellStyle name="Percent 3 2 9" xfId="31968" xr:uid="{9EECA23E-3283-431C-ADC3-93AE4953CD42}"/>
    <cellStyle name="Percent 3 20" xfId="31969" xr:uid="{1DAA98DF-D377-400B-9953-5983708BE853}"/>
    <cellStyle name="Percent 3 20 2" xfId="31970" xr:uid="{0EE98E0A-FC3D-444F-9D60-63554F36D25B}"/>
    <cellStyle name="Percent 3 21" xfId="31971" xr:uid="{AC2706F2-2445-4A2F-84FA-A46A9B7499E5}"/>
    <cellStyle name="Percent 3 22" xfId="33094" xr:uid="{F992057E-CC37-419F-846E-DB4DB1EE9D1E}"/>
    <cellStyle name="Percent 3 3" xfId="959" xr:uid="{90093F9A-D24E-4332-87FC-D4046F5E1EF0}"/>
    <cellStyle name="Percent 3 3 2" xfId="31973" xr:uid="{3BA1104B-6106-4E49-86A2-36EB825B724E}"/>
    <cellStyle name="Percent 3 3 2 2" xfId="31974" xr:uid="{78BB6E0B-1DBF-458F-B6DB-8DF863A405C3}"/>
    <cellStyle name="Percent 3 3 2 2 2" xfId="31975" xr:uid="{1E08181E-4353-4CEA-8BE1-1D59DBF2746E}"/>
    <cellStyle name="Percent 3 3 2 3" xfId="31976" xr:uid="{0CE90B2A-033C-4296-8D47-D3A715FC2484}"/>
    <cellStyle name="Percent 3 3 2 4" xfId="31977" xr:uid="{78F41734-4964-4386-B3B5-BCA200F4BEA1}"/>
    <cellStyle name="Percent 3 3 2 5" xfId="31978" xr:uid="{246225DA-641A-447E-AC6F-22F559EB3CEF}"/>
    <cellStyle name="Percent 3 3 2 6" xfId="31979" xr:uid="{E885BD52-B6FF-479C-A5A1-CAD4F9CB6B51}"/>
    <cellStyle name="Percent 3 3 3" xfId="31980" xr:uid="{9D22CEF0-FD9C-44A4-83C5-3938855EC992}"/>
    <cellStyle name="Percent 3 3 3 2" xfId="31981" xr:uid="{2ED027E8-8832-4BC4-A1FF-2305A22B3701}"/>
    <cellStyle name="Percent 3 3 3 2 2" xfId="31982" xr:uid="{67096605-348A-4C7C-A90E-7BDB89B56E40}"/>
    <cellStyle name="Percent 3 3 3 3" xfId="31983" xr:uid="{F0FFB8FA-C05C-425D-BFA6-625715DD65EF}"/>
    <cellStyle name="Percent 3 3 3 4" xfId="31984" xr:uid="{E1138AAE-DF64-4D0A-B385-4AE02B746DFA}"/>
    <cellStyle name="Percent 3 3 4" xfId="31985" xr:uid="{D049D7B9-A921-4D6D-936C-6FD9E9D5F929}"/>
    <cellStyle name="Percent 3 3 4 2" xfId="31986" xr:uid="{3E77C7C8-19B6-415F-A4B3-BFEBF3BA5C35}"/>
    <cellStyle name="Percent 3 3 5" xfId="31987" xr:uid="{A5CB3180-3D78-4B0B-AB8D-C9AF867524BA}"/>
    <cellStyle name="Percent 3 3 6" xfId="31988" xr:uid="{8B51116F-FF6B-474F-BD31-6638A49D8921}"/>
    <cellStyle name="Percent 3 3 7" xfId="31989" xr:uid="{AAF6CAD9-4B3E-480C-A873-AF6BCAA62ABC}"/>
    <cellStyle name="Percent 3 3 8" xfId="31972" xr:uid="{D00AC9EF-7B43-46C7-9CD4-BF8F99B88D35}"/>
    <cellStyle name="Percent 3 4" xfId="31990" xr:uid="{ED482875-31BA-4167-B4EE-9F40FC630346}"/>
    <cellStyle name="Percent 3 4 2" xfId="31991" xr:uid="{42420FAB-5D9C-4B78-AF89-E57FA1738719}"/>
    <cellStyle name="Percent 3 4 2 2" xfId="31992" xr:uid="{E87DB645-645C-4E31-BACC-7BA2E86F44B5}"/>
    <cellStyle name="Percent 3 4 2 2 2" xfId="31993" xr:uid="{60607147-BAEF-44FB-8F97-2E4D4C37E6BD}"/>
    <cellStyle name="Percent 3 4 2 3" xfId="31994" xr:uid="{1E0B311F-858B-4164-BFA9-2FD701DD312E}"/>
    <cellStyle name="Percent 3 4 2 4" xfId="31995" xr:uid="{DFD7F1E6-3817-4384-9B93-4C1B3375B8D9}"/>
    <cellStyle name="Percent 3 4 2 5" xfId="31996" xr:uid="{23401C71-0481-4C28-8D7C-59177DD0ECAC}"/>
    <cellStyle name="Percent 3 4 3" xfId="31997" xr:uid="{F3078013-2212-477E-97C6-A3567604668E}"/>
    <cellStyle name="Percent 3 4 3 2" xfId="31998" xr:uid="{94C6C0AF-ADFB-42B3-A8B7-3D7208B025D2}"/>
    <cellStyle name="Percent 3 4 3 2 2" xfId="31999" xr:uid="{7DD8ED37-C981-437A-BF8F-833AD870551F}"/>
    <cellStyle name="Percent 3 4 3 3" xfId="32000" xr:uid="{2914543B-989B-45D2-9ADE-ABA175326E71}"/>
    <cellStyle name="Percent 3 4 3 4" xfId="32001" xr:uid="{24390A10-40BA-40AA-ABFD-76AE1DF72FE6}"/>
    <cellStyle name="Percent 3 4 3 5" xfId="32002" xr:uid="{2D3DCCCF-6D2D-442C-9BA8-390DDCCD2AB7}"/>
    <cellStyle name="Percent 3 4 4" xfId="32003" xr:uid="{B21A4CA5-3CD0-4261-85F7-F362B045CA93}"/>
    <cellStyle name="Percent 3 4 4 2" xfId="32004" xr:uid="{3139E35F-61CC-4041-899D-05F6A3A66BDD}"/>
    <cellStyle name="Percent 3 4 5" xfId="32005" xr:uid="{BF2F6063-AB0A-45F1-A33E-0473FD9DA588}"/>
    <cellStyle name="Percent 3 4 6" xfId="32006" xr:uid="{5B82AE70-E1B9-4DF8-8E4C-9E9AEC2D8539}"/>
    <cellStyle name="Percent 3 4 7" xfId="32007" xr:uid="{EB506EBC-0615-488F-8972-AEB338F81281}"/>
    <cellStyle name="Percent 3 4 8" xfId="32008" xr:uid="{07984CBA-A779-40C3-89BE-3CA5BD28B7A0}"/>
    <cellStyle name="Percent 3 5" xfId="32009" xr:uid="{66C3B362-151A-49DC-B25C-1BDA7ABA5E7A}"/>
    <cellStyle name="Percent 3 5 2" xfId="32010" xr:uid="{17AC5976-1E90-44C9-BE70-3237B06F51AA}"/>
    <cellStyle name="Percent 3 5 2 2" xfId="32011" xr:uid="{BC4AAB78-F99E-49F4-A1A7-E36BD8963482}"/>
    <cellStyle name="Percent 3 5 2 2 2" xfId="32012" xr:uid="{B44D2A06-7DCB-4F1A-A33F-B41EC9347C9A}"/>
    <cellStyle name="Percent 3 5 2 3" xfId="32013" xr:uid="{E85BECF7-A415-4379-A04A-CA52A170241C}"/>
    <cellStyle name="Percent 3 5 3" xfId="32014" xr:uid="{CFBCC4C0-1819-4EEB-9B0F-8CC116860D5C}"/>
    <cellStyle name="Percent 3 5 3 2" xfId="32015" xr:uid="{81341A81-7510-4958-B62B-8A42F2FD1FBA}"/>
    <cellStyle name="Percent 3 5 3 2 2" xfId="32016" xr:uid="{3A178790-3B3F-4477-871C-D9C215C5E2A8}"/>
    <cellStyle name="Percent 3 5 3 3" xfId="32017" xr:uid="{00C19752-8779-4E0C-A3E9-C8EE24FE0059}"/>
    <cellStyle name="Percent 3 5 4" xfId="32018" xr:uid="{1A23A5B4-E820-423A-BE60-5A8E7C096482}"/>
    <cellStyle name="Percent 3 5 4 2" xfId="32019" xr:uid="{77AC20C2-FEB5-4426-9CEC-3A109CB0076F}"/>
    <cellStyle name="Percent 3 5 5" xfId="32020" xr:uid="{0F139FA1-D0B2-4003-BC03-3DC38C4F404F}"/>
    <cellStyle name="Percent 3 5 6" xfId="32021" xr:uid="{144EC729-8F11-44C0-8CA9-36DC6F40EA1A}"/>
    <cellStyle name="Percent 3 5 7" xfId="32022" xr:uid="{E45F858A-7502-492A-940B-96E384F5AC0E}"/>
    <cellStyle name="Percent 3 6" xfId="32023" xr:uid="{572D27FB-D6E8-415E-914B-1BD8DDB266DB}"/>
    <cellStyle name="Percent 3 6 2" xfId="32024" xr:uid="{61EE3AC0-374A-4407-AEE5-62E47CA7059D}"/>
    <cellStyle name="Percent 3 6 2 2" xfId="32025" xr:uid="{996D69B1-7AD9-4272-93E6-BD58BD3CF5D9}"/>
    <cellStyle name="Percent 3 6 2 3" xfId="32026" xr:uid="{3579C320-3362-4349-8D04-C5D1B426F804}"/>
    <cellStyle name="Percent 3 6 3" xfId="32027" xr:uid="{F14411D2-E10C-4089-B55C-85DCBBDC003E}"/>
    <cellStyle name="Percent 3 6 4" xfId="32028" xr:uid="{568FAE4F-3401-434F-AE1C-1D9D45D8B790}"/>
    <cellStyle name="Percent 3 6 5" xfId="32029" xr:uid="{63558B79-EA17-48FA-A5F5-1E1186055E9F}"/>
    <cellStyle name="Percent 3 6 6" xfId="32030" xr:uid="{F9B48DA7-0A88-4E8C-A3E6-02A11F898D00}"/>
    <cellStyle name="Percent 3 7" xfId="32031" xr:uid="{AD2D465D-C42E-4BD5-A809-A3B156B341A0}"/>
    <cellStyle name="Percent 3 7 2" xfId="32032" xr:uid="{A82D5338-9011-46E7-BB59-06C29844B92B}"/>
    <cellStyle name="Percent 3 7 2 2" xfId="32033" xr:uid="{C9273D1E-A9EE-49B3-901E-7623C4E7351A}"/>
    <cellStyle name="Percent 3 7 3" xfId="32034" xr:uid="{BD3BC3A4-43CA-4D86-A1D4-C042D89832E1}"/>
    <cellStyle name="Percent 3 7 4" xfId="32035" xr:uid="{43285C76-2234-4A7B-AA6B-D7B8C2477D6E}"/>
    <cellStyle name="Percent 3 8" xfId="32036" xr:uid="{526ECAC9-38C3-4A08-8BE8-2D402EF3261E}"/>
    <cellStyle name="Percent 3 8 2" xfId="32037" xr:uid="{1CE48E2B-D927-4A63-BC12-69552472CEB5}"/>
    <cellStyle name="Percent 3 8 2 2" xfId="32038" xr:uid="{DCB582D3-823C-40F2-AD1F-C4727E5D75A4}"/>
    <cellStyle name="Percent 3 8 3" xfId="32039" xr:uid="{D000DA24-2F4C-4654-8BCD-D17D6BBF2F1D}"/>
    <cellStyle name="Percent 3 9" xfId="32040" xr:uid="{9FD3EF63-BE6A-4D46-8EC7-D111D0C3D6D2}"/>
    <cellStyle name="Percent 3 9 2" xfId="32041" xr:uid="{8007E4E1-AE27-4576-B992-8F71E4D8679D}"/>
    <cellStyle name="Percent 3 9 2 2" xfId="32042" xr:uid="{573F51A7-6683-489E-A0CE-1FF90E7B236A}"/>
    <cellStyle name="Percent 3 9 3" xfId="32043" xr:uid="{21C48D94-6039-4EC3-86CD-2E7A61050164}"/>
    <cellStyle name="Percent 30" xfId="32044" xr:uid="{B3EAB483-671B-473B-A5E3-2926FEEB1FC8}"/>
    <cellStyle name="Percent 30 2" xfId="32045" xr:uid="{8677067A-2B54-4565-A8E4-6DFB13C609E5}"/>
    <cellStyle name="Percent 30 3" xfId="32046" xr:uid="{19AC451F-C109-424E-88F1-951BEDEEB1EE}"/>
    <cellStyle name="Percent 30 4" xfId="32047" xr:uid="{A9AA097F-58C9-42C2-BBA4-947349FE120D}"/>
    <cellStyle name="Percent 30 5" xfId="32048" xr:uid="{5942BCAE-ECCE-49C1-AE96-21E84A2DB725}"/>
    <cellStyle name="Percent 31" xfId="32049" xr:uid="{5C27C978-3F4E-4035-8A2A-520ABF33270E}"/>
    <cellStyle name="Percent 31 2" xfId="32050" xr:uid="{096E4CD2-C054-4158-AF9D-67D252D00767}"/>
    <cellStyle name="Percent 31 2 2" xfId="32051" xr:uid="{8FFEE12F-8061-4985-9C3D-E8EE690BB026}"/>
    <cellStyle name="Percent 31 3" xfId="32052" xr:uid="{6362A672-75C6-4D90-865E-E6493BF9B6A0}"/>
    <cellStyle name="Percent 31 4" xfId="32053" xr:uid="{9E6B51BB-8DB9-499F-9342-A6DF7895B33E}"/>
    <cellStyle name="Percent 32" xfId="32054" xr:uid="{6B76B19B-095C-4E1E-B15E-8A2D716B9549}"/>
    <cellStyle name="Percent 32 2" xfId="32055" xr:uid="{91017740-21FA-4929-B8BE-4137F4E7211D}"/>
    <cellStyle name="Percent 32 2 2" xfId="32056" xr:uid="{336F5072-0EF8-4B68-AF41-3BA947503AC8}"/>
    <cellStyle name="Percent 32 3" xfId="32057" xr:uid="{A6B5BE11-D9B0-44E9-903A-363EA4C657AC}"/>
    <cellStyle name="Percent 32 4" xfId="32058" xr:uid="{2D735E31-B528-4BB9-9A19-CB4A2A6E3B9C}"/>
    <cellStyle name="Percent 33" xfId="32059" xr:uid="{FEF73E7A-747A-4811-BCE9-C4542DD7C4EB}"/>
    <cellStyle name="Percent 33 2" xfId="32060" xr:uid="{99082971-5211-462E-8D1B-323FDD686D61}"/>
    <cellStyle name="Percent 33 2 2" xfId="32061" xr:uid="{ED6DE711-322D-4E18-95E0-F4BFD483A0BC}"/>
    <cellStyle name="Percent 33 3" xfId="32062" xr:uid="{BC4C6F10-7EB6-488A-B08C-5D6B9ECA65B0}"/>
    <cellStyle name="Percent 33 4" xfId="32063" xr:uid="{98DD2C32-E84E-48A4-BAB1-8CE7F4E800EE}"/>
    <cellStyle name="Percent 34" xfId="32064" xr:uid="{CE41CB56-F299-4F8F-B5D3-44AE5E5604B9}"/>
    <cellStyle name="Percent 34 2" xfId="32065" xr:uid="{9E9AF7ED-7DA9-4D4B-92B2-DC6EF8AF710C}"/>
    <cellStyle name="Percent 34 3" xfId="32066" xr:uid="{3EF0E2F4-CE6F-4FB0-8646-E137E72AEEEF}"/>
    <cellStyle name="Percent 34 4" xfId="32067" xr:uid="{9D800A45-A665-46BC-8077-897366F0247A}"/>
    <cellStyle name="Percent 35" xfId="32068" xr:uid="{343F5C84-6EFB-4287-B259-9B631769F886}"/>
    <cellStyle name="Percent 35 2" xfId="32069" xr:uid="{438D1537-2FB2-478C-8574-C2BA47D64146}"/>
    <cellStyle name="Percent 35 3" xfId="32070" xr:uid="{94ED68D4-0675-4214-8095-BADF3DAD12BE}"/>
    <cellStyle name="Percent 35 4" xfId="32071" xr:uid="{914D803E-A62E-4BAA-BEF9-70C8B663E2C2}"/>
    <cellStyle name="Percent 36" xfId="32072" xr:uid="{685177E9-DC3E-4CE7-B88F-5A9E146B3FF0}"/>
    <cellStyle name="Percent 36 2" xfId="32073" xr:uid="{078AA663-E323-4066-A45F-711EABC491D4}"/>
    <cellStyle name="Percent 36 3" xfId="32074" xr:uid="{D1380BA6-8395-4867-B5BA-4A5CF5F29E6E}"/>
    <cellStyle name="Percent 36 4" xfId="32075" xr:uid="{73C12033-8691-426E-95C1-A7FE1E90EEA0}"/>
    <cellStyle name="Percent 37" xfId="32076" xr:uid="{98276273-2E42-42D6-8F78-948FE60F5BC5}"/>
    <cellStyle name="Percent 37 2" xfId="32077" xr:uid="{3B33D9E6-5F6F-4096-97D7-1EFF478436BD}"/>
    <cellStyle name="Percent 37 3" xfId="32078" xr:uid="{6540DB0A-A1B2-44BC-85F6-B7D36840F5FA}"/>
    <cellStyle name="Percent 37 4" xfId="32079" xr:uid="{9A5C529B-0AFF-4633-B249-C5D30668763A}"/>
    <cellStyle name="Percent 38" xfId="32080" xr:uid="{2547FB0D-0311-4C1F-BF93-FB60FE8BC56B}"/>
    <cellStyle name="Percent 38 2" xfId="32081" xr:uid="{0AA67B4B-6B97-4830-B709-DC1600FB32F0}"/>
    <cellStyle name="Percent 38 3" xfId="32082" xr:uid="{DE8B024A-A49C-4353-9D39-2D5C7836D374}"/>
    <cellStyle name="Percent 38 4" xfId="32083" xr:uid="{8C49C040-F729-431C-A4AF-87684CFEF846}"/>
    <cellStyle name="Percent 39" xfId="32084" xr:uid="{F2E7136A-E550-4D54-908C-3A9E70570299}"/>
    <cellStyle name="Percent 39 2" xfId="32085" xr:uid="{0FB698EE-19FD-4765-97D8-526BC8E3AC30}"/>
    <cellStyle name="Percent 39 3" xfId="32086" xr:uid="{D4D3595D-14AB-46CC-AFAA-47C75EFADC02}"/>
    <cellStyle name="Percent 39 4" xfId="32087" xr:uid="{BCF38065-6F17-439D-83FE-47B9E508AE63}"/>
    <cellStyle name="Percent 4" xfId="960" xr:uid="{83907B2D-EBBA-4BFD-8B9A-BC7E26D487F1}"/>
    <cellStyle name="Percent 4 10" xfId="32088" xr:uid="{877E6767-FEC8-45C7-83DF-9F81E94FE218}"/>
    <cellStyle name="Percent 4 10 2" xfId="32089" xr:uid="{75D0266D-E529-431F-90EB-70640A5DD8D7}"/>
    <cellStyle name="Percent 4 10 3" xfId="32090" xr:uid="{F7D94E66-FDEE-4610-B981-8724439B3A5B}"/>
    <cellStyle name="Percent 4 11" xfId="32091" xr:uid="{08A45032-3372-4A19-B77C-F2A56C96190E}"/>
    <cellStyle name="Percent 4 12" xfId="32092" xr:uid="{D3D1CA06-9488-44C2-8548-60CB575ED815}"/>
    <cellStyle name="Percent 4 13" xfId="32093" xr:uid="{89DE4ECE-1A3A-490B-8E1F-4484AA53DAE3}"/>
    <cellStyle name="Percent 4 14" xfId="32094" xr:uid="{CDB00FFA-2467-4C01-B400-FEF33B036597}"/>
    <cellStyle name="Percent 4 2" xfId="961" xr:uid="{6D306F83-E339-496B-865E-DAAD45513588}"/>
    <cellStyle name="Percent 4 2 10" xfId="32096" xr:uid="{E59E205D-0F3C-4251-83D5-8A80701BCAE9}"/>
    <cellStyle name="Percent 4 2 11" xfId="32095" xr:uid="{492215BD-A1F9-43DC-8282-8F53247ACC87}"/>
    <cellStyle name="Percent 4 2 2" xfId="962" xr:uid="{50EEF0F4-D536-4C61-8E86-88D1D291425E}"/>
    <cellStyle name="Percent 4 2 2 2" xfId="32098" xr:uid="{9BF222F5-1D89-44F8-8B01-7AB8BB06A622}"/>
    <cellStyle name="Percent 4 2 2 2 2" xfId="32099" xr:uid="{A4E67AA9-AECC-4CB8-A317-3D384798BCCB}"/>
    <cellStyle name="Percent 4 2 2 2 2 2" xfId="32100" xr:uid="{8E638610-0832-4D23-8875-328B24B24E7E}"/>
    <cellStyle name="Percent 4 2 2 2 2 2 2" xfId="32101" xr:uid="{C877B819-D52C-4FDD-8B50-0095723FC90C}"/>
    <cellStyle name="Percent 4 2 2 2 2 3" xfId="32102" xr:uid="{084CDE6A-983F-4839-A488-46DBD77A072D}"/>
    <cellStyle name="Percent 4 2 2 2 2 4" xfId="32103" xr:uid="{29488AB4-14E8-47D2-BFF6-897DAD634F58}"/>
    <cellStyle name="Percent 4 2 2 2 3" xfId="32104" xr:uid="{37BD01D6-762D-445E-97CA-78212BA57DA3}"/>
    <cellStyle name="Percent 4 2 2 2 3 2" xfId="32105" xr:uid="{D844E60E-6C28-4140-8D72-F5FD959F3D8B}"/>
    <cellStyle name="Percent 4 2 2 2 3 2 2" xfId="32106" xr:uid="{0A343764-8917-40A1-9F1F-DE24A2C4EE79}"/>
    <cellStyle name="Percent 4 2 2 2 3 3" xfId="32107" xr:uid="{3F5259FF-86C1-409F-9D71-76DFF924CB82}"/>
    <cellStyle name="Percent 4 2 2 2 3 4" xfId="32108" xr:uid="{1DD62B68-FB71-4287-B874-2EF2C22FE61C}"/>
    <cellStyle name="Percent 4 2 2 2 4" xfId="32109" xr:uid="{517F3D28-9CD0-4C80-AECA-1F94AD2D193D}"/>
    <cellStyle name="Percent 4 2 2 2 4 2" xfId="32110" xr:uid="{26432A5C-DF16-441A-BFA8-28C470D5DFF6}"/>
    <cellStyle name="Percent 4 2 2 2 4 2 2" xfId="32111" xr:uid="{303DDD48-50C2-4C23-B176-EB699799C519}"/>
    <cellStyle name="Percent 4 2 2 2 4 3" xfId="32112" xr:uid="{3CA0CDAD-8578-439F-8872-16E5E641700C}"/>
    <cellStyle name="Percent 4 2 2 2 4 4" xfId="32113" xr:uid="{15FAD5E1-71C0-4B3E-830F-D3ABFEAF4BFE}"/>
    <cellStyle name="Percent 4 2 2 2 5" xfId="32114" xr:uid="{DBFD6AE3-23D1-4493-9AFF-D765E0C81274}"/>
    <cellStyle name="Percent 4 2 2 2 5 2" xfId="32115" xr:uid="{0FC85D21-2797-4240-ACFF-4BA93EB5A323}"/>
    <cellStyle name="Percent 4 2 2 2 5 2 2" xfId="32116" xr:uid="{D8C56627-C294-4B54-BD0B-D5BD3824528D}"/>
    <cellStyle name="Percent 4 2 2 2 5 3" xfId="32117" xr:uid="{03672551-AAA5-43EC-8FE4-CE44FB4775D7}"/>
    <cellStyle name="Percent 4 2 2 2 5 4" xfId="32118" xr:uid="{4F9EC4DC-CC44-4E90-BFFE-6896D9A71C18}"/>
    <cellStyle name="Percent 4 2 2 2 6" xfId="32119" xr:uid="{D29E9057-6238-4C31-8D7B-8ADF84598A9D}"/>
    <cellStyle name="Percent 4 2 2 2 6 2" xfId="32120" xr:uid="{818086C8-7294-4284-A941-C71AB35245AE}"/>
    <cellStyle name="Percent 4 2 2 2 7" xfId="32121" xr:uid="{5C613767-ACAF-4777-9AEB-75C3DB84257E}"/>
    <cellStyle name="Percent 4 2 2 2 8" xfId="32122" xr:uid="{0C85569D-8086-4D12-B8BF-B9C7224562B9}"/>
    <cellStyle name="Percent 4 2 2 2 9" xfId="32123" xr:uid="{BD9BF08E-5106-47CA-A6D2-FE651313B726}"/>
    <cellStyle name="Percent 4 2 2 3" xfId="32124" xr:uid="{979AE92E-AD90-4D43-880B-413D6C326B6A}"/>
    <cellStyle name="Percent 4 2 2 3 2" xfId="32125" xr:uid="{355381C8-22EC-42AF-8ACA-48B7B3975217}"/>
    <cellStyle name="Percent 4 2 2 4" xfId="32126" xr:uid="{852FF654-B781-4F89-B2DB-022CC5D504B6}"/>
    <cellStyle name="Percent 4 2 2 4 2" xfId="32127" xr:uid="{755E1B2C-E301-4F2B-AA6E-31FB4273C950}"/>
    <cellStyle name="Percent 4 2 2 5" xfId="32128" xr:uid="{75890D03-95B9-4216-A7DF-6306AC49A9CF}"/>
    <cellStyle name="Percent 4 2 2 6" xfId="32097" xr:uid="{D8CA621D-35CA-4998-95AA-DCC5C663B5C7}"/>
    <cellStyle name="Percent 4 2 3" xfId="32129" xr:uid="{0816B528-5895-4F45-BCB4-8459FB6383B1}"/>
    <cellStyle name="Percent 4 2 3 10" xfId="32130" xr:uid="{2B74BCC8-33CC-4B04-B577-D7749F777C4C}"/>
    <cellStyle name="Percent 4 2 3 11" xfId="32131" xr:uid="{6AE60DE1-9CBC-4315-9100-B3CDB3E65FB0}"/>
    <cellStyle name="Percent 4 2 3 2" xfId="32132" xr:uid="{ED646A3E-7301-48A2-99A1-0FDFA388C35A}"/>
    <cellStyle name="Percent 4 2 3 2 2" xfId="32133" xr:uid="{0A3057B9-AE8F-4515-BCFE-EDF5736735DD}"/>
    <cellStyle name="Percent 4 2 3 2 2 2" xfId="32134" xr:uid="{CC23D8B2-9BA6-491C-800F-FB489B6E8D3E}"/>
    <cellStyle name="Percent 4 2 3 2 3" xfId="32135" xr:uid="{D718CDC8-E611-44DC-B7FE-7A4F827F1FE3}"/>
    <cellStyle name="Percent 4 2 3 2 4" xfId="32136" xr:uid="{5C42AF42-06B2-4DEC-936E-C1A968F45AC0}"/>
    <cellStyle name="Percent 4 2 3 2 5" xfId="32137" xr:uid="{98BC824E-A0AD-4F69-B361-A483BE9CE8F4}"/>
    <cellStyle name="Percent 4 2 3 3" xfId="32138" xr:uid="{058D362C-B3E5-47F2-9159-A1A3241BCB52}"/>
    <cellStyle name="Percent 4 2 3 3 2" xfId="32139" xr:uid="{AB2B563D-C3CC-4955-B688-AAC1794A73AE}"/>
    <cellStyle name="Percent 4 2 3 3 2 2" xfId="32140" xr:uid="{D8CC40AA-A542-4790-967F-3F12C27E75A6}"/>
    <cellStyle name="Percent 4 2 3 3 3" xfId="32141" xr:uid="{FFA2D4E6-5914-4EAB-ACD0-636D5412FB8F}"/>
    <cellStyle name="Percent 4 2 3 3 4" xfId="32142" xr:uid="{012C1D3E-72EF-406E-83CC-FA8E19C2E144}"/>
    <cellStyle name="Percent 4 2 3 3 5" xfId="32143" xr:uid="{9DBAEDDD-EE51-4295-B36B-D2D13B4A6C80}"/>
    <cellStyle name="Percent 4 2 3 4" xfId="32144" xr:uid="{8421139D-BFBE-4338-88C8-184592A9685C}"/>
    <cellStyle name="Percent 4 2 3 4 2" xfId="32145" xr:uid="{C6589E02-52F1-47DA-8D17-DBD589892C0C}"/>
    <cellStyle name="Percent 4 2 3 4 2 2" xfId="32146" xr:uid="{287C55D3-4A0C-440D-9C07-C0D83F627848}"/>
    <cellStyle name="Percent 4 2 3 4 3" xfId="32147" xr:uid="{A6A24B33-B522-4F3C-90D9-49FB4618CAAB}"/>
    <cellStyle name="Percent 4 2 3 4 4" xfId="32148" xr:uid="{6AF34193-2775-4DEF-A1B2-392D5E6D18F5}"/>
    <cellStyle name="Percent 4 2 3 5" xfId="32149" xr:uid="{4DB056BE-C81B-428C-8F85-DFD2EBBFB575}"/>
    <cellStyle name="Percent 4 2 3 5 2" xfId="32150" xr:uid="{C490359F-7790-4793-8173-EB5943BF70B0}"/>
    <cellStyle name="Percent 4 2 3 5 2 2" xfId="32151" xr:uid="{5B8A6AA9-48DA-4F8A-BC7A-EA2F70354A43}"/>
    <cellStyle name="Percent 4 2 3 5 3" xfId="32152" xr:uid="{6108376C-60B3-4F1A-BE09-C9A5D4052876}"/>
    <cellStyle name="Percent 4 2 3 5 4" xfId="32153" xr:uid="{F6BC9F17-657D-45BE-B119-8A56189B8CF9}"/>
    <cellStyle name="Percent 4 2 3 6" xfId="32154" xr:uid="{A097D962-AB8C-448C-B494-20BF9AC85819}"/>
    <cellStyle name="Percent 4 2 3 6 2" xfId="32155" xr:uid="{56403004-3346-4594-8016-AC98F9068588}"/>
    <cellStyle name="Percent 4 2 3 7" xfId="32156" xr:uid="{9B1CBEF2-4151-449E-B73C-11464DD7D968}"/>
    <cellStyle name="Percent 4 2 3 8" xfId="32157" xr:uid="{4EC694C4-0503-49E6-8A16-CCD7CFA3F506}"/>
    <cellStyle name="Percent 4 2 3 9" xfId="32158" xr:uid="{4AFEF4E5-BE27-42D1-841B-07C2210C698A}"/>
    <cellStyle name="Percent 4 2 4" xfId="32159" xr:uid="{111366BB-223A-43EB-92F8-128318888255}"/>
    <cellStyle name="Percent 4 2 4 2" xfId="32160" xr:uid="{A1E4B08F-8E5D-43C1-B649-372B7B4F60A5}"/>
    <cellStyle name="Percent 4 2 5" xfId="32161" xr:uid="{374E1CB3-582F-49FF-B3BF-A51F86D5134F}"/>
    <cellStyle name="Percent 4 2 6" xfId="32162" xr:uid="{8997F3E5-962B-469D-A104-A7F13C95C5C4}"/>
    <cellStyle name="Percent 4 2 6 2" xfId="32163" xr:uid="{3CA94FFC-08B4-4924-B225-588885812305}"/>
    <cellStyle name="Percent 4 2 6 3" xfId="32164" xr:uid="{D1ABE68C-6D81-44D9-BEE3-91F1DCBB29F0}"/>
    <cellStyle name="Percent 4 2 7" xfId="32165" xr:uid="{CC2EF88B-2FF0-4DCD-9C28-50DAD9509161}"/>
    <cellStyle name="Percent 4 2 8" xfId="32166" xr:uid="{97CCE1EB-0622-4ECE-A6BE-400FAF0B7A27}"/>
    <cellStyle name="Percent 4 2 9" xfId="32167" xr:uid="{2650C645-E405-45CB-AA37-F3BB2080E314}"/>
    <cellStyle name="Percent 4 3" xfId="963" xr:uid="{0B8B248A-474C-48AD-ABF0-E240137417A4}"/>
    <cellStyle name="Percent 4 3 2" xfId="964" xr:uid="{F7B2B935-E07C-4278-BF22-6F5525ED08C2}"/>
    <cellStyle name="Percent 4 3 2 2" xfId="32170" xr:uid="{6D4986F6-A6F4-4893-8422-EBCA841637F0}"/>
    <cellStyle name="Percent 4 3 2 2 2" xfId="32171" xr:uid="{2BD9E573-DB54-46AA-BB84-74C3DEF91370}"/>
    <cellStyle name="Percent 4 3 2 3" xfId="32172" xr:uid="{FC9DDB92-ED98-41F6-8B0B-B8FA7DADE2DA}"/>
    <cellStyle name="Percent 4 3 2 4" xfId="32173" xr:uid="{2BCF8995-CB8E-4C55-801D-EF18C10C6979}"/>
    <cellStyle name="Percent 4 3 2 5" xfId="32169" xr:uid="{382EBE30-C2D3-4632-9246-EEDC4E68D3F1}"/>
    <cellStyle name="Percent 4 3 3" xfId="32174" xr:uid="{297B2E48-1523-4FAB-8F0E-0930B9DEF170}"/>
    <cellStyle name="Percent 4 3 3 2" xfId="32175" xr:uid="{C123C731-6BD8-432D-99E5-3BFA16F31021}"/>
    <cellStyle name="Percent 4 3 3 2 2" xfId="32176" xr:uid="{FDAB3A69-8719-452F-B613-90AC3C48EFC9}"/>
    <cellStyle name="Percent 4 3 3 3" xfId="32177" xr:uid="{B6773622-2CF6-46A7-BF86-CE9C5FE94F57}"/>
    <cellStyle name="Percent 4 3 3 4" xfId="32178" xr:uid="{A2E8091B-972E-4E08-9B69-7B8FA0F7C4E5}"/>
    <cellStyle name="Percent 4 3 4" xfId="32179" xr:uid="{06E93768-B405-4205-8307-EDADF1959E1D}"/>
    <cellStyle name="Percent 4 3 4 2" xfId="32180" xr:uid="{BDD33055-04CC-455E-99A5-58BF42C49AB5}"/>
    <cellStyle name="Percent 4 3 5" xfId="32181" xr:uid="{72E6DB4C-789E-458A-8FC5-42AA2FAB5D73}"/>
    <cellStyle name="Percent 4 3 6" xfId="32182" xr:uid="{9FE34307-FEFD-4BFF-A4F0-7BE97A8B6DBD}"/>
    <cellStyle name="Percent 4 3 7" xfId="32183" xr:uid="{BDD747A5-F98B-447E-AE45-F45F08515FF4}"/>
    <cellStyle name="Percent 4 3 8" xfId="32168" xr:uid="{8317CEF2-1CF6-49FB-8B0A-B236D0947DF5}"/>
    <cellStyle name="Percent 4 4" xfId="32184" xr:uid="{DD02BB49-454A-48E5-A507-6E0D92FB8429}"/>
    <cellStyle name="Percent 4 4 10" xfId="32185" xr:uid="{5DB8BC9A-EA26-46CA-B817-1DA716BA3E01}"/>
    <cellStyle name="Percent 4 4 11" xfId="32186" xr:uid="{3AE5F22D-5982-436A-8EC1-AFE1A3504CA2}"/>
    <cellStyle name="Percent 4 4 2" xfId="32187" xr:uid="{75C48433-1355-4D41-A633-C3725174C86F}"/>
    <cellStyle name="Percent 4 4 2 10" xfId="32188" xr:uid="{62EC3555-A391-4D53-8799-D06D0A60F75A}"/>
    <cellStyle name="Percent 4 4 2 2" xfId="32189" xr:uid="{76B7D902-5AE0-4979-8363-756CAE4AC06F}"/>
    <cellStyle name="Percent 4 4 2 2 2" xfId="32190" xr:uid="{895B86A3-8B6E-41C4-B636-4725A25DA83B}"/>
    <cellStyle name="Percent 4 4 2 2 2 2" xfId="32191" xr:uid="{764A650E-076C-42B2-BDAC-79F0A6A0419A}"/>
    <cellStyle name="Percent 4 4 2 2 3" xfId="32192" xr:uid="{3963DC71-958D-463F-8335-9A1D14F2412E}"/>
    <cellStyle name="Percent 4 4 2 2 4" xfId="32193" xr:uid="{784E51AC-132B-4666-82AE-40960E515759}"/>
    <cellStyle name="Percent 4 4 2 3" xfId="32194" xr:uid="{F44A96F5-63BD-4CF1-A6DD-CBF4F737517C}"/>
    <cellStyle name="Percent 4 4 2 3 2" xfId="32195" xr:uid="{14E68520-6874-472B-B6B9-886CF753BE51}"/>
    <cellStyle name="Percent 4 4 2 3 2 2" xfId="32196" xr:uid="{00BB9B3D-B6D2-40CA-A1FD-C468BF4C613B}"/>
    <cellStyle name="Percent 4 4 2 3 3" xfId="32197" xr:uid="{12950AE0-2C71-4C86-A24A-7648252C214D}"/>
    <cellStyle name="Percent 4 4 2 3 4" xfId="32198" xr:uid="{C83EA48C-5734-4D4B-B6E3-8F2F47429E89}"/>
    <cellStyle name="Percent 4 4 2 4" xfId="32199" xr:uid="{101C8373-D23C-43A0-95B0-FCC2AA58688A}"/>
    <cellStyle name="Percent 4 4 2 4 2" xfId="32200" xr:uid="{4128A535-E24E-4009-ABA8-5F0C5E825111}"/>
    <cellStyle name="Percent 4 4 2 4 2 2" xfId="32201" xr:uid="{806D18FE-C419-4421-8FD0-4F4CF6322905}"/>
    <cellStyle name="Percent 4 4 2 4 3" xfId="32202" xr:uid="{254D7CB2-6A74-475A-ADFB-EA8CD0797B31}"/>
    <cellStyle name="Percent 4 4 2 4 4" xfId="32203" xr:uid="{28A45D7F-B0CD-4529-AC33-E27D82BAA13E}"/>
    <cellStyle name="Percent 4 4 2 5" xfId="32204" xr:uid="{8A104544-17B3-47CB-915C-D5F91A5C2457}"/>
    <cellStyle name="Percent 4 4 2 5 2" xfId="32205" xr:uid="{A0DF9E89-84A9-4886-8412-D107544E55D9}"/>
    <cellStyle name="Percent 4 4 2 5 2 2" xfId="32206" xr:uid="{936384AD-5928-491A-BA95-2192B9AC373F}"/>
    <cellStyle name="Percent 4 4 2 5 3" xfId="32207" xr:uid="{0E840603-FEF5-44E2-99CD-C3542C418B51}"/>
    <cellStyle name="Percent 4 4 2 5 4" xfId="32208" xr:uid="{474B0D6E-26FC-4323-BBC3-BC9BF278D950}"/>
    <cellStyle name="Percent 4 4 2 6" xfId="32209" xr:uid="{8F1EBE5F-F94F-4D03-8799-FD55D760E797}"/>
    <cellStyle name="Percent 4 4 2 6 2" xfId="32210" xr:uid="{CE796D8A-7B10-4413-BD38-509334CB676D}"/>
    <cellStyle name="Percent 4 4 2 7" xfId="32211" xr:uid="{F25297D0-404E-4235-84A4-301A96D5C455}"/>
    <cellStyle name="Percent 4 4 2 8" xfId="32212" xr:uid="{42BD1123-6F3F-442F-AA64-4B8FEDD33ED1}"/>
    <cellStyle name="Percent 4 4 2 9" xfId="32213" xr:uid="{9DF0D566-79D4-4EAD-BEDF-E734654BCC5D}"/>
    <cellStyle name="Percent 4 4 3" xfId="32214" xr:uid="{6A1BDAC0-4C17-467B-B39E-72326850ABD6}"/>
    <cellStyle name="Percent 4 4 3 2" xfId="32215" xr:uid="{E2FFAFFA-F09E-4245-ABB9-5DA7E6FA60BE}"/>
    <cellStyle name="Percent 4 4 3 2 2" xfId="32216" xr:uid="{B93FF9F1-7999-4CE5-AE84-C1E8C62C023E}"/>
    <cellStyle name="Percent 4 4 3 3" xfId="32217" xr:uid="{23E20940-041D-45C5-855A-346615706A8B}"/>
    <cellStyle name="Percent 4 4 3 4" xfId="32218" xr:uid="{8E63DAB6-D110-4211-9E91-DE3D5B6D7252}"/>
    <cellStyle name="Percent 4 4 3 5" xfId="32219" xr:uid="{A2CFF106-9489-4A7B-96D2-51DE4C14ED95}"/>
    <cellStyle name="Percent 4 4 4" xfId="32220" xr:uid="{3975CE0C-7587-4B20-9693-9F82113C6CCF}"/>
    <cellStyle name="Percent 4 4 4 2" xfId="32221" xr:uid="{024FEC2C-776A-48AA-BDB4-87A761793E03}"/>
    <cellStyle name="Percent 4 4 4 2 2" xfId="32222" xr:uid="{F632E9AA-2963-4AAD-9253-49C8E23AB367}"/>
    <cellStyle name="Percent 4 4 4 3" xfId="32223" xr:uid="{AEE5E3F8-F3EA-4E85-A310-73E1AD93E2B0}"/>
    <cellStyle name="Percent 4 4 4 4" xfId="32224" xr:uid="{EEB0CE76-7E0C-4E3A-BDFA-C3C1BEAC19AA}"/>
    <cellStyle name="Percent 4 4 5" xfId="32225" xr:uid="{BD33A27D-B167-4D3E-8909-5FC312594B96}"/>
    <cellStyle name="Percent 4 4 5 2" xfId="32226" xr:uid="{57ED40AD-8667-46AA-BFEE-97F1C66593EF}"/>
    <cellStyle name="Percent 4 4 5 2 2" xfId="32227" xr:uid="{64DF7975-BCD4-41E1-909F-AC488C88D3A0}"/>
    <cellStyle name="Percent 4 4 5 3" xfId="32228" xr:uid="{B489AF84-86BF-4981-BF9B-0D68ECB1C109}"/>
    <cellStyle name="Percent 4 4 5 4" xfId="32229" xr:uid="{4EE16517-5713-46F4-8459-7C3DB64C73AA}"/>
    <cellStyle name="Percent 4 4 6" xfId="32230" xr:uid="{BFB9B6C1-E22E-4281-8642-E9A67A9F601A}"/>
    <cellStyle name="Percent 4 4 6 2" xfId="32231" xr:uid="{D69DFEBD-F09A-43BB-814F-DEF5CF5BDBA5}"/>
    <cellStyle name="Percent 4 4 6 2 2" xfId="32232" xr:uid="{5415E515-C03F-42A4-860E-3CD2BBE7832B}"/>
    <cellStyle name="Percent 4 4 6 3" xfId="32233" xr:uid="{38483CC9-F949-41A3-B051-D64A57E9F366}"/>
    <cellStyle name="Percent 4 4 6 4" xfId="32234" xr:uid="{005405B7-F7AB-4253-AEDD-9CD892481A7F}"/>
    <cellStyle name="Percent 4 4 7" xfId="32235" xr:uid="{F4332BF1-FEF2-4C72-AA00-F0E9C5BE6628}"/>
    <cellStyle name="Percent 4 4 7 2" xfId="32236" xr:uid="{B4FD8332-0E43-4573-98F3-6A1BF6DBC835}"/>
    <cellStyle name="Percent 4 4 8" xfId="32237" xr:uid="{967C4C9B-B8FB-4C95-8EFB-CBB61A3834C3}"/>
    <cellStyle name="Percent 4 4 9" xfId="32238" xr:uid="{C408A1D0-6A74-47EC-8F0E-758D7B99D348}"/>
    <cellStyle name="Percent 4 5" xfId="32239" xr:uid="{38729DA7-B9BD-4130-914C-B52C080B2419}"/>
    <cellStyle name="Percent 4 5 2" xfId="32240" xr:uid="{B425D2C0-C987-46BF-AA9B-C707C83515FA}"/>
    <cellStyle name="Percent 4 5 2 2" xfId="32241" xr:uid="{22B5F2FD-AD49-40F2-B49B-46E1681B76AD}"/>
    <cellStyle name="Percent 4 5 3" xfId="32242" xr:uid="{1B24EBA6-E4C2-48B5-BDB7-1B6F1F414D79}"/>
    <cellStyle name="Percent 4 5 4" xfId="32243" xr:uid="{7EFE846D-EF48-4C69-85A3-17FB013E3153}"/>
    <cellStyle name="Percent 4 5 5" xfId="32244" xr:uid="{7D422E46-3942-4315-ACA8-FD768D5242E1}"/>
    <cellStyle name="Percent 4 6" xfId="32245" xr:uid="{39ECFA88-4168-476E-878A-2B933DEA7257}"/>
    <cellStyle name="Percent 4 6 2" xfId="32246" xr:uid="{C68678D7-6ABD-4404-A929-501B4399DBC0}"/>
    <cellStyle name="Percent 4 6 2 2" xfId="32247" xr:uid="{AE46FC08-7716-4BCA-B3AE-63E8A5B58AA0}"/>
    <cellStyle name="Percent 4 6 3" xfId="32248" xr:uid="{13120F77-2C3B-45DD-8658-39420941CC4B}"/>
    <cellStyle name="Percent 4 6 4" xfId="32249" xr:uid="{5BE6067E-506D-4AB9-B860-DFCD40060026}"/>
    <cellStyle name="Percent 4 6 5" xfId="32250" xr:uid="{19A2F131-0508-4B4F-9FE6-7339D51C53AB}"/>
    <cellStyle name="Percent 4 7" xfId="32251" xr:uid="{EA9D1E6A-C3C8-4195-B4FE-9F7CB7C7FBC7}"/>
    <cellStyle name="Percent 4 7 2" xfId="32252" xr:uid="{2D8690E2-E46F-4EE4-A5BE-72889A694C74}"/>
    <cellStyle name="Percent 4 7 2 2" xfId="32253" xr:uid="{01CEC0D6-E4B5-4B7F-ACAC-D4526E4A0356}"/>
    <cellStyle name="Percent 4 7 3" xfId="32254" xr:uid="{861F4E8C-798B-4B03-8651-21A5EEF68521}"/>
    <cellStyle name="Percent 4 7 4" xfId="32255" xr:uid="{7250CD81-357E-4309-A129-1E564E40BCCD}"/>
    <cellStyle name="Percent 4 7 5" xfId="32256" xr:uid="{7D596C12-0F5F-4880-8B60-B415B6A6CDBD}"/>
    <cellStyle name="Percent 4 8" xfId="32257" xr:uid="{757B9B28-2CE8-4836-AC1A-AB6B5DBB585C}"/>
    <cellStyle name="Percent 4 8 2" xfId="32258" xr:uid="{E3BE1972-F494-4F2E-A7DA-C8D75A633B2E}"/>
    <cellStyle name="Percent 4 8 2 2" xfId="32259" xr:uid="{5B035CCD-E2C1-4E18-95B4-21A72F6B34DB}"/>
    <cellStyle name="Percent 4 8 3" xfId="32260" xr:uid="{2BAFD05B-8A74-4420-856C-9D3F501E64EF}"/>
    <cellStyle name="Percent 4 8 4" xfId="32261" xr:uid="{EE1516CD-DB94-41F2-8C7E-7028D41E14B2}"/>
    <cellStyle name="Percent 4 8 5" xfId="32262" xr:uid="{AA1A6E4C-D0A8-4A6B-9A5A-E109B410B99E}"/>
    <cellStyle name="Percent 4 9" xfId="32263" xr:uid="{EC0F3103-EF13-4124-BBAF-0668C0C75A14}"/>
    <cellStyle name="Percent 4 9 2" xfId="32264" xr:uid="{4106806B-73D6-4C49-9CB0-E82AA32E396F}"/>
    <cellStyle name="Percent 4 9 2 2" xfId="32265" xr:uid="{BB44145A-0117-4977-9C54-8CEB785DADB1}"/>
    <cellStyle name="Percent 4 9 3" xfId="32266" xr:uid="{62E73130-7BB8-43B2-9976-936365E9832F}"/>
    <cellStyle name="Percent 4 9 4" xfId="32267" xr:uid="{7419AF91-BDC8-46F1-9080-C853EA802B14}"/>
    <cellStyle name="Percent 4 9 5" xfId="32268" xr:uid="{7B579EC3-E277-4DCA-ABD8-33FE612FA362}"/>
    <cellStyle name="Percent 40" xfId="32269" xr:uid="{3CCEB88C-33B9-4EFD-A432-73667EE39407}"/>
    <cellStyle name="Percent 40 2" xfId="32270" xr:uid="{8C3C1038-5456-46EA-8954-F9E24C62C816}"/>
    <cellStyle name="Percent 40 3" xfId="32271" xr:uid="{E077FB81-C4D6-4673-A230-5A9EBABBE09B}"/>
    <cellStyle name="Percent 40 4" xfId="32272" xr:uid="{8F4A5353-224E-4C9A-A2A1-87C7FDB045A2}"/>
    <cellStyle name="Percent 41" xfId="32273" xr:uid="{4EC399C9-B6F8-46F6-8D6F-F8CE90409895}"/>
    <cellStyle name="Percent 41 2" xfId="32274" xr:uid="{A9B62E0B-7FA9-41E8-99CA-B7959829FF5C}"/>
    <cellStyle name="Percent 41 3" xfId="32275" xr:uid="{886D0A9E-F6CB-463D-BE0E-930B4E6F7140}"/>
    <cellStyle name="Percent 41 4" xfId="32276" xr:uid="{824D3303-5059-4C34-88FA-296EE743FBC1}"/>
    <cellStyle name="Percent 42" xfId="32277" xr:uid="{00FB9312-AD91-47A0-B6A0-17515693C7EE}"/>
    <cellStyle name="Percent 42 2" xfId="32278" xr:uid="{4B827B77-9D27-4BC4-9CAD-BBCE26B0ECE5}"/>
    <cellStyle name="Percent 42 3" xfId="32279" xr:uid="{6546F53E-D869-4038-84EB-E67E8E11378E}"/>
    <cellStyle name="Percent 42 4" xfId="32280" xr:uid="{65CE6AD1-D851-4883-8C28-BEE252A7739E}"/>
    <cellStyle name="Percent 43" xfId="32281" xr:uid="{EED652AF-202E-4256-BFE2-F9636C86ED98}"/>
    <cellStyle name="Percent 43 2" xfId="32282" xr:uid="{6B100188-9842-4798-AE40-AA2B91E61D64}"/>
    <cellStyle name="Percent 43 2 2" xfId="32283" xr:uid="{CC871E28-AAA8-4405-A7E5-DCC810237A91}"/>
    <cellStyle name="Percent 43 3" xfId="32284" xr:uid="{3F9B560C-B26B-40D7-BB98-25CC6B1B7ED0}"/>
    <cellStyle name="Percent 43 3 2" xfId="32285" xr:uid="{21ADF0F3-4BC8-450F-B0F7-2A2C3873A0A1}"/>
    <cellStyle name="Percent 43 4" xfId="32286" xr:uid="{733ACEBC-DAB4-4066-94AC-D3F73075C6D4}"/>
    <cellStyle name="Percent 44" xfId="32287" xr:uid="{1B400C90-8BFE-4CF6-AF98-EA9758D421A8}"/>
    <cellStyle name="Percent 44 2" xfId="32288" xr:uid="{B7978CE4-B31F-4D39-BD55-80E3BC9BB459}"/>
    <cellStyle name="Percent 44 2 2" xfId="32289" xr:uid="{F38D75B5-1ADD-40F3-9E90-EF9F52EC7404}"/>
    <cellStyle name="Percent 44 3" xfId="32290" xr:uid="{E17AFA0C-B484-4118-99A8-147BB30352D1}"/>
    <cellStyle name="Percent 44 3 2" xfId="32291" xr:uid="{7F2578F3-22F6-4A14-B3C6-7FBBD75F2129}"/>
    <cellStyle name="Percent 44 4" xfId="32292" xr:uid="{751DE34B-469D-4313-87A0-8F91D3E4CE80}"/>
    <cellStyle name="Percent 45" xfId="32293" xr:uid="{105CBDDD-D3B0-46F8-96E1-040EF3C6E33F}"/>
    <cellStyle name="Percent 45 2" xfId="32294" xr:uid="{D848613C-3F05-4E64-8064-8F3C29794315}"/>
    <cellStyle name="Percent 45 2 2" xfId="32295" xr:uid="{4E8749C4-8060-495E-9903-BB962D6BB095}"/>
    <cellStyle name="Percent 45 3" xfId="32296" xr:uid="{60AB104C-5B7D-4E21-9036-B4B6D99B4858}"/>
    <cellStyle name="Percent 45 4" xfId="32297" xr:uid="{260AD53B-174B-41CE-B3FE-228240313E46}"/>
    <cellStyle name="Percent 46" xfId="32298" xr:uid="{B755CD59-FD30-4481-8E24-EE12603F7B41}"/>
    <cellStyle name="Percent 46 2" xfId="32299" xr:uid="{0559C801-E860-4B02-A10C-86A6F9D4EE07}"/>
    <cellStyle name="Percent 46 2 2" xfId="32300" xr:uid="{3F19A615-0AD1-450F-804C-142E8A504033}"/>
    <cellStyle name="Percent 46 3" xfId="32301" xr:uid="{13D8A401-CA6D-43B5-AE17-67B5AB0EB823}"/>
    <cellStyle name="Percent 46 3 2" xfId="32302" xr:uid="{6FC78E87-FB20-4CC9-B0D1-6DF28B459A89}"/>
    <cellStyle name="Percent 46 4" xfId="32303" xr:uid="{F304981B-3638-4F79-8A3C-F66E677044DA}"/>
    <cellStyle name="Percent 47" xfId="32304" xr:uid="{4231F387-7A8C-4BC7-9C4F-384B6810282C}"/>
    <cellStyle name="Percent 47 2" xfId="32305" xr:uid="{1082D8A9-6D73-4C92-A459-5EA1DFA3125C}"/>
    <cellStyle name="Percent 47 2 2" xfId="32306" xr:uid="{F28D06A8-9B9F-4515-8AEC-1B8445496B2A}"/>
    <cellStyle name="Percent 47 3" xfId="32307" xr:uid="{84F6AEB3-3092-47F9-B6EA-0AF5AA806F43}"/>
    <cellStyle name="Percent 47 3 2" xfId="32308" xr:uid="{EFFBD92C-700B-4E41-933C-E013FAD7D0DA}"/>
    <cellStyle name="Percent 47 4" xfId="32309" xr:uid="{9337D64B-4525-4E5F-B8BD-502271E4D286}"/>
    <cellStyle name="Percent 48" xfId="32310" xr:uid="{FEDE40D1-A43C-4DA3-BD2B-49C7EAB197E9}"/>
    <cellStyle name="Percent 48 2" xfId="32311" xr:uid="{B6383D17-A379-4530-9151-A9C7BE4D6B4C}"/>
    <cellStyle name="Percent 48 3" xfId="32312" xr:uid="{BB1E8F29-096C-4A96-9249-360D3BC6C3A7}"/>
    <cellStyle name="Percent 48 4" xfId="32313" xr:uid="{46D19AD5-45D8-4D70-838E-A8F3FF6F8D2F}"/>
    <cellStyle name="Percent 49" xfId="32314" xr:uid="{B7729877-83D5-4295-9117-088942F54B14}"/>
    <cellStyle name="Percent 49 2" xfId="32315" xr:uid="{F2286E04-F7DC-48A7-AD9F-205928995588}"/>
    <cellStyle name="Percent 49 3" xfId="32316" xr:uid="{182D73BD-B508-4483-B85F-66658363498A}"/>
    <cellStyle name="Percent 49 4" xfId="32317" xr:uid="{A95EC621-55AE-47CA-B902-8D5ED3A3CFEF}"/>
    <cellStyle name="Percent 5" xfId="965" xr:uid="{7ED7C7E7-8A92-44E1-8CE0-0033006E1F76}"/>
    <cellStyle name="Percent 5 10" xfId="32319" xr:uid="{4A3637B4-B8AD-4765-8331-8B2B70B11E4B}"/>
    <cellStyle name="Percent 5 10 2" xfId="32320" xr:uid="{39130C97-3B2B-49E2-BD2F-1042B879AE50}"/>
    <cellStyle name="Percent 5 10 2 2" xfId="32321" xr:uid="{026DB8E2-3C10-4F7F-A070-26B14D3CF0EF}"/>
    <cellStyle name="Percent 5 10 3" xfId="32322" xr:uid="{20E49D33-4AB0-44F7-8D77-7D2690231716}"/>
    <cellStyle name="Percent 5 10 4" xfId="32323" xr:uid="{E77C49BC-25C4-49B0-9A89-79B61AD8CE98}"/>
    <cellStyle name="Percent 5 11" xfId="32324" xr:uid="{A11B19E5-3999-44F6-9ED6-7295505A0E20}"/>
    <cellStyle name="Percent 5 11 2" xfId="32325" xr:uid="{D008CBCF-1BE1-4AAF-AAB1-1BBE915F7C54}"/>
    <cellStyle name="Percent 5 12" xfId="32326" xr:uid="{E394C565-832E-4041-9D8C-E8423ED90C9E}"/>
    <cellStyle name="Percent 5 13" xfId="32327" xr:uid="{B278EF12-01DE-42F4-861C-6F1DCBADA311}"/>
    <cellStyle name="Percent 5 14" xfId="32328" xr:uid="{6C642A8C-B7ED-4328-A23B-FFF10791F565}"/>
    <cellStyle name="Percent 5 15" xfId="32329" xr:uid="{D403747B-85FC-4241-A951-639653C9FE27}"/>
    <cellStyle name="Percent 5 16" xfId="32318" xr:uid="{5B053C2E-E56D-494D-8882-56F9700DB665}"/>
    <cellStyle name="Percent 5 2" xfId="966" xr:uid="{CDBAA219-2188-4EA7-ADA5-09524C31F999}"/>
    <cellStyle name="Percent 5 2 2" xfId="32331" xr:uid="{6217683A-0C0A-4369-ADA8-F222BFB03772}"/>
    <cellStyle name="Percent 5 2 2 2" xfId="32332" xr:uid="{9FE112CD-4280-4E8C-93D9-91B3590A9C61}"/>
    <cellStyle name="Percent 5 2 2 3" xfId="32333" xr:uid="{D00AB4DD-5ECE-4A7A-893C-0DD452308F04}"/>
    <cellStyle name="Percent 5 2 2 4" xfId="32334" xr:uid="{4FE7F28C-78F2-4297-A158-FAE4F827B00F}"/>
    <cellStyle name="Percent 5 2 2 5" xfId="32335" xr:uid="{37CC9972-6547-4887-93AC-56FF850C56F1}"/>
    <cellStyle name="Percent 5 2 3" xfId="32336" xr:uid="{2D66CC87-4C52-42F7-B5F9-EE34C96790ED}"/>
    <cellStyle name="Percent 5 2 3 10" xfId="32337" xr:uid="{15E7E467-8369-4FAA-BDFF-3F7EF8530CF0}"/>
    <cellStyle name="Percent 5 2 3 2" xfId="32338" xr:uid="{A4FCF352-5D68-472C-B897-FD6BB1059811}"/>
    <cellStyle name="Percent 5 2 3 2 2" xfId="32339" xr:uid="{6C90652B-2522-4145-8F35-22F540550C8D}"/>
    <cellStyle name="Percent 5 2 3 2 2 2" xfId="32340" xr:uid="{5D2D3D90-BCF3-4208-9A80-745E8FA67F8A}"/>
    <cellStyle name="Percent 5 2 3 2 3" xfId="32341" xr:uid="{33275880-F88A-4CC4-92D4-096FBD942325}"/>
    <cellStyle name="Percent 5 2 3 2 4" xfId="32342" xr:uid="{AEE07FE1-125A-4DE9-923B-BA505EBA4DA7}"/>
    <cellStyle name="Percent 5 2 3 2 5" xfId="32343" xr:uid="{1A8EABDC-0CC5-4C26-9F88-70CB7FEC5B99}"/>
    <cellStyle name="Percent 5 2 3 2 6" xfId="32344" xr:uid="{442668BA-9B6E-4B50-97B2-07FC2FE98E96}"/>
    <cellStyle name="Percent 5 2 3 3" xfId="32345" xr:uid="{3E038A38-4991-40D9-BD5F-16CA5E044C21}"/>
    <cellStyle name="Percent 5 2 3 3 2" xfId="32346" xr:uid="{0D033569-FE4C-48D9-94E8-D2A879935AB0}"/>
    <cellStyle name="Percent 5 2 3 3 2 2" xfId="32347" xr:uid="{94C0E0EF-AA1C-4272-88E5-19418D8C79DB}"/>
    <cellStyle name="Percent 5 2 3 3 3" xfId="32348" xr:uid="{709F3756-EEEB-402F-8BBE-AECCA8EE6BF9}"/>
    <cellStyle name="Percent 5 2 3 3 4" xfId="32349" xr:uid="{04904A4F-0835-4499-A83B-24C1A3F33E0E}"/>
    <cellStyle name="Percent 5 2 3 4" xfId="32350" xr:uid="{9390AD27-1B5B-45FB-80E2-848A2EFCE893}"/>
    <cellStyle name="Percent 5 2 3 4 2" xfId="32351" xr:uid="{AEF38679-55D2-4659-86E5-76C7992A7685}"/>
    <cellStyle name="Percent 5 2 3 4 2 2" xfId="32352" xr:uid="{56084FF4-0BA2-42E3-848C-1A074CF2386C}"/>
    <cellStyle name="Percent 5 2 3 4 3" xfId="32353" xr:uid="{FCADE4C3-0740-4295-A21F-7B7A4915C0B5}"/>
    <cellStyle name="Percent 5 2 3 4 4" xfId="32354" xr:uid="{174DF27F-BFF1-4008-B42E-FBABC0EE68B1}"/>
    <cellStyle name="Percent 5 2 3 5" xfId="32355" xr:uid="{0FA6AA1F-AEFE-4447-A023-4248F81F12DD}"/>
    <cellStyle name="Percent 5 2 3 5 2" xfId="32356" xr:uid="{30FCA713-2FB0-4556-84BE-98B9F3828A0A}"/>
    <cellStyle name="Percent 5 2 3 5 2 2" xfId="32357" xr:uid="{AB23BD64-31D6-4D14-A428-05187E1BE8A6}"/>
    <cellStyle name="Percent 5 2 3 5 3" xfId="32358" xr:uid="{43DD3ADB-EB8E-484A-908B-2828B4A35E87}"/>
    <cellStyle name="Percent 5 2 3 5 4" xfId="32359" xr:uid="{72550A98-89FB-4A18-A3ED-4FC28C533271}"/>
    <cellStyle name="Percent 5 2 3 6" xfId="32360" xr:uid="{B53F098A-B294-4B90-8DBB-4D1E21FBEB4A}"/>
    <cellStyle name="Percent 5 2 3 6 2" xfId="32361" xr:uid="{2446A3C9-1F6E-4DD9-9524-4F2E97AC502B}"/>
    <cellStyle name="Percent 5 2 3 7" xfId="32362" xr:uid="{23B675AC-0A07-418C-A8EF-501AB7825DB8}"/>
    <cellStyle name="Percent 5 2 3 8" xfId="32363" xr:uid="{9855DB92-D9BB-466D-BDE5-0EA4E2D221F3}"/>
    <cellStyle name="Percent 5 2 3 9" xfId="32364" xr:uid="{8E43555A-7A2C-466C-892D-02A9A90072F3}"/>
    <cellStyle name="Percent 5 2 4" xfId="32365" xr:uid="{E68D2BA8-745D-40AE-90DA-DBFE472BF628}"/>
    <cellStyle name="Percent 5 2 5" xfId="32366" xr:uid="{F845BEC7-E059-4BF5-89F6-9643D32E6A22}"/>
    <cellStyle name="Percent 5 2 5 2" xfId="32367" xr:uid="{4ACC2035-F709-408F-BBF2-A5E241C31AA5}"/>
    <cellStyle name="Percent 5 2 6" xfId="32368" xr:uid="{F588FBDE-17E5-4666-8BF0-787C39D9A11E}"/>
    <cellStyle name="Percent 5 2 7" xfId="32369" xr:uid="{0B75ED45-996A-4767-B9F7-DFE6A9DD4377}"/>
    <cellStyle name="Percent 5 2 8" xfId="32370" xr:uid="{7373806C-138A-46AF-A192-38B4E5F0ED13}"/>
    <cellStyle name="Percent 5 2 9" xfId="32330" xr:uid="{8B46701B-DEE7-4964-941D-D27E52A406BD}"/>
    <cellStyle name="Percent 5 3" xfId="32371" xr:uid="{B8875F8C-5D4A-41F9-84E6-563C1D4C0B3C}"/>
    <cellStyle name="Percent 5 3 2" xfId="32372" xr:uid="{28A67606-5C75-4E92-A59B-B0986B3F9FC8}"/>
    <cellStyle name="Percent 5 3 2 2" xfId="32373" xr:uid="{09348190-95FF-460C-A11A-45B1B0742BCF}"/>
    <cellStyle name="Percent 5 3 2 3" xfId="32374" xr:uid="{F6B260E1-3B8A-48A4-A982-8B5E671C4EC0}"/>
    <cellStyle name="Percent 5 3 3" xfId="32375" xr:uid="{C8F52FB4-B442-40F3-9C14-7C2AC7B6FE3E}"/>
    <cellStyle name="Percent 5 3 4" xfId="32376" xr:uid="{A3B84EE1-1729-45D4-8E3E-324B1F89C08F}"/>
    <cellStyle name="Percent 5 3 5" xfId="32377" xr:uid="{6CB4FBE6-9913-4212-80DC-883F41D9C71F}"/>
    <cellStyle name="Percent 5 4" xfId="32378" xr:uid="{65B4FDC3-3381-4C60-9391-108C1C23E897}"/>
    <cellStyle name="Percent 5 4 10" xfId="32379" xr:uid="{B2DC39F3-B402-428E-8D62-355CE33C25CD}"/>
    <cellStyle name="Percent 5 4 11" xfId="32380" xr:uid="{73B3CE70-70FC-4BBD-999D-F53B6EC075DE}"/>
    <cellStyle name="Percent 5 4 12" xfId="32381" xr:uid="{29C19AE6-6432-4362-AB11-57BBD25B0534}"/>
    <cellStyle name="Percent 5 4 2" xfId="32382" xr:uid="{69F36AFE-55AB-4F5B-B2A7-7D5D49282C39}"/>
    <cellStyle name="Percent 5 4 2 2" xfId="32383" xr:uid="{A4DB726C-6203-4E45-9207-8253722AD1C1}"/>
    <cellStyle name="Percent 5 4 2 2 2" xfId="32384" xr:uid="{7FC04D0C-DE73-4717-B3E9-F5073BC12CD0}"/>
    <cellStyle name="Percent 5 4 2 2 2 2" xfId="32385" xr:uid="{3791E0F7-1BFD-45DC-BCC8-7FE4245B1FC1}"/>
    <cellStyle name="Percent 5 4 2 2 3" xfId="32386" xr:uid="{0053FBAA-07DB-470D-A3EE-794E08A11BA8}"/>
    <cellStyle name="Percent 5 4 2 2 4" xfId="32387" xr:uid="{BA1E60FD-B592-411B-AD3A-1D2265915E64}"/>
    <cellStyle name="Percent 5 4 2 2 5" xfId="32388" xr:uid="{6C591B65-8E6C-4FED-ADE9-D12D9FE81462}"/>
    <cellStyle name="Percent 5 4 2 3" xfId="32389" xr:uid="{A9E92655-26FF-40FF-AEE5-82D10FD6F02C}"/>
    <cellStyle name="Percent 5 4 2 3 2" xfId="32390" xr:uid="{AF9ECAF7-D5FF-47DC-8FB2-3D6624C5F2C3}"/>
    <cellStyle name="Percent 5 4 2 3 2 2" xfId="32391" xr:uid="{CA21EA58-0CE2-41E3-83BE-EBB2CF60E4D7}"/>
    <cellStyle name="Percent 5 4 2 3 3" xfId="32392" xr:uid="{07DA851D-F118-4F72-AC1B-87346741E14A}"/>
    <cellStyle name="Percent 5 4 2 3 4" xfId="32393" xr:uid="{05B76911-C22A-4337-89C4-F36A5FD57AD0}"/>
    <cellStyle name="Percent 5 4 2 4" xfId="32394" xr:uid="{82C6386F-6CE3-4D79-814E-1DB2FB23DEEF}"/>
    <cellStyle name="Percent 5 4 2 4 2" xfId="32395" xr:uid="{304A6C5D-66A7-4ABB-8F92-0947986CC452}"/>
    <cellStyle name="Percent 5 4 2 4 2 2" xfId="32396" xr:uid="{1B9D4A72-F876-40C7-A1E1-7838A4953A72}"/>
    <cellStyle name="Percent 5 4 2 4 3" xfId="32397" xr:uid="{256195C2-E0F5-48A3-A4CE-9E04A42A04A2}"/>
    <cellStyle name="Percent 5 4 2 4 4" xfId="32398" xr:uid="{7A57BFA8-D0E5-45AE-90D7-587A99679F1B}"/>
    <cellStyle name="Percent 5 4 2 5" xfId="32399" xr:uid="{AE2D5A13-BFDB-43C6-AA63-A7AEBF92703B}"/>
    <cellStyle name="Percent 5 4 2 5 2" xfId="32400" xr:uid="{AE05EB93-2E74-4070-8A97-2B81344AF182}"/>
    <cellStyle name="Percent 5 4 2 5 2 2" xfId="32401" xr:uid="{626C262A-4E71-414D-A84C-FCA6C79EA801}"/>
    <cellStyle name="Percent 5 4 2 5 3" xfId="32402" xr:uid="{2682253E-EACB-41A9-9EE4-AB31A8A5A257}"/>
    <cellStyle name="Percent 5 4 2 5 4" xfId="32403" xr:uid="{94546E08-B198-4991-AD36-367BACFB086A}"/>
    <cellStyle name="Percent 5 4 2 6" xfId="32404" xr:uid="{B7DFE635-99EB-4E4A-8102-71A9DBC22F45}"/>
    <cellStyle name="Percent 5 4 2 6 2" xfId="32405" xr:uid="{61D1B8BB-F709-41D4-9A8F-090C21456682}"/>
    <cellStyle name="Percent 5 4 2 7" xfId="32406" xr:uid="{CAF9CAC7-0D3A-478B-83C8-D1EB2FAA19A1}"/>
    <cellStyle name="Percent 5 4 2 8" xfId="32407" xr:uid="{A9FC1449-533A-413D-9448-D4EE85014763}"/>
    <cellStyle name="Percent 5 4 2 9" xfId="32408" xr:uid="{6257FC7F-413F-4BFB-A4F8-1D5CB89C65E7}"/>
    <cellStyle name="Percent 5 4 3" xfId="32409" xr:uid="{D78B6C34-537E-4293-A901-4FBA0B788CD3}"/>
    <cellStyle name="Percent 5 4 3 2" xfId="32410" xr:uid="{1D72FB9D-E5B4-466C-8997-C6BB529E3FCB}"/>
    <cellStyle name="Percent 5 4 3 2 2" xfId="32411" xr:uid="{B7F3EA5C-D8E0-4587-919B-D42B2E4CEA05}"/>
    <cellStyle name="Percent 5 4 3 3" xfId="32412" xr:uid="{85C3B16E-EB72-43F3-9A24-983D1457F761}"/>
    <cellStyle name="Percent 5 4 3 4" xfId="32413" xr:uid="{FE7929B0-8B27-4281-B48D-1AC58B199F50}"/>
    <cellStyle name="Percent 5 4 3 5" xfId="32414" xr:uid="{12D3E60A-2400-4B63-85EC-89385F08E378}"/>
    <cellStyle name="Percent 5 4 4" xfId="32415" xr:uid="{0AD2B54A-F89A-43F7-A5FE-729CB0171923}"/>
    <cellStyle name="Percent 5 4 4 2" xfId="32416" xr:uid="{8CF9815F-F630-4A8F-A352-B23AD711F0FA}"/>
    <cellStyle name="Percent 5 4 4 2 2" xfId="32417" xr:uid="{228F62C1-8E19-4AC5-B3E5-728E76ECCE57}"/>
    <cellStyle name="Percent 5 4 4 3" xfId="32418" xr:uid="{C02FDBDC-099E-4AFA-942C-5E645EEDC4FF}"/>
    <cellStyle name="Percent 5 4 4 4" xfId="32419" xr:uid="{332EB5DC-4CAD-4C91-9388-65D3A6D28B44}"/>
    <cellStyle name="Percent 5 4 4 5" xfId="32420" xr:uid="{D517467D-A3A2-4AA2-879D-728AD8DF16CB}"/>
    <cellStyle name="Percent 5 4 5" xfId="32421" xr:uid="{A217F8F3-D4DE-4090-AEA4-CA4FB7B17BB2}"/>
    <cellStyle name="Percent 5 4 5 2" xfId="32422" xr:uid="{AC35CD94-E6AD-4526-AB9C-47F5855A66B4}"/>
    <cellStyle name="Percent 5 4 5 2 2" xfId="32423" xr:uid="{18ACCA02-052A-49DF-89D4-00A5C80DBBF8}"/>
    <cellStyle name="Percent 5 4 5 3" xfId="32424" xr:uid="{2D16B424-4FA4-4B5B-B24D-1D548B670CD4}"/>
    <cellStyle name="Percent 5 4 5 4" xfId="32425" xr:uid="{479500B7-184D-4163-B53F-0023CD62070B}"/>
    <cellStyle name="Percent 5 4 5 5" xfId="32426" xr:uid="{F8B706D9-74D9-418F-9F35-CA40A58E5A04}"/>
    <cellStyle name="Percent 5 4 6" xfId="32427" xr:uid="{9191A1D5-6DA0-4C57-ACFC-B6AD6DD7F3A7}"/>
    <cellStyle name="Percent 5 4 6 2" xfId="32428" xr:uid="{A5D2D400-2A9D-4DE6-B034-16CD892EB42B}"/>
    <cellStyle name="Percent 5 4 6 2 2" xfId="32429" xr:uid="{33CDA1B3-51CF-4F82-A9D7-820D39665EDA}"/>
    <cellStyle name="Percent 5 4 6 3" xfId="32430" xr:uid="{503F8757-F107-4C66-8441-2BF07C4D9E78}"/>
    <cellStyle name="Percent 5 4 6 4" xfId="32431" xr:uid="{F302F819-D098-4E8C-A031-E43E20E30D88}"/>
    <cellStyle name="Percent 5 4 7" xfId="32432" xr:uid="{CBD00450-6443-4005-8217-F778FF6E08A7}"/>
    <cellStyle name="Percent 5 4 7 2" xfId="32433" xr:uid="{A7D601E8-890A-4E7C-85C5-F24A32F46550}"/>
    <cellStyle name="Percent 5 4 8" xfId="32434" xr:uid="{1CF5E32F-B5F6-43E3-9216-926D28A6CC76}"/>
    <cellStyle name="Percent 5 4 9" xfId="32435" xr:uid="{832F6C6D-DEBE-4EC5-BACD-A98867CD98DB}"/>
    <cellStyle name="Percent 5 5" xfId="32436" xr:uid="{A600FDDA-C158-4B39-B108-814959B50C65}"/>
    <cellStyle name="Percent 5 5 2" xfId="32437" xr:uid="{C5B38BDC-233B-470E-8E8D-F753D3B05F6B}"/>
    <cellStyle name="Percent 5 5 3" xfId="32438" xr:uid="{6F9EB236-E52C-4323-82F4-E9DEE0713EA8}"/>
    <cellStyle name="Percent 5 5 4" xfId="32439" xr:uid="{EF6587FB-E127-41A0-80C3-3E906B04CC23}"/>
    <cellStyle name="Percent 5 5 5" xfId="32440" xr:uid="{0B0EF921-A94F-4234-AC63-039496DC18EF}"/>
    <cellStyle name="Percent 5 6" xfId="32441" xr:uid="{B77C0333-3458-4B5E-A8B5-42F19BCC17F2}"/>
    <cellStyle name="Percent 5 6 10" xfId="32442" xr:uid="{6162834B-DBE6-4F92-9D83-7D75B184D774}"/>
    <cellStyle name="Percent 5 6 2" xfId="32443" xr:uid="{E23049A3-39FD-4E03-9110-97F8C47733B9}"/>
    <cellStyle name="Percent 5 6 2 2" xfId="32444" xr:uid="{D1AD460D-C206-446A-98E0-142289FCA8BA}"/>
    <cellStyle name="Percent 5 6 2 2 2" xfId="32445" xr:uid="{D374E452-0F90-4839-AFBA-E60CB813A53A}"/>
    <cellStyle name="Percent 5 6 2 3" xfId="32446" xr:uid="{AF0CB385-9963-415A-B509-82A7AA068CDE}"/>
    <cellStyle name="Percent 5 6 2 4" xfId="32447" xr:uid="{BD1A68F6-7F22-44B3-8187-D1A910760E30}"/>
    <cellStyle name="Percent 5 6 2 5" xfId="32448" xr:uid="{B6C4DCFD-DB37-4AE5-A82A-3BA1200B7C07}"/>
    <cellStyle name="Percent 5 6 3" xfId="32449" xr:uid="{3301FC74-AB20-4F4B-BFF0-0213673DB2E2}"/>
    <cellStyle name="Percent 5 6 3 2" xfId="32450" xr:uid="{27842AC4-BA4A-4A21-B927-14178857BA3E}"/>
    <cellStyle name="Percent 5 6 3 2 2" xfId="32451" xr:uid="{6007750B-C074-4975-899E-3919474F149B}"/>
    <cellStyle name="Percent 5 6 3 3" xfId="32452" xr:uid="{04D5AE99-B00E-408E-8671-AE16EEDB5AEB}"/>
    <cellStyle name="Percent 5 6 3 4" xfId="32453" xr:uid="{5EF4A490-B053-4482-805A-1B690A01DD65}"/>
    <cellStyle name="Percent 5 6 4" xfId="32454" xr:uid="{AA2C0C12-5407-4E1E-8FBC-1C469BBF6F1B}"/>
    <cellStyle name="Percent 5 6 4 2" xfId="32455" xr:uid="{E5DC77FB-F20C-46AC-A8B8-1BF0DAF98CCD}"/>
    <cellStyle name="Percent 5 6 4 2 2" xfId="32456" xr:uid="{97493A96-EDAE-4823-9FF4-7145E084296A}"/>
    <cellStyle name="Percent 5 6 4 3" xfId="32457" xr:uid="{95C004E7-9EB0-40DE-AB5E-CA40BB31E7CB}"/>
    <cellStyle name="Percent 5 6 4 4" xfId="32458" xr:uid="{4180BC7A-C273-424D-BCCB-33BB23483239}"/>
    <cellStyle name="Percent 5 6 5" xfId="32459" xr:uid="{B5EB053E-6BAF-4510-A052-B97FB41782BD}"/>
    <cellStyle name="Percent 5 6 5 2" xfId="32460" xr:uid="{FB666E9F-214C-4B73-85C1-570CCDB63D4B}"/>
    <cellStyle name="Percent 5 6 5 2 2" xfId="32461" xr:uid="{326EE77D-7BAA-4DEE-8D97-A2B93D1DA4FD}"/>
    <cellStyle name="Percent 5 6 5 3" xfId="32462" xr:uid="{30A72006-717B-4264-A823-16E9E31E6930}"/>
    <cellStyle name="Percent 5 6 5 4" xfId="32463" xr:uid="{0D615C5C-6F80-421A-AF40-69D616AC5BE8}"/>
    <cellStyle name="Percent 5 6 6" xfId="32464" xr:uid="{E6A0A88B-A38D-4E54-B634-A61F0490119E}"/>
    <cellStyle name="Percent 5 6 6 2" xfId="32465" xr:uid="{F1E38493-6682-46D6-8A7A-13204D221ABB}"/>
    <cellStyle name="Percent 5 6 7" xfId="32466" xr:uid="{A5EA38D1-E57B-4A25-B2B1-BA6EF1F72688}"/>
    <cellStyle name="Percent 5 6 8" xfId="32467" xr:uid="{A9385DD2-7AE7-4EF4-9852-A8D7B0BD3982}"/>
    <cellStyle name="Percent 5 6 9" xfId="32468" xr:uid="{5709DAF2-24F3-4BAE-8105-3D2CBBD457DB}"/>
    <cellStyle name="Percent 5 7" xfId="32469" xr:uid="{6F977FFF-9A04-408D-B724-928C39857568}"/>
    <cellStyle name="Percent 5 7 2" xfId="32470" xr:uid="{F5078162-585F-4861-B5CA-D09C204B0460}"/>
    <cellStyle name="Percent 5 7 2 2" xfId="32471" xr:uid="{EF845F8C-DEBD-40C2-982A-0FD3B7CD5F01}"/>
    <cellStyle name="Percent 5 7 3" xfId="32472" xr:uid="{E944F2FF-DE41-4892-BBAA-8F9302E68EC7}"/>
    <cellStyle name="Percent 5 7 4" xfId="32473" xr:uid="{765571C9-F8AD-459D-B827-B29C94C1D3D4}"/>
    <cellStyle name="Percent 5 7 5" xfId="32474" xr:uid="{CE6FF221-42D1-42B7-BDD6-4C4D18507B8F}"/>
    <cellStyle name="Percent 5 8" xfId="32475" xr:uid="{EBDEDF00-33BD-4D9A-B6C6-EFCCF35244AC}"/>
    <cellStyle name="Percent 5 8 2" xfId="32476" xr:uid="{49217370-876E-4B38-B764-3C3FFDE722A7}"/>
    <cellStyle name="Percent 5 8 2 2" xfId="32477" xr:uid="{347009E1-0B9F-45C9-9816-04F5BA20E30E}"/>
    <cellStyle name="Percent 5 8 3" xfId="32478" xr:uid="{B89A9579-7829-497D-966E-4C5220C35902}"/>
    <cellStyle name="Percent 5 8 4" xfId="32479" xr:uid="{6642FE22-C72E-4CD1-91DC-B82EFE8A7413}"/>
    <cellStyle name="Percent 5 9" xfId="32480" xr:uid="{E47E6903-4716-424F-BAC1-0DA34A381EDB}"/>
    <cellStyle name="Percent 5 9 2" xfId="32481" xr:uid="{49F4922E-7AC3-470C-80EF-F7E9315CB6AE}"/>
    <cellStyle name="Percent 5 9 2 2" xfId="32482" xr:uid="{BA66F276-BD39-4B80-9134-1EC8D777E476}"/>
    <cellStyle name="Percent 5 9 3" xfId="32483" xr:uid="{F7D20AE7-9315-45EC-87F9-3952F4B7D7C7}"/>
    <cellStyle name="Percent 5 9 4" xfId="32484" xr:uid="{08AD93D2-22C3-42C7-907F-247723CBED4E}"/>
    <cellStyle name="Percent 50" xfId="32485" xr:uid="{ADB86B0E-2CD7-43E6-9686-878EA4BB2CEF}"/>
    <cellStyle name="Percent 50 2" xfId="32486" xr:uid="{6B950C69-4D1C-4186-947D-1D755B5D6BFF}"/>
    <cellStyle name="Percent 50 2 2" xfId="32487" xr:uid="{706669EC-A736-491E-9903-A43E9CDC5503}"/>
    <cellStyle name="Percent 50 3" xfId="32488" xr:uid="{AA34E37E-5404-4882-99AE-E934B31C2B5A}"/>
    <cellStyle name="Percent 50 3 2" xfId="32489" xr:uid="{568D5D14-E23D-4A56-B2C8-627A1EA9E7C1}"/>
    <cellStyle name="Percent 50 4" xfId="32490" xr:uid="{0674020B-1458-4FCB-97E4-FDE2970AF4ED}"/>
    <cellStyle name="Percent 51" xfId="32491" xr:uid="{719E6250-715D-4215-BEDC-A2F68E1F9359}"/>
    <cellStyle name="Percent 51 2" xfId="32492" xr:uid="{9A23E7C2-5C3E-4C50-900D-EB38D17EF2CF}"/>
    <cellStyle name="Percent 51 3" xfId="32493" xr:uid="{8458E7DD-0FB2-470B-B84F-7DDF6F0A11D6}"/>
    <cellStyle name="Percent 52" xfId="32494" xr:uid="{3CD44B40-93BD-4296-8707-D5572FF1EB11}"/>
    <cellStyle name="Percent 52 2" xfId="32495" xr:uid="{AC250996-1AE5-45C6-A843-11D0388DDDC1}"/>
    <cellStyle name="Percent 53" xfId="32496" xr:uid="{2DBA39DF-C7BD-4E6D-A947-BF060C1BC4BB}"/>
    <cellStyle name="Percent 53 2" xfId="32497" xr:uid="{C6F4F779-0E61-4996-AE4D-BCB9D12B8625}"/>
    <cellStyle name="Percent 54" xfId="32498" xr:uid="{48480C3B-3DA0-49DC-A753-6E756309FBB3}"/>
    <cellStyle name="Percent 54 2" xfId="32499" xr:uid="{CD236539-CABB-4C0A-A5EB-32F61104E257}"/>
    <cellStyle name="Percent 55" xfId="32500" xr:uid="{9519EEB1-FFA9-4C79-8BEA-7F95E56715B6}"/>
    <cellStyle name="Percent 55 2" xfId="32501" xr:uid="{BE763891-BB51-41FA-96CB-B3A0C9F4F150}"/>
    <cellStyle name="Percent 56" xfId="32502" xr:uid="{4504CC0F-72EF-4F8E-887B-833CB412C279}"/>
    <cellStyle name="Percent 56 2" xfId="32503" xr:uid="{5CFCCFE3-A85F-4488-91E7-6F2B2084B613}"/>
    <cellStyle name="Percent 57" xfId="32504" xr:uid="{2E3136C1-B1A4-488A-BC1E-5AA58776F5A4}"/>
    <cellStyle name="Percent 57 2" xfId="32505" xr:uid="{520F7E25-8B89-4F13-B726-0BC1568D375D}"/>
    <cellStyle name="Percent 58" xfId="32506" xr:uid="{4DE4C8D5-4AE4-44D6-915C-CFF5B209B595}"/>
    <cellStyle name="Percent 58 2" xfId="32507" xr:uid="{AD095777-61D7-4985-A829-14BE392F267E}"/>
    <cellStyle name="Percent 59" xfId="32508" xr:uid="{26529208-3D8F-4CBD-AA92-9BC2A3D846D1}"/>
    <cellStyle name="Percent 59 2" xfId="32509" xr:uid="{4551FF7E-236F-4766-9EA8-CDE5B0512D07}"/>
    <cellStyle name="Percent 6" xfId="967" xr:uid="{51AF64A6-3B5E-482D-9024-56ABD3F1E527}"/>
    <cellStyle name="Percent 6 2" xfId="968" xr:uid="{EFEB8D2A-E7B1-4C09-A5EE-3AE13BF24F1F}"/>
    <cellStyle name="Percent 6 2 10" xfId="32512" xr:uid="{0DC6DBA5-479E-43E0-A879-92A18DDC7C13}"/>
    <cellStyle name="Percent 6 2 11" xfId="32513" xr:uid="{44C785DC-4BB2-4516-B89D-8EE145E3F3AE}"/>
    <cellStyle name="Percent 6 2 12" xfId="32511" xr:uid="{395E107D-B6A1-43EB-B10D-05242599B552}"/>
    <cellStyle name="Percent 6 2 2" xfId="32514" xr:uid="{72CE2047-348F-47C1-B7DC-14941FA03B80}"/>
    <cellStyle name="Percent 6 2 2 2" xfId="32515" xr:uid="{55703A8B-F9C9-4A49-934B-5EEECDBF560B}"/>
    <cellStyle name="Percent 6 2 2 2 2" xfId="32516" xr:uid="{357A6535-7BCB-4E64-AA75-41E5E2C14B26}"/>
    <cellStyle name="Percent 6 2 2 2 3" xfId="32517" xr:uid="{15D106A2-FE27-4651-966C-6A1C8AB78617}"/>
    <cellStyle name="Percent 6 2 2 3" xfId="32518" xr:uid="{0970149A-F9EC-4DB9-954D-79E63BF81763}"/>
    <cellStyle name="Percent 6 2 2 4" xfId="32519" xr:uid="{251316B2-8E3B-43D8-9324-73E316479B30}"/>
    <cellStyle name="Percent 6 2 2 5" xfId="32520" xr:uid="{74609163-2DBE-4BA0-B698-F9B83356D65B}"/>
    <cellStyle name="Percent 6 2 2 6" xfId="32521" xr:uid="{0128DDD0-AC33-41A1-8D7F-C0153EDD5D0D}"/>
    <cellStyle name="Percent 6 2 3" xfId="32522" xr:uid="{B68A272A-A61E-440D-AB81-68B8470CC7B9}"/>
    <cellStyle name="Percent 6 2 3 2" xfId="32523" xr:uid="{AA5C6260-A45B-4AB8-BBEA-A23516DB3DF4}"/>
    <cellStyle name="Percent 6 2 3 2 2" xfId="32524" xr:uid="{391CDA2F-219E-4A0B-BFE5-251193EB5D66}"/>
    <cellStyle name="Percent 6 2 3 3" xfId="32525" xr:uid="{5D505BB9-C909-49A4-BF63-07DCE360E4AF}"/>
    <cellStyle name="Percent 6 2 3 4" xfId="32526" xr:uid="{3CEFCBCD-F588-4050-932F-FBE12FD5E7B2}"/>
    <cellStyle name="Percent 6 2 3 5" xfId="32527" xr:uid="{B03D55A3-8611-45B5-B2C4-356CC4456850}"/>
    <cellStyle name="Percent 6 2 4" xfId="32528" xr:uid="{A45BE096-4C3F-47D8-991F-75C2396C8AFA}"/>
    <cellStyle name="Percent 6 2 4 2" xfId="32529" xr:uid="{124CAC6A-D813-4FC6-8285-DEE72C2521E6}"/>
    <cellStyle name="Percent 6 2 4 2 2" xfId="32530" xr:uid="{5C0F4734-E0BA-4C25-A525-AD0DE5403EF7}"/>
    <cellStyle name="Percent 6 2 4 3" xfId="32531" xr:uid="{770C39C4-7793-44F5-988D-F5F7B38867F0}"/>
    <cellStyle name="Percent 6 2 4 4" xfId="32532" xr:uid="{93CB8E03-0BCF-4960-894F-DAB22EAD892E}"/>
    <cellStyle name="Percent 6 2 4 5" xfId="32533" xr:uid="{379B28BC-72BF-40A1-84A4-BDD8E00D3071}"/>
    <cellStyle name="Percent 6 2 5" xfId="32534" xr:uid="{76C9F811-CE6B-4DCF-9FEC-63017AEDE1F1}"/>
    <cellStyle name="Percent 6 2 5 2" xfId="32535" xr:uid="{76006D97-07A0-49FB-8D0C-59D6BAAC857D}"/>
    <cellStyle name="Percent 6 2 5 2 2" xfId="32536" xr:uid="{41C08422-DF99-40B9-AEBF-09054511052D}"/>
    <cellStyle name="Percent 6 2 5 3" xfId="32537" xr:uid="{F90851C7-1DF8-424C-8069-9CE5D362DE84}"/>
    <cellStyle name="Percent 6 2 5 4" xfId="32538" xr:uid="{964EB610-B035-47DE-9059-10C1779097C0}"/>
    <cellStyle name="Percent 6 2 5 5" xfId="32539" xr:uid="{DEE0ABAE-6D0E-4F31-8E61-B1AC4F8F723D}"/>
    <cellStyle name="Percent 6 2 6" xfId="32540" xr:uid="{95051F07-E411-4400-AFC6-593B2CF08CAC}"/>
    <cellStyle name="Percent 6 2 6 2" xfId="32541" xr:uid="{E8DD844D-DCBB-4475-9521-3C9B938D27C7}"/>
    <cellStyle name="Percent 6 2 7" xfId="32542" xr:uid="{226ACD5B-4662-405C-8884-543C06338FE5}"/>
    <cellStyle name="Percent 6 2 8" xfId="32543" xr:uid="{DF07E5F6-4B74-45F7-A26C-5D1E7093E757}"/>
    <cellStyle name="Percent 6 2 9" xfId="32544" xr:uid="{77CE23B4-74FA-4BF1-908B-6A87C8D0ACB9}"/>
    <cellStyle name="Percent 6 3" xfId="32545" xr:uid="{39CF52F4-8256-40D7-9E8F-CA8EB2ECA221}"/>
    <cellStyle name="Percent 6 3 10" xfId="32546" xr:uid="{A094CF8A-C6CE-4498-928F-9C0FFD542B50}"/>
    <cellStyle name="Percent 6 3 2" xfId="32547" xr:uid="{475C7517-1387-4C42-BAB1-2E511561E5A7}"/>
    <cellStyle name="Percent 6 3 2 2" xfId="32548" xr:uid="{518CB51F-1976-4B9B-BD80-AA0E099DCACA}"/>
    <cellStyle name="Percent 6 3 2 2 2" xfId="32549" xr:uid="{D010BEDA-2CEE-4FBF-A5BE-28C81F257105}"/>
    <cellStyle name="Percent 6 3 2 2 3" xfId="32550" xr:uid="{88E91D12-A0F8-4635-B4FF-329E618BBAAD}"/>
    <cellStyle name="Percent 6 3 2 3" xfId="32551" xr:uid="{07ACB80D-BF74-4548-994E-D99C3EF19532}"/>
    <cellStyle name="Percent 6 3 2 4" xfId="32552" xr:uid="{879DB7B9-B01A-4F26-B88F-F1BAC6C34217}"/>
    <cellStyle name="Percent 6 3 2 5" xfId="32553" xr:uid="{6AAD51DD-8EDC-4DE0-A611-E587B9F8405B}"/>
    <cellStyle name="Percent 6 3 3" xfId="32554" xr:uid="{0FA59EBA-F236-4282-B1C1-69DFC4ABEAD6}"/>
    <cellStyle name="Percent 6 3 3 2" xfId="32555" xr:uid="{55AAC72E-758B-4570-8BD7-08F2A99EE13F}"/>
    <cellStyle name="Percent 6 3 3 2 2" xfId="32556" xr:uid="{7BA65CA1-ABAF-46DA-8108-E9E38C8DC4BE}"/>
    <cellStyle name="Percent 6 3 3 3" xfId="32557" xr:uid="{301E3CF3-6B4F-413D-B491-4EC6A39FBDCA}"/>
    <cellStyle name="Percent 6 3 3 4" xfId="32558" xr:uid="{D193D4B7-D6C7-4032-AC87-6BCED86733C5}"/>
    <cellStyle name="Percent 6 3 3 5" xfId="32559" xr:uid="{ED474F2E-2719-4694-971C-F5F454AFE774}"/>
    <cellStyle name="Percent 6 3 4" xfId="32560" xr:uid="{CDF96706-EF2B-408F-B695-D1E50CC917D4}"/>
    <cellStyle name="Percent 6 3 4 2" xfId="32561" xr:uid="{A15FD2AE-53B6-4476-95F6-EFEC2738F861}"/>
    <cellStyle name="Percent 6 3 4 2 2" xfId="32562" xr:uid="{B1079D50-2641-4C59-90C2-8770BCD51C8B}"/>
    <cellStyle name="Percent 6 3 4 2 3" xfId="32563" xr:uid="{150D8A1B-15DD-4220-AA39-A10F21A98E46}"/>
    <cellStyle name="Percent 6 3 4 3" xfId="32564" xr:uid="{F629EE6F-8F8D-4583-B4B8-E45A32159B3E}"/>
    <cellStyle name="Percent 6 3 4 4" xfId="32565" xr:uid="{86CE5A8F-392A-4F91-B728-272208DC4CC0}"/>
    <cellStyle name="Percent 6 3 4 5" xfId="32566" xr:uid="{8754C6AC-F0F1-4515-A97B-8DDD0E147AC1}"/>
    <cellStyle name="Percent 6 3 5" xfId="32567" xr:uid="{F25E8C41-FC8E-441F-A54D-EC7A3A8A0BC7}"/>
    <cellStyle name="Percent 6 3 5 2" xfId="32568" xr:uid="{9965CDFD-A224-437A-BD40-CBEEFA4ACEEA}"/>
    <cellStyle name="Percent 6 3 5 2 2" xfId="32569" xr:uid="{8B64CED5-16FE-430D-852A-E7DC9D49C8D8}"/>
    <cellStyle name="Percent 6 3 5 3" xfId="32570" xr:uid="{3BF28144-ACAD-4BD4-8524-43DB32AD38F6}"/>
    <cellStyle name="Percent 6 3 5 4" xfId="32571" xr:uid="{83718C48-F7EB-42C0-B70E-94ED02900652}"/>
    <cellStyle name="Percent 6 3 6" xfId="32572" xr:uid="{563468D6-7D42-4830-A430-322F62BB1907}"/>
    <cellStyle name="Percent 6 3 6 2" xfId="32573" xr:uid="{1BCF3FBD-C3B4-4FAF-87FC-2AB7E7F40A8B}"/>
    <cellStyle name="Percent 6 3 7" xfId="32574" xr:uid="{C542E829-985E-46F2-92AA-DB93B67FB31F}"/>
    <cellStyle name="Percent 6 3 8" xfId="32575" xr:uid="{420909E8-E66F-4A08-A05C-2062548A3248}"/>
    <cellStyle name="Percent 6 3 9" xfId="32576" xr:uid="{88DB7DCC-28F7-479E-9C3C-B7A44787073A}"/>
    <cellStyle name="Percent 6 4" xfId="32577" xr:uid="{E5098F84-E06D-4306-8653-A102A48A83D2}"/>
    <cellStyle name="Percent 6 4 2" xfId="32578" xr:uid="{A29C0C3B-6C77-4B55-B5D6-AE7EC7E500B4}"/>
    <cellStyle name="Percent 6 4 3" xfId="32579" xr:uid="{6364F239-218D-433F-80E6-DFD90C714A4D}"/>
    <cellStyle name="Percent 6 4 4" xfId="32580" xr:uid="{845532E7-16A8-477D-9D7A-A42E03919B15}"/>
    <cellStyle name="Percent 6 5" xfId="32581" xr:uid="{B55910BC-D2C5-4280-8DFB-94B7C7EE88DB}"/>
    <cellStyle name="Percent 6 5 2" xfId="32582" xr:uid="{F7158F62-1C34-4A01-829F-AC2E50F23DB7}"/>
    <cellStyle name="Percent 6 6" xfId="32583" xr:uid="{D90309A9-1444-4576-9C44-06B4FD7E1899}"/>
    <cellStyle name="Percent 6 7" xfId="32584" xr:uid="{BD367917-C84A-447B-BB64-6EB386C3EE85}"/>
    <cellStyle name="Percent 6 8" xfId="32585" xr:uid="{3E4E155B-1FC9-492C-BA08-A274E3762B3F}"/>
    <cellStyle name="Percent 6 9" xfId="32510" xr:uid="{9907C7E4-D145-461E-97BC-870CD7AE15E8}"/>
    <cellStyle name="Percent 60" xfId="32586" xr:uid="{7258EE40-749F-46B2-B5E7-F8A225D61D32}"/>
    <cellStyle name="Percent 60 2" xfId="32587" xr:uid="{9B446FAE-CCD2-488E-9871-0B85A7C133BF}"/>
    <cellStyle name="Percent 61" xfId="32588" xr:uid="{18BBBAC7-4697-457D-9B96-FCA77C15EABA}"/>
    <cellStyle name="Percent 61 2" xfId="32589" xr:uid="{86827277-B7DD-48E5-AD14-42DCD7169F08}"/>
    <cellStyle name="Percent 62" xfId="32590" xr:uid="{D39F769E-2F37-4B76-8952-A0A5A1883215}"/>
    <cellStyle name="Percent 62 2" xfId="32591" xr:uid="{19C2204A-9B34-4007-9397-7DEBC0E01EC3}"/>
    <cellStyle name="Percent 63" xfId="32592" xr:uid="{23FC6263-6AD2-4247-AFC5-FF8C966FF984}"/>
    <cellStyle name="Percent 63 2" xfId="32593" xr:uid="{AEE71A07-A624-4121-86C2-894D1A68A9A9}"/>
    <cellStyle name="Percent 63 2 2" xfId="32594" xr:uid="{56792D24-3965-4FFA-8580-5CD37705C919}"/>
    <cellStyle name="Percent 63 2 2 2" xfId="32595" xr:uid="{47557DC1-C6B5-4ADF-8EE6-97F663CD2072}"/>
    <cellStyle name="Percent 63 2 3" xfId="32596" xr:uid="{AFA8937D-7051-47E2-82A9-21F4BFC10E2A}"/>
    <cellStyle name="Percent 63 2 4" xfId="32597" xr:uid="{1C66A1CB-455B-4AD6-8FE0-1D29B828091C}"/>
    <cellStyle name="Percent 63 3" xfId="32598" xr:uid="{19A1027F-51E9-4499-A309-0B973EDE487F}"/>
    <cellStyle name="Percent 63 3 2" xfId="32599" xr:uid="{DE36CFBA-AB6E-45A0-8A32-F3DAD06DA28B}"/>
    <cellStyle name="Percent 63 3 2 2" xfId="32600" xr:uid="{8A61FADA-0433-4BC8-85E9-D8AD6AB958DD}"/>
    <cellStyle name="Percent 63 3 3" xfId="32601" xr:uid="{AF7F7072-0A8E-43D9-88D9-84867A0FB17D}"/>
    <cellStyle name="Percent 63 3 4" xfId="32602" xr:uid="{DD5DE584-A948-49A2-8CFD-C08314C7230B}"/>
    <cellStyle name="Percent 63 4" xfId="32603" xr:uid="{6EE91A5B-65E8-43EA-AD6A-12B8EF346A54}"/>
    <cellStyle name="Percent 63 4 2" xfId="32604" xr:uid="{B2CF734F-D91C-4E62-BDBB-9E2A9C884350}"/>
    <cellStyle name="Percent 63 4 2 2" xfId="32605" xr:uid="{946FBD2F-699D-4A23-8243-EF32151C41F0}"/>
    <cellStyle name="Percent 63 4 3" xfId="32606" xr:uid="{7BE567DC-E8CB-4AD7-834B-849664747CA0}"/>
    <cellStyle name="Percent 63 4 4" xfId="32607" xr:uid="{610A9A9A-10F4-4461-8342-E31154D2FE4C}"/>
    <cellStyle name="Percent 63 5" xfId="32608" xr:uid="{0DE40D25-562F-4E5D-8EB9-3E9764EBF6F6}"/>
    <cellStyle name="Percent 63 5 2" xfId="32609" xr:uid="{761061D5-5454-4690-86C8-26FF24980E5F}"/>
    <cellStyle name="Percent 63 5 2 2" xfId="32610" xr:uid="{769D2964-B707-4313-B67C-904B2DC2189E}"/>
    <cellStyle name="Percent 63 5 3" xfId="32611" xr:uid="{4D3D2D24-5E2D-48E8-A5ED-CF7478C0D350}"/>
    <cellStyle name="Percent 63 5 4" xfId="32612" xr:uid="{EAC1DC84-8CDC-4652-B3C1-C83026CF2E79}"/>
    <cellStyle name="Percent 63 6" xfId="32613" xr:uid="{170FB5A8-A439-4472-B1E8-BE96E4733ECE}"/>
    <cellStyle name="Percent 63 6 2" xfId="32614" xr:uid="{CE72D509-2743-4562-A037-18A28B7F489B}"/>
    <cellStyle name="Percent 63 7" xfId="32615" xr:uid="{A738FD12-BBDA-4187-95AA-DF3DF151CA9E}"/>
    <cellStyle name="Percent 63 8" xfId="32616" xr:uid="{0749297E-5624-40D7-9335-096E01E53E87}"/>
    <cellStyle name="Percent 64" xfId="32617" xr:uid="{CDF99348-342B-4A1E-AEF4-ED5D7C8DB73D}"/>
    <cellStyle name="Percent 64 2" xfId="32618" xr:uid="{C67C1182-08AF-4F02-980B-410C01049393}"/>
    <cellStyle name="Percent 64 2 2" xfId="32619" xr:uid="{98DEC812-95D4-434E-9E91-476A23682B1A}"/>
    <cellStyle name="Percent 64 2 2 2" xfId="32620" xr:uid="{0F03655D-6D3B-49AB-A71C-EB9A1B8F1177}"/>
    <cellStyle name="Percent 64 2 3" xfId="32621" xr:uid="{EFA7B5AE-0C4B-41FA-A4E9-51F49164F9BA}"/>
    <cellStyle name="Percent 64 2 4" xfId="32622" xr:uid="{D986CB1B-FA44-4CA2-9489-46BA759377C7}"/>
    <cellStyle name="Percent 64 3" xfId="32623" xr:uid="{C74CFAC5-5CB4-428F-ADA3-E1DBE57750D4}"/>
    <cellStyle name="Percent 64 3 2" xfId="32624" xr:uid="{18B51135-DD8F-42A6-8545-8E7580EE673C}"/>
    <cellStyle name="Percent 64 3 2 2" xfId="32625" xr:uid="{7FBCB364-69F9-4014-96F0-47190E30DB4D}"/>
    <cellStyle name="Percent 64 3 3" xfId="32626" xr:uid="{21E98E5A-34DD-41E1-B9DD-D32A7BD38516}"/>
    <cellStyle name="Percent 64 3 4" xfId="32627" xr:uid="{1D1AE77B-E373-4663-BDDE-8FDA0A133A22}"/>
    <cellStyle name="Percent 64 4" xfId="32628" xr:uid="{291F2A41-CA63-4CD2-8B30-37107B40F523}"/>
    <cellStyle name="Percent 64 4 2" xfId="32629" xr:uid="{4F6CC991-CB25-490D-B4C6-452DE7BD96C9}"/>
    <cellStyle name="Percent 64 4 2 2" xfId="32630" xr:uid="{9892F58A-7A00-4FE5-BB10-9516784253A6}"/>
    <cellStyle name="Percent 64 4 3" xfId="32631" xr:uid="{4FF85085-52C7-4245-8809-1B21190A9A37}"/>
    <cellStyle name="Percent 64 4 4" xfId="32632" xr:uid="{F0061C30-4594-4FA4-84E7-B504BD514FB1}"/>
    <cellStyle name="Percent 64 5" xfId="32633" xr:uid="{5DF173BB-2AF9-4FD7-8FFB-CEB4F549AA28}"/>
    <cellStyle name="Percent 64 5 2" xfId="32634" xr:uid="{E887068E-7D59-4275-AC93-50F318918D56}"/>
    <cellStyle name="Percent 64 5 2 2" xfId="32635" xr:uid="{4E1CB32D-D8A8-4152-B00E-B53A641BA607}"/>
    <cellStyle name="Percent 64 5 3" xfId="32636" xr:uid="{FC18C5F2-20D3-499D-B996-3AB807A03046}"/>
    <cellStyle name="Percent 64 5 4" xfId="32637" xr:uid="{AF071BAC-2405-4ACA-8366-818F96BE3234}"/>
    <cellStyle name="Percent 64 6" xfId="32638" xr:uid="{903EE78E-F801-44CE-B459-9DD66FE9005D}"/>
    <cellStyle name="Percent 64 6 2" xfId="32639" xr:uid="{D1E715ED-870C-422C-BB48-B23F81B4BAE5}"/>
    <cellStyle name="Percent 64 7" xfId="32640" xr:uid="{60E9D483-0F4E-4848-80AC-17585741CB1D}"/>
    <cellStyle name="Percent 64 8" xfId="32641" xr:uid="{4BBC42E3-7B16-407A-A23E-747286830E5F}"/>
    <cellStyle name="Percent 65" xfId="32642" xr:uid="{69BCC938-BBF6-4876-829F-61D03D6C815D}"/>
    <cellStyle name="Percent 65 2" xfId="32643" xr:uid="{BF0D8B7B-E5D9-4DFE-A17B-57FB2CEA16F1}"/>
    <cellStyle name="Percent 65 2 2" xfId="32644" xr:uid="{DFB81E18-1593-402F-8426-3214964E10CC}"/>
    <cellStyle name="Percent 65 2 2 2" xfId="32645" xr:uid="{52BF256D-F176-4C16-BC8D-C8F32D4C28B6}"/>
    <cellStyle name="Percent 65 2 3" xfId="32646" xr:uid="{54510EE1-FF96-4A28-B15A-FAFF8DB00C93}"/>
    <cellStyle name="Percent 65 2 4" xfId="32647" xr:uid="{48147FC3-C8CC-4723-989C-BCFC6AD89690}"/>
    <cellStyle name="Percent 65 3" xfId="32648" xr:uid="{A9B5F077-CD47-4ABA-8839-DB1E3F8FF917}"/>
    <cellStyle name="Percent 65 3 2" xfId="32649" xr:uid="{F87F0355-B3EA-4CA8-8933-7F2938F331C7}"/>
    <cellStyle name="Percent 65 3 2 2" xfId="32650" xr:uid="{EECB2104-D9AE-4F76-8834-6FFA6B28F59D}"/>
    <cellStyle name="Percent 65 3 3" xfId="32651" xr:uid="{23C8F3D1-C928-48F3-B157-8310E10196A9}"/>
    <cellStyle name="Percent 65 3 4" xfId="32652" xr:uid="{ECF6C1F5-D2C7-4D98-B223-350F85E540F4}"/>
    <cellStyle name="Percent 65 4" xfId="32653" xr:uid="{9652B564-E639-4BE6-8D95-03DC5E3648BF}"/>
    <cellStyle name="Percent 65 4 2" xfId="32654" xr:uid="{4D1E383F-07C9-42C9-B5C4-01E4F909C443}"/>
    <cellStyle name="Percent 65 4 2 2" xfId="32655" xr:uid="{F2A1E8C7-29F4-4115-B524-1E00221DB9F1}"/>
    <cellStyle name="Percent 65 4 3" xfId="32656" xr:uid="{71B379F6-3D6C-49DF-ADBE-CF938004E5C1}"/>
    <cellStyle name="Percent 65 4 4" xfId="32657" xr:uid="{97AA640E-61B4-436D-A98E-05CCBC42BC11}"/>
    <cellStyle name="Percent 65 5" xfId="32658" xr:uid="{C6DB74A7-82E2-44F3-9B28-73DA899B7D45}"/>
    <cellStyle name="Percent 65 5 2" xfId="32659" xr:uid="{ACE91112-AA17-44CB-B089-6A390D95B6C8}"/>
    <cellStyle name="Percent 65 5 2 2" xfId="32660" xr:uid="{00E8B8B6-69A8-4107-8A3E-31487BFD624E}"/>
    <cellStyle name="Percent 65 5 3" xfId="32661" xr:uid="{97A60B88-327B-49B1-9C8F-28176C2F80BD}"/>
    <cellStyle name="Percent 65 5 4" xfId="32662" xr:uid="{63028CEE-D928-4FAF-8985-2DFAA17AC8E8}"/>
    <cellStyle name="Percent 65 6" xfId="32663" xr:uid="{24F4DBC2-4540-418D-A74D-6BBF0263E650}"/>
    <cellStyle name="Percent 65 6 2" xfId="32664" xr:uid="{DA219EDB-82F0-44B4-8A42-71E67DA12EEB}"/>
    <cellStyle name="Percent 65 7" xfId="32665" xr:uid="{A1DCE821-5D7F-4E1E-A541-83745C5E256D}"/>
    <cellStyle name="Percent 65 8" xfId="32666" xr:uid="{C4D967D4-E973-47ED-A347-68D9123E5F98}"/>
    <cellStyle name="Percent 66" xfId="32667" xr:uid="{583E3FBC-CFDF-40C7-B23B-D95E8000E12D}"/>
    <cellStyle name="Percent 66 2" xfId="32668" xr:uid="{481E0261-B6BF-4D96-B453-73D8CC480B5E}"/>
    <cellStyle name="Percent 66 2 2" xfId="32669" xr:uid="{28AFD86F-7A3D-4BE8-B384-5A0B73BFF54F}"/>
    <cellStyle name="Percent 66 3" xfId="32670" xr:uid="{AA887354-CBF3-4615-BE98-75308E467A4B}"/>
    <cellStyle name="Percent 66 4" xfId="32671" xr:uid="{26CB52E6-7C06-4BAA-A6C9-30A5FD75E4FA}"/>
    <cellStyle name="Percent 67" xfId="32672" xr:uid="{76FEA249-5B7B-4B16-8080-927CA17CE364}"/>
    <cellStyle name="Percent 67 2" xfId="32673" xr:uid="{9443A5A4-A691-494D-8A65-C4E0850658B4}"/>
    <cellStyle name="Percent 67 2 2" xfId="32674" xr:uid="{89D16822-3B99-4DC0-ADD1-35D9B8DE298F}"/>
    <cellStyle name="Percent 67 3" xfId="32675" xr:uid="{13C40547-DFE4-4CEF-BD5F-6EDCA2CCEA3B}"/>
    <cellStyle name="Percent 67 4" xfId="32676" xr:uid="{E9C141DD-D631-429C-8414-7D8E78FECBED}"/>
    <cellStyle name="Percent 68" xfId="32677" xr:uid="{76E26014-F470-440A-B3E8-448EAE2C3161}"/>
    <cellStyle name="Percent 68 2" xfId="32678" xr:uid="{FD2423A1-0AF8-413F-BD19-FC4057DB7081}"/>
    <cellStyle name="Percent 68 2 2" xfId="32679" xr:uid="{77023458-AB6B-44D8-BFA6-E37572CEBFD2}"/>
    <cellStyle name="Percent 68 3" xfId="32680" xr:uid="{6E43BD69-30DD-44B3-8A30-3C620F74B4E1}"/>
    <cellStyle name="Percent 68 4" xfId="32681" xr:uid="{A72C7E55-63C1-4742-AC90-8DDEA1543120}"/>
    <cellStyle name="Percent 69" xfId="32682" xr:uid="{919E1B1F-82C1-470D-B456-9F41B236E06C}"/>
    <cellStyle name="Percent 69 2" xfId="32683" xr:uid="{F70157D7-7985-42B5-9EC7-E3F6919BADD9}"/>
    <cellStyle name="Percent 69 2 2" xfId="32684" xr:uid="{D8B788AB-57B8-4FB0-925F-86DB4E16DB59}"/>
    <cellStyle name="Percent 69 3" xfId="32685" xr:uid="{5C4CAB53-E064-48ED-A47F-E316AEF353EF}"/>
    <cellStyle name="Percent 69 4" xfId="32686" xr:uid="{D0CDCD68-93F1-45CB-9573-1C3E0E276823}"/>
    <cellStyle name="Percent 7" xfId="969" xr:uid="{A270EF30-1A8E-489C-B580-F3C3ABB0BD64}"/>
    <cellStyle name="Percent 7 10" xfId="32687" xr:uid="{44477F31-8CBA-4EB2-93AF-E53343835944}"/>
    <cellStyle name="Percent 7 2" xfId="970" xr:uid="{61CE22EB-C95D-4B2D-88C0-66908D5D4EF0}"/>
    <cellStyle name="Percent 7 2 10" xfId="32689" xr:uid="{8536C9F1-C7ED-4CD8-B84C-C3A054BF5FA5}"/>
    <cellStyle name="Percent 7 2 11" xfId="32690" xr:uid="{7A38F3F9-2D5B-4053-83A8-D0E22443F110}"/>
    <cellStyle name="Percent 7 2 12" xfId="32691" xr:uid="{44F8A5B3-63F4-4840-9077-4E9A346C81E5}"/>
    <cellStyle name="Percent 7 2 13" xfId="32688" xr:uid="{592899B3-CCB0-4F11-9F48-11C1DC9FC80E}"/>
    <cellStyle name="Percent 7 2 2" xfId="32692" xr:uid="{BF200983-330F-4D0F-BE1E-30A57AF4E710}"/>
    <cellStyle name="Percent 7 2 2 2" xfId="32693" xr:uid="{D0383EC6-D97C-4CFC-A586-A6F6A718C922}"/>
    <cellStyle name="Percent 7 2 2 2 2" xfId="32694" xr:uid="{CED40B0A-76EB-4221-ADCE-D46E92A4C38F}"/>
    <cellStyle name="Percent 7 2 2 2 3" xfId="32695" xr:uid="{5CD8F1B3-B347-4394-90E0-65035F2CF20C}"/>
    <cellStyle name="Percent 7 2 2 3" xfId="32696" xr:uid="{0EE8774C-5319-49CE-BCDB-F391C15BCA8C}"/>
    <cellStyle name="Percent 7 2 2 4" xfId="32697" xr:uid="{7F7396A2-422E-4CDB-B667-772AE8A4E070}"/>
    <cellStyle name="Percent 7 2 2 5" xfId="32698" xr:uid="{737BEA84-1386-45AE-BFDC-2FE7F1088B9A}"/>
    <cellStyle name="Percent 7 2 3" xfId="32699" xr:uid="{DCFED2F1-F70B-4062-BACC-05EBA33EF314}"/>
    <cellStyle name="Percent 7 2 3 2" xfId="32700" xr:uid="{AE5FD1CA-CCDF-4ECA-AFDB-B666E2903704}"/>
    <cellStyle name="Percent 7 2 3 2 2" xfId="32701" xr:uid="{1B69632E-C89C-49E3-AC14-B76F8B1C1E63}"/>
    <cellStyle name="Percent 7 2 3 3" xfId="32702" xr:uid="{70EEE9D7-FEA8-438C-AE21-B3221D9DD81E}"/>
    <cellStyle name="Percent 7 2 3 4" xfId="32703" xr:uid="{175D5E5A-B343-43CE-A38A-E09B1B4D4585}"/>
    <cellStyle name="Percent 7 2 3 5" xfId="32704" xr:uid="{20A85B15-059E-4662-8EFE-06A2C5D8A0FF}"/>
    <cellStyle name="Percent 7 2 4" xfId="32705" xr:uid="{EBF6DC3D-AA02-4161-98DA-911771B48F1E}"/>
    <cellStyle name="Percent 7 2 4 2" xfId="32706" xr:uid="{4A756DF5-8518-4CEF-B36F-66C3F453147E}"/>
    <cellStyle name="Percent 7 2 4 2 2" xfId="32707" xr:uid="{500ED2AD-DC0C-4D2F-85EE-46011B15D4B0}"/>
    <cellStyle name="Percent 7 2 4 3" xfId="32708" xr:uid="{C2AE7EF2-4E00-4822-977C-806AD81CF8CB}"/>
    <cellStyle name="Percent 7 2 4 4" xfId="32709" xr:uid="{2ACA13BD-1AC8-45BE-A99E-70E0F8C46C58}"/>
    <cellStyle name="Percent 7 2 4 5" xfId="32710" xr:uid="{99968A95-F29E-41E7-B98D-E45FB4F675A6}"/>
    <cellStyle name="Percent 7 2 5" xfId="32711" xr:uid="{5C33832C-4C9A-41C6-BA09-A726DBCA5203}"/>
    <cellStyle name="Percent 7 2 5 2" xfId="32712" xr:uid="{FF4516EF-8A2D-4CDF-81B0-F2E3C6E58566}"/>
    <cellStyle name="Percent 7 2 5 2 2" xfId="32713" xr:uid="{93ED8E2C-FC55-4656-A6CC-F45F5630245B}"/>
    <cellStyle name="Percent 7 2 5 3" xfId="32714" xr:uid="{A54F4359-FEEB-4F7D-AFF4-2A72E00DDB45}"/>
    <cellStyle name="Percent 7 2 5 4" xfId="32715" xr:uid="{D58A4610-5E6D-428B-97BE-581FA57BA4C7}"/>
    <cellStyle name="Percent 7 2 5 5" xfId="32716" xr:uid="{5EE691AC-1AF8-4ED7-805D-E89444F623F8}"/>
    <cellStyle name="Percent 7 2 6" xfId="32717" xr:uid="{1DDC96D6-6AF2-4C6D-ABD2-EEA570F7B5D2}"/>
    <cellStyle name="Percent 7 2 6 2" xfId="32718" xr:uid="{8DA34167-310A-45DF-9D8E-9499ED8109C7}"/>
    <cellStyle name="Percent 7 2 7" xfId="32719" xr:uid="{917B7282-9B32-4659-8048-830A013E3EB6}"/>
    <cellStyle name="Percent 7 2 8" xfId="32720" xr:uid="{64731351-CD34-4377-9550-F1B7995C59C8}"/>
    <cellStyle name="Percent 7 2 9" xfId="32721" xr:uid="{90A7F763-2001-4433-8797-61705DB29C32}"/>
    <cellStyle name="Percent 7 3" xfId="32722" xr:uid="{8275D8FD-1488-400F-8632-88E81AD7200A}"/>
    <cellStyle name="Percent 7 3 10" xfId="32723" xr:uid="{49A9482A-F859-4EB2-B5C0-F4B21F0F2538}"/>
    <cellStyle name="Percent 7 3 11" xfId="32724" xr:uid="{22F2A548-C1CA-4932-9E3C-2F8EFEA15BC8}"/>
    <cellStyle name="Percent 7 3 2" xfId="32725" xr:uid="{814545D4-F687-4FEB-AD41-E2493FCF1102}"/>
    <cellStyle name="Percent 7 3 2 2" xfId="32726" xr:uid="{669DBC74-4AC5-4577-B91B-089D13B1C5F0}"/>
    <cellStyle name="Percent 7 3 2 2 2" xfId="32727" xr:uid="{74FBAF44-D710-41CC-8318-529AE03BD3A8}"/>
    <cellStyle name="Percent 7 3 2 2 3" xfId="32728" xr:uid="{BC27C28C-6BE5-4468-ABED-6FC7F58B9D5A}"/>
    <cellStyle name="Percent 7 3 2 2 4" xfId="32729" xr:uid="{A765274F-2C67-496A-8A59-77E27CB1E005}"/>
    <cellStyle name="Percent 7 3 2 3" xfId="32730" xr:uid="{B9AD9AAB-40F2-4CFD-A338-A0F9453AF05F}"/>
    <cellStyle name="Percent 7 3 2 4" xfId="32731" xr:uid="{95155134-F58C-4409-B6B4-C8938F0F258E}"/>
    <cellStyle name="Percent 7 3 2 5" xfId="32732" xr:uid="{AFB12151-8FE8-481A-9D08-FD57A68AE20A}"/>
    <cellStyle name="Percent 7 3 2 6" xfId="32733" xr:uid="{07F6A041-6AE2-41F3-9218-B4F1F3DCDDD7}"/>
    <cellStyle name="Percent 7 3 3" xfId="32734" xr:uid="{0B2989F0-A1CF-4522-9DA6-DB10C7C74120}"/>
    <cellStyle name="Percent 7 3 3 2" xfId="32735" xr:uid="{585BD2F0-4D15-40CC-BA69-09E77BDB6F7E}"/>
    <cellStyle name="Percent 7 3 3 2 2" xfId="32736" xr:uid="{4ECBB340-8DCF-4D02-A2C8-1DC38FBCF43E}"/>
    <cellStyle name="Percent 7 3 3 3" xfId="32737" xr:uid="{65675F45-CB24-4ADB-92CD-C104ECBD0B5B}"/>
    <cellStyle name="Percent 7 3 3 4" xfId="32738" xr:uid="{E40E27AE-AC11-4031-80AD-FC157E9C90AC}"/>
    <cellStyle name="Percent 7 3 3 5" xfId="32739" xr:uid="{162A7101-B506-4862-A361-5F6912B20986}"/>
    <cellStyle name="Percent 7 3 4" xfId="32740" xr:uid="{6331FC7A-A38A-4284-A120-25C5794700BC}"/>
    <cellStyle name="Percent 7 3 4 2" xfId="32741" xr:uid="{ECB4C45F-F87C-4364-93CA-7464338B049D}"/>
    <cellStyle name="Percent 7 3 4 2 2" xfId="32742" xr:uid="{1E53AE02-9263-484F-9616-528EA4D2E1FC}"/>
    <cellStyle name="Percent 7 3 4 3" xfId="32743" xr:uid="{2CF64968-F30E-4E8D-9193-63EDE37848DC}"/>
    <cellStyle name="Percent 7 3 4 4" xfId="32744" xr:uid="{C142952E-34F8-445A-9795-9C1806B1381A}"/>
    <cellStyle name="Percent 7 3 4 5" xfId="32745" xr:uid="{9AEDCD82-F031-4571-8446-793731418DE9}"/>
    <cellStyle name="Percent 7 3 5" xfId="32746" xr:uid="{DF2CF354-AA86-4A2A-BEF8-3023615F3908}"/>
    <cellStyle name="Percent 7 3 5 2" xfId="32747" xr:uid="{DC077251-07F9-4F6B-A0BA-93E048782EC8}"/>
    <cellStyle name="Percent 7 3 5 2 2" xfId="32748" xr:uid="{D5B559D9-6F87-4D75-91BE-D9AA2E8E2A6B}"/>
    <cellStyle name="Percent 7 3 5 3" xfId="32749" xr:uid="{8B53EA03-4C66-4677-9DAF-A36F23D99A0E}"/>
    <cellStyle name="Percent 7 3 5 4" xfId="32750" xr:uid="{A927D79C-85A1-4E3F-8D5C-1559980F32B5}"/>
    <cellStyle name="Percent 7 3 6" xfId="32751" xr:uid="{D0090F7D-A0A5-4D63-A11E-877D14179137}"/>
    <cellStyle name="Percent 7 3 6 2" xfId="32752" xr:uid="{EC468327-14DE-4CDD-B3F4-92686EB8291D}"/>
    <cellStyle name="Percent 7 3 7" xfId="32753" xr:uid="{6A231548-713C-435B-89CB-07983C05B52F}"/>
    <cellStyle name="Percent 7 3 8" xfId="32754" xr:uid="{60FD4D72-43C0-44D2-AFD2-2007AB78235F}"/>
    <cellStyle name="Percent 7 3 9" xfId="32755" xr:uid="{8801DFA5-95CA-4CB7-B18D-F8278A48E15C}"/>
    <cellStyle name="Percent 7 4" xfId="32756" xr:uid="{6B2BB460-4FB4-4F03-BBE2-D4A1ED6A2E28}"/>
    <cellStyle name="Percent 7 4 2" xfId="32757" xr:uid="{8ACA1086-AE01-4D47-B27D-E3866E6AF3D7}"/>
    <cellStyle name="Percent 7 4 3" xfId="32758" xr:uid="{3A01A360-CFC9-49DF-B522-8298FAF8EF4F}"/>
    <cellStyle name="Percent 7 4 4" xfId="32759" xr:uid="{1CDE3649-622D-48F7-91A3-D31C426B6A65}"/>
    <cellStyle name="Percent 7 5" xfId="32760" xr:uid="{2CBDEA70-EBC4-429B-8347-34CC4D19963E}"/>
    <cellStyle name="Percent 7 5 2" xfId="32761" xr:uid="{140C07A5-9AE2-4D5B-B76E-32B4052D7B15}"/>
    <cellStyle name="Percent 7 6" xfId="32762" xr:uid="{A026EAFB-3CB2-4EB6-9D3F-AC60D4C39214}"/>
    <cellStyle name="Percent 7 7" xfId="32763" xr:uid="{3E9E4676-2D1B-41D2-879E-33FDC140CB80}"/>
    <cellStyle name="Percent 7 8" xfId="32764" xr:uid="{6D3942CF-5EFF-40BB-B555-9558E062EDB0}"/>
    <cellStyle name="Percent 7 9" xfId="32765" xr:uid="{589F1C86-7611-4D22-AFA7-4D235531C8E4}"/>
    <cellStyle name="Percent 70" xfId="32766" xr:uid="{F8B4450A-3B05-4A26-B17F-E0ACA2525B0D}"/>
    <cellStyle name="Percent 70 2" xfId="32767" xr:uid="{EDA4B9EF-E12F-4C1B-96DC-90BBD3DE2189}"/>
    <cellStyle name="Percent 70 2 2" xfId="32768" xr:uid="{66E9EC4C-1F45-4B9C-944C-63BE12D58975}"/>
    <cellStyle name="Percent 70 3" xfId="32769" xr:uid="{E02BABDC-4FE8-4453-B9E2-77003E46CA33}"/>
    <cellStyle name="Percent 70 4" xfId="32770" xr:uid="{F4642B22-7CE6-4F12-9BFA-9D349DCC3B9B}"/>
    <cellStyle name="Percent 71" xfId="32771" xr:uid="{E8D64780-A154-4824-A292-B60D017B96DF}"/>
    <cellStyle name="Percent 71 2" xfId="32772" xr:uid="{EE4AC9B4-CA17-41ED-B090-6FE0CF630561}"/>
    <cellStyle name="Percent 71 2 2" xfId="32773" xr:uid="{17C26C48-5DA1-40B3-8DDF-E7CE5C4BBA32}"/>
    <cellStyle name="Percent 71 3" xfId="32774" xr:uid="{25E6F135-E0C3-4C77-815B-0A3321B4CA13}"/>
    <cellStyle name="Percent 71 4" xfId="32775" xr:uid="{3CFC43CC-67D3-488A-A63A-6BD2ABF6615E}"/>
    <cellStyle name="Percent 72" xfId="32776" xr:uid="{A572BA1A-725A-4E4E-8B0E-C6CEEC4BF50A}"/>
    <cellStyle name="Percent 72 2" xfId="32777" xr:uid="{967658DB-9CAA-4364-A0C4-596427CC7810}"/>
    <cellStyle name="Percent 72 2 2" xfId="32778" xr:uid="{B466070B-C036-4ECD-B623-0F81874C9816}"/>
    <cellStyle name="Percent 72 3" xfId="32779" xr:uid="{345173CE-7B46-4B5B-B20E-31EC87D3F999}"/>
    <cellStyle name="Percent 72 4" xfId="32780" xr:uid="{C7CC3274-C009-4A9E-8548-6831C3091BE5}"/>
    <cellStyle name="Percent 73" xfId="32781" xr:uid="{1B537E91-8D7C-471B-B0B4-B1C0329E1B46}"/>
    <cellStyle name="Percent 73 2" xfId="32782" xr:uid="{7A82D323-D0FE-4A9C-9BF3-D5245E32932F}"/>
    <cellStyle name="Percent 73 2 2" xfId="32783" xr:uid="{DF00D09E-A079-4103-B674-7261F610DD0D}"/>
    <cellStyle name="Percent 73 3" xfId="32784" xr:uid="{9E4E4143-14D9-4549-AF05-47AA5D6DA50E}"/>
    <cellStyle name="Percent 73 4" xfId="32785" xr:uid="{127C479E-8F96-4495-B240-B4932DB466AD}"/>
    <cellStyle name="Percent 74" xfId="32786" xr:uid="{3CAF144F-016B-4BBC-8EB0-FD3B2C7474A5}"/>
    <cellStyle name="Percent 74 2" xfId="32787" xr:uid="{4E83F205-C7F1-4ACA-B3E5-70DF504C307D}"/>
    <cellStyle name="Percent 74 2 2" xfId="32788" xr:uid="{7F2E7911-82EB-40D7-AF50-7F06DD727F39}"/>
    <cellStyle name="Percent 74 3" xfId="32789" xr:uid="{D9C0FB04-BC2B-4841-9371-AE23D0663261}"/>
    <cellStyle name="Percent 74 4" xfId="32790" xr:uid="{229C2536-EB36-4AFE-9B23-6382F3922A4B}"/>
    <cellStyle name="Percent 75" xfId="32791" xr:uid="{4AD88641-4763-4183-B5ED-B6743B638D52}"/>
    <cellStyle name="Percent 75 2" xfId="32792" xr:uid="{021C4873-0146-4FBF-B72F-B6312201CBB4}"/>
    <cellStyle name="Percent 75 2 2" xfId="32793" xr:uid="{7301E1B2-8415-4E36-B14A-04D29C846AF2}"/>
    <cellStyle name="Percent 75 3" xfId="32794" xr:uid="{31FF7B4A-13D5-4404-87B3-CF375C8796D4}"/>
    <cellStyle name="Percent 75 4" xfId="32795" xr:uid="{43F478E3-F58E-4377-9EA4-16A6752380FA}"/>
    <cellStyle name="Percent 76" xfId="32796" xr:uid="{2FD3125A-A738-441D-B327-13BC36C11F57}"/>
    <cellStyle name="Percent 76 2" xfId="32797" xr:uid="{DD0BFFB9-30A5-45AD-BB35-70F14A691AF7}"/>
    <cellStyle name="Percent 76 2 2" xfId="32798" xr:uid="{BF300F6F-6E14-4026-97F0-5CDB9FAFD3D4}"/>
    <cellStyle name="Percent 76 3" xfId="32799" xr:uid="{A4206EBB-520C-46E9-A970-2BB54FAB891A}"/>
    <cellStyle name="Percent 76 4" xfId="32800" xr:uid="{7700D5EE-2E5A-4361-96F5-D3D0C6803903}"/>
    <cellStyle name="Percent 77" xfId="32801" xr:uid="{96BA5F6B-018E-4E62-A6B6-E2E988BD80C4}"/>
    <cellStyle name="Percent 77 2" xfId="32802" xr:uid="{93AE4E7C-7F6D-46B8-9935-DF21EFA7A5D3}"/>
    <cellStyle name="Percent 78" xfId="32803" xr:uid="{D5C87F70-811C-4873-8BAA-D59068A1C5B2}"/>
    <cellStyle name="Percent 79" xfId="32804" xr:uid="{A5759ECD-D269-4800-B843-D26C1F790191}"/>
    <cellStyle name="Percent 79 2" xfId="32805" xr:uid="{59901A57-0939-4327-BD62-28B8B46E3DD8}"/>
    <cellStyle name="Percent 8" xfId="971" xr:uid="{9A4C93E8-EE73-4B11-8BBB-44F25E0AA472}"/>
    <cellStyle name="Percent 8 10" xfId="32806" xr:uid="{CCEE4A8A-A5EF-4AD4-B5C2-E2B1DF814BEA}"/>
    <cellStyle name="Percent 8 2" xfId="972" xr:uid="{9309D44B-75A2-434D-8BA7-D2DBD2BF5D46}"/>
    <cellStyle name="Percent 8 2 10" xfId="32808" xr:uid="{86ABC03A-DC85-4503-B23C-A0D74CEA00A9}"/>
    <cellStyle name="Percent 8 2 11" xfId="32809" xr:uid="{BE218CFC-3367-4FBF-BA03-6182A3BE643A}"/>
    <cellStyle name="Percent 8 2 12" xfId="32810" xr:uid="{A57882FB-BC45-4151-A548-FFC877ABB40E}"/>
    <cellStyle name="Percent 8 2 13" xfId="32807" xr:uid="{F5AAC970-B960-4263-8EA3-1C8C4322B906}"/>
    <cellStyle name="Percent 8 2 2" xfId="32811" xr:uid="{450D478E-D4BC-4210-9CA7-9B0B34C7D3C5}"/>
    <cellStyle name="Percent 8 2 2 2" xfId="32812" xr:uid="{4B1D1CDF-E1B0-452D-91E0-B16DC2893496}"/>
    <cellStyle name="Percent 8 2 2 2 2" xfId="32813" xr:uid="{B6AFF04D-0BD0-4551-A189-7504F2AB2961}"/>
    <cellStyle name="Percent 8 2 2 2 3" xfId="32814" xr:uid="{7A27C5B4-C5DA-479B-8597-BBF88351511D}"/>
    <cellStyle name="Percent 8 2 2 3" xfId="32815" xr:uid="{49C131CE-E330-4132-AECE-59066F57F6E8}"/>
    <cellStyle name="Percent 8 2 2 4" xfId="32816" xr:uid="{617FBB9C-0B35-49F1-9A50-E0D4E297C734}"/>
    <cellStyle name="Percent 8 2 2 5" xfId="32817" xr:uid="{779E8C4C-AABA-4B8C-9C90-530B8C0FBA0F}"/>
    <cellStyle name="Percent 8 2 3" xfId="32818" xr:uid="{00CE4A63-B6A1-4077-A43B-CD9F6BFD70D4}"/>
    <cellStyle name="Percent 8 2 3 2" xfId="32819" xr:uid="{30762DCE-17DA-46F9-882C-5DC48F9DF89E}"/>
    <cellStyle name="Percent 8 2 3 2 2" xfId="32820" xr:uid="{7F479AE7-0B23-48C0-BCD4-4ABA0B0D16E8}"/>
    <cellStyle name="Percent 8 2 3 3" xfId="32821" xr:uid="{6F836777-009B-45C4-8F5E-09ADF8A1749A}"/>
    <cellStyle name="Percent 8 2 3 4" xfId="32822" xr:uid="{18E00E76-0FEA-4500-8B51-C588F4264CC6}"/>
    <cellStyle name="Percent 8 2 3 5" xfId="32823" xr:uid="{1D56BF13-3C6D-4BCD-88B4-165EEC6A186C}"/>
    <cellStyle name="Percent 8 2 4" xfId="32824" xr:uid="{175B9BB4-726F-47DE-8640-99EB545BA2D0}"/>
    <cellStyle name="Percent 8 2 4 2" xfId="32825" xr:uid="{888CE469-E005-4873-85F9-88EBC5BA00AF}"/>
    <cellStyle name="Percent 8 2 4 2 2" xfId="32826" xr:uid="{4DFA2D28-A692-4236-8B38-CEFD9C6A18F2}"/>
    <cellStyle name="Percent 8 2 4 3" xfId="32827" xr:uid="{5647D624-880B-4D98-BEA1-330701075D71}"/>
    <cellStyle name="Percent 8 2 4 4" xfId="32828" xr:uid="{2D3B3656-1169-4AF6-9E28-107B73C1E442}"/>
    <cellStyle name="Percent 8 2 4 5" xfId="32829" xr:uid="{EE6BA2ED-D014-40C3-9994-18B3D167F32B}"/>
    <cellStyle name="Percent 8 2 5" xfId="32830" xr:uid="{544CF6AA-A19D-4347-9E0E-31B78655974F}"/>
    <cellStyle name="Percent 8 2 5 2" xfId="32831" xr:uid="{01CE81BA-B31F-4512-B201-50892A2F2F59}"/>
    <cellStyle name="Percent 8 2 5 2 2" xfId="32832" xr:uid="{319C4911-42A9-444E-9D2F-7ED2B8B19AC8}"/>
    <cellStyle name="Percent 8 2 5 3" xfId="32833" xr:uid="{27568F0E-3A66-41D0-8B62-51C7B2E1AD05}"/>
    <cellStyle name="Percent 8 2 5 4" xfId="32834" xr:uid="{A0BDAB11-D57C-46DE-89B9-0A49E9B26736}"/>
    <cellStyle name="Percent 8 2 5 5" xfId="32835" xr:uid="{5BCBEFBB-3EBE-470C-AC38-496550F319C2}"/>
    <cellStyle name="Percent 8 2 6" xfId="32836" xr:uid="{5D301230-4260-447C-857C-35E01F92D9E0}"/>
    <cellStyle name="Percent 8 2 6 2" xfId="32837" xr:uid="{AE117449-C837-4C5E-B173-A83AEACAD3C1}"/>
    <cellStyle name="Percent 8 2 7" xfId="32838" xr:uid="{F5126246-1338-42D4-8E00-6C8C290933D9}"/>
    <cellStyle name="Percent 8 2 8" xfId="32839" xr:uid="{03A06644-B1DB-4718-80A5-A690CF8922C4}"/>
    <cellStyle name="Percent 8 2 9" xfId="32840" xr:uid="{E460F345-72C6-4AAF-AA1F-BC7064D4977B}"/>
    <cellStyle name="Percent 8 3" xfId="32841" xr:uid="{31C67102-C0E3-4F26-BBC5-AF8428C947F1}"/>
    <cellStyle name="Percent 8 3 10" xfId="32842" xr:uid="{3256F383-2517-4F6E-96C7-8BDEA6D3CF30}"/>
    <cellStyle name="Percent 8 3 2" xfId="32843" xr:uid="{0122EB12-A4C6-45D6-AC84-F23F9834FF34}"/>
    <cellStyle name="Percent 8 3 2 2" xfId="32844" xr:uid="{5503E6C5-1C4E-4C97-A089-E1F7D989ABDB}"/>
    <cellStyle name="Percent 8 3 2 2 2" xfId="32845" xr:uid="{6F877E82-54FF-4358-92B4-BD9ACADB96A3}"/>
    <cellStyle name="Percent 8 3 2 2 3" xfId="32846" xr:uid="{8A64DE63-A379-466E-8CE3-BA024E17A376}"/>
    <cellStyle name="Percent 8 3 2 3" xfId="32847" xr:uid="{DE304730-5A18-45C9-8013-930E59163756}"/>
    <cellStyle name="Percent 8 3 2 4" xfId="32848" xr:uid="{B5B8E6B1-5788-45D8-83C8-E16046592B1A}"/>
    <cellStyle name="Percent 8 3 2 5" xfId="32849" xr:uid="{E5F9CCBF-0767-4A6A-9E07-89FBD6774701}"/>
    <cellStyle name="Percent 8 3 2 6" xfId="32850" xr:uid="{8DEA2DA4-D077-41D4-B620-AE92C23E4BA1}"/>
    <cellStyle name="Percent 8 3 3" xfId="32851" xr:uid="{91FA1DCA-AE88-4F3D-8B75-9A344958FFF0}"/>
    <cellStyle name="Percent 8 3 3 2" xfId="32852" xr:uid="{490CF960-D8D2-438F-86AD-02C1317A77CE}"/>
    <cellStyle name="Percent 8 3 3 2 2" xfId="32853" xr:uid="{3E72024B-691C-4CDA-A034-9B69837BC54D}"/>
    <cellStyle name="Percent 8 3 3 3" xfId="32854" xr:uid="{4A60CE8E-C400-4403-84E7-4148B9C3A1FC}"/>
    <cellStyle name="Percent 8 3 3 4" xfId="32855" xr:uid="{A778A2D4-7C67-4860-9B29-D3CAB3237D9D}"/>
    <cellStyle name="Percent 8 3 3 5" xfId="32856" xr:uid="{C1AE06F7-1FB4-4E3B-A037-C41DB5E084CE}"/>
    <cellStyle name="Percent 8 3 4" xfId="32857" xr:uid="{E2AD5266-B953-4EC0-BE53-7DB93260B0FF}"/>
    <cellStyle name="Percent 8 3 4 2" xfId="32858" xr:uid="{0C836AE1-80EE-4650-83C3-1D8B7DD162FE}"/>
    <cellStyle name="Percent 8 3 4 2 2" xfId="32859" xr:uid="{B5B652CA-7A1D-44BD-854A-0BE316912149}"/>
    <cellStyle name="Percent 8 3 4 3" xfId="32860" xr:uid="{9F884BC1-532D-41FA-BD7E-00B802FF71A5}"/>
    <cellStyle name="Percent 8 3 4 4" xfId="32861" xr:uid="{9785F094-D387-4594-9854-49F7882359F7}"/>
    <cellStyle name="Percent 8 3 5" xfId="32862" xr:uid="{F9BF3A1B-293F-4212-923B-BF980EF91BCC}"/>
    <cellStyle name="Percent 8 3 5 2" xfId="32863" xr:uid="{0A7EA1BF-BF95-4948-A814-F95BD076DCC9}"/>
    <cellStyle name="Percent 8 3 5 2 2" xfId="32864" xr:uid="{365E5DC8-1A83-48B6-B148-CD3DA1B56357}"/>
    <cellStyle name="Percent 8 3 5 3" xfId="32865" xr:uid="{E04F6223-5142-4DF5-9913-498A1AED0CF9}"/>
    <cellStyle name="Percent 8 3 5 4" xfId="32866" xr:uid="{C95F7338-5037-40E0-9E7B-45EE33570323}"/>
    <cellStyle name="Percent 8 3 6" xfId="32867" xr:uid="{EC0DD246-9082-4851-A443-4964233AE666}"/>
    <cellStyle name="Percent 8 3 6 2" xfId="32868" xr:uid="{2DA3F420-1CAD-4634-9DC7-A660B21C0F3F}"/>
    <cellStyle name="Percent 8 3 7" xfId="32869" xr:uid="{916BA059-34AA-414C-80F4-562B4CA970F6}"/>
    <cellStyle name="Percent 8 3 8" xfId="32870" xr:uid="{7F7C6616-2112-445D-8A8C-7B28ABA1345A}"/>
    <cellStyle name="Percent 8 3 9" xfId="32871" xr:uid="{2166BBAA-C9C0-4303-9DCE-7C6174B10D72}"/>
    <cellStyle name="Percent 8 4" xfId="32872" xr:uid="{5300CDEB-3AF9-4147-91A0-2DAF69C3039C}"/>
    <cellStyle name="Percent 8 4 2" xfId="32873" xr:uid="{59E5F018-780C-4EA9-82C2-4A19105460CB}"/>
    <cellStyle name="Percent 8 4 2 2" xfId="32874" xr:uid="{EC392A4A-883D-4675-B38C-9C167614C047}"/>
    <cellStyle name="Percent 8 4 3" xfId="32875" xr:uid="{5CAD9D82-76CB-40A7-8BEA-C0B9335AB18A}"/>
    <cellStyle name="Percent 8 5" xfId="32876" xr:uid="{16096342-C11C-490C-B291-AAECBC7F7767}"/>
    <cellStyle name="Percent 8 5 2" xfId="32877" xr:uid="{18957655-FE35-46CE-9A5A-0AAE694D7DB5}"/>
    <cellStyle name="Percent 8 6" xfId="32878" xr:uid="{60ED207C-8B75-4614-8106-E5444C0E7871}"/>
    <cellStyle name="Percent 8 7" xfId="32879" xr:uid="{9FE0880B-E890-48D5-9D21-19406CD9913E}"/>
    <cellStyle name="Percent 8 8" xfId="32880" xr:uid="{41CF9307-E8E8-411A-A2BA-FE73225FDEA5}"/>
    <cellStyle name="Percent 8 9" xfId="32881" xr:uid="{8A1633B3-8804-43DC-8837-0BA285EE9B33}"/>
    <cellStyle name="Percent 80" xfId="32882" xr:uid="{E41026D8-D886-4B94-B644-B5BAE6164360}"/>
    <cellStyle name="Percent 80 2" xfId="32883" xr:uid="{67159E7F-C6CC-4996-99A6-1C470FAB16EE}"/>
    <cellStyle name="Percent 81" xfId="32884" xr:uid="{58008197-5B3D-47B8-B76C-0B37EE17EB37}"/>
    <cellStyle name="Percent 81 2" xfId="32885" xr:uid="{B9EB7BB4-359E-458E-99E1-3D8B1B677C85}"/>
    <cellStyle name="Percent 82" xfId="32886" xr:uid="{814F8392-CCD5-45A0-8DEE-F46832ADD1AD}"/>
    <cellStyle name="Percent 83" xfId="32887" xr:uid="{5E145AC8-A8F6-4B89-8E6D-BE9EBC7C3DE1}"/>
    <cellStyle name="Percent 84" xfId="32888" xr:uid="{B36515D4-9E3E-4F7B-B84A-BD64418F5DCE}"/>
    <cellStyle name="Percent 85" xfId="32889" xr:uid="{C10C4A60-4C9D-4A97-BB4F-B7DA206AB0A9}"/>
    <cellStyle name="Percent 86" xfId="32890" xr:uid="{496ACF66-0B0D-49A8-BA8C-C9EA964850B0}"/>
    <cellStyle name="Percent 87" xfId="32891" xr:uid="{52B7C5DF-981B-40D7-837F-F46655362A78}"/>
    <cellStyle name="Percent 88" xfId="32892" xr:uid="{5772B323-A7B8-4EF8-B7D3-E182721A6AA3}"/>
    <cellStyle name="Percent 89" xfId="32893" xr:uid="{AF9E11DE-0264-433A-91BD-69FAC5674967}"/>
    <cellStyle name="Percent 9" xfId="973" xr:uid="{1783B65A-82DD-4830-812D-D19AEE815361}"/>
    <cellStyle name="Percent 9 10" xfId="32894" xr:uid="{194E3E3E-2E9B-4F9C-BB75-B470D67644EF}"/>
    <cellStyle name="Percent 9 11" xfId="32895" xr:uid="{7E403081-8971-4EEE-9EC6-BAA5B2FC1CAE}"/>
    <cellStyle name="Percent 9 12" xfId="32896" xr:uid="{B6D23BBB-63B8-4DA5-B29E-84FCCD0C8128}"/>
    <cellStyle name="Percent 9 13" xfId="32897" xr:uid="{2B77A9D8-36B7-4C37-BA07-E24961862663}"/>
    <cellStyle name="Percent 9 2" xfId="32898" xr:uid="{0DC0608E-9D49-49C6-8FA6-2DF392B9255A}"/>
    <cellStyle name="Percent 9 2 10" xfId="32899" xr:uid="{756B478D-D1EB-4A36-A953-DE855EDC3564}"/>
    <cellStyle name="Percent 9 2 11" xfId="32900" xr:uid="{B9C0633C-53F5-4C57-A30B-D90A8498D24D}"/>
    <cellStyle name="Percent 9 2 2" xfId="32901" xr:uid="{4B14464E-75D9-4867-AED6-00F7708AEAF1}"/>
    <cellStyle name="Percent 9 2 2 2" xfId="32902" xr:uid="{AA75ABB9-3FC0-4F0A-ADF2-5EB3606A84E7}"/>
    <cellStyle name="Percent 9 2 2 2 2" xfId="32903" xr:uid="{BAC17282-839B-4B41-BAB8-EDC42CA627E1}"/>
    <cellStyle name="Percent 9 2 2 2 3" xfId="32904" xr:uid="{24A60429-7AFA-4E67-BBD7-C5BBEB0897A9}"/>
    <cellStyle name="Percent 9 2 2 3" xfId="32905" xr:uid="{F4FC0FDD-7888-4C5E-A4AE-4A9A8BB35D48}"/>
    <cellStyle name="Percent 9 2 2 4" xfId="32906" xr:uid="{57479811-A1F7-4A3E-9A3E-31FBB61C9EEC}"/>
    <cellStyle name="Percent 9 2 2 5" xfId="32907" xr:uid="{59F81099-149D-4703-B940-392E13869A68}"/>
    <cellStyle name="Percent 9 2 3" xfId="32908" xr:uid="{24CDD531-572A-44B5-8629-C5342D6CF498}"/>
    <cellStyle name="Percent 9 2 3 2" xfId="32909" xr:uid="{69284734-C94E-4303-A51B-15676AD0E8AD}"/>
    <cellStyle name="Percent 9 2 3 2 2" xfId="32910" xr:uid="{06FECE58-3F6F-48EC-9574-DAC1A8B6FA34}"/>
    <cellStyle name="Percent 9 2 3 3" xfId="32911" xr:uid="{7C1C55EF-19DA-4CD4-87B8-F31DB8EBD1E5}"/>
    <cellStyle name="Percent 9 2 3 4" xfId="32912" xr:uid="{E919A64A-244A-4DA6-8C6C-19CF57F32137}"/>
    <cellStyle name="Percent 9 2 3 5" xfId="32913" xr:uid="{BAF6A116-108F-492A-A3A6-A6420F21412D}"/>
    <cellStyle name="Percent 9 2 4" xfId="32914" xr:uid="{190D6847-6508-44CF-9107-0231BB53BF59}"/>
    <cellStyle name="Percent 9 2 4 2" xfId="32915" xr:uid="{582A8163-092A-4E94-934E-EC01E526489D}"/>
    <cellStyle name="Percent 9 2 4 2 2" xfId="32916" xr:uid="{60FA9CAF-1661-4B6A-A64E-59A645270347}"/>
    <cellStyle name="Percent 9 2 4 3" xfId="32917" xr:uid="{CB4CE366-60F1-459A-AB3E-FA97A5FB81B8}"/>
    <cellStyle name="Percent 9 2 4 4" xfId="32918" xr:uid="{CFACC520-86F1-4BBD-9D30-BCFBF25AE3AB}"/>
    <cellStyle name="Percent 9 2 4 5" xfId="32919" xr:uid="{53BBDBD6-5EE1-4983-9E2F-876526AFE2F1}"/>
    <cellStyle name="Percent 9 2 5" xfId="32920" xr:uid="{4DC9E128-ABE7-4642-AE04-804A08002D50}"/>
    <cellStyle name="Percent 9 2 5 2" xfId="32921" xr:uid="{293FF1CC-80A7-4E26-AFA1-223E1F051C1A}"/>
    <cellStyle name="Percent 9 2 5 2 2" xfId="32922" xr:uid="{FAE72A45-9731-4F8A-8A39-C57CB7B37EA7}"/>
    <cellStyle name="Percent 9 2 5 3" xfId="32923" xr:uid="{049F6867-092F-4033-B16E-EFFE54F36582}"/>
    <cellStyle name="Percent 9 2 5 4" xfId="32924" xr:uid="{356F7671-CA01-4BF9-803C-45676E6BC733}"/>
    <cellStyle name="Percent 9 2 5 5" xfId="32925" xr:uid="{9812CCC3-166B-4723-B099-769DF1FB2B92}"/>
    <cellStyle name="Percent 9 2 6" xfId="32926" xr:uid="{32489B86-3BDC-4682-88CC-0EAEF45905CB}"/>
    <cellStyle name="Percent 9 2 6 2" xfId="32927" xr:uid="{6317B81E-A035-4328-814E-377DC32C2F75}"/>
    <cellStyle name="Percent 9 2 7" xfId="32928" xr:uid="{3EB73BAE-61C7-44F4-AC20-0C2BB0D1B634}"/>
    <cellStyle name="Percent 9 2 8" xfId="32929" xr:uid="{5E3EB55E-9BB4-487C-949B-EF020BB4FEE3}"/>
    <cellStyle name="Percent 9 2 9" xfId="32930" xr:uid="{A3F8DA0C-B7C7-4720-9864-4B6CBA5D1DEA}"/>
    <cellStyle name="Percent 9 3" xfId="32931" xr:uid="{3AD2A8F7-2503-437B-BE9B-533FF6D5C425}"/>
    <cellStyle name="Percent 9 3 2" xfId="32932" xr:uid="{92D596C6-4CD1-4F9A-97C7-4393C85DED2A}"/>
    <cellStyle name="Percent 9 3 2 2" xfId="32933" xr:uid="{1B1B7365-3C17-4ABB-A0FE-C868C5169B0A}"/>
    <cellStyle name="Percent 9 3 2 3" xfId="32934" xr:uid="{7D8EEE15-DAD5-4DAD-8706-BD3D53928274}"/>
    <cellStyle name="Percent 9 3 3" xfId="32935" xr:uid="{3E1F8427-F03D-4FAA-B47A-DA736E167F3A}"/>
    <cellStyle name="Percent 9 3 4" xfId="32936" xr:uid="{D82393FE-B7B4-4350-AE25-B8C773E8EE48}"/>
    <cellStyle name="Percent 9 4" xfId="32937" xr:uid="{3975848B-84E3-48C8-8B7C-FB9FFA4FA1D6}"/>
    <cellStyle name="Percent 9 4 2" xfId="32938" xr:uid="{8AC43579-A884-438A-806E-B6F0B4CAAD02}"/>
    <cellStyle name="Percent 9 4 2 2" xfId="32939" xr:uid="{39E67EF3-1DBA-4082-BEE0-B9DD7E7F3788}"/>
    <cellStyle name="Percent 9 4 2 3" xfId="32940" xr:uid="{3BF0275F-7B7B-4CD9-BD07-463BC0EAA257}"/>
    <cellStyle name="Percent 9 4 3" xfId="32941" xr:uid="{62FA2B1F-E3AA-40FF-B7F9-FD08874CE8A1}"/>
    <cellStyle name="Percent 9 4 4" xfId="32942" xr:uid="{028A5784-5FC4-4033-A355-4713AF3E80CD}"/>
    <cellStyle name="Percent 9 4 5" xfId="32943" xr:uid="{E0372D79-3027-4DD0-B4F4-897AB7F234BC}"/>
    <cellStyle name="Percent 9 5" xfId="32944" xr:uid="{7ECFD314-382E-4A32-B06B-9441CE7DB0B3}"/>
    <cellStyle name="Percent 9 5 2" xfId="32945" xr:uid="{C233068D-07FB-4BB5-861D-BB49E94DF8E3}"/>
    <cellStyle name="Percent 9 5 2 2" xfId="32946" xr:uid="{BD98436E-CF5C-4DF8-AC28-4B8FCFF700F1}"/>
    <cellStyle name="Percent 9 5 3" xfId="32947" xr:uid="{AED01BC1-8DA6-4029-A204-B2A39D2E33C1}"/>
    <cellStyle name="Percent 9 5 4" xfId="32948" xr:uid="{016B7AD4-D87D-4E1E-84B9-20B66BC08AEA}"/>
    <cellStyle name="Percent 9 5 5" xfId="32949" xr:uid="{D81B51B5-D477-4C63-ACAF-CD92B4322446}"/>
    <cellStyle name="Percent 9 6" xfId="32950" xr:uid="{3C97E805-FCB0-4ED8-8798-B3BA753615A3}"/>
    <cellStyle name="Percent 9 6 2" xfId="32951" xr:uid="{2418FA40-863F-47AF-8CEC-055DD616EF70}"/>
    <cellStyle name="Percent 9 6 2 2" xfId="32952" xr:uid="{F1F895C6-DC0C-4AB0-B03E-08AA0E845E6D}"/>
    <cellStyle name="Percent 9 6 2 3" xfId="32953" xr:uid="{6796B61F-4AAE-47C3-89DA-727213446013}"/>
    <cellStyle name="Percent 9 6 3" xfId="32954" xr:uid="{DBF35235-FB13-468A-81BE-0BFF8C9685AF}"/>
    <cellStyle name="Percent 9 6 4" xfId="32955" xr:uid="{E0977633-7FC5-48F2-BE85-A344B3407EC3}"/>
    <cellStyle name="Percent 9 6 5" xfId="32956" xr:uid="{0F3E28AC-4DDE-4456-8AC0-5CF86B9C71D3}"/>
    <cellStyle name="Percent 9 7" xfId="32957" xr:uid="{756520DC-8952-4C39-AFD4-CF3A7A9A402A}"/>
    <cellStyle name="Percent 9 7 2" xfId="32958" xr:uid="{C9277E63-4E6E-428D-A91F-9DF357772CBE}"/>
    <cellStyle name="Percent 9 7 2 2" xfId="32959" xr:uid="{0F1E4BBC-F356-422A-8F84-2B1D92D0C0EC}"/>
    <cellStyle name="Percent 9 7 3" xfId="32960" xr:uid="{42F9216B-F01E-42C3-BAAA-6ACC4B106124}"/>
    <cellStyle name="Percent 9 7 4" xfId="32961" xr:uid="{E24CA1DF-FBD5-4F31-B8F6-8AA7602A8426}"/>
    <cellStyle name="Percent 9 7 5" xfId="32962" xr:uid="{87CD8FC6-F46D-4799-9B6A-D19A36D6B239}"/>
    <cellStyle name="Percent 9 8" xfId="32963" xr:uid="{02D3FA5A-3F50-40C1-96C6-1C80D49F393B}"/>
    <cellStyle name="Percent 9 8 2" xfId="32964" xr:uid="{312EF6E4-131B-4F85-BEED-936F2AE55D27}"/>
    <cellStyle name="Percent 9 9" xfId="32965" xr:uid="{82492514-B798-4CF3-8283-D662F4F45BF3}"/>
    <cellStyle name="Percent 90" xfId="32966" xr:uid="{862B532A-83B9-485A-8AA8-874A033F7617}"/>
    <cellStyle name="Percent 91" xfId="32967" xr:uid="{3AA8BAB0-C0E0-40F0-B754-D8C1DABFAB19}"/>
    <cellStyle name="Percent 92" xfId="32968" xr:uid="{9C3FCCEC-6243-46D4-BE4C-96249D24167C}"/>
    <cellStyle name="Percent 93" xfId="32969" xr:uid="{80C7AA9A-90D5-4BF4-8935-39D7072BE71C}"/>
    <cellStyle name="Percent 94" xfId="32970" xr:uid="{8B6F81ED-88F6-4A49-BD01-D4D0BC7A5569}"/>
    <cellStyle name="Percent 95" xfId="32971" xr:uid="{D3891B4A-7940-4551-B08B-9A592B2A1A9A}"/>
    <cellStyle name="Subheads" xfId="32972" xr:uid="{A1A1BC4A-E4D6-4DBD-85C0-722205F6A80C}"/>
    <cellStyle name="Subheads 2" xfId="32973" xr:uid="{1D6E3364-DD44-4EAB-B868-2CC92AB2C0C8}"/>
    <cellStyle name="Subheads 3" xfId="32974" xr:uid="{FED8F31D-84AD-40E4-B1F5-5EAA6DB5BA55}"/>
    <cellStyle name="Tickmark" xfId="32975" xr:uid="{0F99CBF7-62D7-4594-BA85-F65001227335}"/>
    <cellStyle name="Title 2" xfId="974" xr:uid="{3DADF37B-1AEB-43C1-9D4C-09269CCC2A62}"/>
    <cellStyle name="Title 2 2" xfId="32978" xr:uid="{7EFD86F4-E43D-42CB-B59F-C849019FABE2}"/>
    <cellStyle name="Title 2 2 2" xfId="32979" xr:uid="{958BB4F6-153F-42F6-A7C1-04E4EB1D15A6}"/>
    <cellStyle name="Title 2 2 2 2" xfId="32980" xr:uid="{434EDAC2-5F74-4FBD-95C2-3DDF18C94917}"/>
    <cellStyle name="Title 2 2 3" xfId="32981" xr:uid="{6F8ACDFB-2BF5-4790-A6F9-E47F5E06C9D9}"/>
    <cellStyle name="Title 2 2 3 2" xfId="32982" xr:uid="{7219D7B2-6876-4E66-8F8D-56ADF8D48E25}"/>
    <cellStyle name="Title 2 2 4" xfId="32983" xr:uid="{5C551083-4637-49CF-9212-463E60804C63}"/>
    <cellStyle name="Title 2 3" xfId="32984" xr:uid="{FCC3F09C-2B3A-40AC-93FD-DE3CE79C77BA}"/>
    <cellStyle name="Title 2 3 2" xfId="32985" xr:uid="{CC081691-E3EF-449D-9370-33824E047067}"/>
    <cellStyle name="Title 2 3 2 2" xfId="32986" xr:uid="{9C6FAAB9-ED64-4ED0-8F60-391D61072C83}"/>
    <cellStyle name="Title 2 3 3" xfId="32987" xr:uid="{9C2630B9-6766-490B-8B00-D16F434D3217}"/>
    <cellStyle name="Title 2 4" xfId="32988" xr:uid="{A095D779-FBCF-46E2-967F-E35738ED2B50}"/>
    <cellStyle name="Title 2 4 2" xfId="32989" xr:uid="{AA01F397-40AE-46C8-8912-9EE14D2F6BBC}"/>
    <cellStyle name="Title 2 5" xfId="32990" xr:uid="{8C9C5D94-0A2E-4DAB-A5C0-014095851D06}"/>
    <cellStyle name="Title 2 5 2" xfId="32991" xr:uid="{B099DCAA-668C-4806-B143-0C82083A3316}"/>
    <cellStyle name="Title 2 6" xfId="32992" xr:uid="{FE4CBE5B-697E-4DF3-A8A3-8FE1C8A6FA9E}"/>
    <cellStyle name="Title 2 7" xfId="32977" xr:uid="{FC2239B0-EF4E-4459-87F6-E149A383F086}"/>
    <cellStyle name="Title 3" xfId="975" xr:uid="{144F4BDE-5EF8-4D31-921E-93DF77A1CC95}"/>
    <cellStyle name="Title 3 2" xfId="32994" xr:uid="{0C26E5FB-9B1E-400F-8F5B-2924382F8577}"/>
    <cellStyle name="Title 3 2 2" xfId="32995" xr:uid="{7F028530-6437-48C1-9D85-CFC8D3255BF2}"/>
    <cellStyle name="Title 3 2 3" xfId="32996" xr:uid="{FB69CB11-BB09-42A6-927F-1D6E262F6AE7}"/>
    <cellStyle name="Title 3 3" xfId="32997" xr:uid="{16FD725D-3442-462B-9B73-4A240E29173F}"/>
    <cellStyle name="Title 3 3 2" xfId="32998" xr:uid="{E300DECE-DD18-4B47-95A1-ADD10594F358}"/>
    <cellStyle name="Title 3 3 3" xfId="32999" xr:uid="{462AEC2D-6A12-48A6-B51F-C42214B641C2}"/>
    <cellStyle name="Title 3 4" xfId="33000" xr:uid="{9703229D-AC4C-4125-A042-63CC2C3D561D}"/>
    <cellStyle name="Title 4" xfId="976" xr:uid="{D852E13F-98BA-4EB6-BF74-1C6192D7AC4B}"/>
    <cellStyle name="Title 4 2" xfId="33001" xr:uid="{13E9B8C3-C6B7-48E6-9DD1-CE492ADCB9A2}"/>
    <cellStyle name="Title 4 3" xfId="33002" xr:uid="{D23C6048-4D95-4D5D-B59F-26E68CE07024}"/>
    <cellStyle name="Title 5" xfId="33003" xr:uid="{81A0DC74-4448-418A-9013-1A291CBCC1EC}"/>
    <cellStyle name="Title 5 2" xfId="33004" xr:uid="{77E231AB-8038-4D69-ACB4-CBD6719934B1}"/>
    <cellStyle name="Title 5 3" xfId="33005" xr:uid="{F9AF3F1F-616F-4068-AF02-1FEF7D65855A}"/>
    <cellStyle name="Title 6" xfId="33006" xr:uid="{B988579F-78F1-40BF-B847-88C1055D1DEB}"/>
    <cellStyle name="Title 7" xfId="33007" xr:uid="{02803F90-6E7D-4D8C-869F-D90B15B38DF9}"/>
    <cellStyle name="Total 2" xfId="33009" xr:uid="{AC28FC4D-99D2-47B4-B28E-6D68B6E2F327}"/>
    <cellStyle name="Total 2 2" xfId="33010" xr:uid="{4F34AF4F-75E5-4929-B6B9-37391DD03432}"/>
    <cellStyle name="Total 2 2 2" xfId="33011" xr:uid="{FBE765F4-D960-4007-B0CF-5856C2C19198}"/>
    <cellStyle name="Total 2 2 2 2" xfId="33012" xr:uid="{0DD88EC5-50C9-446A-8598-FFC17EDB6042}"/>
    <cellStyle name="Total 2 2 2 3" xfId="33013" xr:uid="{46B276CB-25BB-4D7E-82DD-9F48C59BC459}"/>
    <cellStyle name="Total 2 2 3" xfId="33014" xr:uid="{6B835F02-091A-4EA5-A8A6-BD43017CED6F}"/>
    <cellStyle name="Total 2 2 3 2" xfId="33015" xr:uid="{EAF6DBC5-5174-4B57-80FA-E4DE9D410DC3}"/>
    <cellStyle name="Total 2 3" xfId="33016" xr:uid="{B5AEED26-47EB-4463-9058-16ED29ABE6DB}"/>
    <cellStyle name="Total 2 3 2" xfId="33017" xr:uid="{21E735A2-9C2E-4B00-A405-5090A704F562}"/>
    <cellStyle name="Total 2 3 2 2" xfId="33018" xr:uid="{61B3652F-CD46-4334-AF99-95AE0884D152}"/>
    <cellStyle name="Total 2 3 2 3" xfId="33019" xr:uid="{2E46827E-9324-43E9-A605-7160048D4727}"/>
    <cellStyle name="Total 2 3 3" xfId="33020" xr:uid="{2D3DDCBD-4141-4155-A5BF-AF981D0D466E}"/>
    <cellStyle name="Total 2 3 3 2" xfId="33021" xr:uid="{95787555-809A-41DB-8DCD-B0A5556EF862}"/>
    <cellStyle name="Total 2 3 3 3" xfId="33022" xr:uid="{3D66E7A8-2225-4DE6-9C8A-48A490C3187E}"/>
    <cellStyle name="Total 2 3 3 4" xfId="33023" xr:uid="{94BEB2DE-129D-4E60-8340-F93DC30DC6A5}"/>
    <cellStyle name="Total 2 3 4" xfId="33024" xr:uid="{71C18E61-66EB-4F40-8EBF-6376BA68A22B}"/>
    <cellStyle name="Total 2 3 5" xfId="33025" xr:uid="{CD8517F1-D1CC-4D51-AFC7-C1383EE51886}"/>
    <cellStyle name="Total 2 3 6" xfId="33026" xr:uid="{E5D7425E-AEEC-47A6-BE5B-37A08C5D37CB}"/>
    <cellStyle name="Total 2 4" xfId="33027" xr:uid="{71F1F394-5F31-4D33-AD14-7C0AB12C2403}"/>
    <cellStyle name="Total 2 4 2" xfId="33028" xr:uid="{05665E37-0555-4F8E-9833-E16E54D23A1C}"/>
    <cellStyle name="Total 2 4 2 2" xfId="33029" xr:uid="{5041B930-BEBC-462F-BBBD-6B4F32D733CC}"/>
    <cellStyle name="Total 2 4 3" xfId="33030" xr:uid="{241E2F8C-379B-4417-900D-6AFA5B4CA5B3}"/>
    <cellStyle name="Total 2 4 4" xfId="33031" xr:uid="{BDF385F7-0F9C-4160-8B01-BD1F5EDBB1DF}"/>
    <cellStyle name="Total 2 4 5" xfId="33032" xr:uid="{DE282790-4186-42F4-8AA2-48F7EC453E13}"/>
    <cellStyle name="Total 2 5" xfId="33033" xr:uid="{3604144B-98E2-4999-84DF-E8B143B83383}"/>
    <cellStyle name="Total 2 5 2" xfId="33034" xr:uid="{F373F8A0-9CD9-4F05-8AA6-63091640E1C4}"/>
    <cellStyle name="Total 2 5 2 2" xfId="33035" xr:uid="{F689B5B9-A190-4761-AB4E-0B8E30A46D82}"/>
    <cellStyle name="Total 2 5 3" xfId="33036" xr:uid="{ABB72150-5C22-4E19-BA5A-0E8BCC22D22A}"/>
    <cellStyle name="Total 2 5 4" xfId="33037" xr:uid="{B147E772-D8A5-425E-A767-463B40972F49}"/>
    <cellStyle name="Total 2 6" xfId="33038" xr:uid="{DA6AA7E7-C3C0-44DE-B0F2-9941D824B01D}"/>
    <cellStyle name="Total 2 6 2" xfId="33039" xr:uid="{817ED062-27FB-405E-B61D-E33EF4042617}"/>
    <cellStyle name="Total 2 7" xfId="33116" xr:uid="{CFF215CE-9271-47B0-8F69-5B9C1923AD90}"/>
    <cellStyle name="Total 3" xfId="33040" xr:uid="{1C7EB32E-5393-4A83-A87C-403FCB138C72}"/>
    <cellStyle name="Total 3 2" xfId="33041" xr:uid="{E7C040F0-0710-4AC1-B95C-F19206433DF4}"/>
    <cellStyle name="Total 3 2 2" xfId="33042" xr:uid="{F718B0AE-FFE3-4E7A-A0B2-701C317DC8D7}"/>
    <cellStyle name="Total 3 2 2 2" xfId="33043" xr:uid="{F5D8636F-4318-49B9-97EB-5C0E4265E6DE}"/>
    <cellStyle name="Total 3 2 2 3" xfId="33044" xr:uid="{E80644EE-7390-4F8B-A1F9-E446B4213CF8}"/>
    <cellStyle name="Total 3 2 3" xfId="33045" xr:uid="{D5C51104-9949-4D13-946C-DBEE90571DA4}"/>
    <cellStyle name="Total 3 2 3 2" xfId="33046" xr:uid="{6E324B49-6859-401E-9825-49B2B50E0F23}"/>
    <cellStyle name="Total 3 2 4" xfId="33047" xr:uid="{E7BFBDFF-6840-4B87-A915-29211B9A6909}"/>
    <cellStyle name="Total 3 3" xfId="33048" xr:uid="{AD4C7B1D-1DE8-4877-9DB1-606502D17500}"/>
    <cellStyle name="Total 3 3 2" xfId="33049" xr:uid="{E07EC5DA-8C99-4486-A59C-1406BEAEA32A}"/>
    <cellStyle name="Total 3 3 2 2" xfId="33050" xr:uid="{271A7455-278C-4DA2-8F18-BC49E72B675C}"/>
    <cellStyle name="Total 3 3 2 3" xfId="33051" xr:uid="{7989FCCD-4E99-4E36-B77A-DA4C4092BB01}"/>
    <cellStyle name="Total 3 3 3" xfId="33052" xr:uid="{81FAC697-12C2-4B74-976E-97097A9ECD55}"/>
    <cellStyle name="Total 3 3 4" xfId="33053" xr:uid="{EA4F71AE-875E-4A32-BCB3-74F930508FD1}"/>
    <cellStyle name="Total 3 3 5" xfId="33054" xr:uid="{89ADCE8C-1204-466D-8385-3F0BB2E80256}"/>
    <cellStyle name="Total 3 4" xfId="33055" xr:uid="{2D51ECBF-5902-47AF-9555-D619A5E916AA}"/>
    <cellStyle name="Total 3 4 2" xfId="33056" xr:uid="{DFC6C56E-D8C0-4E5B-A831-E1A61D449C74}"/>
    <cellStyle name="Total 3 4 3" xfId="33057" xr:uid="{31EB5A29-A2AB-4359-BB8D-99373B135920}"/>
    <cellStyle name="Total 3 5" xfId="33058" xr:uid="{032306D2-363C-4D38-AAF0-05ABB3F52EB4}"/>
    <cellStyle name="Total 3 6" xfId="33059" xr:uid="{A8D49266-D5E6-4FD6-99A7-0D573E543E66}"/>
    <cellStyle name="Total 3 7" xfId="33060" xr:uid="{B0C22033-DF65-4BF1-8EBE-8BCECE64E52B}"/>
    <cellStyle name="Total 3 8" xfId="33061" xr:uid="{7BD94FF4-46FD-44EF-8685-8CBEB376074D}"/>
    <cellStyle name="Total 4" xfId="33062" xr:uid="{14EFA40C-2AB4-4D69-AABE-4C10933E65C9}"/>
    <cellStyle name="Total 4 2" xfId="33063" xr:uid="{3DF54957-6109-4F1F-ADDA-7C0FFBE7B87D}"/>
    <cellStyle name="Total 4 2 2" xfId="33064" xr:uid="{5A28F124-4A92-4585-9412-4114EC096E8C}"/>
    <cellStyle name="Total 4 2 3" xfId="33065" xr:uid="{DF7C3F4D-DFA8-4279-99E5-CEA05073CF77}"/>
    <cellStyle name="Total 5" xfId="33066" xr:uid="{265EE54E-33A8-4583-B127-8818733FBEAD}"/>
    <cellStyle name="Total 5 2" xfId="33067" xr:uid="{7109772E-C870-4FD7-8401-60B74D1DC5CA}"/>
    <cellStyle name="Total 6" xfId="33068" xr:uid="{C29B0BE6-3B82-4FC4-BA3F-A9035274E52A}"/>
    <cellStyle name="Total 7" xfId="33069" xr:uid="{DB6B222A-D48D-4CB5-A2C9-56E6C26526ED}"/>
    <cellStyle name="Total 8" xfId="33070" xr:uid="{105D4366-C524-49D7-A887-BA81849F68D3}"/>
    <cellStyle name="Total 9" xfId="33008" xr:uid="{41DD69DE-3378-4770-A691-10E8D579AA62}"/>
    <cellStyle name="Warning Text 2" xfId="33072" xr:uid="{FE23A18A-3C72-4B6A-A555-E1555310312D}"/>
    <cellStyle name="Warning Text 2 2" xfId="33073" xr:uid="{3D346531-AD05-40A3-A2E9-1F9831426497}"/>
    <cellStyle name="Warning Text 2 2 2" xfId="33074" xr:uid="{24CB05D3-9707-4E0F-8C25-081DAEFB094E}"/>
    <cellStyle name="Warning Text 2 2 2 2" xfId="33075" xr:uid="{0F3C8887-8D77-4535-AD08-8C32A9EEFD74}"/>
    <cellStyle name="Warning Text 2 3" xfId="33076" xr:uid="{885ED1F2-E521-4ED3-8031-A6C539F0433E}"/>
    <cellStyle name="Warning Text 2 3 2" xfId="33077" xr:uid="{3341F23C-0910-4E44-8589-1F6C184BE80A}"/>
    <cellStyle name="Warning Text 2 4" xfId="33078" xr:uid="{10BF670B-C611-4E72-A739-1952799773DE}"/>
    <cellStyle name="Warning Text 2 5" xfId="33079" xr:uid="{6A52106D-3267-4B62-8382-20FA324224C8}"/>
    <cellStyle name="Warning Text 2 6" xfId="33080" xr:uid="{C7BE1452-302B-4455-BCAF-60E75C5311C4}"/>
    <cellStyle name="Warning Text 3" xfId="33081" xr:uid="{1112F8EC-B253-45A6-AE97-A4E2BDCCFADE}"/>
    <cellStyle name="Warning Text 3 2" xfId="33082" xr:uid="{B18B4F2D-6D9D-4620-BC96-C820A5867AFF}"/>
    <cellStyle name="Warning Text 3 2 2" xfId="33083" xr:uid="{64DBEFB2-6B62-42C9-9D54-0DB36F64A7EE}"/>
    <cellStyle name="Warning Text 4" xfId="33084" xr:uid="{FE9A111C-A043-4B67-8D4E-1DCFB6C1A6B1}"/>
    <cellStyle name="Warning Text 5" xfId="33085" xr:uid="{5D84627C-2241-4026-AF9E-8AC7B8977997}"/>
    <cellStyle name="Warning Text 6" xfId="33086" xr:uid="{A6230903-3F23-4671-A8F0-FE4F7C3A9F78}"/>
    <cellStyle name="Warning Text 7" xfId="33087" xr:uid="{1B1F4EDA-073C-4D83-B3E6-216303FE5617}"/>
    <cellStyle name="Warning Text 8" xfId="33071" xr:uid="{A83805AC-5562-4C28-A1D7-30A30F201B06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958850</xdr:colOff>
      <xdr:row>0</xdr:row>
      <xdr:rowOff>0</xdr:rowOff>
    </xdr:from>
    <xdr:to>
      <xdr:col>5</xdr:col>
      <xdr:colOff>742950</xdr:colOff>
      <xdr:row>1</xdr:row>
      <xdr:rowOff>1532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DA9EEA-DD5D-DE65-F4C5-E16DB541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0" y="0"/>
          <a:ext cx="1854200" cy="5454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990600</xdr:colOff>
      <xdr:row>0</xdr:row>
      <xdr:rowOff>0</xdr:rowOff>
    </xdr:from>
    <xdr:to>
      <xdr:col>5</xdr:col>
      <xdr:colOff>771525</xdr:colOff>
      <xdr:row>0</xdr:row>
      <xdr:rowOff>545410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65BC7-6541-4120-AB33-F5862C21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0" y="0"/>
          <a:ext cx="1854200" cy="545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ft.wa.gov/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doh.information@doh.wa.gov" TargetMode="External"/><Relationship Id="rId3" Type="http://schemas.openxmlformats.org/officeDocument/2006/relationships/hyperlink" Target="https://mft.wa.gov/" TargetMode="External"/><Relationship Id="rId7" Type="http://schemas.openxmlformats.org/officeDocument/2006/relationships/hyperlink" Target="mailto:doh.information@doh.wa.gov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6" Type="http://schemas.openxmlformats.org/officeDocument/2006/relationships/hyperlink" Target="mailto:doh.information@doh.wa.gov" TargetMode="External"/><Relationship Id="rId5" Type="http://schemas.openxmlformats.org/officeDocument/2006/relationships/hyperlink" Target="mailto:doh.information@doh.wa.gov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mailto:doh.information@doh.wa.gov" TargetMode="External"/><Relationship Id="rId9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B3F63-8494-4B1B-86AD-12CF062903F0}">
  <sheetPr syncVertical="1" syncRef="A1" transitionEvaluation="1" transitionEntry="1" codeName="Sheet1">
    <tabColor rgb="FF92D050"/>
    <pageSetUpPr autoPageBreaks="0" fitToPage="1"/>
  </sheetPr>
  <dimension ref="A1:CF716"/>
  <sheetViews>
    <sheetView tabSelected="1" zoomScale="80" zoomScaleNormal="80" workbookViewId="0">
      <selection activeCell="CE87" sqref="CE87"/>
    </sheetView>
  </sheetViews>
  <sheetFormatPr defaultColWidth="11.77734375" defaultRowHeight="15"/>
  <cols>
    <col min="1" max="1" width="44.44140625" style="11" customWidth="1"/>
    <col min="2" max="84" width="13.5546875" style="11" customWidth="1"/>
    <col min="85" max="89" width="11.77734375" style="11" customWidth="1"/>
    <col min="90" max="16384" width="11.77734375" style="11"/>
  </cols>
  <sheetData>
    <row r="1" spans="1:5" ht="43.5" customHeight="1">
      <c r="C1" s="13"/>
    </row>
    <row r="2" spans="1:5">
      <c r="C2" s="13"/>
      <c r="E2" s="305" t="s">
        <v>0</v>
      </c>
    </row>
    <row r="3" spans="1:5">
      <c r="A3" s="56" t="s">
        <v>1</v>
      </c>
      <c r="C3" s="13"/>
    </row>
    <row r="4" spans="1:5">
      <c r="A4" s="56" t="s">
        <v>2</v>
      </c>
      <c r="C4" s="13"/>
    </row>
    <row r="5" spans="1:5">
      <c r="A5" s="11" t="s">
        <v>3</v>
      </c>
    </row>
    <row r="7" spans="1:5">
      <c r="A7" s="304" t="s">
        <v>4</v>
      </c>
    </row>
    <row r="8" spans="1:5">
      <c r="C8" s="13"/>
    </row>
    <row r="9" spans="1:5">
      <c r="A9" s="56" t="s">
        <v>5</v>
      </c>
      <c r="C9" s="13"/>
    </row>
    <row r="10" spans="1:5">
      <c r="A10" s="11" t="s">
        <v>6</v>
      </c>
      <c r="C10" s="13"/>
    </row>
    <row r="11" spans="1:5">
      <c r="A11" s="14" t="s">
        <v>7</v>
      </c>
      <c r="C11" s="13"/>
    </row>
    <row r="12" spans="1:5">
      <c r="A12" s="12" t="s">
        <v>8</v>
      </c>
      <c r="C12" s="13"/>
    </row>
    <row r="13" spans="1:5">
      <c r="A13" s="11" t="s">
        <v>9</v>
      </c>
      <c r="C13" s="13"/>
    </row>
    <row r="14" spans="1:5">
      <c r="C14" s="13"/>
    </row>
    <row r="15" spans="1:5">
      <c r="A15" s="59" t="s">
        <v>10</v>
      </c>
    </row>
    <row r="16" spans="1:5">
      <c r="A16" s="12" t="s">
        <v>11</v>
      </c>
    </row>
    <row r="17" spans="1:10">
      <c r="A17" s="14" t="s">
        <v>12</v>
      </c>
    </row>
    <row r="18" spans="1:10" ht="14.45" customHeight="1">
      <c r="A18" s="14" t="s">
        <v>13</v>
      </c>
    </row>
    <row r="19" spans="1:10" ht="14.45" customHeight="1">
      <c r="A19" s="14" t="s">
        <v>14</v>
      </c>
    </row>
    <row r="20" spans="1:10" ht="14.45" customHeight="1">
      <c r="A20" s="12"/>
      <c r="E20" s="58"/>
      <c r="F20" s="58"/>
      <c r="G20" s="58"/>
    </row>
    <row r="21" spans="1:10" ht="14.45" customHeight="1">
      <c r="A21" s="60" t="s">
        <v>15</v>
      </c>
      <c r="E21" s="58"/>
      <c r="F21" s="58"/>
      <c r="G21" s="58"/>
      <c r="I21" s="58"/>
      <c r="J21" s="58"/>
    </row>
    <row r="22" spans="1:10" ht="16.5">
      <c r="A22" s="14" t="s">
        <v>16</v>
      </c>
      <c r="E22" s="57"/>
      <c r="F22" s="57"/>
      <c r="G22" s="57"/>
      <c r="I22" s="57"/>
      <c r="J22" s="57"/>
    </row>
    <row r="23" spans="1:10" ht="16.5">
      <c r="A23" s="14" t="s">
        <v>17</v>
      </c>
      <c r="E23" s="57"/>
      <c r="F23" s="57"/>
      <c r="G23" s="57"/>
      <c r="I23" s="57"/>
      <c r="J23" s="57"/>
    </row>
    <row r="24" spans="1:10">
      <c r="A24" s="14" t="s">
        <v>18</v>
      </c>
    </row>
    <row r="25" spans="1:10">
      <c r="A25" s="14" t="s">
        <v>19</v>
      </c>
    </row>
    <row r="26" spans="1:10">
      <c r="A26" s="14"/>
    </row>
    <row r="27" spans="1:10">
      <c r="A27" s="12" t="s">
        <v>20</v>
      </c>
      <c r="C27" s="13"/>
    </row>
    <row r="28" spans="1:10">
      <c r="A28" s="14" t="s">
        <v>21</v>
      </c>
      <c r="C28" s="13"/>
    </row>
    <row r="29" spans="1:10">
      <c r="C29" s="13"/>
    </row>
    <row r="30" spans="1:10">
      <c r="A30" s="11" t="s">
        <v>22</v>
      </c>
      <c r="C30" s="266" t="s">
        <v>23</v>
      </c>
      <c r="F30" s="15"/>
    </row>
    <row r="31" spans="1:10">
      <c r="C31" s="13"/>
    </row>
    <row r="32" spans="1:10">
      <c r="A32" s="56" t="s">
        <v>24</v>
      </c>
      <c r="B32" s="58"/>
      <c r="C32" s="58"/>
      <c r="D32" s="58"/>
    </row>
    <row r="33" spans="1:83">
      <c r="A33" s="14" t="s">
        <v>25</v>
      </c>
      <c r="B33" s="58"/>
      <c r="C33" s="58"/>
      <c r="D33" s="58"/>
    </row>
    <row r="34" spans="1:83" ht="16.5">
      <c r="A34" s="14" t="s">
        <v>26</v>
      </c>
      <c r="B34" s="57"/>
      <c r="C34" s="57"/>
      <c r="D34" s="57"/>
    </row>
    <row r="35" spans="1:83" ht="16.5">
      <c r="B35" s="57"/>
      <c r="C35" s="57"/>
      <c r="D35" s="57"/>
    </row>
    <row r="36" spans="1:83">
      <c r="A36" s="299" t="s">
        <v>27</v>
      </c>
      <c r="B36" s="300"/>
      <c r="C36" s="301"/>
      <c r="D36" s="300"/>
      <c r="E36" s="300"/>
      <c r="F36" s="300"/>
      <c r="G36" s="300"/>
    </row>
    <row r="37" spans="1:83">
      <c r="A37" s="307" t="s">
        <v>28</v>
      </c>
      <c r="B37" s="302"/>
      <c r="C37" s="301"/>
      <c r="D37" s="300"/>
      <c r="E37" s="300"/>
      <c r="F37" s="300"/>
      <c r="G37" s="300"/>
    </row>
    <row r="38" spans="1:83">
      <c r="A38" s="303" t="s">
        <v>29</v>
      </c>
      <c r="B38" s="302"/>
      <c r="C38" s="301"/>
      <c r="D38" s="300"/>
      <c r="E38" s="300"/>
      <c r="F38" s="300"/>
      <c r="G38" s="300"/>
    </row>
    <row r="39" spans="1:83">
      <c r="A39" s="308" t="s">
        <v>30</v>
      </c>
      <c r="B39" s="300"/>
      <c r="C39" s="301"/>
      <c r="D39" s="300"/>
      <c r="E39" s="300"/>
      <c r="F39" s="300"/>
      <c r="G39" s="300"/>
    </row>
    <row r="40" spans="1:83">
      <c r="A40" s="303" t="s">
        <v>31</v>
      </c>
      <c r="B40" s="300"/>
      <c r="C40" s="301"/>
      <c r="D40" s="300"/>
      <c r="E40" s="300"/>
      <c r="F40" s="300"/>
      <c r="G40" s="300"/>
    </row>
    <row r="41" spans="1:83">
      <c r="C41" s="13"/>
    </row>
    <row r="42" spans="1:83">
      <c r="A42" s="11" t="s">
        <v>32</v>
      </c>
      <c r="C42" s="13"/>
      <c r="F42" s="15" t="s">
        <v>33</v>
      </c>
    </row>
    <row r="43" spans="1:83">
      <c r="A43" s="15" t="s">
        <v>34</v>
      </c>
      <c r="C43" s="13"/>
    </row>
    <row r="44" spans="1:83">
      <c r="A44" s="16"/>
      <c r="B44" s="16"/>
      <c r="C44" s="17" t="s">
        <v>35</v>
      </c>
      <c r="D44" s="18" t="s">
        <v>36</v>
      </c>
      <c r="E44" s="18" t="s">
        <v>37</v>
      </c>
      <c r="F44" s="18" t="s">
        <v>38</v>
      </c>
      <c r="G44" s="18" t="s">
        <v>39</v>
      </c>
      <c r="H44" s="18" t="s">
        <v>40</v>
      </c>
      <c r="I44" s="18" t="s">
        <v>41</v>
      </c>
      <c r="J44" s="18" t="s">
        <v>42</v>
      </c>
      <c r="K44" s="18" t="s">
        <v>43</v>
      </c>
      <c r="L44" s="18" t="s">
        <v>44</v>
      </c>
      <c r="M44" s="18" t="s">
        <v>45</v>
      </c>
      <c r="N44" s="18" t="s">
        <v>46</v>
      </c>
      <c r="O44" s="18" t="s">
        <v>47</v>
      </c>
      <c r="P44" s="18" t="s">
        <v>48</v>
      </c>
      <c r="Q44" s="18" t="s">
        <v>49</v>
      </c>
      <c r="R44" s="18" t="s">
        <v>50</v>
      </c>
      <c r="S44" s="18" t="s">
        <v>51</v>
      </c>
      <c r="T44" s="18" t="s">
        <v>52</v>
      </c>
      <c r="U44" s="18" t="s">
        <v>53</v>
      </c>
      <c r="V44" s="18" t="s">
        <v>54</v>
      </c>
      <c r="W44" s="18" t="s">
        <v>55</v>
      </c>
      <c r="X44" s="18" t="s">
        <v>56</v>
      </c>
      <c r="Y44" s="18" t="s">
        <v>57</v>
      </c>
      <c r="Z44" s="18" t="s">
        <v>58</v>
      </c>
      <c r="AA44" s="18" t="s">
        <v>59</v>
      </c>
      <c r="AB44" s="18" t="s">
        <v>60</v>
      </c>
      <c r="AC44" s="18" t="s">
        <v>61</v>
      </c>
      <c r="AD44" s="18" t="s">
        <v>62</v>
      </c>
      <c r="AE44" s="18" t="s">
        <v>63</v>
      </c>
      <c r="AF44" s="18" t="s">
        <v>64</v>
      </c>
      <c r="AG44" s="18" t="s">
        <v>65</v>
      </c>
      <c r="AH44" s="18" t="s">
        <v>66</v>
      </c>
      <c r="AI44" s="18" t="s">
        <v>67</v>
      </c>
      <c r="AJ44" s="18" t="s">
        <v>68</v>
      </c>
      <c r="AK44" s="18" t="s">
        <v>69</v>
      </c>
      <c r="AL44" s="18" t="s">
        <v>70</v>
      </c>
      <c r="AM44" s="18" t="s">
        <v>71</v>
      </c>
      <c r="AN44" s="18" t="s">
        <v>72</v>
      </c>
      <c r="AO44" s="18" t="s">
        <v>73</v>
      </c>
      <c r="AP44" s="18" t="s">
        <v>74</v>
      </c>
      <c r="AQ44" s="18" t="s">
        <v>75</v>
      </c>
      <c r="AR44" s="18" t="s">
        <v>76</v>
      </c>
      <c r="AS44" s="18" t="s">
        <v>77</v>
      </c>
      <c r="AT44" s="18" t="s">
        <v>78</v>
      </c>
      <c r="AU44" s="18" t="s">
        <v>79</v>
      </c>
      <c r="AV44" s="18" t="s">
        <v>80</v>
      </c>
      <c r="AW44" s="18" t="s">
        <v>81</v>
      </c>
      <c r="AX44" s="18" t="s">
        <v>82</v>
      </c>
      <c r="AY44" s="18" t="s">
        <v>83</v>
      </c>
      <c r="AZ44" s="18" t="s">
        <v>84</v>
      </c>
      <c r="BA44" s="18" t="s">
        <v>85</v>
      </c>
      <c r="BB44" s="18" t="s">
        <v>86</v>
      </c>
      <c r="BC44" s="18" t="s">
        <v>87</v>
      </c>
      <c r="BD44" s="18" t="s">
        <v>88</v>
      </c>
      <c r="BE44" s="18" t="s">
        <v>89</v>
      </c>
      <c r="BF44" s="18" t="s">
        <v>90</v>
      </c>
      <c r="BG44" s="18" t="s">
        <v>91</v>
      </c>
      <c r="BH44" s="18" t="s">
        <v>92</v>
      </c>
      <c r="BI44" s="18" t="s">
        <v>93</v>
      </c>
      <c r="BJ44" s="18" t="s">
        <v>94</v>
      </c>
      <c r="BK44" s="18" t="s">
        <v>95</v>
      </c>
      <c r="BL44" s="18" t="s">
        <v>96</v>
      </c>
      <c r="BM44" s="18" t="s">
        <v>97</v>
      </c>
      <c r="BN44" s="18" t="s">
        <v>98</v>
      </c>
      <c r="BO44" s="18" t="s">
        <v>99</v>
      </c>
      <c r="BP44" s="18" t="s">
        <v>100</v>
      </c>
      <c r="BQ44" s="18" t="s">
        <v>101</v>
      </c>
      <c r="BR44" s="18" t="s">
        <v>102</v>
      </c>
      <c r="BS44" s="18" t="s">
        <v>103</v>
      </c>
      <c r="BT44" s="18" t="s">
        <v>104</v>
      </c>
      <c r="BU44" s="18" t="s">
        <v>105</v>
      </c>
      <c r="BV44" s="18" t="s">
        <v>106</v>
      </c>
      <c r="BW44" s="18" t="s">
        <v>107</v>
      </c>
      <c r="BX44" s="18" t="s">
        <v>108</v>
      </c>
      <c r="BY44" s="18" t="s">
        <v>109</v>
      </c>
      <c r="BZ44" s="18" t="s">
        <v>110</v>
      </c>
      <c r="CA44" s="18" t="s">
        <v>111</v>
      </c>
      <c r="CB44" s="18" t="s">
        <v>112</v>
      </c>
      <c r="CC44" s="18" t="s">
        <v>113</v>
      </c>
      <c r="CD44" s="18" t="s">
        <v>114</v>
      </c>
      <c r="CE44" s="18" t="s">
        <v>115</v>
      </c>
    </row>
    <row r="45" spans="1:83">
      <c r="A45" s="16"/>
      <c r="B45" s="19" t="s">
        <v>116</v>
      </c>
      <c r="C45" s="17" t="s">
        <v>117</v>
      </c>
      <c r="D45" s="18" t="s">
        <v>118</v>
      </c>
      <c r="E45" s="18" t="s">
        <v>119</v>
      </c>
      <c r="F45" s="18" t="s">
        <v>120</v>
      </c>
      <c r="G45" s="18" t="s">
        <v>121</v>
      </c>
      <c r="H45" s="18" t="s">
        <v>122</v>
      </c>
      <c r="I45" s="18" t="s">
        <v>123</v>
      </c>
      <c r="J45" s="18" t="s">
        <v>124</v>
      </c>
      <c r="K45" s="18" t="s">
        <v>125</v>
      </c>
      <c r="L45" s="18" t="s">
        <v>126</v>
      </c>
      <c r="M45" s="18" t="s">
        <v>127</v>
      </c>
      <c r="N45" s="18" t="s">
        <v>128</v>
      </c>
      <c r="O45" s="18" t="s">
        <v>129</v>
      </c>
      <c r="P45" s="18" t="s">
        <v>130</v>
      </c>
      <c r="Q45" s="18" t="s">
        <v>131</v>
      </c>
      <c r="R45" s="18" t="s">
        <v>132</v>
      </c>
      <c r="S45" s="18" t="s">
        <v>133</v>
      </c>
      <c r="T45" s="18" t="s">
        <v>134</v>
      </c>
      <c r="U45" s="18" t="s">
        <v>135</v>
      </c>
      <c r="V45" s="18" t="s">
        <v>136</v>
      </c>
      <c r="W45" s="18" t="s">
        <v>137</v>
      </c>
      <c r="X45" s="18" t="s">
        <v>138</v>
      </c>
      <c r="Y45" s="18" t="s">
        <v>139</v>
      </c>
      <c r="Z45" s="18" t="s">
        <v>139</v>
      </c>
      <c r="AA45" s="18" t="s">
        <v>140</v>
      </c>
      <c r="AB45" s="18" t="s">
        <v>141</v>
      </c>
      <c r="AC45" s="18" t="s">
        <v>142</v>
      </c>
      <c r="AD45" s="18" t="s">
        <v>143</v>
      </c>
      <c r="AE45" s="18" t="s">
        <v>121</v>
      </c>
      <c r="AF45" s="18" t="s">
        <v>122</v>
      </c>
      <c r="AG45" s="18" t="s">
        <v>144</v>
      </c>
      <c r="AH45" s="18" t="s">
        <v>145</v>
      </c>
      <c r="AI45" s="18" t="s">
        <v>146</v>
      </c>
      <c r="AJ45" s="18" t="s">
        <v>147</v>
      </c>
      <c r="AK45" s="18" t="s">
        <v>148</v>
      </c>
      <c r="AL45" s="18" t="s">
        <v>149</v>
      </c>
      <c r="AM45" s="18" t="s">
        <v>150</v>
      </c>
      <c r="AN45" s="18" t="s">
        <v>136</v>
      </c>
      <c r="AO45" s="18" t="s">
        <v>151</v>
      </c>
      <c r="AP45" s="18" t="s">
        <v>152</v>
      </c>
      <c r="AQ45" s="18" t="s">
        <v>153</v>
      </c>
      <c r="AR45" s="18" t="s">
        <v>154</v>
      </c>
      <c r="AS45" s="18" t="s">
        <v>155</v>
      </c>
      <c r="AT45" s="18" t="s">
        <v>156</v>
      </c>
      <c r="AU45" s="18" t="s">
        <v>157</v>
      </c>
      <c r="AV45" s="18" t="s">
        <v>158</v>
      </c>
      <c r="AW45" s="18" t="s">
        <v>159</v>
      </c>
      <c r="AX45" s="18" t="s">
        <v>160</v>
      </c>
      <c r="AY45" s="18" t="s">
        <v>161</v>
      </c>
      <c r="AZ45" s="18" t="s">
        <v>162</v>
      </c>
      <c r="BA45" s="18" t="s">
        <v>163</v>
      </c>
      <c r="BB45" s="18" t="s">
        <v>164</v>
      </c>
      <c r="BC45" s="18" t="s">
        <v>133</v>
      </c>
      <c r="BD45" s="18" t="s">
        <v>165</v>
      </c>
      <c r="BE45" s="18" t="s">
        <v>166</v>
      </c>
      <c r="BF45" s="18" t="s">
        <v>167</v>
      </c>
      <c r="BG45" s="18" t="s">
        <v>168</v>
      </c>
      <c r="BH45" s="18" t="s">
        <v>169</v>
      </c>
      <c r="BI45" s="18" t="s">
        <v>170</v>
      </c>
      <c r="BJ45" s="18" t="s">
        <v>171</v>
      </c>
      <c r="BK45" s="18" t="s">
        <v>172</v>
      </c>
      <c r="BL45" s="18" t="s">
        <v>173</v>
      </c>
      <c r="BM45" s="18" t="s">
        <v>158</v>
      </c>
      <c r="BN45" s="18" t="s">
        <v>174</v>
      </c>
      <c r="BO45" s="18" t="s">
        <v>175</v>
      </c>
      <c r="BP45" s="18" t="s">
        <v>176</v>
      </c>
      <c r="BQ45" s="18" t="s">
        <v>177</v>
      </c>
      <c r="BR45" s="18" t="s">
        <v>178</v>
      </c>
      <c r="BS45" s="18" t="s">
        <v>179</v>
      </c>
      <c r="BT45" s="18" t="s">
        <v>180</v>
      </c>
      <c r="BU45" s="18" t="s">
        <v>181</v>
      </c>
      <c r="BV45" s="18" t="s">
        <v>181</v>
      </c>
      <c r="BW45" s="18" t="s">
        <v>181</v>
      </c>
      <c r="BX45" s="18" t="s">
        <v>182</v>
      </c>
      <c r="BY45" s="18" t="s">
        <v>183</v>
      </c>
      <c r="BZ45" s="18" t="s">
        <v>184</v>
      </c>
      <c r="CA45" s="18" t="s">
        <v>185</v>
      </c>
      <c r="CB45" s="18" t="s">
        <v>186</v>
      </c>
      <c r="CC45" s="18" t="s">
        <v>158</v>
      </c>
      <c r="CD45" s="18"/>
      <c r="CE45" s="18" t="s">
        <v>187</v>
      </c>
    </row>
    <row r="46" spans="1:83">
      <c r="A46" s="16" t="s">
        <v>10</v>
      </c>
      <c r="B46" s="18" t="s">
        <v>188</v>
      </c>
      <c r="C46" s="17" t="s">
        <v>189</v>
      </c>
      <c r="D46" s="18" t="s">
        <v>189</v>
      </c>
      <c r="E46" s="18" t="s">
        <v>189</v>
      </c>
      <c r="F46" s="18" t="s">
        <v>190</v>
      </c>
      <c r="G46" s="18" t="s">
        <v>191</v>
      </c>
      <c r="H46" s="18" t="s">
        <v>189</v>
      </c>
      <c r="I46" s="18" t="s">
        <v>192</v>
      </c>
      <c r="J46" s="18"/>
      <c r="K46" s="18" t="s">
        <v>183</v>
      </c>
      <c r="L46" s="18" t="s">
        <v>193</v>
      </c>
      <c r="M46" s="18" t="s">
        <v>194</v>
      </c>
      <c r="N46" s="18" t="s">
        <v>195</v>
      </c>
      <c r="O46" s="18" t="s">
        <v>196</v>
      </c>
      <c r="P46" s="18" t="s">
        <v>195</v>
      </c>
      <c r="Q46" s="18" t="s">
        <v>197</v>
      </c>
      <c r="R46" s="18"/>
      <c r="S46" s="18" t="s">
        <v>195</v>
      </c>
      <c r="T46" s="18" t="s">
        <v>198</v>
      </c>
      <c r="U46" s="18"/>
      <c r="V46" s="18" t="s">
        <v>199</v>
      </c>
      <c r="W46" s="18" t="s">
        <v>200</v>
      </c>
      <c r="X46" s="18" t="s">
        <v>201</v>
      </c>
      <c r="Y46" s="18" t="s">
        <v>202</v>
      </c>
      <c r="Z46" s="18" t="s">
        <v>203</v>
      </c>
      <c r="AA46" s="18" t="s">
        <v>204</v>
      </c>
      <c r="AB46" s="18"/>
      <c r="AC46" s="18" t="s">
        <v>198</v>
      </c>
      <c r="AD46" s="18"/>
      <c r="AE46" s="18" t="s">
        <v>198</v>
      </c>
      <c r="AF46" s="18" t="s">
        <v>205</v>
      </c>
      <c r="AG46" s="18" t="s">
        <v>197</v>
      </c>
      <c r="AH46" s="18"/>
      <c r="AI46" s="18" t="s">
        <v>206</v>
      </c>
      <c r="AJ46" s="18"/>
      <c r="AK46" s="18" t="s">
        <v>198</v>
      </c>
      <c r="AL46" s="18" t="s">
        <v>198</v>
      </c>
      <c r="AM46" s="18" t="s">
        <v>198</v>
      </c>
      <c r="AN46" s="18" t="s">
        <v>207</v>
      </c>
      <c r="AO46" s="18" t="s">
        <v>208</v>
      </c>
      <c r="AP46" s="18" t="s">
        <v>147</v>
      </c>
      <c r="AQ46" s="18" t="s">
        <v>209</v>
      </c>
      <c r="AR46" s="18" t="s">
        <v>195</v>
      </c>
      <c r="AS46" s="18"/>
      <c r="AT46" s="18" t="s">
        <v>210</v>
      </c>
      <c r="AU46" s="18" t="s">
        <v>211</v>
      </c>
      <c r="AV46" s="18" t="s">
        <v>212</v>
      </c>
      <c r="AW46" s="18" t="s">
        <v>213</v>
      </c>
      <c r="AX46" s="18" t="s">
        <v>214</v>
      </c>
      <c r="AY46" s="18"/>
      <c r="AZ46" s="18"/>
      <c r="BA46" s="18" t="s">
        <v>215</v>
      </c>
      <c r="BB46" s="18" t="s">
        <v>195</v>
      </c>
      <c r="BC46" s="18" t="s">
        <v>209</v>
      </c>
      <c r="BD46" s="18"/>
      <c r="BE46" s="18"/>
      <c r="BF46" s="18"/>
      <c r="BG46" s="18"/>
      <c r="BH46" s="18" t="s">
        <v>216</v>
      </c>
      <c r="BI46" s="18" t="s">
        <v>195</v>
      </c>
      <c r="BJ46" s="18"/>
      <c r="BK46" s="18" t="s">
        <v>217</v>
      </c>
      <c r="BL46" s="18"/>
      <c r="BM46" s="18" t="s">
        <v>218</v>
      </c>
      <c r="BN46" s="18" t="s">
        <v>219</v>
      </c>
      <c r="BO46" s="18" t="s">
        <v>220</v>
      </c>
      <c r="BP46" s="18" t="s">
        <v>221</v>
      </c>
      <c r="BQ46" s="18" t="s">
        <v>222</v>
      </c>
      <c r="BR46" s="18"/>
      <c r="BS46" s="18" t="s">
        <v>223</v>
      </c>
      <c r="BT46" s="18" t="s">
        <v>195</v>
      </c>
      <c r="BU46" s="18" t="s">
        <v>224</v>
      </c>
      <c r="BV46" s="18" t="s">
        <v>225</v>
      </c>
      <c r="BW46" s="18" t="s">
        <v>226</v>
      </c>
      <c r="BX46" s="18" t="s">
        <v>177</v>
      </c>
      <c r="BY46" s="18" t="s">
        <v>219</v>
      </c>
      <c r="BZ46" s="18" t="s">
        <v>178</v>
      </c>
      <c r="CA46" s="18" t="s">
        <v>227</v>
      </c>
      <c r="CB46" s="18" t="s">
        <v>227</v>
      </c>
      <c r="CC46" s="18" t="s">
        <v>228</v>
      </c>
      <c r="CD46" s="18"/>
      <c r="CE46" s="18" t="s">
        <v>229</v>
      </c>
    </row>
    <row r="47" spans="1:83">
      <c r="A47" s="16" t="s">
        <v>230</v>
      </c>
      <c r="B47" s="272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0</v>
      </c>
      <c r="V47" s="273">
        <v>0</v>
      </c>
      <c r="W47" s="273">
        <v>0</v>
      </c>
      <c r="X47" s="273">
        <v>0</v>
      </c>
      <c r="Y47" s="273">
        <v>0</v>
      </c>
      <c r="Z47" s="273">
        <v>0</v>
      </c>
      <c r="AA47" s="273">
        <v>0</v>
      </c>
      <c r="AB47" s="273">
        <v>0</v>
      </c>
      <c r="AC47" s="273">
        <v>0</v>
      </c>
      <c r="AD47" s="273">
        <v>0</v>
      </c>
      <c r="AE47" s="273">
        <v>0</v>
      </c>
      <c r="AF47" s="273">
        <v>0</v>
      </c>
      <c r="AG47" s="273">
        <v>0</v>
      </c>
      <c r="AH47" s="273">
        <v>0</v>
      </c>
      <c r="AI47" s="273">
        <v>0</v>
      </c>
      <c r="AJ47" s="273">
        <v>0</v>
      </c>
      <c r="AK47" s="273">
        <v>0</v>
      </c>
      <c r="AL47" s="273">
        <v>0</v>
      </c>
      <c r="AM47" s="273">
        <v>0</v>
      </c>
      <c r="AN47" s="273">
        <v>0</v>
      </c>
      <c r="AO47" s="273">
        <v>0</v>
      </c>
      <c r="AP47" s="273">
        <v>0</v>
      </c>
      <c r="AQ47" s="273">
        <v>0</v>
      </c>
      <c r="AR47" s="273">
        <v>0</v>
      </c>
      <c r="AS47" s="273">
        <v>0</v>
      </c>
      <c r="AT47" s="273">
        <v>0</v>
      </c>
      <c r="AU47" s="273">
        <v>0</v>
      </c>
      <c r="AV47" s="273">
        <v>0</v>
      </c>
      <c r="AW47" s="273">
        <v>0</v>
      </c>
      <c r="AX47" s="273">
        <v>0</v>
      </c>
      <c r="AY47" s="273">
        <v>0</v>
      </c>
      <c r="AZ47" s="273">
        <v>0</v>
      </c>
      <c r="BA47" s="273">
        <v>0</v>
      </c>
      <c r="BB47" s="273">
        <v>0</v>
      </c>
      <c r="BC47" s="273">
        <v>0</v>
      </c>
      <c r="BD47" s="273">
        <v>0</v>
      </c>
      <c r="BE47" s="273">
        <v>0</v>
      </c>
      <c r="BF47" s="273">
        <v>0</v>
      </c>
      <c r="BG47" s="273">
        <v>0</v>
      </c>
      <c r="BH47" s="273">
        <v>0</v>
      </c>
      <c r="BI47" s="273">
        <v>0</v>
      </c>
      <c r="BJ47" s="273">
        <v>0</v>
      </c>
      <c r="BK47" s="273">
        <v>0</v>
      </c>
      <c r="BL47" s="273">
        <v>0</v>
      </c>
      <c r="BM47" s="273">
        <v>0</v>
      </c>
      <c r="BN47" s="273">
        <v>0</v>
      </c>
      <c r="BO47" s="273">
        <v>0</v>
      </c>
      <c r="BP47" s="273">
        <v>0</v>
      </c>
      <c r="BQ47" s="273">
        <v>0</v>
      </c>
      <c r="BR47" s="273">
        <v>0</v>
      </c>
      <c r="BS47" s="273">
        <v>0</v>
      </c>
      <c r="BT47" s="273">
        <v>0</v>
      </c>
      <c r="BU47" s="273">
        <v>0</v>
      </c>
      <c r="BV47" s="273">
        <v>0</v>
      </c>
      <c r="BW47" s="273">
        <v>0</v>
      </c>
      <c r="BX47" s="273">
        <v>0</v>
      </c>
      <c r="BY47" s="273">
        <v>0</v>
      </c>
      <c r="BZ47" s="273">
        <v>0</v>
      </c>
      <c r="CA47" s="273">
        <v>0</v>
      </c>
      <c r="CB47" s="273">
        <v>0</v>
      </c>
      <c r="CC47" s="273">
        <v>0</v>
      </c>
      <c r="CD47" s="16"/>
      <c r="CE47" s="25">
        <f>SUM(C47:CC47)</f>
        <v>0</v>
      </c>
    </row>
    <row r="48" spans="1:83">
      <c r="A48" s="25" t="s">
        <v>231</v>
      </c>
      <c r="B48" s="272">
        <v>1088958</v>
      </c>
      <c r="C48" s="25">
        <f t="shared" ref="C48:AH48" si="0">IF($B$48,(ROUND((($B$48/$CE$61)*C61),0)))</f>
        <v>0</v>
      </c>
      <c r="D48" s="25">
        <f t="shared" si="0"/>
        <v>0</v>
      </c>
      <c r="E48" s="25">
        <f t="shared" si="0"/>
        <v>3551</v>
      </c>
      <c r="F48" s="25">
        <f t="shared" si="0"/>
        <v>0</v>
      </c>
      <c r="G48" s="25">
        <f t="shared" si="0"/>
        <v>0</v>
      </c>
      <c r="H48" s="25">
        <f t="shared" si="0"/>
        <v>0</v>
      </c>
      <c r="I48" s="25">
        <f t="shared" si="0"/>
        <v>0</v>
      </c>
      <c r="J48" s="25">
        <f t="shared" si="0"/>
        <v>0</v>
      </c>
      <c r="K48" s="25">
        <f t="shared" si="0"/>
        <v>0</v>
      </c>
      <c r="L48" s="25">
        <f t="shared" si="0"/>
        <v>274011</v>
      </c>
      <c r="M48" s="25">
        <f t="shared" si="0"/>
        <v>0</v>
      </c>
      <c r="N48" s="25">
        <f t="shared" si="0"/>
        <v>91733</v>
      </c>
      <c r="O48" s="25">
        <f t="shared" si="0"/>
        <v>0</v>
      </c>
      <c r="P48" s="25">
        <f t="shared" si="0"/>
        <v>0</v>
      </c>
      <c r="Q48" s="25">
        <f t="shared" si="0"/>
        <v>0</v>
      </c>
      <c r="R48" s="25">
        <f t="shared" si="0"/>
        <v>0</v>
      </c>
      <c r="S48" s="25">
        <f t="shared" si="0"/>
        <v>486</v>
      </c>
      <c r="T48" s="25">
        <f t="shared" si="0"/>
        <v>0</v>
      </c>
      <c r="U48" s="25">
        <f t="shared" si="0"/>
        <v>16935</v>
      </c>
      <c r="V48" s="25">
        <f t="shared" si="0"/>
        <v>3027</v>
      </c>
      <c r="W48" s="25">
        <f t="shared" si="0"/>
        <v>0</v>
      </c>
      <c r="X48" s="25">
        <f t="shared" si="0"/>
        <v>0</v>
      </c>
      <c r="Y48" s="25">
        <f t="shared" si="0"/>
        <v>38217</v>
      </c>
      <c r="Z48" s="25">
        <f t="shared" si="0"/>
        <v>0</v>
      </c>
      <c r="AA48" s="25">
        <f t="shared" si="0"/>
        <v>0</v>
      </c>
      <c r="AB48" s="25">
        <f t="shared" si="0"/>
        <v>0</v>
      </c>
      <c r="AC48" s="25">
        <f t="shared" si="0"/>
        <v>0</v>
      </c>
      <c r="AD48" s="25">
        <f t="shared" si="0"/>
        <v>0</v>
      </c>
      <c r="AE48" s="25">
        <f t="shared" si="0"/>
        <v>95582</v>
      </c>
      <c r="AF48" s="25">
        <f t="shared" si="0"/>
        <v>0</v>
      </c>
      <c r="AG48" s="25">
        <f t="shared" si="0"/>
        <v>431</v>
      </c>
      <c r="AH48" s="25">
        <f t="shared" si="0"/>
        <v>22804</v>
      </c>
      <c r="AI48" s="25">
        <f t="shared" ref="AI48:BN48" si="1">IF($B$48,(ROUND((($B$48/$CE$61)*AI61),0)))</f>
        <v>0</v>
      </c>
      <c r="AJ48" s="25">
        <f t="shared" si="1"/>
        <v>135509</v>
      </c>
      <c r="AK48" s="25">
        <f t="shared" si="1"/>
        <v>0</v>
      </c>
      <c r="AL48" s="25">
        <f t="shared" si="1"/>
        <v>0</v>
      </c>
      <c r="AM48" s="25">
        <f t="shared" si="1"/>
        <v>0</v>
      </c>
      <c r="AN48" s="25">
        <f t="shared" si="1"/>
        <v>0</v>
      </c>
      <c r="AO48" s="25">
        <f t="shared" si="1"/>
        <v>1450</v>
      </c>
      <c r="AP48" s="25">
        <f t="shared" si="1"/>
        <v>0</v>
      </c>
      <c r="AQ48" s="25">
        <f t="shared" si="1"/>
        <v>0</v>
      </c>
      <c r="AR48" s="25">
        <f t="shared" si="1"/>
        <v>0</v>
      </c>
      <c r="AS48" s="25">
        <f t="shared" si="1"/>
        <v>0</v>
      </c>
      <c r="AT48" s="25">
        <f t="shared" si="1"/>
        <v>0</v>
      </c>
      <c r="AU48" s="25">
        <f t="shared" si="1"/>
        <v>0</v>
      </c>
      <c r="AV48" s="25">
        <f t="shared" si="1"/>
        <v>0</v>
      </c>
      <c r="AW48" s="25">
        <f t="shared" si="1"/>
        <v>0</v>
      </c>
      <c r="AX48" s="25">
        <f t="shared" si="1"/>
        <v>0</v>
      </c>
      <c r="AY48" s="25">
        <f t="shared" si="1"/>
        <v>55596</v>
      </c>
      <c r="AZ48" s="25">
        <f t="shared" si="1"/>
        <v>0</v>
      </c>
      <c r="BA48" s="25">
        <f t="shared" si="1"/>
        <v>12825</v>
      </c>
      <c r="BB48" s="25">
        <f t="shared" si="1"/>
        <v>7394</v>
      </c>
      <c r="BC48" s="25">
        <f t="shared" si="1"/>
        <v>0</v>
      </c>
      <c r="BD48" s="25">
        <f t="shared" si="1"/>
        <v>13285</v>
      </c>
      <c r="BE48" s="25">
        <f t="shared" si="1"/>
        <v>45871</v>
      </c>
      <c r="BF48" s="25">
        <f t="shared" si="1"/>
        <v>44945</v>
      </c>
      <c r="BG48" s="25">
        <f t="shared" si="1"/>
        <v>0</v>
      </c>
      <c r="BH48" s="25">
        <f t="shared" si="1"/>
        <v>0</v>
      </c>
      <c r="BI48" s="25">
        <f t="shared" si="1"/>
        <v>0</v>
      </c>
      <c r="BJ48" s="25">
        <f t="shared" si="1"/>
        <v>0</v>
      </c>
      <c r="BK48" s="25">
        <f t="shared" si="1"/>
        <v>0</v>
      </c>
      <c r="BL48" s="25">
        <f t="shared" si="1"/>
        <v>16528</v>
      </c>
      <c r="BM48" s="25">
        <f t="shared" si="1"/>
        <v>25536</v>
      </c>
      <c r="BN48" s="25">
        <f t="shared" si="1"/>
        <v>120560</v>
      </c>
      <c r="BO48" s="25">
        <f t="shared" ref="BO48:CD48" si="2">IF($B$48,(ROUND((($B$48/$CE$61)*BO61),0)))</f>
        <v>0</v>
      </c>
      <c r="BP48" s="25">
        <f t="shared" si="2"/>
        <v>0</v>
      </c>
      <c r="BQ48" s="25">
        <f t="shared" si="2"/>
        <v>0</v>
      </c>
      <c r="BR48" s="25">
        <f t="shared" si="2"/>
        <v>0</v>
      </c>
      <c r="BS48" s="25">
        <f t="shared" si="2"/>
        <v>0</v>
      </c>
      <c r="BT48" s="25">
        <f t="shared" si="2"/>
        <v>0</v>
      </c>
      <c r="BU48" s="25">
        <f t="shared" si="2"/>
        <v>0</v>
      </c>
      <c r="BV48" s="25">
        <f t="shared" si="2"/>
        <v>11656</v>
      </c>
      <c r="BW48" s="25">
        <f t="shared" si="2"/>
        <v>0</v>
      </c>
      <c r="BX48" s="25">
        <f t="shared" si="2"/>
        <v>0</v>
      </c>
      <c r="BY48" s="25">
        <f t="shared" si="2"/>
        <v>51024</v>
      </c>
      <c r="BZ48" s="25">
        <f t="shared" si="2"/>
        <v>0</v>
      </c>
      <c r="CA48" s="25">
        <f t="shared" si="2"/>
        <v>0</v>
      </c>
      <c r="CB48" s="25">
        <f t="shared" si="2"/>
        <v>0</v>
      </c>
      <c r="CC48" s="25">
        <f t="shared" si="2"/>
        <v>0</v>
      </c>
      <c r="CD48" s="25">
        <f t="shared" si="2"/>
        <v>0</v>
      </c>
      <c r="CE48" s="25">
        <f>SUM(C48:CD48)</f>
        <v>1088956</v>
      </c>
    </row>
    <row r="49" spans="1:83">
      <c r="A49" s="16" t="s">
        <v>232</v>
      </c>
      <c r="B49" s="25">
        <f>B47+B48</f>
        <v>1088958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</row>
    <row r="50" spans="1:83">
      <c r="A50" s="16" t="s">
        <v>15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</row>
    <row r="51" spans="1:83">
      <c r="A51" s="21" t="s">
        <v>233</v>
      </c>
      <c r="B51" s="273">
        <v>0</v>
      </c>
      <c r="C51" s="273">
        <v>0</v>
      </c>
      <c r="D51" s="273">
        <v>0</v>
      </c>
      <c r="E51" s="273">
        <v>0</v>
      </c>
      <c r="F51" s="273">
        <v>0</v>
      </c>
      <c r="G51" s="273">
        <v>0</v>
      </c>
      <c r="H51" s="273">
        <v>0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  <c r="AH51" s="273">
        <v>0</v>
      </c>
      <c r="AI51" s="273">
        <v>0</v>
      </c>
      <c r="AJ51" s="273">
        <v>0</v>
      </c>
      <c r="AK51" s="273">
        <v>0</v>
      </c>
      <c r="AL51" s="273">
        <v>0</v>
      </c>
      <c r="AM51" s="273">
        <v>0</v>
      </c>
      <c r="AN51" s="273">
        <v>0</v>
      </c>
      <c r="AO51" s="273">
        <v>0</v>
      </c>
      <c r="AP51" s="273">
        <v>0</v>
      </c>
      <c r="AQ51" s="273">
        <v>0</v>
      </c>
      <c r="AR51" s="273">
        <v>0</v>
      </c>
      <c r="AS51" s="273">
        <v>0</v>
      </c>
      <c r="AT51" s="273">
        <v>0</v>
      </c>
      <c r="AU51" s="273">
        <v>0</v>
      </c>
      <c r="AV51" s="273">
        <v>0</v>
      </c>
      <c r="AW51" s="273">
        <v>0</v>
      </c>
      <c r="AX51" s="273">
        <v>0</v>
      </c>
      <c r="AY51" s="273">
        <v>0</v>
      </c>
      <c r="AZ51" s="273">
        <v>0</v>
      </c>
      <c r="BA51" s="273">
        <v>0</v>
      </c>
      <c r="BB51" s="273">
        <v>0</v>
      </c>
      <c r="BC51" s="273">
        <v>0</v>
      </c>
      <c r="BD51" s="273">
        <v>0</v>
      </c>
      <c r="BE51" s="273">
        <v>0</v>
      </c>
      <c r="BF51" s="273">
        <v>0</v>
      </c>
      <c r="BG51" s="273">
        <v>0</v>
      </c>
      <c r="BH51" s="273">
        <v>0</v>
      </c>
      <c r="BI51" s="273">
        <v>0</v>
      </c>
      <c r="BJ51" s="273">
        <v>0</v>
      </c>
      <c r="BK51" s="273">
        <v>0</v>
      </c>
      <c r="BL51" s="273">
        <v>0</v>
      </c>
      <c r="BM51" s="273">
        <v>0</v>
      </c>
      <c r="BN51" s="273">
        <v>36619</v>
      </c>
      <c r="BO51" s="273">
        <v>0</v>
      </c>
      <c r="BP51" s="273">
        <v>0</v>
      </c>
      <c r="BQ51" s="273">
        <v>0</v>
      </c>
      <c r="BR51" s="273">
        <v>0</v>
      </c>
      <c r="BS51" s="273">
        <v>0</v>
      </c>
      <c r="BT51" s="273">
        <v>0</v>
      </c>
      <c r="BU51" s="273">
        <v>0</v>
      </c>
      <c r="BV51" s="273">
        <v>0</v>
      </c>
      <c r="BW51" s="273">
        <v>0</v>
      </c>
      <c r="BX51" s="273">
        <v>0</v>
      </c>
      <c r="BY51" s="273">
        <v>0</v>
      </c>
      <c r="BZ51" s="273">
        <v>0</v>
      </c>
      <c r="CA51" s="273">
        <v>0</v>
      </c>
      <c r="CB51" s="273">
        <v>0</v>
      </c>
      <c r="CC51" s="273">
        <v>0</v>
      </c>
      <c r="CD51" s="16"/>
      <c r="CE51" s="25">
        <f>SUM(C51:CD51)</f>
        <v>36619</v>
      </c>
    </row>
    <row r="52" spans="1:83">
      <c r="A52" s="31" t="s">
        <v>234</v>
      </c>
      <c r="B52" s="272">
        <v>1294151</v>
      </c>
      <c r="C52" s="25">
        <f t="shared" ref="C52:AH52" si="3">IF($B$52,ROUND(($B$52/($CE$90+$CF$90)*C90),0))</f>
        <v>0</v>
      </c>
      <c r="D52" s="25">
        <f t="shared" si="3"/>
        <v>0</v>
      </c>
      <c r="E52" s="25">
        <f t="shared" si="3"/>
        <v>11432</v>
      </c>
      <c r="F52" s="25">
        <f t="shared" si="3"/>
        <v>0</v>
      </c>
      <c r="G52" s="25">
        <f t="shared" si="3"/>
        <v>0</v>
      </c>
      <c r="H52" s="25">
        <f t="shared" si="3"/>
        <v>0</v>
      </c>
      <c r="I52" s="25">
        <f t="shared" si="3"/>
        <v>0</v>
      </c>
      <c r="J52" s="25">
        <f t="shared" si="3"/>
        <v>0</v>
      </c>
      <c r="K52" s="25">
        <f t="shared" si="3"/>
        <v>0</v>
      </c>
      <c r="L52" s="25">
        <f t="shared" si="3"/>
        <v>239940</v>
      </c>
      <c r="M52" s="25">
        <f t="shared" si="3"/>
        <v>0</v>
      </c>
      <c r="N52" s="25">
        <f t="shared" si="3"/>
        <v>196162</v>
      </c>
      <c r="O52" s="25">
        <f t="shared" si="3"/>
        <v>0</v>
      </c>
      <c r="P52" s="25">
        <f t="shared" si="3"/>
        <v>10154</v>
      </c>
      <c r="Q52" s="25">
        <f t="shared" si="3"/>
        <v>0</v>
      </c>
      <c r="R52" s="25">
        <f t="shared" si="3"/>
        <v>0</v>
      </c>
      <c r="S52" s="25">
        <f t="shared" si="3"/>
        <v>48788</v>
      </c>
      <c r="T52" s="25">
        <f t="shared" si="3"/>
        <v>0</v>
      </c>
      <c r="U52" s="25">
        <f t="shared" si="3"/>
        <v>7162</v>
      </c>
      <c r="V52" s="25">
        <f t="shared" si="3"/>
        <v>3396</v>
      </c>
      <c r="W52" s="25">
        <f t="shared" si="3"/>
        <v>0</v>
      </c>
      <c r="X52" s="25">
        <f t="shared" si="3"/>
        <v>0</v>
      </c>
      <c r="Y52" s="25">
        <f>IF($B$52,ROUND(($B$52/($CE$90+$CF$90)*AB90),0))</f>
        <v>6052</v>
      </c>
      <c r="Z52" s="25">
        <f t="shared" si="3"/>
        <v>0</v>
      </c>
      <c r="AA52" s="25">
        <f t="shared" si="3"/>
        <v>0</v>
      </c>
      <c r="AB52" s="25">
        <f>IF($B$52,ROUND(($B$52/($CE$90+$CF$90)*AB90),0))</f>
        <v>6052</v>
      </c>
      <c r="AC52" s="25">
        <f t="shared" si="3"/>
        <v>0</v>
      </c>
      <c r="AD52" s="25">
        <f t="shared" si="3"/>
        <v>0</v>
      </c>
      <c r="AE52" s="25">
        <f t="shared" si="3"/>
        <v>31203</v>
      </c>
      <c r="AF52" s="25">
        <f t="shared" si="3"/>
        <v>0</v>
      </c>
      <c r="AG52" s="25">
        <f t="shared" si="3"/>
        <v>19065</v>
      </c>
      <c r="AH52" s="25">
        <f t="shared" si="3"/>
        <v>28681</v>
      </c>
      <c r="AI52" s="25">
        <f t="shared" ref="AI52:BN52" si="4">IF($B$52,ROUND(($B$52/($CE$90+$CF$90)*AI90),0))</f>
        <v>0</v>
      </c>
      <c r="AJ52" s="25">
        <f t="shared" si="4"/>
        <v>108773</v>
      </c>
      <c r="AK52" s="25">
        <f t="shared" si="4"/>
        <v>0</v>
      </c>
      <c r="AL52" s="25">
        <f t="shared" si="4"/>
        <v>0</v>
      </c>
      <c r="AM52" s="25">
        <f t="shared" si="4"/>
        <v>0</v>
      </c>
      <c r="AN52" s="25">
        <f t="shared" si="4"/>
        <v>0</v>
      </c>
      <c r="AO52" s="25">
        <f t="shared" si="4"/>
        <v>0</v>
      </c>
      <c r="AP52" s="25">
        <f t="shared" si="4"/>
        <v>0</v>
      </c>
      <c r="AQ52" s="25">
        <f t="shared" si="4"/>
        <v>0</v>
      </c>
      <c r="AR52" s="25">
        <f t="shared" si="4"/>
        <v>0</v>
      </c>
      <c r="AS52" s="25">
        <f t="shared" si="4"/>
        <v>0</v>
      </c>
      <c r="AT52" s="25">
        <f t="shared" si="4"/>
        <v>0</v>
      </c>
      <c r="AU52" s="25">
        <f t="shared" si="4"/>
        <v>0</v>
      </c>
      <c r="AV52" s="25">
        <f t="shared" si="4"/>
        <v>0</v>
      </c>
      <c r="AW52" s="25">
        <f t="shared" si="4"/>
        <v>0</v>
      </c>
      <c r="AX52" s="25">
        <f t="shared" si="4"/>
        <v>0</v>
      </c>
      <c r="AY52" s="25">
        <f t="shared" si="4"/>
        <v>79083</v>
      </c>
      <c r="AZ52" s="25">
        <f t="shared" si="4"/>
        <v>28580</v>
      </c>
      <c r="BA52" s="25">
        <f t="shared" si="4"/>
        <v>43240</v>
      </c>
      <c r="BB52" s="25">
        <f t="shared" si="4"/>
        <v>7431</v>
      </c>
      <c r="BC52" s="25">
        <f t="shared" si="4"/>
        <v>0</v>
      </c>
      <c r="BD52" s="25">
        <f t="shared" si="4"/>
        <v>0</v>
      </c>
      <c r="BE52" s="25">
        <f t="shared" si="4"/>
        <v>229046</v>
      </c>
      <c r="BF52" s="25">
        <f t="shared" si="4"/>
        <v>11634</v>
      </c>
      <c r="BG52" s="25">
        <f t="shared" si="4"/>
        <v>0</v>
      </c>
      <c r="BH52" s="25">
        <f t="shared" si="4"/>
        <v>0</v>
      </c>
      <c r="BI52" s="25">
        <f t="shared" si="4"/>
        <v>0</v>
      </c>
      <c r="BJ52" s="25">
        <f t="shared" si="4"/>
        <v>0</v>
      </c>
      <c r="BK52" s="25">
        <f t="shared" si="4"/>
        <v>0</v>
      </c>
      <c r="BL52" s="25">
        <f t="shared" si="4"/>
        <v>2017</v>
      </c>
      <c r="BM52" s="25">
        <f t="shared" si="4"/>
        <v>0</v>
      </c>
      <c r="BN52" s="25">
        <f t="shared" si="4"/>
        <v>129116</v>
      </c>
      <c r="BO52" s="25">
        <f t="shared" ref="BO52:CD52" si="5">IF($B$52,ROUND(($B$52/($CE$90+$CF$90)*BO90),0))</f>
        <v>0</v>
      </c>
      <c r="BP52" s="25">
        <f t="shared" si="5"/>
        <v>0</v>
      </c>
      <c r="BQ52" s="25">
        <f t="shared" si="5"/>
        <v>0</v>
      </c>
      <c r="BR52" s="25">
        <f t="shared" si="5"/>
        <v>0</v>
      </c>
      <c r="BS52" s="25">
        <f t="shared" si="5"/>
        <v>0</v>
      </c>
      <c r="BT52" s="25">
        <f t="shared" si="5"/>
        <v>0</v>
      </c>
      <c r="BU52" s="25">
        <f t="shared" si="5"/>
        <v>0</v>
      </c>
      <c r="BV52" s="25">
        <f t="shared" si="5"/>
        <v>1816</v>
      </c>
      <c r="BW52" s="25">
        <f t="shared" si="5"/>
        <v>0</v>
      </c>
      <c r="BX52" s="25">
        <f t="shared" si="5"/>
        <v>0</v>
      </c>
      <c r="BY52" s="25">
        <f t="shared" si="5"/>
        <v>8709</v>
      </c>
      <c r="BZ52" s="25">
        <f t="shared" si="5"/>
        <v>0</v>
      </c>
      <c r="CA52" s="25">
        <f t="shared" si="5"/>
        <v>0</v>
      </c>
      <c r="CB52" s="25">
        <f t="shared" si="5"/>
        <v>0</v>
      </c>
      <c r="CC52" s="25">
        <f t="shared" si="5"/>
        <v>0</v>
      </c>
      <c r="CD52" s="25">
        <f t="shared" si="5"/>
        <v>0</v>
      </c>
      <c r="CE52" s="25">
        <f>SUM(C52:CD52)</f>
        <v>1257532</v>
      </c>
    </row>
    <row r="53" spans="1:83">
      <c r="A53" s="16" t="s">
        <v>232</v>
      </c>
      <c r="B53" s="25">
        <f>B51+B52</f>
        <v>1294151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</row>
    <row r="54" spans="1:83">
      <c r="A54" s="16"/>
      <c r="B54" s="16"/>
      <c r="C54" s="22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</row>
    <row r="55" spans="1:83">
      <c r="A55" s="21" t="s">
        <v>235</v>
      </c>
      <c r="B55" s="16"/>
      <c r="C55" s="17" t="s">
        <v>35</v>
      </c>
      <c r="D55" s="18" t="s">
        <v>36</v>
      </c>
      <c r="E55" s="18" t="s">
        <v>37</v>
      </c>
      <c r="F55" s="18" t="s">
        <v>38</v>
      </c>
      <c r="G55" s="18" t="s">
        <v>39</v>
      </c>
      <c r="H55" s="18" t="s">
        <v>40</v>
      </c>
      <c r="I55" s="18" t="s">
        <v>41</v>
      </c>
      <c r="J55" s="18" t="s">
        <v>42</v>
      </c>
      <c r="K55" s="18" t="s">
        <v>43</v>
      </c>
      <c r="L55" s="18" t="s">
        <v>44</v>
      </c>
      <c r="M55" s="18" t="s">
        <v>45</v>
      </c>
      <c r="N55" s="18" t="s">
        <v>46</v>
      </c>
      <c r="O55" s="18" t="s">
        <v>47</v>
      </c>
      <c r="P55" s="18" t="s">
        <v>48</v>
      </c>
      <c r="Q55" s="18" t="s">
        <v>49</v>
      </c>
      <c r="R55" s="18" t="s">
        <v>50</v>
      </c>
      <c r="S55" s="18" t="s">
        <v>51</v>
      </c>
      <c r="T55" s="23" t="s">
        <v>52</v>
      </c>
      <c r="U55" s="18" t="s">
        <v>53</v>
      </c>
      <c r="V55" s="18" t="s">
        <v>54</v>
      </c>
      <c r="W55" s="18" t="s">
        <v>55</v>
      </c>
      <c r="X55" s="18" t="s">
        <v>56</v>
      </c>
      <c r="Y55" s="18" t="s">
        <v>57</v>
      </c>
      <c r="Z55" s="18" t="s">
        <v>58</v>
      </c>
      <c r="AA55" s="18" t="s">
        <v>59</v>
      </c>
      <c r="AB55" s="18" t="s">
        <v>60</v>
      </c>
      <c r="AC55" s="18" t="s">
        <v>61</v>
      </c>
      <c r="AD55" s="18" t="s">
        <v>62</v>
      </c>
      <c r="AE55" s="18" t="s">
        <v>63</v>
      </c>
      <c r="AF55" s="18" t="s">
        <v>64</v>
      </c>
      <c r="AG55" s="18" t="s">
        <v>65</v>
      </c>
      <c r="AH55" s="18" t="s">
        <v>66</v>
      </c>
      <c r="AI55" s="18" t="s">
        <v>67</v>
      </c>
      <c r="AJ55" s="18" t="s">
        <v>68</v>
      </c>
      <c r="AK55" s="18" t="s">
        <v>69</v>
      </c>
      <c r="AL55" s="18" t="s">
        <v>70</v>
      </c>
      <c r="AM55" s="18" t="s">
        <v>71</v>
      </c>
      <c r="AN55" s="18" t="s">
        <v>72</v>
      </c>
      <c r="AO55" s="18" t="s">
        <v>73</v>
      </c>
      <c r="AP55" s="18" t="s">
        <v>74</v>
      </c>
      <c r="AQ55" s="18" t="s">
        <v>75</v>
      </c>
      <c r="AR55" s="18" t="s">
        <v>76</v>
      </c>
      <c r="AS55" s="18" t="s">
        <v>77</v>
      </c>
      <c r="AT55" s="18" t="s">
        <v>78</v>
      </c>
      <c r="AU55" s="18" t="s">
        <v>79</v>
      </c>
      <c r="AV55" s="18" t="s">
        <v>80</v>
      </c>
      <c r="AW55" s="18" t="s">
        <v>81</v>
      </c>
      <c r="AX55" s="18" t="s">
        <v>82</v>
      </c>
      <c r="AY55" s="18" t="s">
        <v>83</v>
      </c>
      <c r="AZ55" s="18" t="s">
        <v>84</v>
      </c>
      <c r="BA55" s="18" t="s">
        <v>85</v>
      </c>
      <c r="BB55" s="18" t="s">
        <v>86</v>
      </c>
      <c r="BC55" s="18" t="s">
        <v>87</v>
      </c>
      <c r="BD55" s="18" t="s">
        <v>88</v>
      </c>
      <c r="BE55" s="18" t="s">
        <v>89</v>
      </c>
      <c r="BF55" s="18" t="s">
        <v>90</v>
      </c>
      <c r="BG55" s="18" t="s">
        <v>91</v>
      </c>
      <c r="BH55" s="18" t="s">
        <v>92</v>
      </c>
      <c r="BI55" s="18" t="s">
        <v>93</v>
      </c>
      <c r="BJ55" s="18" t="s">
        <v>94</v>
      </c>
      <c r="BK55" s="18" t="s">
        <v>95</v>
      </c>
      <c r="BL55" s="18" t="s">
        <v>96</v>
      </c>
      <c r="BM55" s="18" t="s">
        <v>97</v>
      </c>
      <c r="BN55" s="18" t="s">
        <v>98</v>
      </c>
      <c r="BO55" s="18" t="s">
        <v>99</v>
      </c>
      <c r="BP55" s="18" t="s">
        <v>100</v>
      </c>
      <c r="BQ55" s="18" t="s">
        <v>101</v>
      </c>
      <c r="BR55" s="18" t="s">
        <v>102</v>
      </c>
      <c r="BS55" s="18" t="s">
        <v>103</v>
      </c>
      <c r="BT55" s="18" t="s">
        <v>104</v>
      </c>
      <c r="BU55" s="18" t="s">
        <v>105</v>
      </c>
      <c r="BV55" s="18" t="s">
        <v>106</v>
      </c>
      <c r="BW55" s="18" t="s">
        <v>107</v>
      </c>
      <c r="BX55" s="18" t="s">
        <v>108</v>
      </c>
      <c r="BY55" s="18" t="s">
        <v>109</v>
      </c>
      <c r="BZ55" s="18" t="s">
        <v>110</v>
      </c>
      <c r="CA55" s="18" t="s">
        <v>111</v>
      </c>
      <c r="CB55" s="18" t="s">
        <v>112</v>
      </c>
      <c r="CC55" s="18" t="s">
        <v>113</v>
      </c>
      <c r="CD55" s="18" t="s">
        <v>114</v>
      </c>
      <c r="CE55" s="18" t="s">
        <v>115</v>
      </c>
    </row>
    <row r="56" spans="1:83">
      <c r="A56" s="21" t="s">
        <v>236</v>
      </c>
      <c r="B56" s="16"/>
      <c r="C56" s="17" t="s">
        <v>117</v>
      </c>
      <c r="D56" s="18" t="s">
        <v>118</v>
      </c>
      <c r="E56" s="18" t="s">
        <v>119</v>
      </c>
      <c r="F56" s="18" t="s">
        <v>120</v>
      </c>
      <c r="G56" s="18" t="s">
        <v>121</v>
      </c>
      <c r="H56" s="18" t="s">
        <v>122</v>
      </c>
      <c r="I56" s="18" t="s">
        <v>123</v>
      </c>
      <c r="J56" s="18" t="s">
        <v>124</v>
      </c>
      <c r="K56" s="18" t="s">
        <v>125</v>
      </c>
      <c r="L56" s="18" t="s">
        <v>126</v>
      </c>
      <c r="M56" s="18" t="s">
        <v>127</v>
      </c>
      <c r="N56" s="18" t="s">
        <v>128</v>
      </c>
      <c r="O56" s="18" t="s">
        <v>129</v>
      </c>
      <c r="P56" s="18" t="s">
        <v>130</v>
      </c>
      <c r="Q56" s="18" t="s">
        <v>131</v>
      </c>
      <c r="R56" s="18" t="s">
        <v>132</v>
      </c>
      <c r="S56" s="18" t="s">
        <v>133</v>
      </c>
      <c r="T56" s="18" t="s">
        <v>134</v>
      </c>
      <c r="U56" s="18" t="s">
        <v>135</v>
      </c>
      <c r="V56" s="18" t="s">
        <v>136</v>
      </c>
      <c r="W56" s="18" t="s">
        <v>137</v>
      </c>
      <c r="X56" s="18" t="s">
        <v>138</v>
      </c>
      <c r="Y56" s="18" t="s">
        <v>139</v>
      </c>
      <c r="Z56" s="18" t="s">
        <v>139</v>
      </c>
      <c r="AA56" s="18" t="s">
        <v>140</v>
      </c>
      <c r="AB56" s="18" t="s">
        <v>141</v>
      </c>
      <c r="AC56" s="18" t="s">
        <v>142</v>
      </c>
      <c r="AD56" s="18" t="s">
        <v>143</v>
      </c>
      <c r="AE56" s="18" t="s">
        <v>121</v>
      </c>
      <c r="AF56" s="18" t="s">
        <v>122</v>
      </c>
      <c r="AG56" s="18" t="s">
        <v>144</v>
      </c>
      <c r="AH56" s="18" t="s">
        <v>145</v>
      </c>
      <c r="AI56" s="18" t="s">
        <v>146</v>
      </c>
      <c r="AJ56" s="18" t="s">
        <v>147</v>
      </c>
      <c r="AK56" s="18" t="s">
        <v>148</v>
      </c>
      <c r="AL56" s="18" t="s">
        <v>149</v>
      </c>
      <c r="AM56" s="18" t="s">
        <v>150</v>
      </c>
      <c r="AN56" s="18" t="s">
        <v>136</v>
      </c>
      <c r="AO56" s="18" t="s">
        <v>151</v>
      </c>
      <c r="AP56" s="18" t="s">
        <v>152</v>
      </c>
      <c r="AQ56" s="18" t="s">
        <v>153</v>
      </c>
      <c r="AR56" s="18" t="s">
        <v>154</v>
      </c>
      <c r="AS56" s="18" t="s">
        <v>155</v>
      </c>
      <c r="AT56" s="18" t="s">
        <v>156</v>
      </c>
      <c r="AU56" s="18" t="s">
        <v>157</v>
      </c>
      <c r="AV56" s="18" t="s">
        <v>158</v>
      </c>
      <c r="AW56" s="18" t="s">
        <v>159</v>
      </c>
      <c r="AX56" s="18" t="s">
        <v>160</v>
      </c>
      <c r="AY56" s="18" t="s">
        <v>161</v>
      </c>
      <c r="AZ56" s="18" t="s">
        <v>162</v>
      </c>
      <c r="BA56" s="18" t="s">
        <v>163</v>
      </c>
      <c r="BB56" s="18" t="s">
        <v>164</v>
      </c>
      <c r="BC56" s="18" t="s">
        <v>133</v>
      </c>
      <c r="BD56" s="18" t="s">
        <v>165</v>
      </c>
      <c r="BE56" s="18" t="s">
        <v>166</v>
      </c>
      <c r="BF56" s="18" t="s">
        <v>167</v>
      </c>
      <c r="BG56" s="18" t="s">
        <v>168</v>
      </c>
      <c r="BH56" s="18" t="s">
        <v>169</v>
      </c>
      <c r="BI56" s="18" t="s">
        <v>170</v>
      </c>
      <c r="BJ56" s="18" t="s">
        <v>171</v>
      </c>
      <c r="BK56" s="18" t="s">
        <v>172</v>
      </c>
      <c r="BL56" s="18" t="s">
        <v>173</v>
      </c>
      <c r="BM56" s="18" t="s">
        <v>158</v>
      </c>
      <c r="BN56" s="18" t="s">
        <v>174</v>
      </c>
      <c r="BO56" s="18" t="s">
        <v>175</v>
      </c>
      <c r="BP56" s="18" t="s">
        <v>176</v>
      </c>
      <c r="BQ56" s="18" t="s">
        <v>177</v>
      </c>
      <c r="BR56" s="18" t="s">
        <v>178</v>
      </c>
      <c r="BS56" s="18" t="s">
        <v>179</v>
      </c>
      <c r="BT56" s="18" t="s">
        <v>180</v>
      </c>
      <c r="BU56" s="18" t="s">
        <v>181</v>
      </c>
      <c r="BV56" s="18" t="s">
        <v>181</v>
      </c>
      <c r="BW56" s="18" t="s">
        <v>181</v>
      </c>
      <c r="BX56" s="18" t="s">
        <v>182</v>
      </c>
      <c r="BY56" s="18" t="s">
        <v>183</v>
      </c>
      <c r="BZ56" s="18" t="s">
        <v>184</v>
      </c>
      <c r="CA56" s="18" t="s">
        <v>185</v>
      </c>
      <c r="CB56" s="18" t="s">
        <v>186</v>
      </c>
      <c r="CC56" s="18" t="s">
        <v>158</v>
      </c>
      <c r="CD56" s="18" t="s">
        <v>237</v>
      </c>
      <c r="CE56" s="18" t="s">
        <v>187</v>
      </c>
    </row>
    <row r="57" spans="1:83">
      <c r="A57" s="21" t="s">
        <v>238</v>
      </c>
      <c r="B57" s="16"/>
      <c r="C57" s="17" t="s">
        <v>189</v>
      </c>
      <c r="D57" s="18" t="s">
        <v>189</v>
      </c>
      <c r="E57" s="18" t="s">
        <v>189</v>
      </c>
      <c r="F57" s="18" t="s">
        <v>190</v>
      </c>
      <c r="G57" s="18" t="s">
        <v>191</v>
      </c>
      <c r="H57" s="18" t="s">
        <v>189</v>
      </c>
      <c r="I57" s="18" t="s">
        <v>192</v>
      </c>
      <c r="J57" s="18"/>
      <c r="K57" s="18" t="s">
        <v>183</v>
      </c>
      <c r="L57" s="18" t="s">
        <v>193</v>
      </c>
      <c r="M57" s="18" t="s">
        <v>194</v>
      </c>
      <c r="N57" s="18" t="s">
        <v>195</v>
      </c>
      <c r="O57" s="18" t="s">
        <v>196</v>
      </c>
      <c r="P57" s="18" t="s">
        <v>195</v>
      </c>
      <c r="Q57" s="18" t="s">
        <v>197</v>
      </c>
      <c r="R57" s="18"/>
      <c r="S57" s="18" t="s">
        <v>195</v>
      </c>
      <c r="T57" s="18" t="s">
        <v>198</v>
      </c>
      <c r="U57" s="18"/>
      <c r="V57" s="18" t="s">
        <v>199</v>
      </c>
      <c r="W57" s="18" t="s">
        <v>200</v>
      </c>
      <c r="X57" s="18" t="s">
        <v>201</v>
      </c>
      <c r="Y57" s="18" t="s">
        <v>202</v>
      </c>
      <c r="Z57" s="18" t="s">
        <v>203</v>
      </c>
      <c r="AA57" s="18" t="s">
        <v>204</v>
      </c>
      <c r="AB57" s="18"/>
      <c r="AC57" s="18" t="s">
        <v>198</v>
      </c>
      <c r="AD57" s="18"/>
      <c r="AE57" s="18" t="s">
        <v>198</v>
      </c>
      <c r="AF57" s="18" t="s">
        <v>205</v>
      </c>
      <c r="AG57" s="18" t="s">
        <v>197</v>
      </c>
      <c r="AH57" s="18"/>
      <c r="AI57" s="18" t="s">
        <v>206</v>
      </c>
      <c r="AJ57" s="18"/>
      <c r="AK57" s="18" t="s">
        <v>198</v>
      </c>
      <c r="AL57" s="18" t="s">
        <v>198</v>
      </c>
      <c r="AM57" s="18" t="s">
        <v>198</v>
      </c>
      <c r="AN57" s="18" t="s">
        <v>207</v>
      </c>
      <c r="AO57" s="18" t="s">
        <v>208</v>
      </c>
      <c r="AP57" s="18" t="s">
        <v>147</v>
      </c>
      <c r="AQ57" s="18" t="s">
        <v>209</v>
      </c>
      <c r="AR57" s="18" t="s">
        <v>195</v>
      </c>
      <c r="AS57" s="18"/>
      <c r="AT57" s="18" t="s">
        <v>210</v>
      </c>
      <c r="AU57" s="18" t="s">
        <v>211</v>
      </c>
      <c r="AV57" s="18" t="s">
        <v>212</v>
      </c>
      <c r="AW57" s="18" t="s">
        <v>213</v>
      </c>
      <c r="AX57" s="18" t="s">
        <v>214</v>
      </c>
      <c r="AY57" s="18"/>
      <c r="AZ57" s="18"/>
      <c r="BA57" s="18" t="s">
        <v>215</v>
      </c>
      <c r="BB57" s="18" t="s">
        <v>195</v>
      </c>
      <c r="BC57" s="18" t="s">
        <v>209</v>
      </c>
      <c r="BD57" s="18"/>
      <c r="BE57" s="18"/>
      <c r="BF57" s="18"/>
      <c r="BG57" s="18"/>
      <c r="BH57" s="18" t="s">
        <v>216</v>
      </c>
      <c r="BI57" s="18" t="s">
        <v>195</v>
      </c>
      <c r="BJ57" s="18"/>
      <c r="BK57" s="18" t="s">
        <v>217</v>
      </c>
      <c r="BL57" s="18"/>
      <c r="BM57" s="18" t="s">
        <v>218</v>
      </c>
      <c r="BN57" s="18" t="s">
        <v>219</v>
      </c>
      <c r="BO57" s="18" t="s">
        <v>220</v>
      </c>
      <c r="BP57" s="18" t="s">
        <v>221</v>
      </c>
      <c r="BQ57" s="18" t="s">
        <v>222</v>
      </c>
      <c r="BR57" s="18"/>
      <c r="BS57" s="18" t="s">
        <v>223</v>
      </c>
      <c r="BT57" s="18" t="s">
        <v>195</v>
      </c>
      <c r="BU57" s="18" t="s">
        <v>224</v>
      </c>
      <c r="BV57" s="18" t="s">
        <v>225</v>
      </c>
      <c r="BW57" s="18" t="s">
        <v>226</v>
      </c>
      <c r="BX57" s="18" t="s">
        <v>177</v>
      </c>
      <c r="BY57" s="18" t="s">
        <v>219</v>
      </c>
      <c r="BZ57" s="18" t="s">
        <v>178</v>
      </c>
      <c r="CA57" s="18" t="s">
        <v>227</v>
      </c>
      <c r="CB57" s="18" t="s">
        <v>227</v>
      </c>
      <c r="CC57" s="18" t="s">
        <v>228</v>
      </c>
      <c r="CD57" s="18" t="s">
        <v>239</v>
      </c>
      <c r="CE57" s="18" t="s">
        <v>229</v>
      </c>
    </row>
    <row r="58" spans="1:83">
      <c r="A58" s="21" t="s">
        <v>240</v>
      </c>
      <c r="B58" s="16"/>
      <c r="C58" s="17" t="s">
        <v>241</v>
      </c>
      <c r="D58" s="18" t="s">
        <v>241</v>
      </c>
      <c r="E58" s="18" t="s">
        <v>241</v>
      </c>
      <c r="F58" s="18" t="s">
        <v>241</v>
      </c>
      <c r="G58" s="18" t="s">
        <v>241</v>
      </c>
      <c r="H58" s="18" t="s">
        <v>241</v>
      </c>
      <c r="I58" s="18" t="s">
        <v>241</v>
      </c>
      <c r="J58" s="18" t="s">
        <v>242</v>
      </c>
      <c r="K58" s="18" t="s">
        <v>241</v>
      </c>
      <c r="L58" s="18" t="s">
        <v>241</v>
      </c>
      <c r="M58" s="18" t="s">
        <v>241</v>
      </c>
      <c r="N58" s="18" t="s">
        <v>241</v>
      </c>
      <c r="O58" s="18" t="s">
        <v>243</v>
      </c>
      <c r="P58" s="18" t="s">
        <v>244</v>
      </c>
      <c r="Q58" s="18" t="s">
        <v>245</v>
      </c>
      <c r="R58" s="19" t="s">
        <v>246</v>
      </c>
      <c r="S58" s="24" t="s">
        <v>247</v>
      </c>
      <c r="T58" s="24" t="s">
        <v>247</v>
      </c>
      <c r="U58" s="18" t="s">
        <v>248</v>
      </c>
      <c r="V58" s="18" t="s">
        <v>248</v>
      </c>
      <c r="W58" s="18" t="s">
        <v>249</v>
      </c>
      <c r="X58" s="18" t="s">
        <v>250</v>
      </c>
      <c r="Y58" s="18" t="s">
        <v>251</v>
      </c>
      <c r="Z58" s="18" t="s">
        <v>251</v>
      </c>
      <c r="AA58" s="18" t="s">
        <v>251</v>
      </c>
      <c r="AB58" s="24" t="s">
        <v>247</v>
      </c>
      <c r="AC58" s="18" t="s">
        <v>252</v>
      </c>
      <c r="AD58" s="18" t="s">
        <v>253</v>
      </c>
      <c r="AE58" s="18" t="s">
        <v>252</v>
      </c>
      <c r="AF58" s="18" t="s">
        <v>254</v>
      </c>
      <c r="AG58" s="18" t="s">
        <v>254</v>
      </c>
      <c r="AH58" s="18" t="s">
        <v>255</v>
      </c>
      <c r="AI58" s="18" t="s">
        <v>256</v>
      </c>
      <c r="AJ58" s="18" t="s">
        <v>254</v>
      </c>
      <c r="AK58" s="18" t="s">
        <v>252</v>
      </c>
      <c r="AL58" s="18" t="s">
        <v>252</v>
      </c>
      <c r="AM58" s="18" t="s">
        <v>252</v>
      </c>
      <c r="AN58" s="18" t="s">
        <v>243</v>
      </c>
      <c r="AO58" s="18" t="s">
        <v>253</v>
      </c>
      <c r="AP58" s="18" t="s">
        <v>254</v>
      </c>
      <c r="AQ58" s="18" t="s">
        <v>255</v>
      </c>
      <c r="AR58" s="18" t="s">
        <v>254</v>
      </c>
      <c r="AS58" s="18" t="s">
        <v>252</v>
      </c>
      <c r="AT58" s="18" t="s">
        <v>257</v>
      </c>
      <c r="AU58" s="18" t="s">
        <v>254</v>
      </c>
      <c r="AV58" s="24" t="s">
        <v>247</v>
      </c>
      <c r="AW58" s="24" t="s">
        <v>247</v>
      </c>
      <c r="AX58" s="24" t="s">
        <v>247</v>
      </c>
      <c r="AY58" s="18" t="s">
        <v>258</v>
      </c>
      <c r="AZ58" s="18" t="s">
        <v>258</v>
      </c>
      <c r="BA58" s="24" t="s">
        <v>247</v>
      </c>
      <c r="BB58" s="24" t="s">
        <v>247</v>
      </c>
      <c r="BC58" s="24" t="s">
        <v>247</v>
      </c>
      <c r="BD58" s="24" t="s">
        <v>247</v>
      </c>
      <c r="BE58" s="18" t="s">
        <v>259</v>
      </c>
      <c r="BF58" s="24" t="s">
        <v>247</v>
      </c>
      <c r="BG58" s="24" t="s">
        <v>247</v>
      </c>
      <c r="BH58" s="24" t="s">
        <v>247</v>
      </c>
      <c r="BI58" s="24" t="s">
        <v>247</v>
      </c>
      <c r="BJ58" s="24" t="s">
        <v>247</v>
      </c>
      <c r="BK58" s="24" t="s">
        <v>247</v>
      </c>
      <c r="BL58" s="24" t="s">
        <v>247</v>
      </c>
      <c r="BM58" s="24" t="s">
        <v>247</v>
      </c>
      <c r="BN58" s="24" t="s">
        <v>247</v>
      </c>
      <c r="BO58" s="24" t="s">
        <v>247</v>
      </c>
      <c r="BP58" s="24" t="s">
        <v>247</v>
      </c>
      <c r="BQ58" s="24" t="s">
        <v>247</v>
      </c>
      <c r="BR58" s="24" t="s">
        <v>247</v>
      </c>
      <c r="BS58" s="24" t="s">
        <v>247</v>
      </c>
      <c r="BT58" s="24" t="s">
        <v>247</v>
      </c>
      <c r="BU58" s="24" t="s">
        <v>247</v>
      </c>
      <c r="BV58" s="24" t="s">
        <v>247</v>
      </c>
      <c r="BW58" s="24" t="s">
        <v>247</v>
      </c>
      <c r="BX58" s="24" t="s">
        <v>247</v>
      </c>
      <c r="BY58" s="24" t="s">
        <v>247</v>
      </c>
      <c r="BZ58" s="24" t="s">
        <v>247</v>
      </c>
      <c r="CA58" s="24" t="s">
        <v>247</v>
      </c>
      <c r="CB58" s="24" t="s">
        <v>247</v>
      </c>
      <c r="CC58" s="24" t="s">
        <v>247</v>
      </c>
      <c r="CD58" s="24" t="s">
        <v>247</v>
      </c>
      <c r="CE58" s="24" t="s">
        <v>247</v>
      </c>
    </row>
    <row r="59" spans="1:83">
      <c r="A59" s="31" t="s">
        <v>260</v>
      </c>
      <c r="B59" s="25"/>
      <c r="C59" s="273"/>
      <c r="D59" s="273"/>
      <c r="E59" s="273">
        <v>71</v>
      </c>
      <c r="F59" s="273"/>
      <c r="G59" s="273"/>
      <c r="H59" s="273"/>
      <c r="I59" s="273"/>
      <c r="J59" s="273"/>
      <c r="K59" s="273"/>
      <c r="L59" s="273">
        <v>5478</v>
      </c>
      <c r="M59" s="273"/>
      <c r="N59" s="273">
        <v>2801</v>
      </c>
      <c r="O59" s="273"/>
      <c r="P59" s="274"/>
      <c r="Q59" s="275"/>
      <c r="R59" s="275"/>
      <c r="S59" s="263">
        <v>0</v>
      </c>
      <c r="T59" s="263">
        <v>0</v>
      </c>
      <c r="U59" s="276">
        <v>7240</v>
      </c>
      <c r="V59" s="275">
        <v>200</v>
      </c>
      <c r="W59" s="275"/>
      <c r="X59" s="275"/>
      <c r="Y59" s="275">
        <v>636</v>
      </c>
      <c r="Z59" s="275"/>
      <c r="AA59" s="275"/>
      <c r="AB59" s="263">
        <v>0</v>
      </c>
      <c r="AC59" s="275"/>
      <c r="AD59" s="275"/>
      <c r="AE59" s="275">
        <v>2366</v>
      </c>
      <c r="AF59" s="275"/>
      <c r="AG59" s="275">
        <v>664</v>
      </c>
      <c r="AH59" s="275">
        <v>66</v>
      </c>
      <c r="AI59" s="275"/>
      <c r="AJ59" s="275">
        <v>3750</v>
      </c>
      <c r="AK59" s="275"/>
      <c r="AL59" s="275"/>
      <c r="AM59" s="275"/>
      <c r="AN59" s="275"/>
      <c r="AO59" s="275">
        <f>29*24</f>
        <v>696</v>
      </c>
      <c r="AP59" s="275"/>
      <c r="AQ59" s="275"/>
      <c r="AR59" s="275"/>
      <c r="AS59" s="275"/>
      <c r="AT59" s="275"/>
      <c r="AU59" s="275"/>
      <c r="AV59" s="263">
        <v>0</v>
      </c>
      <c r="AW59" s="263">
        <v>0</v>
      </c>
      <c r="AX59" s="263">
        <v>0</v>
      </c>
      <c r="AY59" s="275">
        <v>16587</v>
      </c>
      <c r="AZ59" s="275">
        <v>0</v>
      </c>
      <c r="BA59" s="263">
        <v>0</v>
      </c>
      <c r="BB59" s="263">
        <v>0</v>
      </c>
      <c r="BC59" s="263">
        <v>0</v>
      </c>
      <c r="BD59" s="263">
        <v>0</v>
      </c>
      <c r="BE59" s="275">
        <v>38489</v>
      </c>
      <c r="BF59" s="263">
        <v>0</v>
      </c>
      <c r="BG59" s="263">
        <v>0</v>
      </c>
      <c r="BH59" s="263">
        <v>0</v>
      </c>
      <c r="BI59" s="263">
        <v>0</v>
      </c>
      <c r="BJ59" s="263">
        <v>0</v>
      </c>
      <c r="BK59" s="263">
        <v>0</v>
      </c>
      <c r="BL59" s="263">
        <v>0</v>
      </c>
      <c r="BM59" s="263">
        <v>0</v>
      </c>
      <c r="BN59" s="263">
        <v>0</v>
      </c>
      <c r="BO59" s="263">
        <v>0</v>
      </c>
      <c r="BP59" s="263">
        <v>0</v>
      </c>
      <c r="BQ59" s="263">
        <v>0</v>
      </c>
      <c r="BR59" s="263">
        <v>0</v>
      </c>
      <c r="BS59" s="263">
        <v>0</v>
      </c>
      <c r="BT59" s="263">
        <v>0</v>
      </c>
      <c r="BU59" s="263">
        <v>0</v>
      </c>
      <c r="BV59" s="263">
        <v>0</v>
      </c>
      <c r="BW59" s="263">
        <v>0</v>
      </c>
      <c r="BX59" s="263">
        <v>0</v>
      </c>
      <c r="BY59" s="263">
        <v>0</v>
      </c>
      <c r="BZ59" s="263">
        <v>0</v>
      </c>
      <c r="CA59" s="263">
        <v>0</v>
      </c>
      <c r="CB59" s="263">
        <v>0</v>
      </c>
      <c r="CC59" s="263">
        <v>0</v>
      </c>
      <c r="CD59" s="224">
        <v>0</v>
      </c>
      <c r="CE59" s="25">
        <v>0</v>
      </c>
    </row>
    <row r="60" spans="1:83" s="201" customFormat="1">
      <c r="A60" s="207" t="s">
        <v>261</v>
      </c>
      <c r="B60" s="208"/>
      <c r="C60" s="277"/>
      <c r="D60" s="277"/>
      <c r="E60" s="277">
        <v>0.16</v>
      </c>
      <c r="F60" s="277"/>
      <c r="G60" s="277"/>
      <c r="H60" s="277"/>
      <c r="I60" s="277"/>
      <c r="J60" s="277"/>
      <c r="K60" s="277"/>
      <c r="L60" s="277">
        <v>12.35</v>
      </c>
      <c r="M60" s="277"/>
      <c r="N60" s="277">
        <v>5.9</v>
      </c>
      <c r="O60" s="277"/>
      <c r="P60" s="274"/>
      <c r="Q60" s="274"/>
      <c r="R60" s="274"/>
      <c r="S60" s="278">
        <v>0.03</v>
      </c>
      <c r="T60" s="278"/>
      <c r="U60" s="279">
        <v>0.99</v>
      </c>
      <c r="V60" s="274">
        <v>0.13</v>
      </c>
      <c r="W60" s="274"/>
      <c r="X60" s="274"/>
      <c r="Y60" s="274">
        <v>1.62</v>
      </c>
      <c r="Z60" s="274"/>
      <c r="AA60" s="274"/>
      <c r="AB60" s="278"/>
      <c r="AC60" s="274"/>
      <c r="AD60" s="274"/>
      <c r="AE60" s="274">
        <v>3.93</v>
      </c>
      <c r="AF60" s="274"/>
      <c r="AG60" s="274"/>
      <c r="AH60" s="274">
        <v>0.67</v>
      </c>
      <c r="AI60" s="274"/>
      <c r="AJ60" s="274">
        <v>7.58</v>
      </c>
      <c r="AK60" s="274"/>
      <c r="AL60" s="274"/>
      <c r="AM60" s="274"/>
      <c r="AN60" s="274"/>
      <c r="AO60" s="274">
        <v>7.0000000000000007E-2</v>
      </c>
      <c r="AP60" s="274"/>
      <c r="AQ60" s="274"/>
      <c r="AR60" s="274"/>
      <c r="AS60" s="274"/>
      <c r="AT60" s="274"/>
      <c r="AU60" s="274"/>
      <c r="AV60" s="278"/>
      <c r="AW60" s="278"/>
      <c r="AX60" s="278"/>
      <c r="AY60" s="274">
        <v>5.58</v>
      </c>
      <c r="AZ60" s="274"/>
      <c r="BA60" s="278">
        <v>1.19</v>
      </c>
      <c r="BB60" s="278">
        <v>0.49</v>
      </c>
      <c r="BC60" s="278"/>
      <c r="BD60" s="278">
        <v>0.88</v>
      </c>
      <c r="BE60" s="274">
        <v>3.66</v>
      </c>
      <c r="BF60" s="278">
        <v>4.87</v>
      </c>
      <c r="BG60" s="278"/>
      <c r="BH60" s="278"/>
      <c r="BI60" s="278"/>
      <c r="BJ60" s="278"/>
      <c r="BK60" s="278"/>
      <c r="BL60" s="278">
        <v>1.4</v>
      </c>
      <c r="BM60" s="278">
        <v>1.95</v>
      </c>
      <c r="BN60" s="278">
        <v>5.19</v>
      </c>
      <c r="BO60" s="278"/>
      <c r="BP60" s="278"/>
      <c r="BQ60" s="278"/>
      <c r="BR60" s="278"/>
      <c r="BS60" s="278"/>
      <c r="BT60" s="278"/>
      <c r="BU60" s="278"/>
      <c r="BV60" s="278">
        <v>0.96</v>
      </c>
      <c r="BW60" s="278"/>
      <c r="BX60" s="278"/>
      <c r="BY60" s="278">
        <v>1.54</v>
      </c>
      <c r="BZ60" s="278"/>
      <c r="CA60" s="278"/>
      <c r="CB60" s="278"/>
      <c r="CC60" s="278"/>
      <c r="CD60" s="209" t="s">
        <v>247</v>
      </c>
      <c r="CE60" s="227">
        <f t="shared" ref="CE60:CE68" si="6">SUM(C60:CD60)</f>
        <v>61.14</v>
      </c>
    </row>
    <row r="61" spans="1:83">
      <c r="A61" s="31" t="s">
        <v>262</v>
      </c>
      <c r="B61" s="16"/>
      <c r="C61" s="273"/>
      <c r="D61" s="273"/>
      <c r="E61" s="273">
        <v>16654</v>
      </c>
      <c r="F61" s="273"/>
      <c r="G61" s="273"/>
      <c r="H61" s="273"/>
      <c r="I61" s="273"/>
      <c r="J61" s="273"/>
      <c r="K61" s="273"/>
      <c r="L61" s="273">
        <v>1284955</v>
      </c>
      <c r="M61" s="273"/>
      <c r="N61" s="273">
        <v>430174</v>
      </c>
      <c r="O61" s="273"/>
      <c r="P61" s="275"/>
      <c r="Q61" s="275"/>
      <c r="R61" s="275"/>
      <c r="S61" s="280">
        <v>2281</v>
      </c>
      <c r="T61" s="280"/>
      <c r="U61" s="276">
        <v>79414</v>
      </c>
      <c r="V61" s="275">
        <v>14193</v>
      </c>
      <c r="W61" s="275"/>
      <c r="X61" s="275"/>
      <c r="Y61" s="275">
        <v>179216</v>
      </c>
      <c r="Z61" s="275"/>
      <c r="AA61" s="275"/>
      <c r="AB61" s="281"/>
      <c r="AC61" s="275"/>
      <c r="AD61" s="275"/>
      <c r="AE61" s="275">
        <v>448225</v>
      </c>
      <c r="AF61" s="275"/>
      <c r="AG61" s="275">
        <v>2023</v>
      </c>
      <c r="AH61" s="275">
        <v>106940</v>
      </c>
      <c r="AI61" s="275"/>
      <c r="AJ61" s="275">
        <v>635462</v>
      </c>
      <c r="AK61" s="275"/>
      <c r="AL61" s="275"/>
      <c r="AM61" s="275"/>
      <c r="AN61" s="275"/>
      <c r="AO61" s="275">
        <v>6802</v>
      </c>
      <c r="AP61" s="275"/>
      <c r="AQ61" s="275"/>
      <c r="AR61" s="275"/>
      <c r="AS61" s="275"/>
      <c r="AT61" s="275"/>
      <c r="AU61" s="275"/>
      <c r="AV61" s="280"/>
      <c r="AW61" s="280"/>
      <c r="AX61" s="280"/>
      <c r="AY61" s="275">
        <v>260716</v>
      </c>
      <c r="AZ61" s="275"/>
      <c r="BA61" s="280">
        <v>60142</v>
      </c>
      <c r="BB61" s="280">
        <v>34676</v>
      </c>
      <c r="BC61" s="280"/>
      <c r="BD61" s="280">
        <v>62301</v>
      </c>
      <c r="BE61" s="275">
        <v>215108</v>
      </c>
      <c r="BF61" s="280">
        <v>210766</v>
      </c>
      <c r="BG61" s="280"/>
      <c r="BH61" s="280"/>
      <c r="BI61" s="280"/>
      <c r="BJ61" s="280"/>
      <c r="BK61" s="280"/>
      <c r="BL61" s="280">
        <v>77506</v>
      </c>
      <c r="BM61" s="280">
        <v>119751</v>
      </c>
      <c r="BN61" s="280">
        <v>565360</v>
      </c>
      <c r="BO61" s="280"/>
      <c r="BP61" s="280"/>
      <c r="BQ61" s="280"/>
      <c r="BR61" s="280"/>
      <c r="BS61" s="280"/>
      <c r="BT61" s="280"/>
      <c r="BU61" s="280"/>
      <c r="BV61" s="280">
        <v>54660</v>
      </c>
      <c r="BW61" s="280"/>
      <c r="BX61" s="280"/>
      <c r="BY61" s="280">
        <v>239274</v>
      </c>
      <c r="BZ61" s="280"/>
      <c r="CA61" s="280"/>
      <c r="CB61" s="280"/>
      <c r="CC61" s="280"/>
      <c r="CD61" s="24" t="s">
        <v>247</v>
      </c>
      <c r="CE61" s="25">
        <f t="shared" si="6"/>
        <v>5106599</v>
      </c>
    </row>
    <row r="62" spans="1:83">
      <c r="A62" s="31" t="s">
        <v>10</v>
      </c>
      <c r="B62" s="16"/>
      <c r="C62" s="25">
        <f t="shared" ref="C62:AH62" si="7">ROUND(C47+C48,0)</f>
        <v>0</v>
      </c>
      <c r="D62" s="25">
        <f t="shared" si="7"/>
        <v>0</v>
      </c>
      <c r="E62" s="25">
        <f t="shared" si="7"/>
        <v>3551</v>
      </c>
      <c r="F62" s="25">
        <f t="shared" si="7"/>
        <v>0</v>
      </c>
      <c r="G62" s="25">
        <f t="shared" si="7"/>
        <v>0</v>
      </c>
      <c r="H62" s="25">
        <f t="shared" si="7"/>
        <v>0</v>
      </c>
      <c r="I62" s="25">
        <f t="shared" si="7"/>
        <v>0</v>
      </c>
      <c r="J62" s="25">
        <f t="shared" si="7"/>
        <v>0</v>
      </c>
      <c r="K62" s="25">
        <f t="shared" si="7"/>
        <v>0</v>
      </c>
      <c r="L62" s="25">
        <f t="shared" si="7"/>
        <v>274011</v>
      </c>
      <c r="M62" s="25">
        <f t="shared" si="7"/>
        <v>0</v>
      </c>
      <c r="N62" s="25">
        <f t="shared" si="7"/>
        <v>91733</v>
      </c>
      <c r="O62" s="25">
        <f t="shared" si="7"/>
        <v>0</v>
      </c>
      <c r="P62" s="25">
        <f t="shared" si="7"/>
        <v>0</v>
      </c>
      <c r="Q62" s="25">
        <f t="shared" si="7"/>
        <v>0</v>
      </c>
      <c r="R62" s="25">
        <f t="shared" si="7"/>
        <v>0</v>
      </c>
      <c r="S62" s="25">
        <f t="shared" si="7"/>
        <v>486</v>
      </c>
      <c r="T62" s="25">
        <f t="shared" si="7"/>
        <v>0</v>
      </c>
      <c r="U62" s="25">
        <f t="shared" si="7"/>
        <v>16935</v>
      </c>
      <c r="V62" s="25">
        <f t="shared" si="7"/>
        <v>3027</v>
      </c>
      <c r="W62" s="25">
        <f t="shared" si="7"/>
        <v>0</v>
      </c>
      <c r="X62" s="25">
        <f t="shared" si="7"/>
        <v>0</v>
      </c>
      <c r="Y62" s="25">
        <f t="shared" si="7"/>
        <v>38217</v>
      </c>
      <c r="Z62" s="25">
        <f t="shared" si="7"/>
        <v>0</v>
      </c>
      <c r="AA62" s="25">
        <f t="shared" si="7"/>
        <v>0</v>
      </c>
      <c r="AB62" s="25">
        <f t="shared" si="7"/>
        <v>0</v>
      </c>
      <c r="AC62" s="25">
        <f t="shared" si="7"/>
        <v>0</v>
      </c>
      <c r="AD62" s="25">
        <f t="shared" si="7"/>
        <v>0</v>
      </c>
      <c r="AE62" s="25">
        <f t="shared" si="7"/>
        <v>95582</v>
      </c>
      <c r="AF62" s="25">
        <f t="shared" si="7"/>
        <v>0</v>
      </c>
      <c r="AG62" s="25">
        <f t="shared" si="7"/>
        <v>431</v>
      </c>
      <c r="AH62" s="25">
        <f t="shared" si="7"/>
        <v>22804</v>
      </c>
      <c r="AI62" s="25">
        <f t="shared" ref="AI62:BN62" si="8">ROUND(AI47+AI48,0)</f>
        <v>0</v>
      </c>
      <c r="AJ62" s="25">
        <f t="shared" si="8"/>
        <v>135509</v>
      </c>
      <c r="AK62" s="25">
        <f t="shared" si="8"/>
        <v>0</v>
      </c>
      <c r="AL62" s="25">
        <f t="shared" si="8"/>
        <v>0</v>
      </c>
      <c r="AM62" s="25">
        <f t="shared" si="8"/>
        <v>0</v>
      </c>
      <c r="AN62" s="25">
        <f t="shared" si="8"/>
        <v>0</v>
      </c>
      <c r="AO62" s="25">
        <f t="shared" si="8"/>
        <v>1450</v>
      </c>
      <c r="AP62" s="25">
        <f t="shared" si="8"/>
        <v>0</v>
      </c>
      <c r="AQ62" s="25">
        <f t="shared" si="8"/>
        <v>0</v>
      </c>
      <c r="AR62" s="25">
        <f t="shared" si="8"/>
        <v>0</v>
      </c>
      <c r="AS62" s="25">
        <f t="shared" si="8"/>
        <v>0</v>
      </c>
      <c r="AT62" s="25">
        <f t="shared" si="8"/>
        <v>0</v>
      </c>
      <c r="AU62" s="25">
        <f t="shared" si="8"/>
        <v>0</v>
      </c>
      <c r="AV62" s="25">
        <f t="shared" si="8"/>
        <v>0</v>
      </c>
      <c r="AW62" s="25">
        <f t="shared" si="8"/>
        <v>0</v>
      </c>
      <c r="AX62" s="25">
        <f t="shared" si="8"/>
        <v>0</v>
      </c>
      <c r="AY62" s="25">
        <f t="shared" si="8"/>
        <v>55596</v>
      </c>
      <c r="AZ62" s="25">
        <f t="shared" si="8"/>
        <v>0</v>
      </c>
      <c r="BA62" s="25">
        <f t="shared" si="8"/>
        <v>12825</v>
      </c>
      <c r="BB62" s="25">
        <f t="shared" si="8"/>
        <v>7394</v>
      </c>
      <c r="BC62" s="25">
        <f t="shared" si="8"/>
        <v>0</v>
      </c>
      <c r="BD62" s="25">
        <f t="shared" si="8"/>
        <v>13285</v>
      </c>
      <c r="BE62" s="25">
        <f t="shared" si="8"/>
        <v>45871</v>
      </c>
      <c r="BF62" s="25">
        <f t="shared" si="8"/>
        <v>44945</v>
      </c>
      <c r="BG62" s="25">
        <f t="shared" si="8"/>
        <v>0</v>
      </c>
      <c r="BH62" s="25">
        <f t="shared" si="8"/>
        <v>0</v>
      </c>
      <c r="BI62" s="25">
        <f t="shared" si="8"/>
        <v>0</v>
      </c>
      <c r="BJ62" s="25">
        <f t="shared" si="8"/>
        <v>0</v>
      </c>
      <c r="BK62" s="25">
        <f t="shared" si="8"/>
        <v>0</v>
      </c>
      <c r="BL62" s="25">
        <f t="shared" si="8"/>
        <v>16528</v>
      </c>
      <c r="BM62" s="25">
        <f t="shared" si="8"/>
        <v>25536</v>
      </c>
      <c r="BN62" s="25">
        <f t="shared" si="8"/>
        <v>120560</v>
      </c>
      <c r="BO62" s="25">
        <f t="shared" ref="BO62:CC62" si="9">ROUND(BO47+BO48,0)</f>
        <v>0</v>
      </c>
      <c r="BP62" s="25">
        <f t="shared" si="9"/>
        <v>0</v>
      </c>
      <c r="BQ62" s="25">
        <f t="shared" si="9"/>
        <v>0</v>
      </c>
      <c r="BR62" s="25">
        <f t="shared" si="9"/>
        <v>0</v>
      </c>
      <c r="BS62" s="25">
        <f t="shared" si="9"/>
        <v>0</v>
      </c>
      <c r="BT62" s="25">
        <f t="shared" si="9"/>
        <v>0</v>
      </c>
      <c r="BU62" s="25">
        <f t="shared" si="9"/>
        <v>0</v>
      </c>
      <c r="BV62" s="25">
        <f t="shared" si="9"/>
        <v>11656</v>
      </c>
      <c r="BW62" s="25">
        <f t="shared" si="9"/>
        <v>0</v>
      </c>
      <c r="BX62" s="25">
        <f t="shared" si="9"/>
        <v>0</v>
      </c>
      <c r="BY62" s="25">
        <f t="shared" si="9"/>
        <v>51024</v>
      </c>
      <c r="BZ62" s="25">
        <f t="shared" si="9"/>
        <v>0</v>
      </c>
      <c r="CA62" s="25">
        <f t="shared" si="9"/>
        <v>0</v>
      </c>
      <c r="CB62" s="25">
        <f t="shared" si="9"/>
        <v>0</v>
      </c>
      <c r="CC62" s="25">
        <f t="shared" si="9"/>
        <v>0</v>
      </c>
      <c r="CD62" s="24" t="s">
        <v>247</v>
      </c>
      <c r="CE62" s="25">
        <f t="shared" si="6"/>
        <v>1088956</v>
      </c>
    </row>
    <row r="63" spans="1:83">
      <c r="A63" s="31" t="s">
        <v>263</v>
      </c>
      <c r="B63" s="16"/>
      <c r="C63" s="273"/>
      <c r="D63" s="273"/>
      <c r="E63" s="273">
        <v>17122</v>
      </c>
      <c r="F63" s="273"/>
      <c r="G63" s="273"/>
      <c r="H63" s="273"/>
      <c r="I63" s="273"/>
      <c r="J63" s="273"/>
      <c r="K63" s="273"/>
      <c r="L63" s="273">
        <v>1321019</v>
      </c>
      <c r="M63" s="273"/>
      <c r="N63" s="273">
        <v>8462</v>
      </c>
      <c r="O63" s="273"/>
      <c r="P63" s="275">
        <v>0</v>
      </c>
      <c r="Q63" s="275"/>
      <c r="R63" s="275"/>
      <c r="S63" s="280"/>
      <c r="T63" s="280"/>
      <c r="U63" s="276">
        <v>33218</v>
      </c>
      <c r="V63" s="275">
        <v>998</v>
      </c>
      <c r="W63" s="275"/>
      <c r="X63" s="275"/>
      <c r="Y63" s="275">
        <v>12599</v>
      </c>
      <c r="Z63" s="275"/>
      <c r="AA63" s="275"/>
      <c r="AB63" s="281">
        <v>29479</v>
      </c>
      <c r="AC63" s="275"/>
      <c r="AD63" s="275"/>
      <c r="AE63" s="275">
        <v>618</v>
      </c>
      <c r="AF63" s="275"/>
      <c r="AG63" s="275">
        <v>971601</v>
      </c>
      <c r="AH63" s="275"/>
      <c r="AI63" s="275"/>
      <c r="AJ63" s="275">
        <v>35179</v>
      </c>
      <c r="AK63" s="275"/>
      <c r="AL63" s="275"/>
      <c r="AM63" s="275"/>
      <c r="AN63" s="275"/>
      <c r="AO63" s="275">
        <v>6993</v>
      </c>
      <c r="AP63" s="275"/>
      <c r="AQ63" s="275"/>
      <c r="AR63" s="275"/>
      <c r="AS63" s="275"/>
      <c r="AT63" s="275"/>
      <c r="AU63" s="275"/>
      <c r="AV63" s="280"/>
      <c r="AW63" s="280"/>
      <c r="AX63" s="280"/>
      <c r="AY63" s="275">
        <v>11579</v>
      </c>
      <c r="AZ63" s="275"/>
      <c r="BA63" s="280"/>
      <c r="BB63" s="280"/>
      <c r="BC63" s="280"/>
      <c r="BD63" s="280"/>
      <c r="BE63" s="275"/>
      <c r="BF63" s="280"/>
      <c r="BG63" s="280"/>
      <c r="BH63" s="280"/>
      <c r="BI63" s="280"/>
      <c r="BJ63" s="280"/>
      <c r="BK63" s="280"/>
      <c r="BL63" s="280"/>
      <c r="BM63" s="280">
        <v>69891</v>
      </c>
      <c r="BN63" s="280">
        <v>66275</v>
      </c>
      <c r="BO63" s="280"/>
      <c r="BP63" s="280"/>
      <c r="BQ63" s="280"/>
      <c r="BR63" s="280"/>
      <c r="BS63" s="280"/>
      <c r="BT63" s="280"/>
      <c r="BU63" s="280"/>
      <c r="BV63" s="280">
        <v>7418</v>
      </c>
      <c r="BW63" s="280"/>
      <c r="BX63" s="280"/>
      <c r="BY63" s="280"/>
      <c r="BZ63" s="280"/>
      <c r="CA63" s="280"/>
      <c r="CB63" s="280"/>
      <c r="CC63" s="280"/>
      <c r="CD63" s="24" t="s">
        <v>247</v>
      </c>
      <c r="CE63" s="25">
        <f t="shared" si="6"/>
        <v>2592451</v>
      </c>
    </row>
    <row r="64" spans="1:83">
      <c r="A64" s="31" t="s">
        <v>264</v>
      </c>
      <c r="B64" s="16"/>
      <c r="C64" s="273"/>
      <c r="D64" s="273"/>
      <c r="E64" s="273">
        <v>1048</v>
      </c>
      <c r="F64" s="273"/>
      <c r="G64" s="273"/>
      <c r="H64" s="273"/>
      <c r="I64" s="273"/>
      <c r="J64" s="273"/>
      <c r="K64" s="273"/>
      <c r="L64" s="273">
        <v>80837</v>
      </c>
      <c r="M64" s="273"/>
      <c r="N64" s="273">
        <v>56009</v>
      </c>
      <c r="O64" s="273"/>
      <c r="P64" s="275">
        <v>126</v>
      </c>
      <c r="Q64" s="275"/>
      <c r="R64" s="275"/>
      <c r="S64" s="280"/>
      <c r="T64" s="280"/>
      <c r="U64" s="276">
        <v>61397</v>
      </c>
      <c r="V64" s="275">
        <v>352</v>
      </c>
      <c r="W64" s="275"/>
      <c r="X64" s="275"/>
      <c r="Y64" s="275">
        <v>4440</v>
      </c>
      <c r="Z64" s="275"/>
      <c r="AA64" s="275"/>
      <c r="AB64" s="281">
        <v>212135</v>
      </c>
      <c r="AC64" s="275"/>
      <c r="AD64" s="275"/>
      <c r="AE64" s="275">
        <v>7457</v>
      </c>
      <c r="AF64" s="275"/>
      <c r="AG64" s="275">
        <v>11921</v>
      </c>
      <c r="AH64" s="275">
        <v>21071</v>
      </c>
      <c r="AI64" s="275"/>
      <c r="AJ64" s="275">
        <v>71941</v>
      </c>
      <c r="AK64" s="275"/>
      <c r="AL64" s="275"/>
      <c r="AM64" s="275"/>
      <c r="AN64" s="275"/>
      <c r="AO64" s="275">
        <v>428</v>
      </c>
      <c r="AP64" s="275"/>
      <c r="AQ64" s="275"/>
      <c r="AR64" s="275"/>
      <c r="AS64" s="275"/>
      <c r="AT64" s="275"/>
      <c r="AU64" s="275"/>
      <c r="AV64" s="280"/>
      <c r="AW64" s="280"/>
      <c r="AX64" s="280"/>
      <c r="AY64" s="275">
        <v>121833</v>
      </c>
      <c r="AZ64" s="275"/>
      <c r="BA64" s="280">
        <v>10816</v>
      </c>
      <c r="BB64" s="280">
        <v>259</v>
      </c>
      <c r="BC64" s="280"/>
      <c r="BD64" s="280">
        <v>3589</v>
      </c>
      <c r="BE64" s="275">
        <v>36043</v>
      </c>
      <c r="BF64" s="280">
        <v>21867</v>
      </c>
      <c r="BG64" s="280"/>
      <c r="BH64" s="280"/>
      <c r="BI64" s="280"/>
      <c r="BJ64" s="280"/>
      <c r="BK64" s="280"/>
      <c r="BL64" s="280">
        <v>139</v>
      </c>
      <c r="BM64" s="280">
        <v>1979</v>
      </c>
      <c r="BN64" s="280">
        <v>63119</v>
      </c>
      <c r="BO64" s="280">
        <v>0</v>
      </c>
      <c r="BP64" s="280"/>
      <c r="BQ64" s="280"/>
      <c r="BR64" s="280"/>
      <c r="BS64" s="280"/>
      <c r="BT64" s="280"/>
      <c r="BU64" s="280"/>
      <c r="BV64" s="280">
        <v>726</v>
      </c>
      <c r="BW64" s="280"/>
      <c r="BX64" s="280"/>
      <c r="BY64" s="280">
        <v>298</v>
      </c>
      <c r="BZ64" s="280"/>
      <c r="CA64" s="280"/>
      <c r="CB64" s="280"/>
      <c r="CC64" s="280"/>
      <c r="CD64" s="24" t="s">
        <v>247</v>
      </c>
      <c r="CE64" s="25">
        <f t="shared" si="6"/>
        <v>789830</v>
      </c>
    </row>
    <row r="65" spans="1:83">
      <c r="A65" s="31" t="s">
        <v>265</v>
      </c>
      <c r="B65" s="16"/>
      <c r="C65" s="273"/>
      <c r="D65" s="273"/>
      <c r="E65" s="273">
        <v>0</v>
      </c>
      <c r="F65" s="273"/>
      <c r="G65" s="273"/>
      <c r="H65" s="273"/>
      <c r="I65" s="273"/>
      <c r="J65" s="273"/>
      <c r="K65" s="273"/>
      <c r="L65" s="273">
        <v>0</v>
      </c>
      <c r="M65" s="273"/>
      <c r="N65" s="273">
        <v>21516</v>
      </c>
      <c r="O65" s="273"/>
      <c r="P65" s="275"/>
      <c r="Q65" s="275"/>
      <c r="R65" s="275"/>
      <c r="S65" s="280"/>
      <c r="T65" s="280"/>
      <c r="U65" s="276"/>
      <c r="V65" s="275">
        <v>0</v>
      </c>
      <c r="W65" s="275"/>
      <c r="X65" s="275"/>
      <c r="Y65" s="275">
        <v>0</v>
      </c>
      <c r="Z65" s="275"/>
      <c r="AA65" s="275"/>
      <c r="AB65" s="281"/>
      <c r="AC65" s="275"/>
      <c r="AD65" s="275"/>
      <c r="AE65" s="275"/>
      <c r="AF65" s="275"/>
      <c r="AG65" s="275"/>
      <c r="AH65" s="275"/>
      <c r="AI65" s="275"/>
      <c r="AJ65" s="275">
        <v>18758</v>
      </c>
      <c r="AK65" s="275"/>
      <c r="AL65" s="275"/>
      <c r="AM65" s="275"/>
      <c r="AN65" s="275"/>
      <c r="AO65" s="275">
        <v>0</v>
      </c>
      <c r="AP65" s="275"/>
      <c r="AQ65" s="275"/>
      <c r="AR65" s="275"/>
      <c r="AS65" s="275"/>
      <c r="AT65" s="275"/>
      <c r="AU65" s="275"/>
      <c r="AV65" s="280"/>
      <c r="AW65" s="280"/>
      <c r="AX65" s="280"/>
      <c r="AY65" s="275"/>
      <c r="AZ65" s="275"/>
      <c r="BA65" s="280"/>
      <c r="BB65" s="280"/>
      <c r="BC65" s="280"/>
      <c r="BD65" s="280"/>
      <c r="BE65" s="275">
        <v>210675</v>
      </c>
      <c r="BF65" s="280"/>
      <c r="BG65" s="280"/>
      <c r="BH65" s="280"/>
      <c r="BI65" s="280"/>
      <c r="BJ65" s="280"/>
      <c r="BK65" s="280"/>
      <c r="BL65" s="280"/>
      <c r="BM65" s="280"/>
      <c r="BN65" s="280">
        <v>51439</v>
      </c>
      <c r="BO65" s="280"/>
      <c r="BP65" s="280"/>
      <c r="BQ65" s="280"/>
      <c r="BR65" s="280"/>
      <c r="BS65" s="280"/>
      <c r="BT65" s="280"/>
      <c r="BU65" s="280"/>
      <c r="BV65" s="280"/>
      <c r="BW65" s="280"/>
      <c r="BX65" s="280"/>
      <c r="BY65" s="280"/>
      <c r="BZ65" s="280"/>
      <c r="CA65" s="280"/>
      <c r="CB65" s="280"/>
      <c r="CC65" s="280"/>
      <c r="CD65" s="24" t="s">
        <v>247</v>
      </c>
      <c r="CE65" s="25">
        <f t="shared" si="6"/>
        <v>302388</v>
      </c>
    </row>
    <row r="66" spans="1:83">
      <c r="A66" s="31" t="s">
        <v>266</v>
      </c>
      <c r="B66" s="16"/>
      <c r="C66" s="273"/>
      <c r="D66" s="273"/>
      <c r="E66" s="273">
        <v>450</v>
      </c>
      <c r="F66" s="273"/>
      <c r="G66" s="273"/>
      <c r="H66" s="273"/>
      <c r="I66" s="273"/>
      <c r="J66" s="273"/>
      <c r="K66" s="273"/>
      <c r="L66" s="273">
        <v>34739</v>
      </c>
      <c r="M66" s="273"/>
      <c r="N66" s="273">
        <v>62194</v>
      </c>
      <c r="O66" s="273"/>
      <c r="P66" s="275">
        <v>24</v>
      </c>
      <c r="Q66" s="275"/>
      <c r="R66" s="275"/>
      <c r="S66" s="280"/>
      <c r="T66" s="280"/>
      <c r="U66" s="276">
        <v>57073</v>
      </c>
      <c r="V66" s="275">
        <v>4661</v>
      </c>
      <c r="W66" s="275"/>
      <c r="X66" s="275"/>
      <c r="Y66" s="275">
        <v>58851</v>
      </c>
      <c r="Z66" s="275"/>
      <c r="AA66" s="275"/>
      <c r="AB66" s="281">
        <v>108921</v>
      </c>
      <c r="AC66" s="275"/>
      <c r="AD66" s="275"/>
      <c r="AE66" s="275">
        <v>19373</v>
      </c>
      <c r="AF66" s="275"/>
      <c r="AG66" s="275">
        <v>965</v>
      </c>
      <c r="AH66" s="275">
        <v>6509</v>
      </c>
      <c r="AI66" s="275"/>
      <c r="AJ66" s="275">
        <v>8088</v>
      </c>
      <c r="AK66" s="275"/>
      <c r="AL66" s="275"/>
      <c r="AM66" s="275"/>
      <c r="AN66" s="275"/>
      <c r="AO66" s="275">
        <v>184</v>
      </c>
      <c r="AP66" s="275"/>
      <c r="AQ66" s="275"/>
      <c r="AR66" s="275"/>
      <c r="AS66" s="275"/>
      <c r="AT66" s="275"/>
      <c r="AU66" s="275"/>
      <c r="AV66" s="280"/>
      <c r="AW66" s="280"/>
      <c r="AX66" s="280"/>
      <c r="AY66" s="275">
        <v>113160</v>
      </c>
      <c r="AZ66" s="275"/>
      <c r="BA66" s="280">
        <v>1074</v>
      </c>
      <c r="BB66" s="280"/>
      <c r="BC66" s="280"/>
      <c r="BD66" s="280">
        <v>34453</v>
      </c>
      <c r="BE66" s="275">
        <v>131623</v>
      </c>
      <c r="BF66" s="280"/>
      <c r="BG66" s="280"/>
      <c r="BH66" s="280"/>
      <c r="BI66" s="280"/>
      <c r="BJ66" s="280"/>
      <c r="BK66" s="280"/>
      <c r="BL66" s="280"/>
      <c r="BM66" s="280">
        <v>439714</v>
      </c>
      <c r="BN66" s="280">
        <v>370093</v>
      </c>
      <c r="BO66" s="280"/>
      <c r="BP66" s="280"/>
      <c r="BQ66" s="280"/>
      <c r="BR66" s="280"/>
      <c r="BS66" s="280"/>
      <c r="BT66" s="280"/>
      <c r="BU66" s="280"/>
      <c r="BV66" s="280">
        <v>74135</v>
      </c>
      <c r="BW66" s="280"/>
      <c r="BX66" s="280"/>
      <c r="BY66" s="280">
        <v>111371</v>
      </c>
      <c r="BZ66" s="280"/>
      <c r="CA66" s="280"/>
      <c r="CB66" s="280"/>
      <c r="CC66" s="280"/>
      <c r="CD66" s="24" t="s">
        <v>247</v>
      </c>
      <c r="CE66" s="25">
        <f t="shared" si="6"/>
        <v>1637655</v>
      </c>
    </row>
    <row r="67" spans="1:83">
      <c r="A67" s="31" t="s">
        <v>15</v>
      </c>
      <c r="B67" s="16"/>
      <c r="C67" s="25">
        <f t="shared" ref="C67:AH67" si="10">ROUND(C51+C52,0)</f>
        <v>0</v>
      </c>
      <c r="D67" s="25">
        <f t="shared" si="10"/>
        <v>0</v>
      </c>
      <c r="E67" s="25">
        <f t="shared" si="10"/>
        <v>11432</v>
      </c>
      <c r="F67" s="25">
        <f t="shared" si="10"/>
        <v>0</v>
      </c>
      <c r="G67" s="25">
        <f t="shared" si="10"/>
        <v>0</v>
      </c>
      <c r="H67" s="25">
        <f t="shared" si="10"/>
        <v>0</v>
      </c>
      <c r="I67" s="25">
        <f t="shared" si="10"/>
        <v>0</v>
      </c>
      <c r="J67" s="25">
        <f t="shared" si="10"/>
        <v>0</v>
      </c>
      <c r="K67" s="25">
        <f t="shared" si="10"/>
        <v>0</v>
      </c>
      <c r="L67" s="25">
        <f t="shared" si="10"/>
        <v>239940</v>
      </c>
      <c r="M67" s="25">
        <f t="shared" si="10"/>
        <v>0</v>
      </c>
      <c r="N67" s="25">
        <f t="shared" si="10"/>
        <v>196162</v>
      </c>
      <c r="O67" s="25">
        <f t="shared" si="10"/>
        <v>0</v>
      </c>
      <c r="P67" s="25">
        <f t="shared" si="10"/>
        <v>10154</v>
      </c>
      <c r="Q67" s="25">
        <f t="shared" si="10"/>
        <v>0</v>
      </c>
      <c r="R67" s="25">
        <f t="shared" si="10"/>
        <v>0</v>
      </c>
      <c r="S67" s="25">
        <f t="shared" si="10"/>
        <v>48788</v>
      </c>
      <c r="T67" s="25">
        <f t="shared" si="10"/>
        <v>0</v>
      </c>
      <c r="U67" s="25">
        <f t="shared" si="10"/>
        <v>7162</v>
      </c>
      <c r="V67" s="25">
        <f t="shared" si="10"/>
        <v>3396</v>
      </c>
      <c r="W67" s="25">
        <f t="shared" si="10"/>
        <v>0</v>
      </c>
      <c r="X67" s="25">
        <f t="shared" si="10"/>
        <v>0</v>
      </c>
      <c r="Y67" s="25">
        <f t="shared" si="10"/>
        <v>6052</v>
      </c>
      <c r="Z67" s="25">
        <f t="shared" si="10"/>
        <v>0</v>
      </c>
      <c r="AA67" s="25">
        <f t="shared" si="10"/>
        <v>0</v>
      </c>
      <c r="AB67" s="25">
        <f t="shared" si="10"/>
        <v>6052</v>
      </c>
      <c r="AC67" s="25">
        <f t="shared" si="10"/>
        <v>0</v>
      </c>
      <c r="AD67" s="25">
        <f t="shared" si="10"/>
        <v>0</v>
      </c>
      <c r="AE67" s="25">
        <f t="shared" si="10"/>
        <v>31203</v>
      </c>
      <c r="AF67" s="25">
        <f t="shared" si="10"/>
        <v>0</v>
      </c>
      <c r="AG67" s="25">
        <f t="shared" si="10"/>
        <v>19065</v>
      </c>
      <c r="AH67" s="25">
        <f t="shared" si="10"/>
        <v>28681</v>
      </c>
      <c r="AI67" s="25">
        <f t="shared" ref="AI67:BN67" si="11">ROUND(AI51+AI52,0)</f>
        <v>0</v>
      </c>
      <c r="AJ67" s="25">
        <f t="shared" si="11"/>
        <v>108773</v>
      </c>
      <c r="AK67" s="25">
        <f t="shared" si="11"/>
        <v>0</v>
      </c>
      <c r="AL67" s="25">
        <f t="shared" si="11"/>
        <v>0</v>
      </c>
      <c r="AM67" s="25">
        <f t="shared" si="11"/>
        <v>0</v>
      </c>
      <c r="AN67" s="25">
        <f t="shared" si="11"/>
        <v>0</v>
      </c>
      <c r="AO67" s="25">
        <f t="shared" si="11"/>
        <v>0</v>
      </c>
      <c r="AP67" s="25">
        <f t="shared" si="11"/>
        <v>0</v>
      </c>
      <c r="AQ67" s="25">
        <f t="shared" si="11"/>
        <v>0</v>
      </c>
      <c r="AR67" s="25">
        <f t="shared" si="11"/>
        <v>0</v>
      </c>
      <c r="AS67" s="25">
        <f t="shared" si="11"/>
        <v>0</v>
      </c>
      <c r="AT67" s="25">
        <f t="shared" si="11"/>
        <v>0</v>
      </c>
      <c r="AU67" s="25">
        <f t="shared" si="11"/>
        <v>0</v>
      </c>
      <c r="AV67" s="25">
        <f t="shared" si="11"/>
        <v>0</v>
      </c>
      <c r="AW67" s="25">
        <f t="shared" si="11"/>
        <v>0</v>
      </c>
      <c r="AX67" s="25">
        <f t="shared" si="11"/>
        <v>0</v>
      </c>
      <c r="AY67" s="25">
        <f t="shared" si="11"/>
        <v>79083</v>
      </c>
      <c r="AZ67" s="25">
        <f t="shared" si="11"/>
        <v>28580</v>
      </c>
      <c r="BA67" s="25">
        <f t="shared" si="11"/>
        <v>43240</v>
      </c>
      <c r="BB67" s="25">
        <f t="shared" si="11"/>
        <v>7431</v>
      </c>
      <c r="BC67" s="25">
        <f t="shared" si="11"/>
        <v>0</v>
      </c>
      <c r="BD67" s="25">
        <f t="shared" si="11"/>
        <v>0</v>
      </c>
      <c r="BE67" s="25">
        <f t="shared" si="11"/>
        <v>229046</v>
      </c>
      <c r="BF67" s="25">
        <f t="shared" si="11"/>
        <v>11634</v>
      </c>
      <c r="BG67" s="25">
        <f t="shared" si="11"/>
        <v>0</v>
      </c>
      <c r="BH67" s="25">
        <f t="shared" si="11"/>
        <v>0</v>
      </c>
      <c r="BI67" s="25">
        <f t="shared" si="11"/>
        <v>0</v>
      </c>
      <c r="BJ67" s="25">
        <f t="shared" si="11"/>
        <v>0</v>
      </c>
      <c r="BK67" s="25">
        <f t="shared" si="11"/>
        <v>0</v>
      </c>
      <c r="BL67" s="25">
        <f t="shared" si="11"/>
        <v>2017</v>
      </c>
      <c r="BM67" s="25">
        <f t="shared" si="11"/>
        <v>0</v>
      </c>
      <c r="BN67" s="25">
        <f t="shared" si="11"/>
        <v>165735</v>
      </c>
      <c r="BO67" s="25">
        <f t="shared" ref="BO67:CC67" si="12">ROUND(BO51+BO52,0)</f>
        <v>0</v>
      </c>
      <c r="BP67" s="25">
        <f t="shared" si="12"/>
        <v>0</v>
      </c>
      <c r="BQ67" s="25">
        <f t="shared" si="12"/>
        <v>0</v>
      </c>
      <c r="BR67" s="25">
        <f t="shared" si="12"/>
        <v>0</v>
      </c>
      <c r="BS67" s="25">
        <f t="shared" si="12"/>
        <v>0</v>
      </c>
      <c r="BT67" s="25">
        <f t="shared" si="12"/>
        <v>0</v>
      </c>
      <c r="BU67" s="25">
        <f t="shared" si="12"/>
        <v>0</v>
      </c>
      <c r="BV67" s="25">
        <f t="shared" si="12"/>
        <v>1816</v>
      </c>
      <c r="BW67" s="25">
        <f t="shared" si="12"/>
        <v>0</v>
      </c>
      <c r="BX67" s="25">
        <f t="shared" si="12"/>
        <v>0</v>
      </c>
      <c r="BY67" s="25">
        <f t="shared" si="12"/>
        <v>8709</v>
      </c>
      <c r="BZ67" s="25">
        <f t="shared" si="12"/>
        <v>0</v>
      </c>
      <c r="CA67" s="25">
        <f t="shared" si="12"/>
        <v>0</v>
      </c>
      <c r="CB67" s="25">
        <f t="shared" si="12"/>
        <v>0</v>
      </c>
      <c r="CC67" s="25">
        <f t="shared" si="12"/>
        <v>0</v>
      </c>
      <c r="CD67" s="24" t="s">
        <v>247</v>
      </c>
      <c r="CE67" s="25">
        <f t="shared" si="6"/>
        <v>1294151</v>
      </c>
    </row>
    <row r="68" spans="1:83">
      <c r="A68" s="31" t="s">
        <v>267</v>
      </c>
      <c r="B68" s="25"/>
      <c r="C68" s="273"/>
      <c r="D68" s="273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273"/>
      <c r="P68" s="275"/>
      <c r="Q68" s="275"/>
      <c r="R68" s="275"/>
      <c r="S68" s="280"/>
      <c r="T68" s="280"/>
      <c r="U68" s="276"/>
      <c r="V68" s="275"/>
      <c r="W68" s="275"/>
      <c r="X68" s="275"/>
      <c r="Y68" s="275"/>
      <c r="Z68" s="275"/>
      <c r="AA68" s="275"/>
      <c r="AB68" s="281">
        <v>18766</v>
      </c>
      <c r="AC68" s="275"/>
      <c r="AD68" s="275"/>
      <c r="AE68" s="275"/>
      <c r="AF68" s="275"/>
      <c r="AG68" s="275"/>
      <c r="AH68" s="275">
        <v>2750</v>
      </c>
      <c r="AI68" s="275"/>
      <c r="AJ68" s="275"/>
      <c r="AK68" s="275"/>
      <c r="AL68" s="275"/>
      <c r="AM68" s="275"/>
      <c r="AN68" s="275"/>
      <c r="AO68" s="275"/>
      <c r="AP68" s="275"/>
      <c r="AQ68" s="275"/>
      <c r="AR68" s="275"/>
      <c r="AS68" s="275"/>
      <c r="AT68" s="275"/>
      <c r="AU68" s="275"/>
      <c r="AV68" s="280"/>
      <c r="AW68" s="280"/>
      <c r="AX68" s="280"/>
      <c r="AY68" s="275"/>
      <c r="AZ68" s="275"/>
      <c r="BA68" s="280"/>
      <c r="BB68" s="280"/>
      <c r="BC68" s="280"/>
      <c r="BD68" s="280"/>
      <c r="BE68" s="275"/>
      <c r="BF68" s="280"/>
      <c r="BG68" s="280"/>
      <c r="BH68" s="280"/>
      <c r="BI68" s="280"/>
      <c r="BJ68" s="280"/>
      <c r="BK68" s="280"/>
      <c r="BL68" s="280"/>
      <c r="BM68" s="280"/>
      <c r="BN68" s="280">
        <v>1647</v>
      </c>
      <c r="BO68" s="280"/>
      <c r="BP68" s="280"/>
      <c r="BQ68" s="280"/>
      <c r="BR68" s="280"/>
      <c r="BS68" s="280"/>
      <c r="BT68" s="280"/>
      <c r="BU68" s="280"/>
      <c r="BV68" s="280"/>
      <c r="BW68" s="280"/>
      <c r="BX68" s="280"/>
      <c r="BY68" s="280"/>
      <c r="BZ68" s="280"/>
      <c r="CA68" s="280"/>
      <c r="CB68" s="280"/>
      <c r="CC68" s="280"/>
      <c r="CD68" s="24" t="s">
        <v>247</v>
      </c>
      <c r="CE68" s="25">
        <f t="shared" si="6"/>
        <v>23163</v>
      </c>
    </row>
    <row r="69" spans="1:83">
      <c r="A69" s="31" t="s">
        <v>268</v>
      </c>
      <c r="B69" s="16"/>
      <c r="C69" s="25">
        <f t="shared" ref="C69:AH69" si="13">SUM(C70:C83)</f>
        <v>0</v>
      </c>
      <c r="D69" s="25">
        <f t="shared" si="13"/>
        <v>0</v>
      </c>
      <c r="E69" s="25">
        <f t="shared" si="13"/>
        <v>77</v>
      </c>
      <c r="F69" s="25">
        <f t="shared" si="13"/>
        <v>0</v>
      </c>
      <c r="G69" s="25">
        <f t="shared" si="13"/>
        <v>0</v>
      </c>
      <c r="H69" s="25">
        <f t="shared" si="13"/>
        <v>0</v>
      </c>
      <c r="I69" s="25">
        <f t="shared" si="13"/>
        <v>0</v>
      </c>
      <c r="J69" s="25">
        <f t="shared" si="13"/>
        <v>0</v>
      </c>
      <c r="K69" s="25">
        <f t="shared" si="13"/>
        <v>0</v>
      </c>
      <c r="L69" s="25">
        <f t="shared" si="13"/>
        <v>5967</v>
      </c>
      <c r="M69" s="25">
        <f t="shared" si="13"/>
        <v>0</v>
      </c>
      <c r="N69" s="25">
        <f>SUM(N70:N83)</f>
        <v>14622</v>
      </c>
      <c r="O69" s="25">
        <f t="shared" si="13"/>
        <v>0</v>
      </c>
      <c r="P69" s="25">
        <f t="shared" si="13"/>
        <v>0</v>
      </c>
      <c r="Q69" s="25">
        <f t="shared" si="13"/>
        <v>0</v>
      </c>
      <c r="R69" s="25">
        <f t="shared" si="13"/>
        <v>0</v>
      </c>
      <c r="S69" s="25">
        <f t="shared" si="13"/>
        <v>0</v>
      </c>
      <c r="T69" s="25">
        <f t="shared" si="13"/>
        <v>0</v>
      </c>
      <c r="U69" s="25">
        <f t="shared" si="13"/>
        <v>11417</v>
      </c>
      <c r="V69" s="25">
        <f t="shared" si="13"/>
        <v>410</v>
      </c>
      <c r="W69" s="25">
        <f t="shared" si="13"/>
        <v>0</v>
      </c>
      <c r="X69" s="25">
        <f t="shared" si="13"/>
        <v>0</v>
      </c>
      <c r="Y69" s="25">
        <f t="shared" si="13"/>
        <v>5175</v>
      </c>
      <c r="Z69" s="25">
        <f t="shared" si="13"/>
        <v>0</v>
      </c>
      <c r="AA69" s="25">
        <f t="shared" si="13"/>
        <v>0</v>
      </c>
      <c r="AB69" s="25">
        <f t="shared" si="13"/>
        <v>89</v>
      </c>
      <c r="AC69" s="25">
        <f t="shared" si="13"/>
        <v>0</v>
      </c>
      <c r="AD69" s="25">
        <f t="shared" si="13"/>
        <v>0</v>
      </c>
      <c r="AE69" s="25">
        <f t="shared" si="13"/>
        <v>3330</v>
      </c>
      <c r="AF69" s="25">
        <f t="shared" si="13"/>
        <v>0</v>
      </c>
      <c r="AG69" s="25">
        <f t="shared" si="13"/>
        <v>1833</v>
      </c>
      <c r="AH69" s="25">
        <f t="shared" si="13"/>
        <v>14158</v>
      </c>
      <c r="AI69" s="25">
        <f t="shared" ref="AI69:BN69" si="14">SUM(AI70:AI83)</f>
        <v>0</v>
      </c>
      <c r="AJ69" s="25">
        <f t="shared" si="14"/>
        <v>44287</v>
      </c>
      <c r="AK69" s="25">
        <f t="shared" si="14"/>
        <v>0</v>
      </c>
      <c r="AL69" s="25">
        <f t="shared" si="14"/>
        <v>0</v>
      </c>
      <c r="AM69" s="25">
        <f t="shared" si="14"/>
        <v>0</v>
      </c>
      <c r="AN69" s="25">
        <f t="shared" si="14"/>
        <v>0</v>
      </c>
      <c r="AO69" s="25">
        <f t="shared" si="14"/>
        <v>32</v>
      </c>
      <c r="AP69" s="25">
        <f t="shared" si="14"/>
        <v>0</v>
      </c>
      <c r="AQ69" s="25">
        <f t="shared" si="14"/>
        <v>0</v>
      </c>
      <c r="AR69" s="25">
        <f t="shared" si="14"/>
        <v>0</v>
      </c>
      <c r="AS69" s="25">
        <f t="shared" si="14"/>
        <v>0</v>
      </c>
      <c r="AT69" s="25">
        <f t="shared" si="14"/>
        <v>0</v>
      </c>
      <c r="AU69" s="25">
        <f t="shared" si="14"/>
        <v>0</v>
      </c>
      <c r="AV69" s="25">
        <f t="shared" si="14"/>
        <v>0</v>
      </c>
      <c r="AW69" s="25">
        <f t="shared" si="14"/>
        <v>0</v>
      </c>
      <c r="AX69" s="25">
        <f t="shared" si="14"/>
        <v>0</v>
      </c>
      <c r="AY69" s="25">
        <f t="shared" si="14"/>
        <v>122</v>
      </c>
      <c r="AZ69" s="25">
        <f t="shared" si="14"/>
        <v>0</v>
      </c>
      <c r="BA69" s="25">
        <f t="shared" si="14"/>
        <v>0</v>
      </c>
      <c r="BB69" s="25">
        <f t="shared" si="14"/>
        <v>169</v>
      </c>
      <c r="BC69" s="25">
        <f t="shared" si="14"/>
        <v>0</v>
      </c>
      <c r="BD69" s="25">
        <f t="shared" si="14"/>
        <v>93</v>
      </c>
      <c r="BE69" s="25">
        <f t="shared" si="14"/>
        <v>9327</v>
      </c>
      <c r="BF69" s="25">
        <f t="shared" si="14"/>
        <v>0</v>
      </c>
      <c r="BG69" s="25">
        <f t="shared" si="14"/>
        <v>0</v>
      </c>
      <c r="BH69" s="25">
        <f t="shared" si="14"/>
        <v>0</v>
      </c>
      <c r="BI69" s="25">
        <f t="shared" si="14"/>
        <v>0</v>
      </c>
      <c r="BJ69" s="25">
        <f t="shared" si="14"/>
        <v>0</v>
      </c>
      <c r="BK69" s="25">
        <f t="shared" si="14"/>
        <v>0</v>
      </c>
      <c r="BL69" s="25">
        <f t="shared" si="14"/>
        <v>0</v>
      </c>
      <c r="BM69" s="25">
        <f t="shared" si="14"/>
        <v>19308</v>
      </c>
      <c r="BN69" s="25">
        <f t="shared" si="14"/>
        <v>252580</v>
      </c>
      <c r="BO69" s="25">
        <f t="shared" ref="BO69:CE69" si="15">SUM(BO70:BO83)</f>
        <v>0</v>
      </c>
      <c r="BP69" s="25">
        <f t="shared" si="15"/>
        <v>0</v>
      </c>
      <c r="BQ69" s="25">
        <f t="shared" si="15"/>
        <v>0</v>
      </c>
      <c r="BR69" s="25">
        <f t="shared" si="15"/>
        <v>0</v>
      </c>
      <c r="BS69" s="25">
        <f t="shared" si="15"/>
        <v>0</v>
      </c>
      <c r="BT69" s="25">
        <f t="shared" si="15"/>
        <v>0</v>
      </c>
      <c r="BU69" s="25">
        <f t="shared" si="15"/>
        <v>0</v>
      </c>
      <c r="BV69" s="25">
        <f t="shared" si="15"/>
        <v>66</v>
      </c>
      <c r="BW69" s="25">
        <f t="shared" si="15"/>
        <v>0</v>
      </c>
      <c r="BX69" s="25">
        <f t="shared" si="15"/>
        <v>0</v>
      </c>
      <c r="BY69" s="25">
        <f t="shared" si="15"/>
        <v>11199</v>
      </c>
      <c r="BZ69" s="25">
        <f t="shared" si="15"/>
        <v>0</v>
      </c>
      <c r="CA69" s="25">
        <f t="shared" si="15"/>
        <v>0</v>
      </c>
      <c r="CB69" s="25">
        <f t="shared" si="15"/>
        <v>0</v>
      </c>
      <c r="CC69" s="25">
        <f t="shared" si="15"/>
        <v>0</v>
      </c>
      <c r="CD69" s="25">
        <f t="shared" si="15"/>
        <v>370005</v>
      </c>
      <c r="CE69" s="25">
        <f t="shared" si="15"/>
        <v>764266</v>
      </c>
    </row>
    <row r="70" spans="1:83">
      <c r="A70" s="26" t="s">
        <v>269</v>
      </c>
      <c r="B70" s="27"/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2"/>
      <c r="AK70" s="282"/>
      <c r="AL70" s="282"/>
      <c r="AM70" s="282"/>
      <c r="AN70" s="282"/>
      <c r="AO70" s="282"/>
      <c r="AP70" s="282"/>
      <c r="AQ70" s="282"/>
      <c r="AR70" s="282"/>
      <c r="AS70" s="282"/>
      <c r="AT70" s="282"/>
      <c r="AU70" s="282"/>
      <c r="AV70" s="282"/>
      <c r="AW70" s="282"/>
      <c r="AX70" s="282"/>
      <c r="AY70" s="282"/>
      <c r="AZ70" s="282"/>
      <c r="BA70" s="282"/>
      <c r="BB70" s="282"/>
      <c r="BC70" s="282"/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2"/>
      <c r="BS70" s="282"/>
      <c r="BT70" s="282"/>
      <c r="BU70" s="282"/>
      <c r="BV70" s="282"/>
      <c r="BW70" s="282"/>
      <c r="BX70" s="282"/>
      <c r="BY70" s="282"/>
      <c r="BZ70" s="282"/>
      <c r="CA70" s="282"/>
      <c r="CB70" s="282"/>
      <c r="CC70" s="282"/>
      <c r="CD70" s="282"/>
      <c r="CE70" s="25">
        <f t="shared" ref="CE70:CE85" si="16">SUM(C70:CD70)</f>
        <v>0</v>
      </c>
    </row>
    <row r="71" spans="1:83">
      <c r="A71" s="26" t="s">
        <v>270</v>
      </c>
      <c r="B71" s="27"/>
      <c r="C71" s="282"/>
      <c r="D71" s="282"/>
      <c r="E71" s="282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2"/>
      <c r="AK71" s="282"/>
      <c r="AL71" s="282"/>
      <c r="AM71" s="282"/>
      <c r="AN71" s="282"/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282"/>
      <c r="BC71" s="282"/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2"/>
      <c r="BS71" s="282"/>
      <c r="BT71" s="282"/>
      <c r="BU71" s="282"/>
      <c r="BV71" s="282"/>
      <c r="BW71" s="282"/>
      <c r="BX71" s="282"/>
      <c r="BY71" s="282"/>
      <c r="BZ71" s="282"/>
      <c r="CA71" s="282"/>
      <c r="CB71" s="282"/>
      <c r="CC71" s="282"/>
      <c r="CD71" s="282"/>
      <c r="CE71" s="25">
        <f t="shared" si="16"/>
        <v>0</v>
      </c>
    </row>
    <row r="72" spans="1:83">
      <c r="A72" s="26" t="s">
        <v>271</v>
      </c>
      <c r="B72" s="27"/>
      <c r="C72" s="282"/>
      <c r="D72" s="282"/>
      <c r="E72" s="282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282"/>
      <c r="AK72" s="282"/>
      <c r="AL72" s="282"/>
      <c r="AM72" s="282"/>
      <c r="AN72" s="282"/>
      <c r="AO72" s="282"/>
      <c r="AP72" s="282"/>
      <c r="AQ72" s="282"/>
      <c r="AR72" s="282"/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2"/>
      <c r="BS72" s="282"/>
      <c r="BT72" s="282"/>
      <c r="BU72" s="282"/>
      <c r="BV72" s="282"/>
      <c r="BW72" s="282"/>
      <c r="BX72" s="282"/>
      <c r="BY72" s="282"/>
      <c r="BZ72" s="282"/>
      <c r="CA72" s="282"/>
      <c r="CB72" s="282"/>
      <c r="CC72" s="282"/>
      <c r="CD72" s="282"/>
      <c r="CE72" s="25">
        <f t="shared" si="16"/>
        <v>0</v>
      </c>
    </row>
    <row r="73" spans="1:83">
      <c r="A73" s="26" t="s">
        <v>272</v>
      </c>
      <c r="B73" s="27"/>
      <c r="C73" s="282"/>
      <c r="D73" s="282"/>
      <c r="E73" s="282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2"/>
      <c r="BS73" s="282"/>
      <c r="BT73" s="282"/>
      <c r="BU73" s="282"/>
      <c r="BV73" s="282"/>
      <c r="BW73" s="282"/>
      <c r="BX73" s="282"/>
      <c r="BY73" s="282"/>
      <c r="BZ73" s="282"/>
      <c r="CA73" s="282"/>
      <c r="CB73" s="282"/>
      <c r="CC73" s="282"/>
      <c r="CD73" s="282"/>
      <c r="CE73" s="25">
        <f t="shared" si="16"/>
        <v>0</v>
      </c>
    </row>
    <row r="74" spans="1:83">
      <c r="A74" s="26" t="s">
        <v>273</v>
      </c>
      <c r="B74" s="27"/>
      <c r="C74" s="282"/>
      <c r="D74" s="282"/>
      <c r="E74" s="282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2"/>
      <c r="AK74" s="282"/>
      <c r="AL74" s="282"/>
      <c r="AM74" s="282"/>
      <c r="AN74" s="282"/>
      <c r="AO74" s="282"/>
      <c r="AP74" s="282"/>
      <c r="AQ74" s="282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2"/>
      <c r="BS74" s="282"/>
      <c r="BT74" s="282"/>
      <c r="BU74" s="282"/>
      <c r="BV74" s="282"/>
      <c r="BW74" s="282"/>
      <c r="BX74" s="282"/>
      <c r="BY74" s="282"/>
      <c r="BZ74" s="282"/>
      <c r="CA74" s="282"/>
      <c r="CB74" s="282"/>
      <c r="CC74" s="282"/>
      <c r="CD74" s="282"/>
      <c r="CE74" s="25">
        <f t="shared" si="16"/>
        <v>0</v>
      </c>
    </row>
    <row r="75" spans="1:83">
      <c r="A75" s="26" t="s">
        <v>274</v>
      </c>
      <c r="B75" s="27"/>
      <c r="C75" s="282"/>
      <c r="D75" s="282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282"/>
      <c r="BV75" s="282"/>
      <c r="BW75" s="282"/>
      <c r="BX75" s="282"/>
      <c r="BY75" s="282"/>
      <c r="BZ75" s="282"/>
      <c r="CA75" s="282"/>
      <c r="CB75" s="282"/>
      <c r="CC75" s="282"/>
      <c r="CD75" s="282"/>
      <c r="CE75" s="25">
        <f t="shared" si="16"/>
        <v>0</v>
      </c>
    </row>
    <row r="76" spans="1:83">
      <c r="A76" s="26" t="s">
        <v>275</v>
      </c>
      <c r="B76" s="203"/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  <c r="BA76" s="282"/>
      <c r="BB76" s="282"/>
      <c r="BC76" s="282"/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2"/>
      <c r="BS76" s="282"/>
      <c r="BT76" s="282"/>
      <c r="BU76" s="282"/>
      <c r="BV76" s="282"/>
      <c r="BW76" s="282"/>
      <c r="BX76" s="282"/>
      <c r="BY76" s="282"/>
      <c r="BZ76" s="282"/>
      <c r="CA76" s="282"/>
      <c r="CB76" s="282"/>
      <c r="CC76" s="282"/>
      <c r="CD76" s="282"/>
      <c r="CE76" s="25">
        <f t="shared" si="16"/>
        <v>0</v>
      </c>
    </row>
    <row r="77" spans="1:83">
      <c r="A77" s="26" t="s">
        <v>276</v>
      </c>
      <c r="B77" s="27"/>
      <c r="C77" s="282"/>
      <c r="D77" s="282"/>
      <c r="E77" s="282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2"/>
      <c r="BS77" s="282"/>
      <c r="BT77" s="282"/>
      <c r="BU77" s="282"/>
      <c r="BV77" s="282"/>
      <c r="BW77" s="282"/>
      <c r="BX77" s="282"/>
      <c r="BY77" s="282"/>
      <c r="BZ77" s="282"/>
      <c r="CA77" s="282"/>
      <c r="CB77" s="282"/>
      <c r="CC77" s="282"/>
      <c r="CD77" s="282"/>
      <c r="CE77" s="25">
        <f t="shared" si="16"/>
        <v>0</v>
      </c>
    </row>
    <row r="78" spans="1:83">
      <c r="A78" s="26" t="s">
        <v>277</v>
      </c>
      <c r="B78" s="16"/>
      <c r="C78" s="282"/>
      <c r="D78" s="282"/>
      <c r="E78" s="282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  <c r="BA78" s="282"/>
      <c r="BB78" s="282"/>
      <c r="BC78" s="282"/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2"/>
      <c r="BS78" s="282"/>
      <c r="BT78" s="282"/>
      <c r="BU78" s="282"/>
      <c r="BV78" s="282"/>
      <c r="BW78" s="282"/>
      <c r="BX78" s="282"/>
      <c r="BY78" s="282"/>
      <c r="BZ78" s="282"/>
      <c r="CA78" s="282"/>
      <c r="CB78" s="282"/>
      <c r="CC78" s="282"/>
      <c r="CD78" s="282"/>
      <c r="CE78" s="25">
        <f t="shared" si="16"/>
        <v>0</v>
      </c>
    </row>
    <row r="79" spans="1:83">
      <c r="A79" s="26" t="s">
        <v>278</v>
      </c>
      <c r="B79" s="16"/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2"/>
      <c r="AK79" s="282"/>
      <c r="AL79" s="282"/>
      <c r="AM79" s="282"/>
      <c r="AN79" s="282"/>
      <c r="AO79" s="282"/>
      <c r="AP79" s="282"/>
      <c r="AQ79" s="282"/>
      <c r="AR79" s="282"/>
      <c r="AS79" s="282"/>
      <c r="AT79" s="282"/>
      <c r="AU79" s="282"/>
      <c r="AV79" s="282"/>
      <c r="AW79" s="282"/>
      <c r="AX79" s="282"/>
      <c r="AY79" s="282"/>
      <c r="AZ79" s="282"/>
      <c r="BA79" s="282"/>
      <c r="BB79" s="282"/>
      <c r="BC79" s="282"/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2"/>
      <c r="BS79" s="282"/>
      <c r="BT79" s="282"/>
      <c r="BU79" s="282"/>
      <c r="BV79" s="282"/>
      <c r="BW79" s="282"/>
      <c r="BX79" s="282"/>
      <c r="BY79" s="282"/>
      <c r="BZ79" s="282"/>
      <c r="CA79" s="282"/>
      <c r="CB79" s="282"/>
      <c r="CC79" s="282"/>
      <c r="CD79" s="282"/>
      <c r="CE79" s="25">
        <f t="shared" si="16"/>
        <v>0</v>
      </c>
    </row>
    <row r="80" spans="1:83">
      <c r="A80" s="26" t="s">
        <v>279</v>
      </c>
      <c r="B80" s="16"/>
      <c r="C80" s="282"/>
      <c r="D80" s="282"/>
      <c r="E80" s="282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2"/>
      <c r="AK80" s="282"/>
      <c r="AL80" s="282"/>
      <c r="AM80" s="282"/>
      <c r="AN80" s="282"/>
      <c r="AO80" s="282"/>
      <c r="AP80" s="282"/>
      <c r="AQ80" s="282"/>
      <c r="AR80" s="282"/>
      <c r="AS80" s="282"/>
      <c r="AT80" s="282"/>
      <c r="AU80" s="282"/>
      <c r="AV80" s="282"/>
      <c r="AW80" s="282"/>
      <c r="AX80" s="282"/>
      <c r="AY80" s="282"/>
      <c r="AZ80" s="282"/>
      <c r="BA80" s="282"/>
      <c r="BB80" s="282"/>
      <c r="BC80" s="282"/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282"/>
      <c r="BV80" s="282"/>
      <c r="BW80" s="282"/>
      <c r="BX80" s="282"/>
      <c r="BY80" s="282"/>
      <c r="BZ80" s="282"/>
      <c r="CA80" s="282"/>
      <c r="CB80" s="282"/>
      <c r="CC80" s="282"/>
      <c r="CD80" s="282"/>
      <c r="CE80" s="25">
        <f t="shared" si="16"/>
        <v>0</v>
      </c>
    </row>
    <row r="81" spans="1:84">
      <c r="A81" s="26" t="s">
        <v>280</v>
      </c>
      <c r="B81" s="16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282"/>
      <c r="BV81" s="282"/>
      <c r="BW81" s="282"/>
      <c r="BX81" s="282"/>
      <c r="BY81" s="282"/>
      <c r="BZ81" s="282"/>
      <c r="CA81" s="282"/>
      <c r="CB81" s="282"/>
      <c r="CC81" s="282"/>
      <c r="CD81" s="282"/>
      <c r="CE81" s="25">
        <f t="shared" si="16"/>
        <v>0</v>
      </c>
    </row>
    <row r="82" spans="1:84">
      <c r="A82" s="26" t="s">
        <v>281</v>
      </c>
      <c r="B82" s="16"/>
      <c r="C82" s="282"/>
      <c r="D82" s="282"/>
      <c r="E82" s="282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  <c r="BA82" s="282"/>
      <c r="BB82" s="282"/>
      <c r="BC82" s="282"/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282"/>
      <c r="BV82" s="282"/>
      <c r="BW82" s="282"/>
      <c r="BX82" s="282"/>
      <c r="BY82" s="282"/>
      <c r="BZ82" s="282"/>
      <c r="CA82" s="282"/>
      <c r="CB82" s="282"/>
      <c r="CC82" s="282"/>
      <c r="CD82" s="282"/>
      <c r="CE82" s="25">
        <f t="shared" si="16"/>
        <v>0</v>
      </c>
    </row>
    <row r="83" spans="1:84">
      <c r="A83" s="26" t="s">
        <v>282</v>
      </c>
      <c r="B83" s="16"/>
      <c r="C83" s="273"/>
      <c r="D83" s="273"/>
      <c r="E83" s="275">
        <v>77</v>
      </c>
      <c r="F83" s="275"/>
      <c r="G83" s="273"/>
      <c r="H83" s="273"/>
      <c r="I83" s="275"/>
      <c r="J83" s="275"/>
      <c r="K83" s="275"/>
      <c r="L83" s="275">
        <v>5967</v>
      </c>
      <c r="M83" s="273"/>
      <c r="N83" s="273">
        <v>14622</v>
      </c>
      <c r="O83" s="273"/>
      <c r="P83" s="275"/>
      <c r="Q83" s="275"/>
      <c r="R83" s="276"/>
      <c r="S83" s="275"/>
      <c r="T83" s="273"/>
      <c r="U83" s="275">
        <v>11417</v>
      </c>
      <c r="V83" s="275">
        <v>410</v>
      </c>
      <c r="W83" s="273"/>
      <c r="X83" s="275"/>
      <c r="Y83" s="275">
        <v>5175</v>
      </c>
      <c r="Z83" s="275"/>
      <c r="AA83" s="275"/>
      <c r="AB83" s="275">
        <v>89</v>
      </c>
      <c r="AC83" s="275"/>
      <c r="AD83" s="275"/>
      <c r="AE83" s="275">
        <v>3330</v>
      </c>
      <c r="AF83" s="275"/>
      <c r="AG83" s="275">
        <v>1833</v>
      </c>
      <c r="AH83" s="275">
        <v>14158</v>
      </c>
      <c r="AI83" s="275"/>
      <c r="AJ83" s="275">
        <v>44287</v>
      </c>
      <c r="AK83" s="275"/>
      <c r="AL83" s="275"/>
      <c r="AM83" s="275"/>
      <c r="AN83" s="275"/>
      <c r="AO83" s="273">
        <v>32</v>
      </c>
      <c r="AP83" s="275"/>
      <c r="AQ83" s="273"/>
      <c r="AR83" s="273"/>
      <c r="AS83" s="273"/>
      <c r="AT83" s="273"/>
      <c r="AU83" s="275"/>
      <c r="AV83" s="275"/>
      <c r="AW83" s="275"/>
      <c r="AX83" s="275"/>
      <c r="AY83" s="275">
        <v>122</v>
      </c>
      <c r="AZ83" s="275"/>
      <c r="BA83" s="275"/>
      <c r="BB83" s="275">
        <v>169</v>
      </c>
      <c r="BC83" s="275"/>
      <c r="BD83" s="275">
        <v>93</v>
      </c>
      <c r="BE83" s="275">
        <v>9327</v>
      </c>
      <c r="BF83" s="275"/>
      <c r="BG83" s="275"/>
      <c r="BH83" s="276"/>
      <c r="BI83" s="275"/>
      <c r="BJ83" s="275"/>
      <c r="BK83" s="275"/>
      <c r="BL83" s="275"/>
      <c r="BM83" s="275">
        <v>19308</v>
      </c>
      <c r="BN83" s="275">
        <v>252580</v>
      </c>
      <c r="BO83" s="275"/>
      <c r="BP83" s="275"/>
      <c r="BQ83" s="275"/>
      <c r="BR83" s="275"/>
      <c r="BS83" s="275"/>
      <c r="BT83" s="275"/>
      <c r="BU83" s="275"/>
      <c r="BV83" s="275">
        <v>66</v>
      </c>
      <c r="BW83" s="275"/>
      <c r="BX83" s="275"/>
      <c r="BY83" s="275">
        <v>11199</v>
      </c>
      <c r="BZ83" s="275"/>
      <c r="CA83" s="275"/>
      <c r="CB83" s="275"/>
      <c r="CC83" s="275"/>
      <c r="CD83" s="282">
        <v>370005</v>
      </c>
      <c r="CE83" s="25">
        <f t="shared" si="16"/>
        <v>764266</v>
      </c>
    </row>
    <row r="84" spans="1:84">
      <c r="A84" s="31" t="s">
        <v>283</v>
      </c>
      <c r="B84" s="16"/>
      <c r="C84" s="273"/>
      <c r="D84" s="273"/>
      <c r="E84" s="273">
        <v>154</v>
      </c>
      <c r="F84" s="273"/>
      <c r="G84" s="273"/>
      <c r="H84" s="273"/>
      <c r="I84" s="273"/>
      <c r="J84" s="273"/>
      <c r="K84" s="273"/>
      <c r="L84" s="273"/>
      <c r="M84" s="273"/>
      <c r="N84" s="273">
        <v>74</v>
      </c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>
        <v>35</v>
      </c>
      <c r="AC84" s="273"/>
      <c r="AD84" s="273"/>
      <c r="AE84" s="273"/>
      <c r="AF84" s="273"/>
      <c r="AG84" s="273"/>
      <c r="AH84" s="273"/>
      <c r="AI84" s="273"/>
      <c r="AJ84" s="273">
        <v>3890</v>
      </c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>
        <v>6664</v>
      </c>
      <c r="AZ84" s="273"/>
      <c r="BA84" s="273"/>
      <c r="BB84" s="273">
        <v>230</v>
      </c>
      <c r="BC84" s="273"/>
      <c r="BD84" s="273"/>
      <c r="BE84" s="273">
        <v>7776</v>
      </c>
      <c r="BF84" s="273"/>
      <c r="BG84" s="273"/>
      <c r="BH84" s="273"/>
      <c r="BI84" s="273"/>
      <c r="BJ84" s="273"/>
      <c r="BK84" s="273"/>
      <c r="BL84" s="273"/>
      <c r="BM84" s="273">
        <v>33</v>
      </c>
      <c r="BN84" s="273">
        <v>15345</v>
      </c>
      <c r="BO84" s="273"/>
      <c r="BP84" s="273"/>
      <c r="BQ84" s="273"/>
      <c r="BR84" s="273"/>
      <c r="BS84" s="273"/>
      <c r="BT84" s="273"/>
      <c r="BU84" s="273"/>
      <c r="BV84" s="273"/>
      <c r="BW84" s="273"/>
      <c r="BX84" s="273"/>
      <c r="BY84" s="273"/>
      <c r="BZ84" s="273"/>
      <c r="CA84" s="273"/>
      <c r="CB84" s="273"/>
      <c r="CC84" s="273"/>
      <c r="CD84" s="282"/>
      <c r="CE84" s="25">
        <f t="shared" si="16"/>
        <v>34201</v>
      </c>
    </row>
    <row r="85" spans="1:84">
      <c r="A85" s="31" t="s">
        <v>284</v>
      </c>
      <c r="B85" s="25"/>
      <c r="C85" s="25">
        <f t="shared" ref="C85:AH85" si="17">SUM(C61:C69)-C84</f>
        <v>0</v>
      </c>
      <c r="D85" s="25">
        <f t="shared" si="17"/>
        <v>0</v>
      </c>
      <c r="E85" s="25">
        <f t="shared" si="17"/>
        <v>50180</v>
      </c>
      <c r="F85" s="25">
        <f t="shared" si="17"/>
        <v>0</v>
      </c>
      <c r="G85" s="25">
        <f t="shared" si="17"/>
        <v>0</v>
      </c>
      <c r="H85" s="25">
        <f t="shared" si="17"/>
        <v>0</v>
      </c>
      <c r="I85" s="25">
        <f t="shared" si="17"/>
        <v>0</v>
      </c>
      <c r="J85" s="25">
        <f t="shared" si="17"/>
        <v>0</v>
      </c>
      <c r="K85" s="25">
        <f t="shared" si="17"/>
        <v>0</v>
      </c>
      <c r="L85" s="25">
        <f t="shared" si="17"/>
        <v>3241468</v>
      </c>
      <c r="M85" s="25">
        <f t="shared" si="17"/>
        <v>0</v>
      </c>
      <c r="N85" s="25">
        <f>SUM(N61:N69)-N84</f>
        <v>880798</v>
      </c>
      <c r="O85" s="25">
        <f t="shared" si="17"/>
        <v>0</v>
      </c>
      <c r="P85" s="25">
        <f t="shared" si="17"/>
        <v>10304</v>
      </c>
      <c r="Q85" s="25">
        <f t="shared" si="17"/>
        <v>0</v>
      </c>
      <c r="R85" s="25">
        <f t="shared" si="17"/>
        <v>0</v>
      </c>
      <c r="S85" s="25">
        <f t="shared" si="17"/>
        <v>51555</v>
      </c>
      <c r="T85" s="25">
        <f t="shared" si="17"/>
        <v>0</v>
      </c>
      <c r="U85" s="25">
        <f t="shared" si="17"/>
        <v>266616</v>
      </c>
      <c r="V85" s="25">
        <f t="shared" si="17"/>
        <v>27037</v>
      </c>
      <c r="W85" s="25">
        <f t="shared" si="17"/>
        <v>0</v>
      </c>
      <c r="X85" s="25">
        <f t="shared" si="17"/>
        <v>0</v>
      </c>
      <c r="Y85" s="25">
        <f t="shared" si="17"/>
        <v>304550</v>
      </c>
      <c r="Z85" s="25">
        <f t="shared" si="17"/>
        <v>0</v>
      </c>
      <c r="AA85" s="25">
        <f t="shared" si="17"/>
        <v>0</v>
      </c>
      <c r="AB85" s="25">
        <f t="shared" si="17"/>
        <v>375407</v>
      </c>
      <c r="AC85" s="25">
        <f t="shared" si="17"/>
        <v>0</v>
      </c>
      <c r="AD85" s="25">
        <f t="shared" si="17"/>
        <v>0</v>
      </c>
      <c r="AE85" s="25">
        <f t="shared" si="17"/>
        <v>605788</v>
      </c>
      <c r="AF85" s="25">
        <f t="shared" si="17"/>
        <v>0</v>
      </c>
      <c r="AG85" s="25">
        <f t="shared" si="17"/>
        <v>1007839</v>
      </c>
      <c r="AH85" s="25">
        <f t="shared" si="17"/>
        <v>202913</v>
      </c>
      <c r="AI85" s="25">
        <f t="shared" ref="AI85:BN85" si="18">SUM(AI61:AI69)-AI84</f>
        <v>0</v>
      </c>
      <c r="AJ85" s="25">
        <f t="shared" si="18"/>
        <v>1054107</v>
      </c>
      <c r="AK85" s="25">
        <f t="shared" si="18"/>
        <v>0</v>
      </c>
      <c r="AL85" s="25">
        <f t="shared" si="18"/>
        <v>0</v>
      </c>
      <c r="AM85" s="25">
        <f t="shared" si="18"/>
        <v>0</v>
      </c>
      <c r="AN85" s="25">
        <f t="shared" si="18"/>
        <v>0</v>
      </c>
      <c r="AO85" s="25">
        <f t="shared" si="18"/>
        <v>15889</v>
      </c>
      <c r="AP85" s="25">
        <f t="shared" si="18"/>
        <v>0</v>
      </c>
      <c r="AQ85" s="25">
        <f t="shared" si="18"/>
        <v>0</v>
      </c>
      <c r="AR85" s="25">
        <f t="shared" si="18"/>
        <v>0</v>
      </c>
      <c r="AS85" s="25">
        <f t="shared" si="18"/>
        <v>0</v>
      </c>
      <c r="AT85" s="25">
        <f t="shared" si="18"/>
        <v>0</v>
      </c>
      <c r="AU85" s="25">
        <f t="shared" si="18"/>
        <v>0</v>
      </c>
      <c r="AV85" s="25">
        <f t="shared" si="18"/>
        <v>0</v>
      </c>
      <c r="AW85" s="25">
        <f t="shared" si="18"/>
        <v>0</v>
      </c>
      <c r="AX85" s="25">
        <f t="shared" si="18"/>
        <v>0</v>
      </c>
      <c r="AY85" s="25">
        <f t="shared" si="18"/>
        <v>635425</v>
      </c>
      <c r="AZ85" s="25">
        <f t="shared" si="18"/>
        <v>28580</v>
      </c>
      <c r="BA85" s="25">
        <f t="shared" si="18"/>
        <v>128097</v>
      </c>
      <c r="BB85" s="25">
        <f t="shared" si="18"/>
        <v>49699</v>
      </c>
      <c r="BC85" s="25">
        <f t="shared" si="18"/>
        <v>0</v>
      </c>
      <c r="BD85" s="25">
        <f t="shared" si="18"/>
        <v>113721</v>
      </c>
      <c r="BE85" s="25">
        <f t="shared" si="18"/>
        <v>869917</v>
      </c>
      <c r="BF85" s="25">
        <f t="shared" si="18"/>
        <v>289212</v>
      </c>
      <c r="BG85" s="25">
        <f t="shared" si="18"/>
        <v>0</v>
      </c>
      <c r="BH85" s="25">
        <f t="shared" si="18"/>
        <v>0</v>
      </c>
      <c r="BI85" s="25">
        <f t="shared" si="18"/>
        <v>0</v>
      </c>
      <c r="BJ85" s="25">
        <f t="shared" si="18"/>
        <v>0</v>
      </c>
      <c r="BK85" s="25">
        <f t="shared" si="18"/>
        <v>0</v>
      </c>
      <c r="BL85" s="25">
        <f t="shared" si="18"/>
        <v>96190</v>
      </c>
      <c r="BM85" s="25">
        <f t="shared" si="18"/>
        <v>676146</v>
      </c>
      <c r="BN85" s="25">
        <f t="shared" si="18"/>
        <v>1641463</v>
      </c>
      <c r="BO85" s="25">
        <f t="shared" ref="BO85:CD85" si="19">SUM(BO61:BO69)-BO84</f>
        <v>0</v>
      </c>
      <c r="BP85" s="25">
        <f t="shared" si="19"/>
        <v>0</v>
      </c>
      <c r="BQ85" s="25">
        <f t="shared" si="19"/>
        <v>0</v>
      </c>
      <c r="BR85" s="25">
        <f t="shared" si="19"/>
        <v>0</v>
      </c>
      <c r="BS85" s="25">
        <f t="shared" si="19"/>
        <v>0</v>
      </c>
      <c r="BT85" s="25">
        <f t="shared" si="19"/>
        <v>0</v>
      </c>
      <c r="BU85" s="25">
        <f t="shared" si="19"/>
        <v>0</v>
      </c>
      <c r="BV85" s="25">
        <f t="shared" si="19"/>
        <v>150477</v>
      </c>
      <c r="BW85" s="25">
        <f t="shared" si="19"/>
        <v>0</v>
      </c>
      <c r="BX85" s="25">
        <f t="shared" si="19"/>
        <v>0</v>
      </c>
      <c r="BY85" s="25">
        <f t="shared" si="19"/>
        <v>421875</v>
      </c>
      <c r="BZ85" s="25">
        <f t="shared" si="19"/>
        <v>0</v>
      </c>
      <c r="CA85" s="25">
        <f t="shared" si="19"/>
        <v>0</v>
      </c>
      <c r="CB85" s="25">
        <f t="shared" si="19"/>
        <v>0</v>
      </c>
      <c r="CC85" s="25">
        <f t="shared" si="19"/>
        <v>0</v>
      </c>
      <c r="CD85" s="25">
        <f t="shared" si="19"/>
        <v>370005</v>
      </c>
      <c r="CE85" s="25">
        <f t="shared" si="16"/>
        <v>13565258</v>
      </c>
    </row>
    <row r="86" spans="1:84">
      <c r="A86" s="31" t="s">
        <v>285</v>
      </c>
      <c r="B86" s="25"/>
      <c r="C86" s="24" t="s">
        <v>247</v>
      </c>
      <c r="D86" s="24" t="s">
        <v>247</v>
      </c>
      <c r="E86" s="24" t="s">
        <v>247</v>
      </c>
      <c r="F86" s="24" t="s">
        <v>247</v>
      </c>
      <c r="G86" s="24" t="s">
        <v>247</v>
      </c>
      <c r="H86" s="24" t="s">
        <v>247</v>
      </c>
      <c r="I86" s="24" t="s">
        <v>247</v>
      </c>
      <c r="J86" s="24" t="s">
        <v>247</v>
      </c>
      <c r="K86" s="28" t="s">
        <v>247</v>
      </c>
      <c r="L86" s="24" t="s">
        <v>247</v>
      </c>
      <c r="M86" s="24" t="s">
        <v>247</v>
      </c>
      <c r="N86" s="24" t="s">
        <v>247</v>
      </c>
      <c r="O86" s="24" t="s">
        <v>247</v>
      </c>
      <c r="P86" s="24" t="s">
        <v>247</v>
      </c>
      <c r="Q86" s="24" t="s">
        <v>247</v>
      </c>
      <c r="R86" s="24" t="s">
        <v>247</v>
      </c>
      <c r="S86" s="24" t="s">
        <v>247</v>
      </c>
      <c r="T86" s="24" t="s">
        <v>247</v>
      </c>
      <c r="U86" s="24" t="s">
        <v>247</v>
      </c>
      <c r="V86" s="24" t="s">
        <v>247</v>
      </c>
      <c r="W86" s="24" t="s">
        <v>247</v>
      </c>
      <c r="X86" s="24" t="s">
        <v>247</v>
      </c>
      <c r="Y86" s="24" t="s">
        <v>247</v>
      </c>
      <c r="Z86" s="24" t="s">
        <v>247</v>
      </c>
      <c r="AA86" s="24" t="s">
        <v>247</v>
      </c>
      <c r="AB86" s="24" t="s">
        <v>247</v>
      </c>
      <c r="AC86" s="24" t="s">
        <v>247</v>
      </c>
      <c r="AD86" s="24" t="s">
        <v>247</v>
      </c>
      <c r="AE86" s="24" t="s">
        <v>247</v>
      </c>
      <c r="AF86" s="24" t="s">
        <v>247</v>
      </c>
      <c r="AG86" s="24" t="s">
        <v>247</v>
      </c>
      <c r="AH86" s="24" t="s">
        <v>247</v>
      </c>
      <c r="AI86" s="24" t="s">
        <v>247</v>
      </c>
      <c r="AJ86" s="24" t="s">
        <v>247</v>
      </c>
      <c r="AK86" s="24" t="s">
        <v>247</v>
      </c>
      <c r="AL86" s="24" t="s">
        <v>247</v>
      </c>
      <c r="AM86" s="24" t="s">
        <v>247</v>
      </c>
      <c r="AN86" s="24" t="s">
        <v>247</v>
      </c>
      <c r="AO86" s="24" t="s">
        <v>247</v>
      </c>
      <c r="AP86" s="24" t="s">
        <v>247</v>
      </c>
      <c r="AQ86" s="24" t="s">
        <v>247</v>
      </c>
      <c r="AR86" s="24" t="s">
        <v>247</v>
      </c>
      <c r="AS86" s="24" t="s">
        <v>247</v>
      </c>
      <c r="AT86" s="24" t="s">
        <v>247</v>
      </c>
      <c r="AU86" s="24" t="s">
        <v>247</v>
      </c>
      <c r="AV86" s="24" t="s">
        <v>247</v>
      </c>
      <c r="AW86" s="24" t="s">
        <v>247</v>
      </c>
      <c r="AX86" s="24" t="s">
        <v>247</v>
      </c>
      <c r="AY86" s="24" t="s">
        <v>247</v>
      </c>
      <c r="AZ86" s="24" t="s">
        <v>247</v>
      </c>
      <c r="BA86" s="24" t="s">
        <v>247</v>
      </c>
      <c r="BB86" s="24" t="s">
        <v>247</v>
      </c>
      <c r="BC86" s="24" t="s">
        <v>247</v>
      </c>
      <c r="BD86" s="24" t="s">
        <v>247</v>
      </c>
      <c r="BE86" s="24" t="s">
        <v>247</v>
      </c>
      <c r="BF86" s="24" t="s">
        <v>247</v>
      </c>
      <c r="BG86" s="24" t="s">
        <v>247</v>
      </c>
      <c r="BH86" s="24" t="s">
        <v>247</v>
      </c>
      <c r="BI86" s="24" t="s">
        <v>247</v>
      </c>
      <c r="BJ86" s="24" t="s">
        <v>247</v>
      </c>
      <c r="BK86" s="24" t="s">
        <v>247</v>
      </c>
      <c r="BL86" s="24" t="s">
        <v>247</v>
      </c>
      <c r="BM86" s="24" t="s">
        <v>247</v>
      </c>
      <c r="BN86" s="24" t="s">
        <v>247</v>
      </c>
      <c r="BO86" s="24" t="s">
        <v>247</v>
      </c>
      <c r="BP86" s="24" t="s">
        <v>247</v>
      </c>
      <c r="BQ86" s="24" t="s">
        <v>247</v>
      </c>
      <c r="BR86" s="24" t="s">
        <v>247</v>
      </c>
      <c r="BS86" s="24" t="s">
        <v>247</v>
      </c>
      <c r="BT86" s="24" t="s">
        <v>247</v>
      </c>
      <c r="BU86" s="24" t="s">
        <v>247</v>
      </c>
      <c r="BV86" s="24" t="s">
        <v>247</v>
      </c>
      <c r="BW86" s="24" t="s">
        <v>247</v>
      </c>
      <c r="BX86" s="24" t="s">
        <v>247</v>
      </c>
      <c r="BY86" s="24" t="s">
        <v>247</v>
      </c>
      <c r="BZ86" s="24" t="s">
        <v>247</v>
      </c>
      <c r="CA86" s="24" t="s">
        <v>247</v>
      </c>
      <c r="CB86" s="24" t="s">
        <v>247</v>
      </c>
      <c r="CC86" s="24" t="s">
        <v>247</v>
      </c>
      <c r="CD86" s="24" t="s">
        <v>247</v>
      </c>
      <c r="CE86" s="282">
        <v>863337</v>
      </c>
    </row>
    <row r="87" spans="1:84">
      <c r="A87" s="31" t="s">
        <v>286</v>
      </c>
      <c r="B87" s="16"/>
      <c r="C87" s="273">
        <v>0</v>
      </c>
      <c r="D87" s="273">
        <v>0</v>
      </c>
      <c r="E87" s="273">
        <f>207709-15575</f>
        <v>192134</v>
      </c>
      <c r="F87" s="273">
        <v>0</v>
      </c>
      <c r="G87" s="273">
        <v>0</v>
      </c>
      <c r="H87" s="273">
        <v>0</v>
      </c>
      <c r="I87" s="273">
        <v>0</v>
      </c>
      <c r="J87" s="273">
        <v>0</v>
      </c>
      <c r="K87" s="273">
        <v>0</v>
      </c>
      <c r="L87" s="273">
        <f>926944+920080</f>
        <v>1847024</v>
      </c>
      <c r="M87" s="273">
        <v>0</v>
      </c>
      <c r="N87" s="273">
        <v>377033</v>
      </c>
      <c r="O87" s="273">
        <v>0</v>
      </c>
      <c r="P87" s="273">
        <v>0</v>
      </c>
      <c r="Q87" s="273">
        <v>0</v>
      </c>
      <c r="R87" s="273">
        <v>0</v>
      </c>
      <c r="S87" s="273">
        <v>14030</v>
      </c>
      <c r="T87" s="273">
        <v>0</v>
      </c>
      <c r="U87" s="273">
        <v>45370</v>
      </c>
      <c r="V87" s="273">
        <v>2750</v>
      </c>
      <c r="W87" s="273">
        <v>0</v>
      </c>
      <c r="X87" s="273">
        <v>0</v>
      </c>
      <c r="Y87" s="273">
        <v>66770</v>
      </c>
      <c r="Z87" s="273">
        <v>0</v>
      </c>
      <c r="AA87" s="273">
        <v>0</v>
      </c>
      <c r="AB87" s="273">
        <v>89868</v>
      </c>
      <c r="AC87" s="273">
        <v>0</v>
      </c>
      <c r="AD87" s="273">
        <v>0</v>
      </c>
      <c r="AE87" s="273">
        <v>85915</v>
      </c>
      <c r="AF87" s="273">
        <v>0</v>
      </c>
      <c r="AG87" s="273">
        <v>64579</v>
      </c>
      <c r="AH87" s="273">
        <v>0</v>
      </c>
      <c r="AI87" s="273">
        <v>0</v>
      </c>
      <c r="AJ87" s="273">
        <v>372</v>
      </c>
      <c r="AK87" s="273">
        <v>0</v>
      </c>
      <c r="AL87" s="273">
        <v>0</v>
      </c>
      <c r="AM87" s="273">
        <v>0</v>
      </c>
      <c r="AN87" s="273">
        <v>0</v>
      </c>
      <c r="AO87" s="273">
        <v>70945</v>
      </c>
      <c r="AP87" s="273">
        <v>0</v>
      </c>
      <c r="AQ87" s="273">
        <v>0</v>
      </c>
      <c r="AR87" s="273">
        <v>0</v>
      </c>
      <c r="AS87" s="273">
        <v>0</v>
      </c>
      <c r="AT87" s="273">
        <v>0</v>
      </c>
      <c r="AU87" s="273">
        <v>0</v>
      </c>
      <c r="AV87" s="273">
        <v>0</v>
      </c>
      <c r="AW87" s="24" t="s">
        <v>247</v>
      </c>
      <c r="AX87" s="24" t="s">
        <v>247</v>
      </c>
      <c r="AY87" s="24" t="s">
        <v>247</v>
      </c>
      <c r="AZ87" s="24" t="s">
        <v>247</v>
      </c>
      <c r="BA87" s="24" t="s">
        <v>247</v>
      </c>
      <c r="BB87" s="24" t="s">
        <v>247</v>
      </c>
      <c r="BC87" s="24" t="s">
        <v>247</v>
      </c>
      <c r="BD87" s="24" t="s">
        <v>247</v>
      </c>
      <c r="BE87" s="24" t="s">
        <v>247</v>
      </c>
      <c r="BF87" s="24" t="s">
        <v>247</v>
      </c>
      <c r="BG87" s="24" t="s">
        <v>247</v>
      </c>
      <c r="BH87" s="24" t="s">
        <v>247</v>
      </c>
      <c r="BI87" s="24" t="s">
        <v>247</v>
      </c>
      <c r="BJ87" s="24" t="s">
        <v>247</v>
      </c>
      <c r="BK87" s="24" t="s">
        <v>247</v>
      </c>
      <c r="BL87" s="24" t="s">
        <v>247</v>
      </c>
      <c r="BM87" s="24" t="s">
        <v>247</v>
      </c>
      <c r="BN87" s="24" t="s">
        <v>247</v>
      </c>
      <c r="BO87" s="24" t="s">
        <v>247</v>
      </c>
      <c r="BP87" s="24" t="s">
        <v>247</v>
      </c>
      <c r="BQ87" s="24" t="s">
        <v>247</v>
      </c>
      <c r="BR87" s="24" t="s">
        <v>247</v>
      </c>
      <c r="BS87" s="24" t="s">
        <v>247</v>
      </c>
      <c r="BT87" s="24" t="s">
        <v>247</v>
      </c>
      <c r="BU87" s="24" t="s">
        <v>247</v>
      </c>
      <c r="BV87" s="24" t="s">
        <v>247</v>
      </c>
      <c r="BW87" s="24" t="s">
        <v>247</v>
      </c>
      <c r="BX87" s="24" t="s">
        <v>247</v>
      </c>
      <c r="BY87" s="24" t="s">
        <v>247</v>
      </c>
      <c r="BZ87" s="24" t="s">
        <v>247</v>
      </c>
      <c r="CA87" s="24" t="s">
        <v>247</v>
      </c>
      <c r="CB87" s="24" t="s">
        <v>247</v>
      </c>
      <c r="CC87" s="24" t="s">
        <v>247</v>
      </c>
      <c r="CD87" s="24" t="s">
        <v>247</v>
      </c>
      <c r="CE87" s="25">
        <f t="shared" ref="CE87:CE94" si="20">SUM(C87:CD87)</f>
        <v>2856790</v>
      </c>
    </row>
    <row r="88" spans="1:84">
      <c r="A88" s="31" t="s">
        <v>287</v>
      </c>
      <c r="B88" s="16"/>
      <c r="C88" s="273">
        <v>0</v>
      </c>
      <c r="D88" s="273">
        <v>0</v>
      </c>
      <c r="E88" s="273">
        <v>0</v>
      </c>
      <c r="F88" s="273">
        <v>0</v>
      </c>
      <c r="G88" s="273">
        <v>0</v>
      </c>
      <c r="H88" s="273">
        <v>0</v>
      </c>
      <c r="I88" s="273">
        <v>0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14627</v>
      </c>
      <c r="T88" s="273">
        <v>0</v>
      </c>
      <c r="U88" s="273">
        <v>625747</v>
      </c>
      <c r="V88" s="273">
        <v>49690</v>
      </c>
      <c r="W88" s="273">
        <v>0</v>
      </c>
      <c r="X88" s="273">
        <v>0</v>
      </c>
      <c r="Y88" s="273">
        <v>595385</v>
      </c>
      <c r="Z88" s="273">
        <v>0</v>
      </c>
      <c r="AA88" s="273">
        <v>0</v>
      </c>
      <c r="AB88" s="273">
        <v>588014</v>
      </c>
      <c r="AC88" s="273">
        <v>0</v>
      </c>
      <c r="AD88" s="273">
        <v>0</v>
      </c>
      <c r="AE88" s="273">
        <v>553383</v>
      </c>
      <c r="AF88" s="273">
        <v>0</v>
      </c>
      <c r="AG88" s="273">
        <v>1091454</v>
      </c>
      <c r="AH88" s="273">
        <v>104344</v>
      </c>
      <c r="AI88" s="273">
        <v>0</v>
      </c>
      <c r="AJ88" s="273">
        <v>918173</v>
      </c>
      <c r="AK88" s="273">
        <v>0</v>
      </c>
      <c r="AL88" s="273">
        <v>0</v>
      </c>
      <c r="AM88" s="273">
        <v>0</v>
      </c>
      <c r="AN88" s="273">
        <v>0</v>
      </c>
      <c r="AO88" s="273">
        <v>9197</v>
      </c>
      <c r="AP88" s="273">
        <v>0</v>
      </c>
      <c r="AQ88" s="273">
        <v>0</v>
      </c>
      <c r="AR88" s="273">
        <v>0</v>
      </c>
      <c r="AS88" s="273">
        <v>0</v>
      </c>
      <c r="AT88" s="273">
        <v>0</v>
      </c>
      <c r="AU88" s="273">
        <v>0</v>
      </c>
      <c r="AV88" s="273">
        <v>0</v>
      </c>
      <c r="AW88" s="24" t="s">
        <v>247</v>
      </c>
      <c r="AX88" s="24" t="s">
        <v>247</v>
      </c>
      <c r="AY88" s="24" t="s">
        <v>247</v>
      </c>
      <c r="AZ88" s="24" t="s">
        <v>247</v>
      </c>
      <c r="BA88" s="24" t="s">
        <v>247</v>
      </c>
      <c r="BB88" s="24" t="s">
        <v>247</v>
      </c>
      <c r="BC88" s="24" t="s">
        <v>247</v>
      </c>
      <c r="BD88" s="24" t="s">
        <v>247</v>
      </c>
      <c r="BE88" s="24" t="s">
        <v>247</v>
      </c>
      <c r="BF88" s="24" t="s">
        <v>247</v>
      </c>
      <c r="BG88" s="24" t="s">
        <v>247</v>
      </c>
      <c r="BH88" s="24" t="s">
        <v>247</v>
      </c>
      <c r="BI88" s="24" t="s">
        <v>247</v>
      </c>
      <c r="BJ88" s="24" t="s">
        <v>247</v>
      </c>
      <c r="BK88" s="24" t="s">
        <v>247</v>
      </c>
      <c r="BL88" s="24" t="s">
        <v>247</v>
      </c>
      <c r="BM88" s="24" t="s">
        <v>247</v>
      </c>
      <c r="BN88" s="24" t="s">
        <v>247</v>
      </c>
      <c r="BO88" s="24" t="s">
        <v>247</v>
      </c>
      <c r="BP88" s="24" t="s">
        <v>247</v>
      </c>
      <c r="BQ88" s="24" t="s">
        <v>247</v>
      </c>
      <c r="BR88" s="24" t="s">
        <v>247</v>
      </c>
      <c r="BS88" s="24" t="s">
        <v>247</v>
      </c>
      <c r="BT88" s="24" t="s">
        <v>247</v>
      </c>
      <c r="BU88" s="24" t="s">
        <v>247</v>
      </c>
      <c r="BV88" s="24" t="s">
        <v>247</v>
      </c>
      <c r="BW88" s="24" t="s">
        <v>247</v>
      </c>
      <c r="BX88" s="24" t="s">
        <v>247</v>
      </c>
      <c r="BY88" s="24" t="s">
        <v>247</v>
      </c>
      <c r="BZ88" s="24" t="s">
        <v>247</v>
      </c>
      <c r="CA88" s="24" t="s">
        <v>247</v>
      </c>
      <c r="CB88" s="24" t="s">
        <v>247</v>
      </c>
      <c r="CC88" s="24" t="s">
        <v>247</v>
      </c>
      <c r="CD88" s="24" t="s">
        <v>247</v>
      </c>
      <c r="CE88" s="25">
        <f t="shared" si="20"/>
        <v>4550014</v>
      </c>
    </row>
    <row r="89" spans="1:84">
      <c r="A89" s="21" t="s">
        <v>288</v>
      </c>
      <c r="B89" s="16"/>
      <c r="C89" s="25">
        <f t="shared" ref="C89:AV89" si="21">C87+C88</f>
        <v>0</v>
      </c>
      <c r="D89" s="25">
        <f t="shared" si="21"/>
        <v>0</v>
      </c>
      <c r="E89" s="25">
        <f t="shared" si="21"/>
        <v>192134</v>
      </c>
      <c r="F89" s="25">
        <f t="shared" si="21"/>
        <v>0</v>
      </c>
      <c r="G89" s="25">
        <f t="shared" si="21"/>
        <v>0</v>
      </c>
      <c r="H89" s="25">
        <f t="shared" si="21"/>
        <v>0</v>
      </c>
      <c r="I89" s="25">
        <f t="shared" si="21"/>
        <v>0</v>
      </c>
      <c r="J89" s="25">
        <f t="shared" si="21"/>
        <v>0</v>
      </c>
      <c r="K89" s="25">
        <f t="shared" si="21"/>
        <v>0</v>
      </c>
      <c r="L89" s="25">
        <f t="shared" si="21"/>
        <v>1847024</v>
      </c>
      <c r="M89" s="25">
        <f t="shared" si="21"/>
        <v>0</v>
      </c>
      <c r="N89" s="25">
        <f t="shared" si="21"/>
        <v>377033</v>
      </c>
      <c r="O89" s="25">
        <f t="shared" si="21"/>
        <v>0</v>
      </c>
      <c r="P89" s="25">
        <f t="shared" si="21"/>
        <v>0</v>
      </c>
      <c r="Q89" s="25">
        <f t="shared" si="21"/>
        <v>0</v>
      </c>
      <c r="R89" s="25">
        <f t="shared" si="21"/>
        <v>0</v>
      </c>
      <c r="S89" s="25">
        <f t="shared" si="21"/>
        <v>28657</v>
      </c>
      <c r="T89" s="25">
        <f t="shared" si="21"/>
        <v>0</v>
      </c>
      <c r="U89" s="25">
        <f t="shared" si="21"/>
        <v>671117</v>
      </c>
      <c r="V89" s="25">
        <f t="shared" si="21"/>
        <v>52440</v>
      </c>
      <c r="W89" s="25">
        <f t="shared" si="21"/>
        <v>0</v>
      </c>
      <c r="X89" s="25">
        <f t="shared" si="21"/>
        <v>0</v>
      </c>
      <c r="Y89" s="25">
        <f t="shared" si="21"/>
        <v>662155</v>
      </c>
      <c r="Z89" s="25">
        <f t="shared" si="21"/>
        <v>0</v>
      </c>
      <c r="AA89" s="25">
        <f t="shared" si="21"/>
        <v>0</v>
      </c>
      <c r="AB89" s="25">
        <f t="shared" si="21"/>
        <v>677882</v>
      </c>
      <c r="AC89" s="25">
        <f t="shared" si="21"/>
        <v>0</v>
      </c>
      <c r="AD89" s="25">
        <f t="shared" si="21"/>
        <v>0</v>
      </c>
      <c r="AE89" s="25">
        <f t="shared" si="21"/>
        <v>639298</v>
      </c>
      <c r="AF89" s="25">
        <f t="shared" si="21"/>
        <v>0</v>
      </c>
      <c r="AG89" s="25">
        <f t="shared" si="21"/>
        <v>1156033</v>
      </c>
      <c r="AH89" s="25">
        <f t="shared" si="21"/>
        <v>104344</v>
      </c>
      <c r="AI89" s="25">
        <f t="shared" si="21"/>
        <v>0</v>
      </c>
      <c r="AJ89" s="25">
        <f t="shared" si="21"/>
        <v>918545</v>
      </c>
      <c r="AK89" s="25">
        <f t="shared" si="21"/>
        <v>0</v>
      </c>
      <c r="AL89" s="25">
        <f t="shared" si="21"/>
        <v>0</v>
      </c>
      <c r="AM89" s="25">
        <f t="shared" si="21"/>
        <v>0</v>
      </c>
      <c r="AN89" s="25">
        <f t="shared" si="21"/>
        <v>0</v>
      </c>
      <c r="AO89" s="25">
        <f t="shared" si="21"/>
        <v>80142</v>
      </c>
      <c r="AP89" s="25">
        <f t="shared" si="21"/>
        <v>0</v>
      </c>
      <c r="AQ89" s="25">
        <f t="shared" si="21"/>
        <v>0</v>
      </c>
      <c r="AR89" s="25">
        <f t="shared" si="21"/>
        <v>0</v>
      </c>
      <c r="AS89" s="25">
        <f t="shared" si="21"/>
        <v>0</v>
      </c>
      <c r="AT89" s="25">
        <f t="shared" si="21"/>
        <v>0</v>
      </c>
      <c r="AU89" s="25">
        <f t="shared" si="21"/>
        <v>0</v>
      </c>
      <c r="AV89" s="25">
        <f t="shared" si="21"/>
        <v>0</v>
      </c>
      <c r="AW89" s="24" t="s">
        <v>247</v>
      </c>
      <c r="AX89" s="24" t="s">
        <v>247</v>
      </c>
      <c r="AY89" s="24" t="s">
        <v>247</v>
      </c>
      <c r="AZ89" s="24" t="s">
        <v>247</v>
      </c>
      <c r="BA89" s="24" t="s">
        <v>247</v>
      </c>
      <c r="BB89" s="24" t="s">
        <v>247</v>
      </c>
      <c r="BC89" s="24" t="s">
        <v>247</v>
      </c>
      <c r="BD89" s="24" t="s">
        <v>247</v>
      </c>
      <c r="BE89" s="24" t="s">
        <v>247</v>
      </c>
      <c r="BF89" s="24" t="s">
        <v>247</v>
      </c>
      <c r="BG89" s="24" t="s">
        <v>247</v>
      </c>
      <c r="BH89" s="24" t="s">
        <v>247</v>
      </c>
      <c r="BI89" s="24" t="s">
        <v>247</v>
      </c>
      <c r="BJ89" s="24" t="s">
        <v>247</v>
      </c>
      <c r="BK89" s="24" t="s">
        <v>247</v>
      </c>
      <c r="BL89" s="24" t="s">
        <v>247</v>
      </c>
      <c r="BM89" s="24" t="s">
        <v>247</v>
      </c>
      <c r="BN89" s="24" t="s">
        <v>247</v>
      </c>
      <c r="BO89" s="24" t="s">
        <v>247</v>
      </c>
      <c r="BP89" s="24" t="s">
        <v>247</v>
      </c>
      <c r="BQ89" s="24" t="s">
        <v>247</v>
      </c>
      <c r="BR89" s="24" t="s">
        <v>247</v>
      </c>
      <c r="BS89" s="24" t="s">
        <v>247</v>
      </c>
      <c r="BT89" s="24" t="s">
        <v>247</v>
      </c>
      <c r="BU89" s="24" t="s">
        <v>247</v>
      </c>
      <c r="BV89" s="24" t="s">
        <v>247</v>
      </c>
      <c r="BW89" s="24" t="s">
        <v>247</v>
      </c>
      <c r="BX89" s="24" t="s">
        <v>247</v>
      </c>
      <c r="BY89" s="24" t="s">
        <v>247</v>
      </c>
      <c r="BZ89" s="24" t="s">
        <v>247</v>
      </c>
      <c r="CA89" s="24" t="s">
        <v>247</v>
      </c>
      <c r="CB89" s="24" t="s">
        <v>247</v>
      </c>
      <c r="CC89" s="24" t="s">
        <v>247</v>
      </c>
      <c r="CD89" s="24" t="s">
        <v>247</v>
      </c>
      <c r="CE89" s="25">
        <f t="shared" si="20"/>
        <v>7406804</v>
      </c>
    </row>
    <row r="90" spans="1:84">
      <c r="A90" s="31" t="s">
        <v>289</v>
      </c>
      <c r="B90" s="25"/>
      <c r="C90" s="273"/>
      <c r="D90" s="273"/>
      <c r="E90" s="273">
        <v>340</v>
      </c>
      <c r="F90" s="273"/>
      <c r="G90" s="273"/>
      <c r="H90" s="273"/>
      <c r="I90" s="273"/>
      <c r="J90" s="273"/>
      <c r="K90" s="273"/>
      <c r="L90" s="273">
        <v>7136</v>
      </c>
      <c r="M90" s="273"/>
      <c r="N90" s="273">
        <v>5834</v>
      </c>
      <c r="O90" s="273"/>
      <c r="P90" s="273">
        <v>302</v>
      </c>
      <c r="Q90" s="273"/>
      <c r="R90" s="273"/>
      <c r="S90" s="273">
        <v>1451</v>
      </c>
      <c r="T90" s="273"/>
      <c r="U90" s="273">
        <v>213</v>
      </c>
      <c r="V90" s="273">
        <v>101</v>
      </c>
      <c r="W90" s="273">
        <v>0</v>
      </c>
      <c r="X90" s="273">
        <v>0</v>
      </c>
      <c r="Y90" s="340">
        <v>1269</v>
      </c>
      <c r="Z90" s="273">
        <v>0</v>
      </c>
      <c r="AA90" s="273">
        <v>0</v>
      </c>
      <c r="AB90" s="273">
        <v>180</v>
      </c>
      <c r="AC90" s="273">
        <v>0</v>
      </c>
      <c r="AD90" s="273">
        <v>0</v>
      </c>
      <c r="AE90" s="273">
        <v>928</v>
      </c>
      <c r="AF90" s="273">
        <v>0</v>
      </c>
      <c r="AG90" s="273">
        <v>567</v>
      </c>
      <c r="AH90" s="273">
        <v>853</v>
      </c>
      <c r="AI90" s="273">
        <v>0</v>
      </c>
      <c r="AJ90" s="273">
        <v>3235</v>
      </c>
      <c r="AK90" s="273">
        <v>0</v>
      </c>
      <c r="AL90" s="273">
        <v>0</v>
      </c>
      <c r="AM90" s="273">
        <v>0</v>
      </c>
      <c r="AN90" s="273">
        <v>0</v>
      </c>
      <c r="AO90" s="273">
        <v>0</v>
      </c>
      <c r="AP90" s="273">
        <v>0</v>
      </c>
      <c r="AQ90" s="273">
        <v>0</v>
      </c>
      <c r="AR90" s="273">
        <v>0</v>
      </c>
      <c r="AS90" s="273">
        <v>0</v>
      </c>
      <c r="AT90" s="273">
        <v>0</v>
      </c>
      <c r="AU90" s="273">
        <v>0</v>
      </c>
      <c r="AV90" s="273">
        <v>0</v>
      </c>
      <c r="AW90" s="273">
        <v>0</v>
      </c>
      <c r="AX90" s="273">
        <v>0</v>
      </c>
      <c r="AY90" s="273">
        <v>2352</v>
      </c>
      <c r="AZ90" s="273">
        <v>850</v>
      </c>
      <c r="BA90" s="273">
        <v>1286</v>
      </c>
      <c r="BB90" s="273">
        <v>221</v>
      </c>
      <c r="BC90" s="273">
        <v>0</v>
      </c>
      <c r="BD90" s="273">
        <v>0</v>
      </c>
      <c r="BE90" s="273">
        <v>6812</v>
      </c>
      <c r="BF90" s="273">
        <v>346</v>
      </c>
      <c r="BG90" s="273">
        <v>0</v>
      </c>
      <c r="BH90" s="273">
        <v>0</v>
      </c>
      <c r="BI90" s="273">
        <v>0</v>
      </c>
      <c r="BJ90" s="273">
        <v>0</v>
      </c>
      <c r="BK90" s="273">
        <v>0</v>
      </c>
      <c r="BL90" s="273">
        <v>60</v>
      </c>
      <c r="BM90" s="273">
        <v>0</v>
      </c>
      <c r="BN90" s="273">
        <f>2674+1166</f>
        <v>3840</v>
      </c>
      <c r="BO90" s="273">
        <v>0</v>
      </c>
      <c r="BP90" s="273">
        <v>0</v>
      </c>
      <c r="BQ90" s="273">
        <v>0</v>
      </c>
      <c r="BR90" s="273">
        <v>0</v>
      </c>
      <c r="BS90" s="273">
        <v>0</v>
      </c>
      <c r="BT90" s="273">
        <v>0</v>
      </c>
      <c r="BU90" s="273">
        <v>0</v>
      </c>
      <c r="BV90" s="273">
        <v>54</v>
      </c>
      <c r="BW90" s="273">
        <v>0</v>
      </c>
      <c r="BX90" s="273">
        <v>0</v>
      </c>
      <c r="BY90" s="273">
        <v>259</v>
      </c>
      <c r="BZ90" s="273">
        <v>0</v>
      </c>
      <c r="CA90" s="273">
        <v>0</v>
      </c>
      <c r="CB90" s="273">
        <v>0</v>
      </c>
      <c r="CC90" s="273">
        <v>0</v>
      </c>
      <c r="CD90" s="224" t="s">
        <v>247</v>
      </c>
      <c r="CE90" s="25">
        <f t="shared" si="20"/>
        <v>38489</v>
      </c>
      <c r="CF90" s="25">
        <f>BE59-CE90</f>
        <v>0</v>
      </c>
    </row>
    <row r="91" spans="1:84">
      <c r="A91" s="21" t="s">
        <v>290</v>
      </c>
      <c r="B91" s="16"/>
      <c r="C91" s="273"/>
      <c r="D91" s="273"/>
      <c r="E91" s="273">
        <v>211</v>
      </c>
      <c r="F91" s="273"/>
      <c r="G91" s="273"/>
      <c r="H91" s="273"/>
      <c r="I91" s="273"/>
      <c r="J91" s="273"/>
      <c r="K91" s="273"/>
      <c r="L91" s="273">
        <v>16290</v>
      </c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>
        <v>86</v>
      </c>
      <c r="AP91" s="273"/>
      <c r="AQ91" s="273"/>
      <c r="AR91" s="273"/>
      <c r="AS91" s="273"/>
      <c r="AT91" s="273"/>
      <c r="AU91" s="273"/>
      <c r="AV91" s="273"/>
      <c r="AW91" s="273"/>
      <c r="AX91" s="264" t="s">
        <v>247</v>
      </c>
      <c r="AY91" s="264" t="s">
        <v>247</v>
      </c>
      <c r="AZ91" s="273">
        <f>AZ59</f>
        <v>0</v>
      </c>
      <c r="BA91" s="273"/>
      <c r="BB91" s="273"/>
      <c r="BC91" s="273"/>
      <c r="BD91" s="24" t="s">
        <v>247</v>
      </c>
      <c r="BE91" s="24" t="s">
        <v>247</v>
      </c>
      <c r="BF91" s="273"/>
      <c r="BG91" s="24" t="s">
        <v>247</v>
      </c>
      <c r="BH91" s="273"/>
      <c r="BI91" s="273"/>
      <c r="BJ91" s="24" t="s">
        <v>247</v>
      </c>
      <c r="BK91" s="273"/>
      <c r="BL91" s="273"/>
      <c r="BM91" s="273"/>
      <c r="BN91" s="24" t="s">
        <v>247</v>
      </c>
      <c r="BO91" s="24" t="s">
        <v>247</v>
      </c>
      <c r="BP91" s="24" t="s">
        <v>247</v>
      </c>
      <c r="BQ91" s="24" t="s">
        <v>247</v>
      </c>
      <c r="BR91" s="273"/>
      <c r="BS91" s="273"/>
      <c r="BT91" s="273"/>
      <c r="BU91" s="273"/>
      <c r="BV91" s="273"/>
      <c r="BW91" s="273"/>
      <c r="BX91" s="273"/>
      <c r="BY91" s="273"/>
      <c r="BZ91" s="273"/>
      <c r="CA91" s="273"/>
      <c r="CB91" s="273"/>
      <c r="CC91" s="24" t="s">
        <v>247</v>
      </c>
      <c r="CD91" s="24" t="s">
        <v>247</v>
      </c>
      <c r="CE91" s="25">
        <f t="shared" si="20"/>
        <v>16587</v>
      </c>
      <c r="CF91" s="25">
        <f>AY59-CE91</f>
        <v>0</v>
      </c>
    </row>
    <row r="92" spans="1:84">
      <c r="A92" s="21" t="s">
        <v>291</v>
      </c>
      <c r="B92" s="16"/>
      <c r="C92" s="273"/>
      <c r="D92" s="273"/>
      <c r="E92" s="273">
        <v>340</v>
      </c>
      <c r="F92" s="273"/>
      <c r="G92" s="273"/>
      <c r="H92" s="273"/>
      <c r="I92" s="273"/>
      <c r="J92" s="273"/>
      <c r="K92" s="273"/>
      <c r="L92" s="273">
        <v>7136</v>
      </c>
      <c r="M92" s="273"/>
      <c r="N92" s="273">
        <v>5834</v>
      </c>
      <c r="O92" s="273"/>
      <c r="P92" s="273">
        <v>302</v>
      </c>
      <c r="Q92" s="273"/>
      <c r="R92" s="273"/>
      <c r="S92" s="273">
        <v>1451</v>
      </c>
      <c r="T92" s="273"/>
      <c r="U92" s="273">
        <v>213</v>
      </c>
      <c r="V92" s="273">
        <v>101</v>
      </c>
      <c r="W92" s="273"/>
      <c r="X92" s="273"/>
      <c r="Y92" s="273">
        <v>1269</v>
      </c>
      <c r="Z92" s="273"/>
      <c r="AA92" s="273"/>
      <c r="AB92" s="273">
        <v>180</v>
      </c>
      <c r="AC92" s="273"/>
      <c r="AD92" s="273"/>
      <c r="AE92" s="273">
        <v>928</v>
      </c>
      <c r="AF92" s="273"/>
      <c r="AG92" s="273">
        <v>567</v>
      </c>
      <c r="AH92" s="273">
        <v>853</v>
      </c>
      <c r="AI92" s="273"/>
      <c r="AJ92" s="273">
        <v>3235</v>
      </c>
      <c r="AK92" s="273"/>
      <c r="AL92" s="273"/>
      <c r="AM92" s="273"/>
      <c r="AN92" s="273"/>
      <c r="AO92" s="273">
        <v>0</v>
      </c>
      <c r="AP92" s="273"/>
      <c r="AQ92" s="273"/>
      <c r="AR92" s="273"/>
      <c r="AS92" s="273"/>
      <c r="AT92" s="273"/>
      <c r="AU92" s="273"/>
      <c r="AV92" s="273"/>
      <c r="AW92" s="273"/>
      <c r="AX92" s="264" t="s">
        <v>247</v>
      </c>
      <c r="AY92" s="264" t="s">
        <v>247</v>
      </c>
      <c r="AZ92" s="24" t="s">
        <v>247</v>
      </c>
      <c r="BA92" s="273">
        <v>1286</v>
      </c>
      <c r="BB92" s="273">
        <v>221</v>
      </c>
      <c r="BC92" s="273"/>
      <c r="BD92" s="24" t="s">
        <v>247</v>
      </c>
      <c r="BE92" s="24" t="s">
        <v>247</v>
      </c>
      <c r="BF92" s="24" t="s">
        <v>247</v>
      </c>
      <c r="BG92" s="24" t="s">
        <v>247</v>
      </c>
      <c r="BH92" s="273"/>
      <c r="BI92" s="273"/>
      <c r="BJ92" s="24" t="s">
        <v>247</v>
      </c>
      <c r="BK92" s="273"/>
      <c r="BL92" s="273">
        <v>60</v>
      </c>
      <c r="BM92" s="273"/>
      <c r="BN92" s="24" t="s">
        <v>247</v>
      </c>
      <c r="BO92" s="24" t="s">
        <v>247</v>
      </c>
      <c r="BP92" s="24" t="s">
        <v>247</v>
      </c>
      <c r="BQ92" s="24" t="s">
        <v>247</v>
      </c>
      <c r="BR92" s="24" t="s">
        <v>247</v>
      </c>
      <c r="BS92" s="273"/>
      <c r="BT92" s="273"/>
      <c r="BU92" s="273"/>
      <c r="BV92" s="273">
        <v>54</v>
      </c>
      <c r="BW92" s="273"/>
      <c r="BX92" s="273"/>
      <c r="BY92" s="273">
        <v>259</v>
      </c>
      <c r="BZ92" s="273"/>
      <c r="CA92" s="273"/>
      <c r="CB92" s="273"/>
      <c r="CC92" s="24" t="s">
        <v>247</v>
      </c>
      <c r="CD92" s="24" t="s">
        <v>247</v>
      </c>
      <c r="CE92" s="25">
        <f t="shared" si="20"/>
        <v>24289</v>
      </c>
      <c r="CF92" s="16"/>
    </row>
    <row r="93" spans="1:84">
      <c r="A93" s="21" t="s">
        <v>292</v>
      </c>
      <c r="B93" s="16"/>
      <c r="C93" s="273"/>
      <c r="D93" s="273"/>
      <c r="E93" s="273">
        <v>602</v>
      </c>
      <c r="F93" s="273"/>
      <c r="G93" s="273"/>
      <c r="H93" s="273"/>
      <c r="I93" s="273"/>
      <c r="J93" s="273"/>
      <c r="K93" s="273"/>
      <c r="L93" s="273">
        <v>46411</v>
      </c>
      <c r="M93" s="273"/>
      <c r="N93" s="273">
        <v>1851</v>
      </c>
      <c r="O93" s="273"/>
      <c r="P93" s="273"/>
      <c r="Q93" s="273"/>
      <c r="R93" s="273"/>
      <c r="S93" s="273">
        <v>73</v>
      </c>
      <c r="T93" s="273"/>
      <c r="U93" s="273">
        <v>31</v>
      </c>
      <c r="V93" s="273">
        <v>32</v>
      </c>
      <c r="W93" s="273"/>
      <c r="X93" s="273"/>
      <c r="Y93" s="273">
        <v>406</v>
      </c>
      <c r="Z93" s="273"/>
      <c r="AA93" s="273"/>
      <c r="AB93" s="273"/>
      <c r="AC93" s="273"/>
      <c r="AD93" s="273"/>
      <c r="AE93" s="273">
        <v>2372</v>
      </c>
      <c r="AF93" s="273"/>
      <c r="AG93" s="273">
        <v>1083</v>
      </c>
      <c r="AH93" s="273">
        <v>156</v>
      </c>
      <c r="AI93" s="273"/>
      <c r="AJ93" s="273">
        <v>67</v>
      </c>
      <c r="AK93" s="273"/>
      <c r="AL93" s="273"/>
      <c r="AM93" s="273"/>
      <c r="AN93" s="273"/>
      <c r="AO93" s="273">
        <v>246</v>
      </c>
      <c r="AP93" s="273"/>
      <c r="AQ93" s="273"/>
      <c r="AR93" s="273"/>
      <c r="AS93" s="273"/>
      <c r="AT93" s="273"/>
      <c r="AU93" s="273"/>
      <c r="AV93" s="273"/>
      <c r="AW93" s="273"/>
      <c r="AX93" s="264" t="s">
        <v>247</v>
      </c>
      <c r="AY93" s="264" t="s">
        <v>247</v>
      </c>
      <c r="AZ93" s="24" t="s">
        <v>247</v>
      </c>
      <c r="BA93" s="24" t="s">
        <v>247</v>
      </c>
      <c r="BB93" s="273"/>
      <c r="BC93" s="273"/>
      <c r="BD93" s="24" t="s">
        <v>247</v>
      </c>
      <c r="BE93" s="24" t="s">
        <v>247</v>
      </c>
      <c r="BF93" s="24" t="s">
        <v>247</v>
      </c>
      <c r="BG93" s="24" t="s">
        <v>247</v>
      </c>
      <c r="BH93" s="273"/>
      <c r="BI93" s="273"/>
      <c r="BJ93" s="24" t="s">
        <v>247</v>
      </c>
      <c r="BK93" s="273"/>
      <c r="BL93" s="273"/>
      <c r="BM93" s="273"/>
      <c r="BN93" s="24" t="s">
        <v>247</v>
      </c>
      <c r="BO93" s="24" t="s">
        <v>247</v>
      </c>
      <c r="BP93" s="24" t="s">
        <v>247</v>
      </c>
      <c r="BQ93" s="24" t="s">
        <v>247</v>
      </c>
      <c r="BR93" s="24" t="s">
        <v>247</v>
      </c>
      <c r="BS93" s="273"/>
      <c r="BT93" s="273"/>
      <c r="BU93" s="273"/>
      <c r="BV93" s="273"/>
      <c r="BW93" s="273"/>
      <c r="BX93" s="273"/>
      <c r="BY93" s="273"/>
      <c r="BZ93" s="273"/>
      <c r="CA93" s="273"/>
      <c r="CB93" s="273"/>
      <c r="CC93" s="24" t="s">
        <v>247</v>
      </c>
      <c r="CD93" s="24" t="s">
        <v>247</v>
      </c>
      <c r="CE93" s="25">
        <f t="shared" si="20"/>
        <v>53330</v>
      </c>
      <c r="CF93" s="25">
        <f>BA59</f>
        <v>0</v>
      </c>
    </row>
    <row r="94" spans="1:84">
      <c r="A94" s="21" t="s">
        <v>293</v>
      </c>
      <c r="B94" s="16"/>
      <c r="C94" s="277"/>
      <c r="D94" s="277"/>
      <c r="E94" s="277">
        <v>0.15</v>
      </c>
      <c r="F94" s="277"/>
      <c r="G94" s="277"/>
      <c r="H94" s="277"/>
      <c r="I94" s="277"/>
      <c r="J94" s="277"/>
      <c r="K94" s="277"/>
      <c r="L94" s="277">
        <v>11.51</v>
      </c>
      <c r="M94" s="277"/>
      <c r="N94" s="277">
        <v>4.88</v>
      </c>
      <c r="O94" s="277"/>
      <c r="P94" s="274"/>
      <c r="Q94" s="274"/>
      <c r="R94" s="274"/>
      <c r="S94" s="278">
        <v>0.03</v>
      </c>
      <c r="T94" s="278"/>
      <c r="U94" s="279"/>
      <c r="V94" s="274"/>
      <c r="W94" s="274"/>
      <c r="X94" s="274"/>
      <c r="Y94" s="274"/>
      <c r="Z94" s="274"/>
      <c r="AA94" s="274"/>
      <c r="AB94" s="278"/>
      <c r="AC94" s="274"/>
      <c r="AD94" s="274"/>
      <c r="AE94" s="274"/>
      <c r="AF94" s="274"/>
      <c r="AG94" s="274"/>
      <c r="AH94" s="274"/>
      <c r="AI94" s="274"/>
      <c r="AJ94" s="274">
        <v>3.19</v>
      </c>
      <c r="AK94" s="274"/>
      <c r="AL94" s="274"/>
      <c r="AM94" s="274"/>
      <c r="AN94" s="274"/>
      <c r="AO94" s="274">
        <v>0.06</v>
      </c>
      <c r="AP94" s="274"/>
      <c r="AQ94" s="274"/>
      <c r="AR94" s="274"/>
      <c r="AS94" s="274"/>
      <c r="AT94" s="274"/>
      <c r="AU94" s="274"/>
      <c r="AV94" s="278"/>
      <c r="AW94" s="264" t="s">
        <v>247</v>
      </c>
      <c r="AX94" s="264" t="s">
        <v>247</v>
      </c>
      <c r="AY94" s="264" t="s">
        <v>247</v>
      </c>
      <c r="AZ94" s="24" t="s">
        <v>247</v>
      </c>
      <c r="BA94" s="24" t="s">
        <v>247</v>
      </c>
      <c r="BB94" s="24" t="s">
        <v>247</v>
      </c>
      <c r="BC94" s="24" t="s">
        <v>247</v>
      </c>
      <c r="BD94" s="24" t="s">
        <v>247</v>
      </c>
      <c r="BE94" s="24" t="s">
        <v>247</v>
      </c>
      <c r="BF94" s="24" t="s">
        <v>247</v>
      </c>
      <c r="BG94" s="24" t="s">
        <v>247</v>
      </c>
      <c r="BH94" s="24" t="s">
        <v>247</v>
      </c>
      <c r="BI94" s="24" t="s">
        <v>247</v>
      </c>
      <c r="BJ94" s="24" t="s">
        <v>247</v>
      </c>
      <c r="BK94" s="24" t="s">
        <v>247</v>
      </c>
      <c r="BL94" s="24" t="s">
        <v>247</v>
      </c>
      <c r="BM94" s="24" t="s">
        <v>247</v>
      </c>
      <c r="BN94" s="24" t="s">
        <v>247</v>
      </c>
      <c r="BO94" s="24" t="s">
        <v>247</v>
      </c>
      <c r="BP94" s="24" t="s">
        <v>247</v>
      </c>
      <c r="BQ94" s="24" t="s">
        <v>247</v>
      </c>
      <c r="BR94" s="24" t="s">
        <v>247</v>
      </c>
      <c r="BS94" s="24" t="s">
        <v>247</v>
      </c>
      <c r="BT94" s="24" t="s">
        <v>247</v>
      </c>
      <c r="BU94" s="265"/>
      <c r="BV94" s="265"/>
      <c r="BW94" s="265"/>
      <c r="BX94" s="265"/>
      <c r="BY94" s="265"/>
      <c r="BZ94" s="265"/>
      <c r="CA94" s="265"/>
      <c r="CB94" s="265"/>
      <c r="CC94" s="24" t="s">
        <v>247</v>
      </c>
      <c r="CD94" s="24" t="s">
        <v>247</v>
      </c>
      <c r="CE94" s="226">
        <f t="shared" si="20"/>
        <v>19.82</v>
      </c>
      <c r="CF94" s="29"/>
    </row>
    <row r="95" spans="1:84">
      <c r="A95" s="30" t="s">
        <v>294</v>
      </c>
      <c r="B95" s="30"/>
      <c r="C95" s="30"/>
      <c r="D95" s="30"/>
      <c r="E95" s="30"/>
    </row>
    <row r="96" spans="1:84">
      <c r="A96" s="31" t="s">
        <v>295</v>
      </c>
      <c r="B96" s="32"/>
      <c r="C96" s="283" t="s">
        <v>296</v>
      </c>
      <c r="D96" s="284" t="s">
        <v>297</v>
      </c>
      <c r="E96" s="285" t="s">
        <v>297</v>
      </c>
      <c r="F96" s="12"/>
    </row>
    <row r="97" spans="1:6">
      <c r="A97" s="25" t="s">
        <v>298</v>
      </c>
      <c r="B97" s="32" t="s">
        <v>299</v>
      </c>
      <c r="C97" s="286" t="s">
        <v>300</v>
      </c>
      <c r="D97" s="284" t="s">
        <v>297</v>
      </c>
      <c r="E97" s="285" t="s">
        <v>297</v>
      </c>
      <c r="F97" s="12"/>
    </row>
    <row r="98" spans="1:6">
      <c r="A98" s="25" t="s">
        <v>301</v>
      </c>
      <c r="B98" s="32" t="s">
        <v>299</v>
      </c>
      <c r="C98" s="287" t="s">
        <v>302</v>
      </c>
      <c r="D98" s="284" t="s">
        <v>297</v>
      </c>
      <c r="E98" s="285" t="s">
        <v>297</v>
      </c>
      <c r="F98" s="12"/>
    </row>
    <row r="99" spans="1:6">
      <c r="A99" s="25" t="s">
        <v>303</v>
      </c>
      <c r="B99" s="32" t="s">
        <v>299</v>
      </c>
      <c r="C99" s="288" t="s">
        <v>304</v>
      </c>
      <c r="D99" s="284" t="s">
        <v>297</v>
      </c>
      <c r="E99" s="285" t="s">
        <v>297</v>
      </c>
      <c r="F99" s="12"/>
    </row>
    <row r="100" spans="1:6">
      <c r="A100" s="25" t="s">
        <v>305</v>
      </c>
      <c r="B100" s="32" t="s">
        <v>299</v>
      </c>
      <c r="C100" s="287" t="s">
        <v>306</v>
      </c>
      <c r="D100" s="284" t="s">
        <v>297</v>
      </c>
      <c r="E100" s="285" t="s">
        <v>297</v>
      </c>
      <c r="F100" s="12"/>
    </row>
    <row r="101" spans="1:6">
      <c r="A101" s="25" t="s">
        <v>307</v>
      </c>
      <c r="B101" s="32" t="s">
        <v>299</v>
      </c>
      <c r="C101" s="287" t="s">
        <v>308</v>
      </c>
      <c r="D101" s="284" t="s">
        <v>297</v>
      </c>
      <c r="E101" s="285" t="s">
        <v>297</v>
      </c>
      <c r="F101" s="12"/>
    </row>
    <row r="102" spans="1:6">
      <c r="A102" s="25" t="s">
        <v>309</v>
      </c>
      <c r="B102" s="32" t="s">
        <v>299</v>
      </c>
      <c r="C102" s="289">
        <v>99159</v>
      </c>
      <c r="D102" s="284" t="s">
        <v>297</v>
      </c>
      <c r="E102" s="285" t="s">
        <v>297</v>
      </c>
      <c r="F102" s="12"/>
    </row>
    <row r="103" spans="1:6">
      <c r="A103" s="25" t="s">
        <v>310</v>
      </c>
      <c r="B103" s="32" t="s">
        <v>299</v>
      </c>
      <c r="C103" s="287" t="s">
        <v>311</v>
      </c>
      <c r="D103" s="284" t="s">
        <v>297</v>
      </c>
      <c r="E103" s="285" t="s">
        <v>297</v>
      </c>
      <c r="F103" s="12"/>
    </row>
    <row r="104" spans="1:6">
      <c r="A104" s="25" t="s">
        <v>312</v>
      </c>
      <c r="B104" s="32" t="s">
        <v>299</v>
      </c>
      <c r="C104" s="290" t="s">
        <v>1059</v>
      </c>
      <c r="D104" s="284" t="s">
        <v>297</v>
      </c>
      <c r="E104" s="285" t="s">
        <v>297</v>
      </c>
      <c r="F104" s="12"/>
    </row>
    <row r="105" spans="1:6">
      <c r="A105" s="25" t="s">
        <v>313</v>
      </c>
      <c r="B105" s="32" t="s">
        <v>299</v>
      </c>
      <c r="C105" s="290" t="s">
        <v>1060</v>
      </c>
      <c r="D105" s="284" t="s">
        <v>297</v>
      </c>
      <c r="E105" s="285" t="s">
        <v>297</v>
      </c>
      <c r="F105" s="12"/>
    </row>
    <row r="106" spans="1:6">
      <c r="A106" s="25" t="s">
        <v>314</v>
      </c>
      <c r="B106" s="32" t="s">
        <v>299</v>
      </c>
      <c r="C106" s="287" t="s">
        <v>1061</v>
      </c>
      <c r="D106" s="284" t="s">
        <v>297</v>
      </c>
      <c r="E106" s="285" t="s">
        <v>297</v>
      </c>
      <c r="F106" s="12"/>
    </row>
    <row r="107" spans="1:6">
      <c r="A107" s="25" t="s">
        <v>315</v>
      </c>
      <c r="B107" s="32" t="s">
        <v>299</v>
      </c>
      <c r="C107" s="291" t="s">
        <v>316</v>
      </c>
      <c r="D107" s="284" t="s">
        <v>297</v>
      </c>
      <c r="E107" s="285" t="s">
        <v>297</v>
      </c>
      <c r="F107" s="12"/>
    </row>
    <row r="108" spans="1:6">
      <c r="A108" s="25" t="s">
        <v>317</v>
      </c>
      <c r="B108" s="32" t="s">
        <v>299</v>
      </c>
      <c r="C108" s="291" t="s">
        <v>318</v>
      </c>
      <c r="D108" s="284" t="s">
        <v>297</v>
      </c>
      <c r="E108" s="285" t="s">
        <v>297</v>
      </c>
      <c r="F108" s="12"/>
    </row>
    <row r="109" spans="1:6">
      <c r="A109" s="33" t="s">
        <v>319</v>
      </c>
      <c r="B109" s="32" t="s">
        <v>299</v>
      </c>
      <c r="C109" s="287" t="s">
        <v>1382</v>
      </c>
      <c r="D109" s="284" t="s">
        <v>297</v>
      </c>
      <c r="E109" s="285" t="s">
        <v>297</v>
      </c>
      <c r="F109" s="12"/>
    </row>
    <row r="110" spans="1:6">
      <c r="A110" s="33" t="s">
        <v>320</v>
      </c>
      <c r="B110" s="32" t="s">
        <v>299</v>
      </c>
      <c r="C110" s="287" t="s">
        <v>1394</v>
      </c>
      <c r="D110" s="284" t="s">
        <v>297</v>
      </c>
      <c r="E110" s="285" t="s">
        <v>297</v>
      </c>
      <c r="F110" s="12"/>
    </row>
    <row r="111" spans="1:6">
      <c r="A111" s="30" t="s">
        <v>321</v>
      </c>
      <c r="B111" s="30"/>
      <c r="C111" s="30"/>
      <c r="D111" s="30"/>
      <c r="E111" s="30"/>
    </row>
    <row r="112" spans="1:6">
      <c r="A112" s="34" t="s">
        <v>322</v>
      </c>
      <c r="B112" s="34"/>
      <c r="C112" s="34"/>
      <c r="D112" s="34"/>
      <c r="E112" s="34"/>
    </row>
    <row r="113" spans="1:5">
      <c r="A113" s="16" t="s">
        <v>307</v>
      </c>
      <c r="B113" s="35" t="s">
        <v>299</v>
      </c>
      <c r="C113" s="292">
        <v>0</v>
      </c>
      <c r="D113" s="16"/>
      <c r="E113" s="16"/>
    </row>
    <row r="114" spans="1:5">
      <c r="A114" s="16" t="s">
        <v>310</v>
      </c>
      <c r="B114" s="35" t="s">
        <v>299</v>
      </c>
      <c r="C114" s="292">
        <v>0</v>
      </c>
      <c r="D114" s="16"/>
      <c r="E114" s="16"/>
    </row>
    <row r="115" spans="1:5">
      <c r="A115" s="16" t="s">
        <v>323</v>
      </c>
      <c r="B115" s="35" t="s">
        <v>299</v>
      </c>
      <c r="C115" s="292">
        <v>1</v>
      </c>
      <c r="D115" s="16"/>
      <c r="E115" s="16"/>
    </row>
    <row r="116" spans="1:5">
      <c r="A116" s="34" t="s">
        <v>324</v>
      </c>
      <c r="B116" s="34"/>
      <c r="C116" s="34"/>
      <c r="D116" s="34"/>
      <c r="E116" s="34"/>
    </row>
    <row r="117" spans="1:5">
      <c r="A117" s="16" t="s">
        <v>325</v>
      </c>
      <c r="B117" s="35" t="s">
        <v>299</v>
      </c>
      <c r="C117" s="292">
        <v>0</v>
      </c>
      <c r="D117" s="16"/>
      <c r="E117" s="16"/>
    </row>
    <row r="118" spans="1:5">
      <c r="A118" s="16" t="s">
        <v>158</v>
      </c>
      <c r="B118" s="35" t="s">
        <v>299</v>
      </c>
      <c r="C118" s="293">
        <v>0</v>
      </c>
      <c r="D118" s="16"/>
      <c r="E118" s="16"/>
    </row>
    <row r="119" spans="1:5">
      <c r="A119" s="34" t="s">
        <v>326</v>
      </c>
      <c r="B119" s="34"/>
      <c r="C119" s="34"/>
      <c r="D119" s="34"/>
      <c r="E119" s="34"/>
    </row>
    <row r="120" spans="1:5">
      <c r="A120" s="16" t="s">
        <v>327</v>
      </c>
      <c r="B120" s="35" t="s">
        <v>299</v>
      </c>
      <c r="C120" s="292">
        <v>0</v>
      </c>
      <c r="D120" s="16"/>
      <c r="E120" s="16"/>
    </row>
    <row r="121" spans="1:5">
      <c r="A121" s="16" t="s">
        <v>328</v>
      </c>
      <c r="B121" s="35" t="s">
        <v>299</v>
      </c>
      <c r="C121" s="292">
        <v>0</v>
      </c>
      <c r="D121" s="16"/>
      <c r="E121" s="16"/>
    </row>
    <row r="122" spans="1:5">
      <c r="A122" s="16" t="s">
        <v>329</v>
      </c>
      <c r="B122" s="35" t="s">
        <v>299</v>
      </c>
      <c r="C122" s="292">
        <v>0</v>
      </c>
      <c r="D122" s="16"/>
      <c r="E122" s="16"/>
    </row>
    <row r="123" spans="1:5">
      <c r="A123" s="16"/>
      <c r="B123" s="35"/>
      <c r="C123" s="36"/>
      <c r="D123" s="16"/>
      <c r="E123" s="16"/>
    </row>
    <row r="124" spans="1:5">
      <c r="A124" s="37" t="s">
        <v>330</v>
      </c>
      <c r="B124" s="30"/>
      <c r="C124" s="30"/>
      <c r="D124" s="30"/>
      <c r="E124" s="30"/>
    </row>
    <row r="125" spans="1:5">
      <c r="A125" s="16"/>
      <c r="B125" s="35"/>
      <c r="C125" s="36"/>
      <c r="D125" s="16"/>
      <c r="E125" s="16"/>
    </row>
    <row r="126" spans="1:5">
      <c r="A126" s="21" t="s">
        <v>331</v>
      </c>
      <c r="B126" s="16"/>
      <c r="C126" s="17" t="s">
        <v>332</v>
      </c>
      <c r="D126" s="18" t="s">
        <v>241</v>
      </c>
      <c r="E126" s="16"/>
    </row>
    <row r="127" spans="1:5">
      <c r="A127" s="16" t="s">
        <v>333</v>
      </c>
      <c r="B127" s="35" t="s">
        <v>299</v>
      </c>
      <c r="C127" s="294">
        <v>20</v>
      </c>
      <c r="D127" s="295">
        <v>71</v>
      </c>
      <c r="E127" s="16"/>
    </row>
    <row r="128" spans="1:5">
      <c r="A128" s="16" t="s">
        <v>334</v>
      </c>
      <c r="B128" s="35" t="s">
        <v>299</v>
      </c>
      <c r="C128" s="294">
        <v>50</v>
      </c>
      <c r="D128" s="295">
        <v>8279</v>
      </c>
      <c r="E128" s="16"/>
    </row>
    <row r="129" spans="1:5">
      <c r="A129" s="16" t="s">
        <v>335</v>
      </c>
      <c r="B129" s="35" t="s">
        <v>299</v>
      </c>
      <c r="C129" s="292">
        <v>0</v>
      </c>
      <c r="D129" s="295">
        <v>0</v>
      </c>
      <c r="E129" s="16"/>
    </row>
    <row r="130" spans="1:5">
      <c r="A130" s="16" t="s">
        <v>336</v>
      </c>
      <c r="B130" s="35" t="s">
        <v>299</v>
      </c>
      <c r="C130" s="292">
        <v>0</v>
      </c>
      <c r="D130" s="295">
        <v>0</v>
      </c>
      <c r="E130" s="16"/>
    </row>
    <row r="131" spans="1:5">
      <c r="A131" s="21" t="s">
        <v>337</v>
      </c>
      <c r="B131" s="16"/>
      <c r="C131" s="17" t="s">
        <v>193</v>
      </c>
      <c r="D131" s="16"/>
      <c r="E131" s="16"/>
    </row>
    <row r="132" spans="1:5">
      <c r="A132" s="16" t="s">
        <v>338</v>
      </c>
      <c r="B132" s="35" t="s">
        <v>299</v>
      </c>
      <c r="C132" s="292">
        <v>0</v>
      </c>
      <c r="D132" s="16"/>
      <c r="E132" s="16"/>
    </row>
    <row r="133" spans="1:5">
      <c r="A133" s="16" t="s">
        <v>339</v>
      </c>
      <c r="B133" s="35" t="s">
        <v>299</v>
      </c>
      <c r="C133" s="292">
        <v>0</v>
      </c>
      <c r="D133" s="16"/>
      <c r="E133" s="16"/>
    </row>
    <row r="134" spans="1:5">
      <c r="A134" s="16" t="s">
        <v>340</v>
      </c>
      <c r="B134" s="35" t="s">
        <v>299</v>
      </c>
      <c r="C134" s="296">
        <v>25</v>
      </c>
      <c r="D134" s="16"/>
      <c r="E134" s="16"/>
    </row>
    <row r="135" spans="1:5">
      <c r="A135" s="16" t="s">
        <v>341</v>
      </c>
      <c r="B135" s="35" t="s">
        <v>299</v>
      </c>
      <c r="C135" s="292">
        <v>0</v>
      </c>
      <c r="D135" s="16"/>
      <c r="E135" s="16"/>
    </row>
    <row r="136" spans="1:5">
      <c r="A136" s="16" t="s">
        <v>342</v>
      </c>
      <c r="B136" s="35" t="s">
        <v>299</v>
      </c>
      <c r="C136" s="292">
        <v>0</v>
      </c>
      <c r="D136" s="16"/>
      <c r="E136" s="16"/>
    </row>
    <row r="137" spans="1:5">
      <c r="A137" s="16" t="s">
        <v>343</v>
      </c>
      <c r="B137" s="35" t="s">
        <v>299</v>
      </c>
      <c r="C137" s="292">
        <v>0</v>
      </c>
      <c r="D137" s="16"/>
      <c r="E137" s="16"/>
    </row>
    <row r="138" spans="1:5">
      <c r="A138" s="16" t="s">
        <v>122</v>
      </c>
      <c r="B138" s="35" t="s">
        <v>299</v>
      </c>
      <c r="C138" s="292">
        <v>0</v>
      </c>
      <c r="D138" s="16"/>
      <c r="E138" s="16"/>
    </row>
    <row r="139" spans="1:5">
      <c r="A139" s="16" t="s">
        <v>344</v>
      </c>
      <c r="B139" s="35" t="s">
        <v>299</v>
      </c>
      <c r="C139" s="294">
        <v>0</v>
      </c>
      <c r="D139" s="16"/>
      <c r="E139" s="16"/>
    </row>
    <row r="140" spans="1:5">
      <c r="A140" s="16" t="s">
        <v>345</v>
      </c>
      <c r="B140" s="35"/>
      <c r="C140" s="292">
        <v>0</v>
      </c>
      <c r="D140" s="16"/>
      <c r="E140" s="16"/>
    </row>
    <row r="141" spans="1:5">
      <c r="A141" s="16" t="s">
        <v>335</v>
      </c>
      <c r="B141" s="35" t="s">
        <v>299</v>
      </c>
      <c r="C141" s="292">
        <v>0</v>
      </c>
      <c r="D141" s="16"/>
      <c r="E141" s="16"/>
    </row>
    <row r="142" spans="1:5">
      <c r="A142" s="16" t="s">
        <v>346</v>
      </c>
      <c r="B142" s="35" t="s">
        <v>299</v>
      </c>
      <c r="C142" s="292">
        <v>0</v>
      </c>
      <c r="D142" s="16"/>
      <c r="E142" s="16"/>
    </row>
    <row r="143" spans="1:5">
      <c r="A143" s="16" t="s">
        <v>347</v>
      </c>
      <c r="B143" s="16"/>
      <c r="C143" s="22"/>
      <c r="D143" s="16"/>
      <c r="E143" s="25">
        <f>SUM(C132:C142)</f>
        <v>25</v>
      </c>
    </row>
    <row r="144" spans="1:5">
      <c r="A144" s="16" t="s">
        <v>348</v>
      </c>
      <c r="B144" s="35" t="s">
        <v>299</v>
      </c>
      <c r="C144" s="294">
        <v>25</v>
      </c>
      <c r="D144" s="16"/>
      <c r="E144" s="16"/>
    </row>
    <row r="145" spans="1:6">
      <c r="A145" s="16" t="s">
        <v>349</v>
      </c>
      <c r="B145" s="35" t="s">
        <v>299</v>
      </c>
      <c r="C145" s="292">
        <v>0</v>
      </c>
      <c r="D145" s="16"/>
      <c r="E145" s="16"/>
    </row>
    <row r="146" spans="1:6">
      <c r="A146" s="16"/>
      <c r="B146" s="16"/>
      <c r="C146" s="22"/>
      <c r="D146" s="16"/>
      <c r="E146" s="16"/>
    </row>
    <row r="147" spans="1:6">
      <c r="A147" s="16" t="s">
        <v>350</v>
      </c>
      <c r="B147" s="35" t="s">
        <v>299</v>
      </c>
      <c r="C147" s="294">
        <v>0</v>
      </c>
      <c r="D147" s="16"/>
      <c r="E147" s="16"/>
    </row>
    <row r="148" spans="1:6">
      <c r="A148" s="16"/>
      <c r="B148" s="16"/>
      <c r="C148" s="22"/>
      <c r="D148" s="16"/>
      <c r="E148" s="16"/>
    </row>
    <row r="149" spans="1:6">
      <c r="A149" s="16"/>
      <c r="B149" s="16"/>
      <c r="C149" s="22"/>
      <c r="D149" s="16"/>
      <c r="E149" s="16"/>
    </row>
    <row r="150" spans="1:6">
      <c r="A150" s="16"/>
      <c r="B150" s="16"/>
      <c r="C150" s="22"/>
      <c r="D150" s="16"/>
      <c r="E150" s="16"/>
    </row>
    <row r="151" spans="1:6">
      <c r="A151" s="16"/>
      <c r="B151" s="16"/>
      <c r="C151" s="22"/>
      <c r="D151" s="16"/>
      <c r="E151" s="16"/>
    </row>
    <row r="152" spans="1:6">
      <c r="A152" s="30" t="s">
        <v>351</v>
      </c>
      <c r="B152" s="37"/>
      <c r="C152" s="37"/>
      <c r="D152" s="37"/>
      <c r="E152" s="37"/>
    </row>
    <row r="153" spans="1:6">
      <c r="A153" s="38" t="s">
        <v>352</v>
      </c>
      <c r="B153" s="39" t="s">
        <v>353</v>
      </c>
      <c r="C153" s="40" t="s">
        <v>354</v>
      </c>
      <c r="D153" s="39" t="s">
        <v>158</v>
      </c>
      <c r="E153" s="39" t="s">
        <v>229</v>
      </c>
    </row>
    <row r="154" spans="1:6">
      <c r="A154" s="16" t="s">
        <v>332</v>
      </c>
      <c r="B154" s="295">
        <v>16</v>
      </c>
      <c r="C154" s="295">
        <v>1</v>
      </c>
      <c r="D154" s="295">
        <v>1</v>
      </c>
      <c r="E154" s="25">
        <f>SUM(B154:D154)</f>
        <v>18</v>
      </c>
    </row>
    <row r="155" spans="1:6">
      <c r="A155" s="16" t="s">
        <v>241</v>
      </c>
      <c r="B155" s="295">
        <v>64</v>
      </c>
      <c r="C155" s="295">
        <v>2</v>
      </c>
      <c r="D155" s="295">
        <v>5</v>
      </c>
      <c r="E155" s="25">
        <f>SUM(B155:D155)</f>
        <v>71</v>
      </c>
    </row>
    <row r="156" spans="1:6">
      <c r="A156" s="16" t="s">
        <v>355</v>
      </c>
      <c r="B156" s="295">
        <v>0</v>
      </c>
      <c r="C156" s="295">
        <v>0</v>
      </c>
      <c r="D156" s="295">
        <v>0</v>
      </c>
      <c r="E156" s="25">
        <f>SUM(B156:D156)</f>
        <v>0</v>
      </c>
    </row>
    <row r="157" spans="1:6">
      <c r="A157" s="16" t="s">
        <v>286</v>
      </c>
      <c r="B157" s="295">
        <v>569759</v>
      </c>
      <c r="C157" s="295">
        <f>10513-7748</f>
        <v>2765</v>
      </c>
      <c r="D157" s="295">
        <v>60209</v>
      </c>
      <c r="E157" s="25">
        <f>SUM(B157:D157)</f>
        <v>632733</v>
      </c>
      <c r="F157" s="14"/>
    </row>
    <row r="158" spans="1:6">
      <c r="A158" s="16" t="s">
        <v>287</v>
      </c>
      <c r="B158" s="295">
        <v>2156717</v>
      </c>
      <c r="C158" s="340">
        <v>765456</v>
      </c>
      <c r="D158" s="295">
        <f>1146086+130312+351442</f>
        <v>1627840</v>
      </c>
      <c r="E158" s="25">
        <f>SUM(B158:D158)</f>
        <v>4550013</v>
      </c>
      <c r="F158" s="14"/>
    </row>
    <row r="159" spans="1:6">
      <c r="A159" s="38" t="s">
        <v>356</v>
      </c>
      <c r="B159" s="39" t="s">
        <v>353</v>
      </c>
      <c r="C159" s="40" t="s">
        <v>354</v>
      </c>
      <c r="D159" s="39" t="s">
        <v>158</v>
      </c>
      <c r="E159" s="39" t="s">
        <v>229</v>
      </c>
    </row>
    <row r="160" spans="1:6">
      <c r="A160" s="16" t="s">
        <v>332</v>
      </c>
      <c r="B160" s="272">
        <v>2</v>
      </c>
      <c r="C160" s="272">
        <v>23</v>
      </c>
      <c r="D160" s="272">
        <v>24</v>
      </c>
      <c r="E160" s="25">
        <f>SUM(B160:D160)</f>
        <v>49</v>
      </c>
    </row>
    <row r="161" spans="1:5">
      <c r="A161" s="16" t="s">
        <v>241</v>
      </c>
      <c r="B161" s="272">
        <v>391</v>
      </c>
      <c r="C161" s="272">
        <v>3838</v>
      </c>
      <c r="D161" s="272">
        <v>4050</v>
      </c>
      <c r="E161" s="25">
        <f>SUM(B161:D161)</f>
        <v>8279</v>
      </c>
    </row>
    <row r="162" spans="1:5">
      <c r="A162" s="16" t="s">
        <v>355</v>
      </c>
      <c r="B162" s="295">
        <v>0</v>
      </c>
      <c r="C162" s="295">
        <v>0</v>
      </c>
      <c r="D162" s="295">
        <v>0</v>
      </c>
      <c r="E162" s="25">
        <f>SUM(B162:D162)</f>
        <v>0</v>
      </c>
    </row>
    <row r="163" spans="1:5">
      <c r="A163" s="16" t="s">
        <v>286</v>
      </c>
      <c r="B163" s="272">
        <v>131376</v>
      </c>
      <c r="C163" s="272">
        <v>1206054</v>
      </c>
      <c r="D163" s="272">
        <f>1344+885283</f>
        <v>886627</v>
      </c>
      <c r="E163" s="25">
        <f>SUM(B163:D163)</f>
        <v>2224057</v>
      </c>
    </row>
    <row r="164" spans="1:5">
      <c r="A164" s="16" t="s">
        <v>287</v>
      </c>
      <c r="B164" s="295">
        <v>0</v>
      </c>
      <c r="C164" s="295">
        <v>0</v>
      </c>
      <c r="D164" s="295">
        <v>0</v>
      </c>
      <c r="E164" s="25">
        <f>SUM(B164:D164)</f>
        <v>0</v>
      </c>
    </row>
    <row r="165" spans="1:5">
      <c r="A165" s="38" t="s">
        <v>357</v>
      </c>
      <c r="B165" s="39" t="s">
        <v>353</v>
      </c>
      <c r="C165" s="40" t="s">
        <v>354</v>
      </c>
      <c r="D165" s="39" t="s">
        <v>158</v>
      </c>
      <c r="E165" s="39" t="s">
        <v>229</v>
      </c>
    </row>
    <row r="166" spans="1:5">
      <c r="A166" s="16" t="s">
        <v>332</v>
      </c>
      <c r="B166" s="295">
        <v>0</v>
      </c>
      <c r="C166" s="295">
        <v>0</v>
      </c>
      <c r="D166" s="295">
        <v>0</v>
      </c>
      <c r="E166" s="25">
        <f>SUM(B166:D166)</f>
        <v>0</v>
      </c>
    </row>
    <row r="167" spans="1:5">
      <c r="A167" s="16" t="s">
        <v>241</v>
      </c>
      <c r="B167" s="295">
        <v>0</v>
      </c>
      <c r="C167" s="295">
        <v>0</v>
      </c>
      <c r="D167" s="295">
        <v>0</v>
      </c>
      <c r="E167" s="25">
        <f>SUM(B167:D167)</f>
        <v>0</v>
      </c>
    </row>
    <row r="168" spans="1:5">
      <c r="A168" s="16" t="s">
        <v>355</v>
      </c>
      <c r="B168" s="295">
        <v>0</v>
      </c>
      <c r="C168" s="295">
        <v>0</v>
      </c>
      <c r="D168" s="295">
        <v>0</v>
      </c>
      <c r="E168" s="25">
        <f>SUM(B168:D168)</f>
        <v>0</v>
      </c>
    </row>
    <row r="169" spans="1:5">
      <c r="A169" s="16" t="s">
        <v>286</v>
      </c>
      <c r="B169" s="295">
        <v>0</v>
      </c>
      <c r="C169" s="295">
        <v>0</v>
      </c>
      <c r="D169" s="295">
        <v>0</v>
      </c>
      <c r="E169" s="25">
        <f>SUM(B169:D169)</f>
        <v>0</v>
      </c>
    </row>
    <row r="170" spans="1:5">
      <c r="A170" s="16" t="s">
        <v>287</v>
      </c>
      <c r="B170" s="295">
        <v>0</v>
      </c>
      <c r="C170" s="295">
        <v>0</v>
      </c>
      <c r="D170" s="295">
        <v>0</v>
      </c>
      <c r="E170" s="25">
        <f>SUM(B170:D170)</f>
        <v>0</v>
      </c>
    </row>
    <row r="171" spans="1:5">
      <c r="A171" s="20"/>
      <c r="B171" s="20"/>
      <c r="C171" s="41"/>
      <c r="D171" s="42"/>
      <c r="E171" s="16"/>
    </row>
    <row r="172" spans="1:5">
      <c r="A172" s="38" t="s">
        <v>358</v>
      </c>
      <c r="B172" s="39" t="s">
        <v>359</v>
      </c>
      <c r="C172" s="40" t="s">
        <v>360</v>
      </c>
      <c r="D172" s="16"/>
      <c r="E172" s="16"/>
    </row>
    <row r="173" spans="1:5">
      <c r="A173" s="20" t="s">
        <v>361</v>
      </c>
      <c r="B173" s="272">
        <v>317915</v>
      </c>
      <c r="C173" s="272">
        <v>232208</v>
      </c>
      <c r="D173" s="16"/>
      <c r="E173" s="16"/>
    </row>
    <row r="174" spans="1:5">
      <c r="A174" s="20"/>
      <c r="B174" s="42"/>
      <c r="C174" s="41"/>
      <c r="D174" s="16"/>
      <c r="E174" s="16"/>
    </row>
    <row r="175" spans="1:5">
      <c r="A175" s="20"/>
      <c r="B175" s="20"/>
      <c r="C175" s="41"/>
      <c r="D175" s="42"/>
      <c r="E175" s="16"/>
    </row>
    <row r="176" spans="1:5">
      <c r="A176" s="20"/>
      <c r="B176" s="20"/>
      <c r="C176" s="41"/>
      <c r="D176" s="42"/>
      <c r="E176" s="16"/>
    </row>
    <row r="177" spans="1:5">
      <c r="A177" s="20"/>
      <c r="B177" s="20"/>
      <c r="C177" s="41"/>
      <c r="D177" s="42"/>
      <c r="E177" s="16"/>
    </row>
    <row r="178" spans="1:5">
      <c r="A178" s="20"/>
      <c r="B178" s="20"/>
      <c r="C178" s="41"/>
      <c r="D178" s="42"/>
      <c r="E178" s="16"/>
    </row>
    <row r="179" spans="1:5">
      <c r="A179" s="37" t="s">
        <v>362</v>
      </c>
      <c r="B179" s="30"/>
      <c r="C179" s="30"/>
      <c r="D179" s="30"/>
      <c r="E179" s="30"/>
    </row>
    <row r="180" spans="1:5">
      <c r="A180" s="34" t="s">
        <v>363</v>
      </c>
      <c r="B180" s="34"/>
      <c r="C180" s="34"/>
      <c r="D180" s="34"/>
      <c r="E180" s="34"/>
    </row>
    <row r="181" spans="1:5">
      <c r="A181" s="16" t="s">
        <v>364</v>
      </c>
      <c r="B181" s="35" t="s">
        <v>299</v>
      </c>
      <c r="C181" s="292">
        <v>371135</v>
      </c>
      <c r="D181" s="16"/>
      <c r="E181" s="16"/>
    </row>
    <row r="182" spans="1:5">
      <c r="A182" s="16" t="s">
        <v>365</v>
      </c>
      <c r="B182" s="35" t="s">
        <v>299</v>
      </c>
      <c r="C182" s="292">
        <v>16902</v>
      </c>
      <c r="D182" s="16"/>
      <c r="E182" s="16"/>
    </row>
    <row r="183" spans="1:5">
      <c r="A183" s="20" t="s">
        <v>366</v>
      </c>
      <c r="B183" s="35" t="s">
        <v>299</v>
      </c>
      <c r="C183" s="292">
        <v>89008</v>
      </c>
      <c r="D183" s="16"/>
      <c r="E183" s="16"/>
    </row>
    <row r="184" spans="1:5">
      <c r="A184" s="16" t="s">
        <v>367</v>
      </c>
      <c r="B184" s="35" t="s">
        <v>299</v>
      </c>
      <c r="C184" s="292">
        <v>505650</v>
      </c>
      <c r="D184" s="16"/>
      <c r="E184" s="16"/>
    </row>
    <row r="185" spans="1:5">
      <c r="A185" s="16" t="s">
        <v>368</v>
      </c>
      <c r="B185" s="35" t="s">
        <v>299</v>
      </c>
      <c r="C185" s="292">
        <v>0</v>
      </c>
      <c r="D185" s="16"/>
      <c r="E185" s="16"/>
    </row>
    <row r="186" spans="1:5">
      <c r="A186" s="16" t="s">
        <v>369</v>
      </c>
      <c r="B186" s="35" t="s">
        <v>299</v>
      </c>
      <c r="C186" s="292">
        <v>128937</v>
      </c>
      <c r="D186" s="16"/>
      <c r="E186" s="16"/>
    </row>
    <row r="187" spans="1:5">
      <c r="A187" s="16" t="s">
        <v>370</v>
      </c>
      <c r="B187" s="35" t="s">
        <v>299</v>
      </c>
      <c r="C187" s="292">
        <v>-22674</v>
      </c>
      <c r="D187" s="16"/>
      <c r="E187" s="16"/>
    </row>
    <row r="188" spans="1:5">
      <c r="A188" s="16" t="s">
        <v>370</v>
      </c>
      <c r="B188" s="35" t="s">
        <v>299</v>
      </c>
      <c r="C188" s="292">
        <v>0</v>
      </c>
      <c r="D188" s="16"/>
      <c r="E188" s="16"/>
    </row>
    <row r="189" spans="1:5">
      <c r="A189" s="16" t="s">
        <v>229</v>
      </c>
      <c r="B189" s="16"/>
      <c r="C189" s="22"/>
      <c r="D189" s="25">
        <f>SUM(C181:C188)</f>
        <v>1088958</v>
      </c>
      <c r="E189" s="16"/>
    </row>
    <row r="190" spans="1:5">
      <c r="A190" s="34" t="s">
        <v>371</v>
      </c>
      <c r="B190" s="34"/>
      <c r="C190" s="34"/>
      <c r="D190" s="34"/>
      <c r="E190" s="34"/>
    </row>
    <row r="191" spans="1:5">
      <c r="A191" s="16" t="s">
        <v>372</v>
      </c>
      <c r="B191" s="35" t="s">
        <v>299</v>
      </c>
      <c r="C191" s="292">
        <v>2750</v>
      </c>
      <c r="D191" s="16"/>
      <c r="E191" s="16"/>
    </row>
    <row r="192" spans="1:5">
      <c r="A192" s="16" t="s">
        <v>373</v>
      </c>
      <c r="B192" s="35" t="s">
        <v>299</v>
      </c>
      <c r="C192" s="292">
        <v>20413</v>
      </c>
      <c r="D192" s="16"/>
      <c r="E192" s="16"/>
    </row>
    <row r="193" spans="1:5">
      <c r="A193" s="16" t="s">
        <v>229</v>
      </c>
      <c r="B193" s="16"/>
      <c r="C193" s="22"/>
      <c r="D193" s="25">
        <f>SUM(C191:C192)</f>
        <v>23163</v>
      </c>
      <c r="E193" s="16"/>
    </row>
    <row r="194" spans="1:5">
      <c r="A194" s="34" t="s">
        <v>374</v>
      </c>
      <c r="B194" s="34"/>
      <c r="C194" s="34"/>
      <c r="D194" s="34"/>
      <c r="E194" s="34"/>
    </row>
    <row r="195" spans="1:5">
      <c r="A195" s="16" t="s">
        <v>375</v>
      </c>
      <c r="B195" s="35" t="s">
        <v>299</v>
      </c>
      <c r="C195" s="292">
        <v>108850</v>
      </c>
      <c r="D195" s="16"/>
      <c r="E195" s="16"/>
    </row>
    <row r="196" spans="1:5">
      <c r="A196" s="16" t="s">
        <v>376</v>
      </c>
      <c r="B196" s="35" t="s">
        <v>299</v>
      </c>
      <c r="C196" s="292">
        <v>34897</v>
      </c>
      <c r="D196" s="16"/>
      <c r="E196" s="16"/>
    </row>
    <row r="197" spans="1:5">
      <c r="A197" s="16" t="s">
        <v>229</v>
      </c>
      <c r="B197" s="16"/>
      <c r="C197" s="22"/>
      <c r="D197" s="25">
        <f>SUM(C195:C196)</f>
        <v>143747</v>
      </c>
      <c r="E197" s="16"/>
    </row>
    <row r="198" spans="1:5">
      <c r="A198" s="34" t="s">
        <v>377</v>
      </c>
      <c r="B198" s="34"/>
      <c r="C198" s="34"/>
      <c r="D198" s="34"/>
      <c r="E198" s="34"/>
    </row>
    <row r="199" spans="1:5">
      <c r="A199" s="16" t="s">
        <v>378</v>
      </c>
      <c r="B199" s="35" t="s">
        <v>299</v>
      </c>
      <c r="C199" s="292">
        <v>12131</v>
      </c>
      <c r="D199" s="16"/>
      <c r="E199" s="16"/>
    </row>
    <row r="200" spans="1:5">
      <c r="A200" s="16" t="s">
        <v>379</v>
      </c>
      <c r="B200" s="35" t="s">
        <v>299</v>
      </c>
      <c r="C200" s="292">
        <v>41361</v>
      </c>
      <c r="D200" s="16"/>
      <c r="E200" s="16"/>
    </row>
    <row r="201" spans="1:5">
      <c r="A201" s="16" t="s">
        <v>158</v>
      </c>
      <c r="B201" s="35" t="s">
        <v>299</v>
      </c>
      <c r="C201" s="292">
        <v>0</v>
      </c>
      <c r="D201" s="16"/>
      <c r="E201" s="16"/>
    </row>
    <row r="202" spans="1:5">
      <c r="A202" s="16" t="s">
        <v>229</v>
      </c>
      <c r="B202" s="16"/>
      <c r="C202" s="22"/>
      <c r="D202" s="25">
        <f>SUM(C199:C201)</f>
        <v>53492</v>
      </c>
      <c r="E202" s="16"/>
    </row>
    <row r="203" spans="1:5">
      <c r="A203" s="34" t="s">
        <v>380</v>
      </c>
      <c r="B203" s="34"/>
      <c r="C203" s="34"/>
      <c r="D203" s="34"/>
      <c r="E203" s="34"/>
    </row>
    <row r="204" spans="1:5">
      <c r="A204" s="16" t="s">
        <v>381</v>
      </c>
      <c r="B204" s="35" t="s">
        <v>299</v>
      </c>
      <c r="C204" s="292">
        <v>0</v>
      </c>
      <c r="D204" s="16"/>
      <c r="E204" s="16"/>
    </row>
    <row r="205" spans="1:5">
      <c r="A205" s="16" t="s">
        <v>382</v>
      </c>
      <c r="B205" s="35" t="s">
        <v>299</v>
      </c>
      <c r="C205" s="292">
        <v>172766</v>
      </c>
      <c r="D205" s="16"/>
      <c r="E205" s="16"/>
    </row>
    <row r="206" spans="1:5">
      <c r="A206" s="16" t="s">
        <v>229</v>
      </c>
      <c r="B206" s="16"/>
      <c r="C206" s="22"/>
      <c r="D206" s="25">
        <f>SUM(C204:C205)</f>
        <v>172766</v>
      </c>
      <c r="E206" s="16"/>
    </row>
    <row r="207" spans="1:5">
      <c r="A207" s="16"/>
      <c r="B207" s="16"/>
      <c r="C207" s="22"/>
      <c r="D207" s="16"/>
      <c r="E207" s="16"/>
    </row>
    <row r="208" spans="1:5">
      <c r="A208" s="30" t="s">
        <v>383</v>
      </c>
      <c r="B208" s="30"/>
      <c r="C208" s="30"/>
      <c r="D208" s="30"/>
      <c r="E208" s="30"/>
    </row>
    <row r="209" spans="1:5">
      <c r="A209" s="37" t="s">
        <v>384</v>
      </c>
      <c r="B209" s="30"/>
      <c r="C209" s="30"/>
      <c r="D209" s="30"/>
      <c r="E209" s="30"/>
    </row>
    <row r="210" spans="1:5">
      <c r="A210" s="21"/>
      <c r="B210" s="18" t="s">
        <v>385</v>
      </c>
      <c r="C210" s="17" t="s">
        <v>386</v>
      </c>
      <c r="D210" s="18" t="s">
        <v>387</v>
      </c>
      <c r="E210" s="18" t="s">
        <v>388</v>
      </c>
    </row>
    <row r="211" spans="1:5">
      <c r="A211" s="16" t="s">
        <v>389</v>
      </c>
      <c r="B211" s="292">
        <v>16481</v>
      </c>
      <c r="C211" s="292">
        <v>0</v>
      </c>
      <c r="D211" s="295">
        <v>0</v>
      </c>
      <c r="E211" s="25">
        <f t="shared" ref="E211:E219" si="22">SUM(B211:C211)-D211</f>
        <v>16481</v>
      </c>
    </row>
    <row r="212" spans="1:5">
      <c r="A212" s="16" t="s">
        <v>390</v>
      </c>
      <c r="B212" s="292">
        <v>443865</v>
      </c>
      <c r="C212" s="292">
        <v>0</v>
      </c>
      <c r="D212" s="295">
        <v>0</v>
      </c>
      <c r="E212" s="25">
        <f t="shared" si="22"/>
        <v>443865</v>
      </c>
    </row>
    <row r="213" spans="1:5">
      <c r="A213" s="16" t="s">
        <v>391</v>
      </c>
      <c r="B213" s="292">
        <v>6408501</v>
      </c>
      <c r="C213" s="292">
        <f>291970+38250</f>
        <v>330220</v>
      </c>
      <c r="D213" s="295">
        <v>0</v>
      </c>
      <c r="E213" s="25">
        <f t="shared" si="22"/>
        <v>6738721</v>
      </c>
    </row>
    <row r="214" spans="1:5">
      <c r="A214" s="16" t="s">
        <v>392</v>
      </c>
      <c r="B214" s="292">
        <v>0</v>
      </c>
      <c r="C214" s="292">
        <v>0</v>
      </c>
      <c r="D214" s="295">
        <v>0</v>
      </c>
      <c r="E214" s="25">
        <f>SUM(B214:C214)-D214</f>
        <v>0</v>
      </c>
    </row>
    <row r="215" spans="1:5">
      <c r="A215" s="16" t="s">
        <v>393</v>
      </c>
      <c r="B215" s="292">
        <v>7945090</v>
      </c>
      <c r="C215" s="292">
        <f>115018+29182</f>
        <v>144200</v>
      </c>
      <c r="D215" s="295">
        <v>0</v>
      </c>
      <c r="E215" s="25">
        <f t="shared" si="22"/>
        <v>8089290</v>
      </c>
    </row>
    <row r="216" spans="1:5">
      <c r="A216" s="16" t="s">
        <v>394</v>
      </c>
      <c r="B216" s="292">
        <v>1391758</v>
      </c>
      <c r="C216" s="292">
        <v>0</v>
      </c>
      <c r="D216" s="295">
        <v>0</v>
      </c>
      <c r="E216" s="25">
        <f t="shared" si="22"/>
        <v>1391758</v>
      </c>
    </row>
    <row r="217" spans="1:5">
      <c r="A217" s="16" t="s">
        <v>395</v>
      </c>
      <c r="B217" s="292">
        <v>0</v>
      </c>
      <c r="C217" s="292">
        <v>0</v>
      </c>
      <c r="D217" s="295">
        <v>0</v>
      </c>
      <c r="E217" s="25">
        <f t="shared" si="22"/>
        <v>0</v>
      </c>
    </row>
    <row r="218" spans="1:5">
      <c r="A218" s="16" t="s">
        <v>396</v>
      </c>
      <c r="B218" s="292">
        <v>3706248</v>
      </c>
      <c r="C218" s="292">
        <v>0</v>
      </c>
      <c r="D218" s="295">
        <v>0</v>
      </c>
      <c r="E218" s="25">
        <f t="shared" si="22"/>
        <v>3706248</v>
      </c>
    </row>
    <row r="219" spans="1:5">
      <c r="A219" s="16" t="s">
        <v>397</v>
      </c>
      <c r="B219" s="292">
        <v>280522</v>
      </c>
      <c r="C219" s="292">
        <v>145833</v>
      </c>
      <c r="D219" s="295">
        <v>321152</v>
      </c>
      <c r="E219" s="25">
        <f t="shared" si="22"/>
        <v>105203</v>
      </c>
    </row>
    <row r="220" spans="1:5">
      <c r="A220" s="16" t="s">
        <v>229</v>
      </c>
      <c r="B220" s="25">
        <f>SUM(B211:B219)</f>
        <v>20192465</v>
      </c>
      <c r="C220" s="225">
        <f>SUM(C211:C219)</f>
        <v>620253</v>
      </c>
      <c r="D220" s="25">
        <f>SUM(D211:D219)</f>
        <v>321152</v>
      </c>
      <c r="E220" s="25">
        <f>SUM(E211:E219)</f>
        <v>20491566</v>
      </c>
    </row>
    <row r="221" spans="1:5">
      <c r="A221" s="16"/>
      <c r="B221" s="16"/>
      <c r="C221" s="22"/>
      <c r="D221" s="16"/>
      <c r="E221" s="16"/>
    </row>
    <row r="222" spans="1:5">
      <c r="A222" s="37" t="s">
        <v>398</v>
      </c>
      <c r="B222" s="37"/>
      <c r="C222" s="37"/>
      <c r="D222" s="37"/>
      <c r="E222" s="37"/>
    </row>
    <row r="223" spans="1:5">
      <c r="A223" s="21"/>
      <c r="B223" s="18" t="s">
        <v>385</v>
      </c>
      <c r="C223" s="17" t="s">
        <v>386</v>
      </c>
      <c r="D223" s="18" t="s">
        <v>387</v>
      </c>
      <c r="E223" s="18" t="s">
        <v>388</v>
      </c>
    </row>
    <row r="224" spans="1:5">
      <c r="A224" s="16" t="s">
        <v>389</v>
      </c>
      <c r="B224" s="42"/>
      <c r="C224" s="41"/>
      <c r="D224" s="42"/>
      <c r="E224" s="16"/>
    </row>
    <row r="225" spans="1:6">
      <c r="A225" s="16" t="s">
        <v>390</v>
      </c>
      <c r="B225" s="292">
        <v>372972</v>
      </c>
      <c r="C225" s="292">
        <v>29078</v>
      </c>
      <c r="D225" s="295">
        <v>0</v>
      </c>
      <c r="E225" s="25">
        <f t="shared" ref="E225:E232" si="23">SUM(B225:C225)-D225</f>
        <v>402050</v>
      </c>
    </row>
    <row r="226" spans="1:6">
      <c r="A226" s="16" t="s">
        <v>391</v>
      </c>
      <c r="B226" s="292">
        <v>2539674</v>
      </c>
      <c r="C226" s="292">
        <v>219299</v>
      </c>
      <c r="D226" s="295">
        <v>0</v>
      </c>
      <c r="E226" s="25">
        <f t="shared" si="23"/>
        <v>2758973</v>
      </c>
    </row>
    <row r="227" spans="1:6">
      <c r="A227" s="16" t="s">
        <v>392</v>
      </c>
      <c r="B227" s="292">
        <v>0</v>
      </c>
      <c r="C227" s="292">
        <v>0</v>
      </c>
      <c r="D227" s="295">
        <v>0</v>
      </c>
      <c r="E227" s="25">
        <f t="shared" si="23"/>
        <v>0</v>
      </c>
    </row>
    <row r="228" spans="1:6">
      <c r="A228" s="16" t="s">
        <v>393</v>
      </c>
      <c r="B228" s="292">
        <v>6378494</v>
      </c>
      <c r="C228" s="292">
        <v>608898</v>
      </c>
      <c r="D228" s="295">
        <v>0</v>
      </c>
      <c r="E228" s="25">
        <f t="shared" si="23"/>
        <v>6987392</v>
      </c>
    </row>
    <row r="229" spans="1:6">
      <c r="A229" s="16" t="s">
        <v>394</v>
      </c>
      <c r="B229" s="292">
        <v>1365020</v>
      </c>
      <c r="C229" s="292">
        <v>26738</v>
      </c>
      <c r="D229" s="295">
        <v>0</v>
      </c>
      <c r="E229" s="25">
        <f t="shared" si="23"/>
        <v>1391758</v>
      </c>
    </row>
    <row r="230" spans="1:6">
      <c r="A230" s="16" t="s">
        <v>395</v>
      </c>
      <c r="B230" s="292">
        <v>0</v>
      </c>
      <c r="C230" s="292">
        <v>0</v>
      </c>
      <c r="D230" s="295">
        <v>0</v>
      </c>
      <c r="E230" s="25">
        <f t="shared" si="23"/>
        <v>0</v>
      </c>
    </row>
    <row r="231" spans="1:6">
      <c r="A231" s="16" t="s">
        <v>396</v>
      </c>
      <c r="B231" s="292">
        <v>685359</v>
      </c>
      <c r="C231" s="292">
        <v>410139</v>
      </c>
      <c r="D231" s="295">
        <v>0</v>
      </c>
      <c r="E231" s="25">
        <f t="shared" si="23"/>
        <v>1095498</v>
      </c>
    </row>
    <row r="232" spans="1:6">
      <c r="A232" s="16" t="s">
        <v>397</v>
      </c>
      <c r="B232" s="292">
        <v>0</v>
      </c>
      <c r="C232" s="292">
        <v>0</v>
      </c>
      <c r="D232" s="295">
        <v>0</v>
      </c>
      <c r="E232" s="25">
        <f t="shared" si="23"/>
        <v>0</v>
      </c>
    </row>
    <row r="233" spans="1:6">
      <c r="A233" s="16" t="s">
        <v>229</v>
      </c>
      <c r="B233" s="25">
        <f>SUM(B224:B232)</f>
        <v>11341519</v>
      </c>
      <c r="C233" s="225">
        <f>SUM(C224:C232)</f>
        <v>1294152</v>
      </c>
      <c r="D233" s="25">
        <f>SUM(D224:D232)</f>
        <v>0</v>
      </c>
      <c r="E233" s="25">
        <f>SUM(E224:E232)</f>
        <v>12635671</v>
      </c>
    </row>
    <row r="234" spans="1:6">
      <c r="A234" s="16"/>
      <c r="B234" s="16"/>
      <c r="C234" s="22"/>
      <c r="D234" s="16"/>
      <c r="E234" s="16"/>
      <c r="F234" s="11">
        <f>E220-E233</f>
        <v>7855895</v>
      </c>
    </row>
    <row r="235" spans="1:6">
      <c r="A235" s="30" t="s">
        <v>399</v>
      </c>
      <c r="B235" s="30"/>
      <c r="C235" s="30"/>
      <c r="D235" s="30"/>
      <c r="E235" s="30"/>
    </row>
    <row r="236" spans="1:6">
      <c r="A236" s="30"/>
      <c r="B236" s="345" t="s">
        <v>400</v>
      </c>
      <c r="C236" s="345"/>
      <c r="D236" s="30"/>
      <c r="E236" s="30"/>
    </row>
    <row r="237" spans="1:6">
      <c r="A237" s="43" t="s">
        <v>400</v>
      </c>
      <c r="B237" s="30"/>
      <c r="C237" s="292">
        <v>55719</v>
      </c>
      <c r="D237" s="32">
        <f>C237</f>
        <v>55719</v>
      </c>
      <c r="E237" s="30"/>
    </row>
    <row r="238" spans="1:6">
      <c r="A238" s="34" t="s">
        <v>401</v>
      </c>
      <c r="B238" s="34"/>
      <c r="C238" s="34"/>
      <c r="D238" s="34"/>
      <c r="E238" s="34"/>
    </row>
    <row r="239" spans="1:6">
      <c r="A239" s="16" t="s">
        <v>402</v>
      </c>
      <c r="B239" s="35" t="s">
        <v>299</v>
      </c>
      <c r="C239" s="292">
        <v>91715</v>
      </c>
      <c r="D239" s="16"/>
      <c r="E239" s="16"/>
    </row>
    <row r="240" spans="1:6">
      <c r="A240" s="16" t="s">
        <v>403</v>
      </c>
      <c r="B240" s="35" t="s">
        <v>299</v>
      </c>
      <c r="C240" s="292">
        <v>0</v>
      </c>
      <c r="D240" s="16"/>
      <c r="E240" s="16"/>
    </row>
    <row r="241" spans="1:5">
      <c r="A241" s="16" t="s">
        <v>404</v>
      </c>
      <c r="B241" s="35" t="s">
        <v>299</v>
      </c>
      <c r="C241" s="292">
        <v>0</v>
      </c>
      <c r="D241" s="16"/>
      <c r="E241" s="16"/>
    </row>
    <row r="242" spans="1:5">
      <c r="A242" s="16" t="s">
        <v>405</v>
      </c>
      <c r="B242" s="35" t="s">
        <v>299</v>
      </c>
      <c r="C242" s="292">
        <v>0</v>
      </c>
      <c r="D242" s="16"/>
      <c r="E242" s="16"/>
    </row>
    <row r="243" spans="1:5">
      <c r="A243" s="16" t="s">
        <v>406</v>
      </c>
      <c r="B243" s="35" t="s">
        <v>299</v>
      </c>
      <c r="C243" s="292">
        <v>0</v>
      </c>
      <c r="D243" s="16"/>
      <c r="E243" s="16"/>
    </row>
    <row r="244" spans="1:5">
      <c r="A244" s="16" t="s">
        <v>407</v>
      </c>
      <c r="B244" s="35" t="s">
        <v>299</v>
      </c>
      <c r="C244" s="292">
        <f>-3761725-C239</f>
        <v>-3853440</v>
      </c>
      <c r="D244" s="16"/>
      <c r="E244" s="16"/>
    </row>
    <row r="245" spans="1:5">
      <c r="A245" s="16" t="s">
        <v>408</v>
      </c>
      <c r="B245" s="16"/>
      <c r="C245" s="22"/>
      <c r="D245" s="25">
        <f>SUM(C239:C244)</f>
        <v>-3761725</v>
      </c>
      <c r="E245" s="16"/>
    </row>
    <row r="246" spans="1:5">
      <c r="A246" s="34" t="s">
        <v>409</v>
      </c>
      <c r="B246" s="34"/>
      <c r="C246" s="34"/>
      <c r="D246" s="34"/>
      <c r="E246" s="34"/>
    </row>
    <row r="247" spans="1:5">
      <c r="A247" s="21" t="s">
        <v>410</v>
      </c>
      <c r="B247" s="35" t="s">
        <v>299</v>
      </c>
      <c r="C247" s="294">
        <v>53</v>
      </c>
      <c r="D247" s="16"/>
      <c r="E247" s="16"/>
    </row>
    <row r="248" spans="1:5">
      <c r="A248" s="21"/>
      <c r="B248" s="35"/>
      <c r="C248" s="22"/>
      <c r="D248" s="16"/>
      <c r="E248" s="16"/>
    </row>
    <row r="249" spans="1:5">
      <c r="A249" s="21" t="s">
        <v>411</v>
      </c>
      <c r="B249" s="35" t="s">
        <v>299</v>
      </c>
      <c r="C249" s="292">
        <v>35954.03</v>
      </c>
      <c r="D249" s="16"/>
      <c r="E249" s="16"/>
    </row>
    <row r="250" spans="1:5">
      <c r="A250" s="21" t="s">
        <v>412</v>
      </c>
      <c r="B250" s="35" t="s">
        <v>299</v>
      </c>
      <c r="C250" s="292">
        <v>52840.97</v>
      </c>
      <c r="D250" s="16"/>
      <c r="E250" s="16"/>
    </row>
    <row r="251" spans="1:5">
      <c r="A251" s="16"/>
      <c r="B251" s="16"/>
      <c r="C251" s="22"/>
      <c r="D251" s="16"/>
      <c r="E251" s="16"/>
    </row>
    <row r="252" spans="1:5">
      <c r="A252" s="21" t="s">
        <v>413</v>
      </c>
      <c r="B252" s="16"/>
      <c r="C252" s="22"/>
      <c r="D252" s="25">
        <f>SUM(C249:C251)</f>
        <v>88795</v>
      </c>
      <c r="E252" s="16"/>
    </row>
    <row r="253" spans="1:5">
      <c r="A253" s="34" t="s">
        <v>414</v>
      </c>
      <c r="B253" s="34"/>
      <c r="C253" s="34"/>
      <c r="D253" s="34"/>
      <c r="E253" s="34"/>
    </row>
    <row r="254" spans="1:5">
      <c r="A254" s="16" t="s">
        <v>415</v>
      </c>
      <c r="B254" s="35" t="s">
        <v>299</v>
      </c>
      <c r="C254" s="292">
        <v>0</v>
      </c>
      <c r="D254" s="16"/>
      <c r="E254" s="16"/>
    </row>
    <row r="255" spans="1:5">
      <c r="A255" s="16" t="s">
        <v>414</v>
      </c>
      <c r="B255" s="35" t="s">
        <v>299</v>
      </c>
      <c r="C255" s="292">
        <v>0</v>
      </c>
      <c r="D255" s="16"/>
      <c r="E255" s="16"/>
    </row>
    <row r="256" spans="1:5">
      <c r="A256" s="16" t="s">
        <v>416</v>
      </c>
      <c r="B256" s="16"/>
      <c r="C256" s="22"/>
      <c r="D256" s="25">
        <f>SUM(C254:C255)</f>
        <v>0</v>
      </c>
      <c r="E256" s="16"/>
    </row>
    <row r="257" spans="1:5">
      <c r="A257" s="16"/>
      <c r="B257" s="16"/>
      <c r="C257" s="22"/>
      <c r="D257" s="16"/>
      <c r="E257" s="16"/>
    </row>
    <row r="258" spans="1:5">
      <c r="A258" s="16" t="s">
        <v>417</v>
      </c>
      <c r="B258" s="16"/>
      <c r="C258" s="22"/>
      <c r="D258" s="25">
        <f>D237+D245+D252+D256</f>
        <v>-3617211</v>
      </c>
      <c r="E258" s="16"/>
    </row>
    <row r="259" spans="1:5">
      <c r="A259" s="16"/>
      <c r="B259" s="16"/>
      <c r="C259" s="22"/>
      <c r="D259" s="16"/>
      <c r="E259" s="16"/>
    </row>
    <row r="260" spans="1:5">
      <c r="A260" s="16"/>
      <c r="B260" s="16"/>
      <c r="C260" s="22"/>
      <c r="D260" s="16"/>
      <c r="E260" s="16"/>
    </row>
    <row r="261" spans="1:5">
      <c r="A261" s="16"/>
      <c r="B261" s="16"/>
      <c r="C261" s="22"/>
      <c r="D261" s="16"/>
      <c r="E261" s="16"/>
    </row>
    <row r="262" spans="1:5">
      <c r="A262" s="16"/>
      <c r="B262" s="16"/>
      <c r="C262" s="22"/>
      <c r="D262" s="16"/>
      <c r="E262" s="16"/>
    </row>
    <row r="263" spans="1:5">
      <c r="A263" s="16"/>
      <c r="B263" s="16"/>
      <c r="C263" s="22"/>
      <c r="D263" s="16"/>
      <c r="E263" s="16"/>
    </row>
    <row r="264" spans="1:5">
      <c r="A264" s="30" t="s">
        <v>418</v>
      </c>
      <c r="B264" s="30"/>
      <c r="C264" s="30"/>
      <c r="D264" s="30"/>
      <c r="E264" s="30"/>
    </row>
    <row r="265" spans="1:5">
      <c r="A265" s="34" t="s">
        <v>419</v>
      </c>
      <c r="B265" s="34"/>
      <c r="C265" s="34"/>
      <c r="D265" s="34"/>
      <c r="E265" s="34"/>
    </row>
    <row r="266" spans="1:5">
      <c r="A266" s="16" t="s">
        <v>420</v>
      </c>
      <c r="B266" s="35" t="s">
        <v>299</v>
      </c>
      <c r="C266" s="292">
        <v>1986608</v>
      </c>
      <c r="D266" s="16"/>
      <c r="E266" s="16"/>
    </row>
    <row r="267" spans="1:5">
      <c r="A267" s="16" t="s">
        <v>421</v>
      </c>
      <c r="B267" s="35" t="s">
        <v>299</v>
      </c>
      <c r="C267" s="292">
        <v>0</v>
      </c>
      <c r="D267" s="16"/>
      <c r="E267" s="16"/>
    </row>
    <row r="268" spans="1:5">
      <c r="A268" s="16" t="s">
        <v>422</v>
      </c>
      <c r="B268" s="35" t="s">
        <v>299</v>
      </c>
      <c r="C268" s="292">
        <v>2435544</v>
      </c>
      <c r="D268" s="16"/>
      <c r="E268" s="16"/>
    </row>
    <row r="269" spans="1:5">
      <c r="A269" s="16" t="s">
        <v>423</v>
      </c>
      <c r="B269" s="35" t="s">
        <v>299</v>
      </c>
      <c r="C269" s="292">
        <v>0</v>
      </c>
      <c r="D269" s="16"/>
      <c r="E269" s="16"/>
    </row>
    <row r="270" spans="1:5">
      <c r="A270" s="16" t="s">
        <v>424</v>
      </c>
      <c r="B270" s="35" t="s">
        <v>299</v>
      </c>
      <c r="C270" s="292">
        <v>562227</v>
      </c>
      <c r="D270" s="16"/>
      <c r="E270" s="16"/>
    </row>
    <row r="271" spans="1:5">
      <c r="A271" s="16" t="s">
        <v>425</v>
      </c>
      <c r="B271" s="35" t="s">
        <v>299</v>
      </c>
      <c r="C271" s="292">
        <v>9649</v>
      </c>
      <c r="D271" s="16"/>
      <c r="E271" s="16"/>
    </row>
    <row r="272" spans="1:5">
      <c r="A272" s="16" t="s">
        <v>426</v>
      </c>
      <c r="B272" s="35" t="s">
        <v>299</v>
      </c>
      <c r="C272" s="292">
        <v>0</v>
      </c>
      <c r="D272" s="16"/>
      <c r="E272" s="16"/>
    </row>
    <row r="273" spans="1:5">
      <c r="A273" s="16" t="s">
        <v>427</v>
      </c>
      <c r="B273" s="35" t="s">
        <v>299</v>
      </c>
      <c r="C273" s="292">
        <v>233979</v>
      </c>
      <c r="D273" s="16"/>
      <c r="E273" s="16"/>
    </row>
    <row r="274" spans="1:5">
      <c r="A274" s="16" t="s">
        <v>428</v>
      </c>
      <c r="B274" s="35" t="s">
        <v>299</v>
      </c>
      <c r="C274" s="292">
        <v>193759</v>
      </c>
      <c r="D274" s="16"/>
      <c r="E274" s="16"/>
    </row>
    <row r="275" spans="1:5">
      <c r="A275" s="16" t="s">
        <v>429</v>
      </c>
      <c r="B275" s="35" t="s">
        <v>299</v>
      </c>
      <c r="C275" s="292">
        <v>0</v>
      </c>
      <c r="D275" s="16"/>
      <c r="E275" s="16"/>
    </row>
    <row r="276" spans="1:5">
      <c r="A276" s="16" t="s">
        <v>430</v>
      </c>
      <c r="B276" s="16"/>
      <c r="C276" s="22"/>
      <c r="D276" s="25">
        <f>SUM(C266:C268)-C269+SUM(C270:C275)</f>
        <v>5421766</v>
      </c>
      <c r="E276" s="16"/>
    </row>
    <row r="277" spans="1:5">
      <c r="A277" s="34" t="s">
        <v>431</v>
      </c>
      <c r="B277" s="34"/>
      <c r="C277" s="34"/>
      <c r="D277" s="34"/>
      <c r="E277" s="34"/>
    </row>
    <row r="278" spans="1:5">
      <c r="A278" s="16" t="s">
        <v>420</v>
      </c>
      <c r="B278" s="35" t="s">
        <v>299</v>
      </c>
      <c r="C278" s="292">
        <v>211623</v>
      </c>
      <c r="D278" s="16"/>
      <c r="E278" s="16"/>
    </row>
    <row r="279" spans="1:5">
      <c r="A279" s="16" t="s">
        <v>421</v>
      </c>
      <c r="B279" s="35" t="s">
        <v>299</v>
      </c>
      <c r="C279" s="292">
        <v>0</v>
      </c>
      <c r="D279" s="16"/>
      <c r="E279" s="16"/>
    </row>
    <row r="280" spans="1:5">
      <c r="A280" s="16" t="s">
        <v>432</v>
      </c>
      <c r="B280" s="35" t="s">
        <v>299</v>
      </c>
      <c r="C280" s="292">
        <v>0</v>
      </c>
      <c r="D280" s="16"/>
      <c r="E280" s="16"/>
    </row>
    <row r="281" spans="1:5">
      <c r="A281" s="16" t="s">
        <v>433</v>
      </c>
      <c r="B281" s="16"/>
      <c r="C281" s="22"/>
      <c r="D281" s="25">
        <f>SUM(C278:C280)</f>
        <v>211623</v>
      </c>
      <c r="E281" s="16"/>
    </row>
    <row r="282" spans="1:5">
      <c r="A282" s="34" t="s">
        <v>434</v>
      </c>
      <c r="B282" s="34"/>
      <c r="C282" s="34"/>
      <c r="D282" s="34"/>
      <c r="E282" s="34"/>
    </row>
    <row r="283" spans="1:5">
      <c r="A283" s="16" t="s">
        <v>389</v>
      </c>
      <c r="B283" s="35" t="s">
        <v>299</v>
      </c>
      <c r="C283" s="292">
        <v>16481</v>
      </c>
      <c r="D283" s="16"/>
      <c r="E283" s="16"/>
    </row>
    <row r="284" spans="1:5">
      <c r="A284" s="16" t="s">
        <v>390</v>
      </c>
      <c r="B284" s="35" t="s">
        <v>299</v>
      </c>
      <c r="C284" s="292">
        <v>443865</v>
      </c>
      <c r="D284" s="16"/>
      <c r="E284" s="16"/>
    </row>
    <row r="285" spans="1:5">
      <c r="A285" s="16" t="s">
        <v>391</v>
      </c>
      <c r="B285" s="35" t="s">
        <v>299</v>
      </c>
      <c r="C285" s="292">
        <v>6738721</v>
      </c>
      <c r="D285" s="16"/>
      <c r="E285" s="16"/>
    </row>
    <row r="286" spans="1:5">
      <c r="A286" s="16" t="s">
        <v>435</v>
      </c>
      <c r="B286" s="35" t="s">
        <v>299</v>
      </c>
      <c r="C286" s="292">
        <v>0</v>
      </c>
      <c r="D286" s="16"/>
      <c r="E286" s="16"/>
    </row>
    <row r="287" spans="1:5">
      <c r="A287" s="16" t="s">
        <v>436</v>
      </c>
      <c r="B287" s="35" t="s">
        <v>299</v>
      </c>
      <c r="C287" s="292">
        <v>8089290</v>
      </c>
      <c r="D287" s="16"/>
      <c r="E287" s="16"/>
    </row>
    <row r="288" spans="1:5">
      <c r="A288" s="16" t="s">
        <v>437</v>
      </c>
      <c r="B288" s="35" t="s">
        <v>299</v>
      </c>
      <c r="C288" s="292">
        <v>1391758</v>
      </c>
      <c r="D288" s="16"/>
      <c r="E288" s="16"/>
    </row>
    <row r="289" spans="1:5">
      <c r="A289" s="16" t="s">
        <v>396</v>
      </c>
      <c r="B289" s="35" t="s">
        <v>299</v>
      </c>
      <c r="C289" s="292">
        <v>3706248</v>
      </c>
      <c r="D289" s="16"/>
      <c r="E289" s="16"/>
    </row>
    <row r="290" spans="1:5">
      <c r="A290" s="16" t="s">
        <v>397</v>
      </c>
      <c r="B290" s="35" t="s">
        <v>299</v>
      </c>
      <c r="C290" s="292">
        <v>105203</v>
      </c>
      <c r="D290" s="16"/>
      <c r="E290" s="16"/>
    </row>
    <row r="291" spans="1:5">
      <c r="A291" s="16" t="s">
        <v>438</v>
      </c>
      <c r="B291" s="16"/>
      <c r="C291" s="22"/>
      <c r="D291" s="25">
        <f>SUM(C283:C290)</f>
        <v>20491566</v>
      </c>
      <c r="E291" s="16"/>
    </row>
    <row r="292" spans="1:5">
      <c r="A292" s="16" t="s">
        <v>439</v>
      </c>
      <c r="B292" s="35" t="s">
        <v>299</v>
      </c>
      <c r="C292" s="292">
        <v>12635671</v>
      </c>
      <c r="D292" s="16"/>
      <c r="E292" s="16"/>
    </row>
    <row r="293" spans="1:5">
      <c r="A293" s="16" t="s">
        <v>440</v>
      </c>
      <c r="B293" s="16"/>
      <c r="C293" s="22"/>
      <c r="D293" s="25">
        <f>D291-C292</f>
        <v>7855895</v>
      </c>
      <c r="E293" s="16"/>
    </row>
    <row r="294" spans="1:5">
      <c r="A294" s="34" t="s">
        <v>441</v>
      </c>
      <c r="B294" s="34"/>
      <c r="C294" s="34"/>
      <c r="D294" s="34"/>
      <c r="E294" s="34"/>
    </row>
    <row r="295" spans="1:5">
      <c r="A295" s="16" t="s">
        <v>442</v>
      </c>
      <c r="B295" s="35" t="s">
        <v>299</v>
      </c>
      <c r="C295" s="292">
        <v>0</v>
      </c>
      <c r="D295" s="16"/>
      <c r="E295" s="16"/>
    </row>
    <row r="296" spans="1:5">
      <c r="A296" s="16" t="s">
        <v>443</v>
      </c>
      <c r="B296" s="35" t="s">
        <v>299</v>
      </c>
      <c r="C296" s="292">
        <v>0</v>
      </c>
      <c r="D296" s="16"/>
      <c r="E296" s="16"/>
    </row>
    <row r="297" spans="1:5">
      <c r="A297" s="16" t="s">
        <v>444</v>
      </c>
      <c r="B297" s="35" t="s">
        <v>299</v>
      </c>
      <c r="C297" s="292">
        <v>0</v>
      </c>
      <c r="D297" s="16"/>
      <c r="E297" s="16"/>
    </row>
    <row r="298" spans="1:5">
      <c r="A298" s="16" t="s">
        <v>432</v>
      </c>
      <c r="B298" s="35" t="s">
        <v>299</v>
      </c>
      <c r="C298" s="292">
        <v>0</v>
      </c>
      <c r="D298" s="16"/>
      <c r="E298" s="16"/>
    </row>
    <row r="299" spans="1:5">
      <c r="A299" s="16" t="s">
        <v>445</v>
      </c>
      <c r="B299" s="16"/>
      <c r="C299" s="22"/>
      <c r="D299" s="25">
        <f>C295-C296+C297+C298</f>
        <v>0</v>
      </c>
      <c r="E299" s="16"/>
    </row>
    <row r="300" spans="1:5">
      <c r="A300" s="16"/>
      <c r="B300" s="16"/>
      <c r="C300" s="22"/>
      <c r="D300" s="16"/>
      <c r="E300" s="16"/>
    </row>
    <row r="301" spans="1:5">
      <c r="A301" s="34" t="s">
        <v>446</v>
      </c>
      <c r="B301" s="34"/>
      <c r="C301" s="34"/>
      <c r="D301" s="34"/>
      <c r="E301" s="34"/>
    </row>
    <row r="302" spans="1:5">
      <c r="A302" s="16" t="s">
        <v>447</v>
      </c>
      <c r="B302" s="35" t="s">
        <v>299</v>
      </c>
      <c r="C302" s="292">
        <v>0</v>
      </c>
      <c r="D302" s="16"/>
      <c r="E302" s="16"/>
    </row>
    <row r="303" spans="1:5">
      <c r="A303" s="16" t="s">
        <v>448</v>
      </c>
      <c r="B303" s="35" t="s">
        <v>299</v>
      </c>
      <c r="C303" s="292">
        <v>0</v>
      </c>
      <c r="D303" s="16"/>
      <c r="E303" s="16"/>
    </row>
    <row r="304" spans="1:5">
      <c r="A304" s="16" t="s">
        <v>449</v>
      </c>
      <c r="B304" s="35" t="s">
        <v>299</v>
      </c>
      <c r="C304" s="292">
        <v>0</v>
      </c>
      <c r="D304" s="16"/>
      <c r="E304" s="16"/>
    </row>
    <row r="305" spans="1:6">
      <c r="A305" s="16" t="s">
        <v>450</v>
      </c>
      <c r="B305" s="35" t="s">
        <v>299</v>
      </c>
      <c r="C305" s="292">
        <v>0</v>
      </c>
      <c r="D305" s="16"/>
      <c r="E305" s="16"/>
    </row>
    <row r="306" spans="1:6">
      <c r="A306" s="16" t="s">
        <v>451</v>
      </c>
      <c r="B306" s="16"/>
      <c r="C306" s="22"/>
      <c r="D306" s="25">
        <f>SUM(C302:C305)</f>
        <v>0</v>
      </c>
      <c r="E306" s="16"/>
    </row>
    <row r="307" spans="1:6">
      <c r="A307" s="16"/>
      <c r="B307" s="16"/>
      <c r="C307" s="22"/>
      <c r="D307" s="16"/>
      <c r="E307" s="16"/>
    </row>
    <row r="308" spans="1:6">
      <c r="A308" s="16" t="s">
        <v>452</v>
      </c>
      <c r="B308" s="16"/>
      <c r="C308" s="22"/>
      <c r="D308" s="25">
        <f>D276+D281+D293+D299+D306</f>
        <v>13489284</v>
      </c>
      <c r="E308" s="16"/>
    </row>
    <row r="309" spans="1:6">
      <c r="A309" s="16"/>
      <c r="B309" s="16"/>
      <c r="C309" s="22"/>
      <c r="D309" s="16"/>
      <c r="E309" s="16"/>
      <c r="F309" s="11">
        <f>D308-F308</f>
        <v>13489284</v>
      </c>
    </row>
    <row r="310" spans="1:6">
      <c r="A310" s="16"/>
      <c r="B310" s="16"/>
      <c r="C310" s="22"/>
      <c r="D310" s="16"/>
      <c r="E310" s="16"/>
    </row>
    <row r="311" spans="1:6">
      <c r="A311" s="16"/>
      <c r="B311" s="16"/>
      <c r="C311" s="22"/>
      <c r="D311" s="16"/>
      <c r="E311" s="16"/>
    </row>
    <row r="312" spans="1:6">
      <c r="A312" s="30" t="s">
        <v>453</v>
      </c>
      <c r="B312" s="30"/>
      <c r="C312" s="30"/>
      <c r="D312" s="30"/>
      <c r="E312" s="30"/>
    </row>
    <row r="313" spans="1:6">
      <c r="A313" s="34" t="s">
        <v>454</v>
      </c>
      <c r="B313" s="34"/>
      <c r="C313" s="34"/>
      <c r="D313" s="34"/>
      <c r="E313" s="34"/>
    </row>
    <row r="314" spans="1:6">
      <c r="A314" s="16" t="s">
        <v>455</v>
      </c>
      <c r="B314" s="35" t="s">
        <v>299</v>
      </c>
      <c r="C314" s="292">
        <v>0</v>
      </c>
      <c r="D314" s="16"/>
      <c r="E314" s="16"/>
    </row>
    <row r="315" spans="1:6">
      <c r="A315" s="16" t="s">
        <v>456</v>
      </c>
      <c r="B315" s="35" t="s">
        <v>299</v>
      </c>
      <c r="C315" s="292">
        <v>423472</v>
      </c>
      <c r="D315" s="16"/>
      <c r="E315" s="16"/>
    </row>
    <row r="316" spans="1:6">
      <c r="A316" s="16" t="s">
        <v>457</v>
      </c>
      <c r="B316" s="35" t="s">
        <v>299</v>
      </c>
      <c r="C316" s="292">
        <v>1365171</v>
      </c>
      <c r="D316" s="16"/>
      <c r="E316" s="16"/>
    </row>
    <row r="317" spans="1:6">
      <c r="A317" s="16" t="s">
        <v>458</v>
      </c>
      <c r="B317" s="35" t="s">
        <v>299</v>
      </c>
      <c r="C317" s="292">
        <v>0</v>
      </c>
      <c r="D317" s="16"/>
      <c r="E317" s="16"/>
    </row>
    <row r="318" spans="1:6">
      <c r="A318" s="16" t="s">
        <v>459</v>
      </c>
      <c r="B318" s="35" t="s">
        <v>299</v>
      </c>
      <c r="C318" s="292">
        <v>0</v>
      </c>
      <c r="D318" s="16"/>
      <c r="E318" s="16"/>
    </row>
    <row r="319" spans="1:6">
      <c r="A319" s="16" t="s">
        <v>460</v>
      </c>
      <c r="B319" s="35" t="s">
        <v>299</v>
      </c>
      <c r="C319" s="292">
        <v>0</v>
      </c>
      <c r="D319" s="16"/>
      <c r="E319" s="16"/>
    </row>
    <row r="320" spans="1:6">
      <c r="A320" s="16" t="s">
        <v>461</v>
      </c>
      <c r="B320" s="35" t="s">
        <v>299</v>
      </c>
      <c r="C320" s="292">
        <v>0</v>
      </c>
      <c r="D320" s="16"/>
      <c r="E320" s="16"/>
    </row>
    <row r="321" spans="1:5">
      <c r="A321" s="16" t="s">
        <v>462</v>
      </c>
      <c r="B321" s="35" t="s">
        <v>299</v>
      </c>
      <c r="C321" s="292">
        <v>0</v>
      </c>
      <c r="D321" s="16"/>
      <c r="E321" s="16"/>
    </row>
    <row r="322" spans="1:5">
      <c r="A322" s="16" t="s">
        <v>463</v>
      </c>
      <c r="B322" s="35" t="s">
        <v>299</v>
      </c>
      <c r="C322" s="292">
        <v>466067</v>
      </c>
      <c r="D322" s="16"/>
      <c r="E322" s="16"/>
    </row>
    <row r="323" spans="1:5">
      <c r="A323" s="16" t="s">
        <v>464</v>
      </c>
      <c r="B323" s="35" t="s">
        <v>299</v>
      </c>
      <c r="C323" s="292">
        <v>0</v>
      </c>
      <c r="D323" s="16"/>
      <c r="E323" s="16"/>
    </row>
    <row r="324" spans="1:5">
      <c r="A324" s="16" t="s">
        <v>465</v>
      </c>
      <c r="B324" s="16"/>
      <c r="C324" s="22"/>
      <c r="D324" s="25">
        <f>SUM(C314:C323)</f>
        <v>2254710</v>
      </c>
      <c r="E324" s="16"/>
    </row>
    <row r="325" spans="1:5">
      <c r="A325" s="34" t="s">
        <v>466</v>
      </c>
      <c r="B325" s="34"/>
      <c r="C325" s="34"/>
      <c r="D325" s="34"/>
      <c r="E325" s="34"/>
    </row>
    <row r="326" spans="1:5">
      <c r="A326" s="16" t="s">
        <v>467</v>
      </c>
      <c r="B326" s="35" t="s">
        <v>299</v>
      </c>
      <c r="C326" s="292">
        <v>0</v>
      </c>
      <c r="D326" s="16"/>
      <c r="E326" s="16"/>
    </row>
    <row r="327" spans="1:5">
      <c r="A327" s="16" t="s">
        <v>468</v>
      </c>
      <c r="B327" s="35" t="s">
        <v>299</v>
      </c>
      <c r="C327" s="292">
        <v>0</v>
      </c>
      <c r="D327" s="16"/>
      <c r="E327" s="16"/>
    </row>
    <row r="328" spans="1:5">
      <c r="A328" s="16" t="s">
        <v>469</v>
      </c>
      <c r="B328" s="35" t="s">
        <v>299</v>
      </c>
      <c r="C328" s="292">
        <v>-5946</v>
      </c>
      <c r="D328" s="16"/>
      <c r="E328" s="16"/>
    </row>
    <row r="329" spans="1:5">
      <c r="A329" s="16" t="s">
        <v>470</v>
      </c>
      <c r="B329" s="16"/>
      <c r="C329" s="22"/>
      <c r="D329" s="25">
        <f>SUM(C326:C328)</f>
        <v>-5946</v>
      </c>
      <c r="E329" s="16"/>
    </row>
    <row r="330" spans="1:5">
      <c r="A330" s="34" t="s">
        <v>471</v>
      </c>
      <c r="B330" s="34"/>
      <c r="C330" s="34"/>
      <c r="D330" s="34"/>
      <c r="E330" s="34"/>
    </row>
    <row r="331" spans="1:5">
      <c r="A331" s="16" t="s">
        <v>472</v>
      </c>
      <c r="B331" s="35" t="s">
        <v>299</v>
      </c>
      <c r="C331" s="292">
        <v>0</v>
      </c>
      <c r="D331" s="16"/>
      <c r="E331" s="16"/>
    </row>
    <row r="332" spans="1:5">
      <c r="A332" s="16" t="s">
        <v>473</v>
      </c>
      <c r="B332" s="35" t="s">
        <v>299</v>
      </c>
      <c r="C332" s="292">
        <v>0</v>
      </c>
      <c r="D332" s="16"/>
      <c r="E332" s="16"/>
    </row>
    <row r="333" spans="1:5">
      <c r="A333" s="16" t="s">
        <v>474</v>
      </c>
      <c r="B333" s="35" t="s">
        <v>299</v>
      </c>
      <c r="C333" s="292">
        <v>0</v>
      </c>
      <c r="D333" s="16"/>
      <c r="E333" s="16"/>
    </row>
    <row r="334" spans="1:5">
      <c r="A334" s="21" t="s">
        <v>475</v>
      </c>
      <c r="B334" s="35" t="s">
        <v>299</v>
      </c>
      <c r="C334" s="292">
        <v>2171780</v>
      </c>
      <c r="D334" s="16"/>
      <c r="E334" s="16"/>
    </row>
    <row r="335" spans="1:5">
      <c r="A335" s="16" t="s">
        <v>476</v>
      </c>
      <c r="B335" s="35" t="s">
        <v>299</v>
      </c>
      <c r="C335" s="292">
        <v>0</v>
      </c>
      <c r="D335" s="16"/>
      <c r="E335" s="16"/>
    </row>
    <row r="336" spans="1:5">
      <c r="A336" s="21" t="s">
        <v>477</v>
      </c>
      <c r="B336" s="35" t="s">
        <v>299</v>
      </c>
      <c r="C336" s="292">
        <v>0</v>
      </c>
      <c r="D336" s="16"/>
      <c r="E336" s="16"/>
    </row>
    <row r="337" spans="1:5">
      <c r="A337" s="21" t="s">
        <v>478</v>
      </c>
      <c r="B337" s="35" t="s">
        <v>299</v>
      </c>
      <c r="C337" s="298">
        <v>0</v>
      </c>
      <c r="D337" s="16"/>
      <c r="E337" s="16"/>
    </row>
    <row r="338" spans="1:5">
      <c r="A338" s="16" t="s">
        <v>479</v>
      </c>
      <c r="B338" s="35" t="s">
        <v>299</v>
      </c>
      <c r="C338" s="292">
        <v>0</v>
      </c>
      <c r="D338" s="16"/>
      <c r="E338" s="16"/>
    </row>
    <row r="339" spans="1:5">
      <c r="A339" s="16" t="s">
        <v>229</v>
      </c>
      <c r="B339" s="16"/>
      <c r="C339" s="22"/>
      <c r="D339" s="25">
        <f>SUM(C331:C338)</f>
        <v>2171780</v>
      </c>
      <c r="E339" s="16"/>
    </row>
    <row r="340" spans="1:5">
      <c r="A340" s="16" t="s">
        <v>480</v>
      </c>
      <c r="B340" s="16"/>
      <c r="C340" s="22"/>
      <c r="D340" s="25">
        <f>C323</f>
        <v>0</v>
      </c>
      <c r="E340" s="16"/>
    </row>
    <row r="341" spans="1:5">
      <c r="A341" s="16" t="s">
        <v>481</v>
      </c>
      <c r="B341" s="16"/>
      <c r="C341" s="22"/>
      <c r="D341" s="25">
        <f>D339-D340</f>
        <v>2171780</v>
      </c>
      <c r="E341" s="16"/>
    </row>
    <row r="342" spans="1:5">
      <c r="A342" s="16"/>
      <c r="B342" s="16"/>
      <c r="C342" s="22"/>
      <c r="D342" s="16"/>
      <c r="E342" s="16"/>
    </row>
    <row r="343" spans="1:5">
      <c r="A343" s="16" t="s">
        <v>482</v>
      </c>
      <c r="B343" s="35" t="s">
        <v>299</v>
      </c>
      <c r="C343" s="297">
        <v>0</v>
      </c>
      <c r="D343" s="16"/>
      <c r="E343" s="16"/>
    </row>
    <row r="344" spans="1:5">
      <c r="A344" s="16"/>
      <c r="B344" s="35"/>
      <c r="C344" s="44"/>
      <c r="D344" s="16"/>
      <c r="E344" s="16"/>
    </row>
    <row r="345" spans="1:5">
      <c r="A345" s="16" t="s">
        <v>483</v>
      </c>
      <c r="B345" s="35" t="s">
        <v>299</v>
      </c>
      <c r="C345" s="293">
        <v>0</v>
      </c>
      <c r="D345" s="16"/>
      <c r="E345" s="16"/>
    </row>
    <row r="346" spans="1:5">
      <c r="A346" s="16" t="s">
        <v>484</v>
      </c>
      <c r="B346" s="35" t="s">
        <v>299</v>
      </c>
      <c r="C346" s="293">
        <v>0</v>
      </c>
      <c r="D346" s="16"/>
      <c r="E346" s="16"/>
    </row>
    <row r="347" spans="1:5">
      <c r="A347" s="16" t="s">
        <v>485</v>
      </c>
      <c r="B347" s="35" t="s">
        <v>299</v>
      </c>
      <c r="C347" s="293">
        <v>0</v>
      </c>
      <c r="D347" s="16"/>
      <c r="E347" s="16"/>
    </row>
    <row r="348" spans="1:5">
      <c r="A348" s="16" t="s">
        <v>486</v>
      </c>
      <c r="B348" s="35" t="s">
        <v>299</v>
      </c>
      <c r="C348" s="293">
        <v>9068740</v>
      </c>
      <c r="D348" s="16"/>
      <c r="E348" s="16"/>
    </row>
    <row r="349" spans="1:5">
      <c r="A349" s="16" t="s">
        <v>487</v>
      </c>
      <c r="B349" s="35" t="s">
        <v>299</v>
      </c>
      <c r="C349" s="293">
        <v>0</v>
      </c>
      <c r="D349" s="16"/>
      <c r="E349" s="16"/>
    </row>
    <row r="350" spans="1:5">
      <c r="A350" s="16" t="s">
        <v>488</v>
      </c>
      <c r="B350" s="16"/>
      <c r="C350" s="22"/>
      <c r="D350" s="25">
        <f>D324+D329+D341+C343+C347+C348</f>
        <v>13489284</v>
      </c>
      <c r="E350" s="16"/>
    </row>
    <row r="351" spans="1:5">
      <c r="A351" s="16"/>
      <c r="B351" s="16"/>
      <c r="C351" s="22"/>
      <c r="D351" s="16"/>
      <c r="E351" s="16"/>
    </row>
    <row r="352" spans="1:5">
      <c r="A352" s="16" t="s">
        <v>489</v>
      </c>
      <c r="B352" s="16"/>
      <c r="C352" s="22"/>
      <c r="D352" s="25">
        <f>D308</f>
        <v>13489284</v>
      </c>
      <c r="E352" s="16"/>
    </row>
    <row r="353" spans="1:5">
      <c r="A353" s="16"/>
      <c r="B353" s="16"/>
      <c r="C353" s="22"/>
      <c r="D353" s="16"/>
      <c r="E353" s="16"/>
    </row>
    <row r="354" spans="1:5">
      <c r="A354" s="16"/>
      <c r="B354" s="16"/>
      <c r="C354" s="22"/>
      <c r="D354" s="16"/>
      <c r="E354" s="16"/>
    </row>
    <row r="355" spans="1:5">
      <c r="A355" s="16"/>
      <c r="B355" s="16"/>
      <c r="C355" s="22"/>
      <c r="D355" s="16"/>
      <c r="E355" s="16"/>
    </row>
    <row r="356" spans="1:5">
      <c r="A356" s="30" t="s">
        <v>490</v>
      </c>
      <c r="B356" s="30"/>
      <c r="C356" s="30"/>
      <c r="D356" s="30"/>
      <c r="E356" s="30"/>
    </row>
    <row r="357" spans="1:5">
      <c r="A357" s="34" t="s">
        <v>491</v>
      </c>
      <c r="B357" s="34"/>
      <c r="C357" s="34"/>
      <c r="D357" s="34"/>
      <c r="E357" s="34"/>
    </row>
    <row r="358" spans="1:5">
      <c r="A358" s="16" t="s">
        <v>492</v>
      </c>
      <c r="B358" s="35" t="s">
        <v>299</v>
      </c>
      <c r="C358" s="292">
        <v>2856790</v>
      </c>
      <c r="D358" s="16"/>
      <c r="E358" s="16"/>
    </row>
    <row r="359" spans="1:5">
      <c r="A359" s="16" t="s">
        <v>493</v>
      </c>
      <c r="B359" s="35" t="s">
        <v>299</v>
      </c>
      <c r="C359" s="292">
        <v>4550013</v>
      </c>
      <c r="D359" s="16"/>
      <c r="E359" s="16"/>
    </row>
    <row r="360" spans="1:5">
      <c r="A360" s="16" t="s">
        <v>494</v>
      </c>
      <c r="B360" s="16"/>
      <c r="C360" s="22"/>
      <c r="D360" s="25">
        <f>SUM(C358:C359)</f>
        <v>7406803</v>
      </c>
      <c r="E360" s="16"/>
    </row>
    <row r="361" spans="1:5">
      <c r="A361" s="34" t="s">
        <v>495</v>
      </c>
      <c r="B361" s="34"/>
      <c r="C361" s="34"/>
      <c r="D361" s="34"/>
      <c r="E361" s="34"/>
    </row>
    <row r="362" spans="1:5">
      <c r="A362" s="16" t="s">
        <v>400</v>
      </c>
      <c r="B362" s="34"/>
      <c r="C362" s="292">
        <v>55719</v>
      </c>
      <c r="D362" s="16"/>
      <c r="E362" s="34"/>
    </row>
    <row r="363" spans="1:5">
      <c r="A363" s="16" t="s">
        <v>496</v>
      </c>
      <c r="B363" s="35" t="s">
        <v>299</v>
      </c>
      <c r="C363" s="292">
        <v>-3761725</v>
      </c>
      <c r="D363" s="16"/>
      <c r="E363" s="16"/>
    </row>
    <row r="364" spans="1:5">
      <c r="A364" s="16" t="s">
        <v>497</v>
      </c>
      <c r="B364" s="35" t="s">
        <v>299</v>
      </c>
      <c r="C364" s="292">
        <v>88795</v>
      </c>
      <c r="D364" s="16"/>
      <c r="E364" s="16"/>
    </row>
    <row r="365" spans="1:5">
      <c r="A365" s="16" t="s">
        <v>498</v>
      </c>
      <c r="B365" s="35" t="s">
        <v>299</v>
      </c>
      <c r="C365" s="292">
        <f>D256</f>
        <v>0</v>
      </c>
      <c r="D365" s="16"/>
      <c r="E365" s="16"/>
    </row>
    <row r="366" spans="1:5">
      <c r="A366" s="16" t="s">
        <v>417</v>
      </c>
      <c r="B366" s="16"/>
      <c r="C366" s="22"/>
      <c r="D366" s="25">
        <f>SUM(C362:C365)</f>
        <v>-3617211</v>
      </c>
      <c r="E366" s="16"/>
    </row>
    <row r="367" spans="1:5">
      <c r="A367" s="16" t="s">
        <v>499</v>
      </c>
      <c r="B367" s="16"/>
      <c r="C367" s="22"/>
      <c r="D367" s="25">
        <f>D360-D366</f>
        <v>11024014</v>
      </c>
      <c r="E367" s="16"/>
    </row>
    <row r="368" spans="1:5">
      <c r="A368" s="45" t="s">
        <v>500</v>
      </c>
      <c r="B368" s="34"/>
      <c r="C368" s="34"/>
      <c r="D368" s="34"/>
      <c r="E368" s="34"/>
    </row>
    <row r="369" spans="1:6">
      <c r="A369" s="25" t="s">
        <v>501</v>
      </c>
      <c r="B369" s="16"/>
      <c r="C369" s="16"/>
      <c r="D369" s="16"/>
      <c r="E369" s="16"/>
    </row>
    <row r="370" spans="1:6">
      <c r="A370" s="46" t="s">
        <v>502</v>
      </c>
      <c r="B370" s="32" t="s">
        <v>299</v>
      </c>
      <c r="C370" s="292">
        <v>0</v>
      </c>
      <c r="D370" s="25">
        <v>0</v>
      </c>
      <c r="E370" s="25"/>
    </row>
    <row r="371" spans="1:6">
      <c r="A371" s="46" t="s">
        <v>503</v>
      </c>
      <c r="B371" s="32" t="s">
        <v>299</v>
      </c>
      <c r="C371" s="292">
        <v>207304</v>
      </c>
      <c r="D371" s="25">
        <v>0</v>
      </c>
      <c r="E371" s="25"/>
    </row>
    <row r="372" spans="1:6">
      <c r="A372" s="46" t="s">
        <v>504</v>
      </c>
      <c r="B372" s="32" t="s">
        <v>299</v>
      </c>
      <c r="C372" s="292">
        <v>0</v>
      </c>
      <c r="D372" s="25">
        <v>0</v>
      </c>
      <c r="E372" s="25"/>
    </row>
    <row r="373" spans="1:6">
      <c r="A373" s="46" t="s">
        <v>505</v>
      </c>
      <c r="B373" s="32" t="s">
        <v>299</v>
      </c>
      <c r="C373" s="292">
        <v>0</v>
      </c>
      <c r="D373" s="25">
        <v>0</v>
      </c>
      <c r="E373" s="25"/>
    </row>
    <row r="374" spans="1:6">
      <c r="A374" s="46" t="s">
        <v>506</v>
      </c>
      <c r="B374" s="32" t="s">
        <v>299</v>
      </c>
      <c r="C374" s="292">
        <v>0</v>
      </c>
      <c r="D374" s="25">
        <v>0</v>
      </c>
      <c r="E374" s="25"/>
    </row>
    <row r="375" spans="1:6">
      <c r="A375" s="46" t="s">
        <v>507</v>
      </c>
      <c r="B375" s="32" t="s">
        <v>299</v>
      </c>
      <c r="C375" s="292">
        <v>0</v>
      </c>
      <c r="D375" s="25">
        <v>0</v>
      </c>
      <c r="E375" s="25"/>
    </row>
    <row r="376" spans="1:6">
      <c r="A376" s="46" t="s">
        <v>508</v>
      </c>
      <c r="B376" s="32" t="s">
        <v>299</v>
      </c>
      <c r="C376" s="292">
        <v>0</v>
      </c>
      <c r="D376" s="25">
        <v>0</v>
      </c>
      <c r="E376" s="25"/>
    </row>
    <row r="377" spans="1:6">
      <c r="A377" s="46" t="s">
        <v>509</v>
      </c>
      <c r="B377" s="32" t="s">
        <v>299</v>
      </c>
      <c r="C377" s="292">
        <v>0</v>
      </c>
      <c r="D377" s="25">
        <v>0</v>
      </c>
      <c r="E377" s="25"/>
    </row>
    <row r="378" spans="1:6">
      <c r="A378" s="46" t="s">
        <v>510</v>
      </c>
      <c r="B378" s="32" t="s">
        <v>299</v>
      </c>
      <c r="C378" s="292">
        <v>0</v>
      </c>
      <c r="D378" s="25">
        <v>0</v>
      </c>
      <c r="E378" s="25"/>
    </row>
    <row r="379" spans="1:6">
      <c r="A379" s="46" t="s">
        <v>511</v>
      </c>
      <c r="B379" s="32" t="s">
        <v>299</v>
      </c>
      <c r="C379" s="292">
        <v>0</v>
      </c>
      <c r="D379" s="25">
        <v>0</v>
      </c>
      <c r="E379" s="25"/>
    </row>
    <row r="380" spans="1:6">
      <c r="A380" s="46" t="s">
        <v>512</v>
      </c>
      <c r="B380" s="32" t="s">
        <v>299</v>
      </c>
      <c r="C380" s="294">
        <v>34201</v>
      </c>
      <c r="D380" s="25">
        <v>0</v>
      </c>
      <c r="E380" s="204" t="str">
        <f>IF(OR(C380&gt;999999,C380/(D360+D383)&gt;0.01),"Additional Classification Necessary - See Responses-2 Tab","")</f>
        <v/>
      </c>
      <c r="F380" s="47"/>
    </row>
    <row r="381" spans="1:6">
      <c r="A381" s="48" t="s">
        <v>513</v>
      </c>
      <c r="B381" s="35"/>
      <c r="C381" s="35"/>
      <c r="D381" s="25">
        <f>SUM(C370:C380)</f>
        <v>241505</v>
      </c>
      <c r="E381" s="25"/>
      <c r="F381" s="47"/>
    </row>
    <row r="382" spans="1:6">
      <c r="A382" s="43" t="s">
        <v>514</v>
      </c>
      <c r="B382" s="35" t="s">
        <v>299</v>
      </c>
      <c r="C382" s="292">
        <v>0</v>
      </c>
      <c r="D382" s="25">
        <v>0</v>
      </c>
      <c r="E382" s="16"/>
    </row>
    <row r="383" spans="1:6">
      <c r="A383" s="16" t="s">
        <v>515</v>
      </c>
      <c r="B383" s="16"/>
      <c r="C383" s="22"/>
      <c r="D383" s="25">
        <f>D381+C382</f>
        <v>241505</v>
      </c>
      <c r="E383" s="16"/>
    </row>
    <row r="384" spans="1:6">
      <c r="A384" s="16" t="s">
        <v>516</v>
      </c>
      <c r="B384" s="16"/>
      <c r="C384" s="22"/>
      <c r="D384" s="25">
        <f>D367+D383</f>
        <v>11265519</v>
      </c>
      <c r="E384" s="16"/>
    </row>
    <row r="385" spans="1:5">
      <c r="A385" s="16"/>
      <c r="B385" s="16"/>
      <c r="C385" s="22"/>
      <c r="D385" s="16"/>
      <c r="E385" s="16"/>
    </row>
    <row r="386" spans="1:5">
      <c r="A386" s="16"/>
      <c r="B386" s="16"/>
      <c r="C386" s="22"/>
      <c r="D386" s="16"/>
      <c r="E386" s="16"/>
    </row>
    <row r="387" spans="1:5">
      <c r="A387" s="16"/>
      <c r="B387" s="16"/>
      <c r="C387" s="22"/>
      <c r="D387" s="16"/>
      <c r="E387" s="16"/>
    </row>
    <row r="388" spans="1:5">
      <c r="A388" s="34" t="s">
        <v>517</v>
      </c>
      <c r="B388" s="34"/>
      <c r="C388" s="34"/>
      <c r="D388" s="34"/>
      <c r="E388" s="34"/>
    </row>
    <row r="389" spans="1:5">
      <c r="A389" s="16" t="s">
        <v>518</v>
      </c>
      <c r="B389" s="35" t="s">
        <v>299</v>
      </c>
      <c r="C389" s="292">
        <v>5106600</v>
      </c>
      <c r="D389" s="16"/>
      <c r="E389" s="16"/>
    </row>
    <row r="390" spans="1:5">
      <c r="A390" s="16" t="s">
        <v>10</v>
      </c>
      <c r="B390" s="35" t="s">
        <v>299</v>
      </c>
      <c r="C390" s="292">
        <v>1088958</v>
      </c>
      <c r="D390" s="16"/>
      <c r="E390" s="16"/>
    </row>
    <row r="391" spans="1:5">
      <c r="A391" s="16" t="s">
        <v>263</v>
      </c>
      <c r="B391" s="35" t="s">
        <v>299</v>
      </c>
      <c r="C391" s="292">
        <v>2592451</v>
      </c>
      <c r="D391" s="16"/>
      <c r="E391" s="16"/>
    </row>
    <row r="392" spans="1:5">
      <c r="A392" s="16" t="s">
        <v>519</v>
      </c>
      <c r="B392" s="35" t="s">
        <v>299</v>
      </c>
      <c r="C392" s="292">
        <v>789830</v>
      </c>
      <c r="D392" s="16"/>
      <c r="E392" s="16"/>
    </row>
    <row r="393" spans="1:5">
      <c r="A393" s="16" t="s">
        <v>520</v>
      </c>
      <c r="B393" s="35" t="s">
        <v>299</v>
      </c>
      <c r="C393" s="292">
        <v>302388</v>
      </c>
      <c r="D393" s="16"/>
      <c r="E393" s="16"/>
    </row>
    <row r="394" spans="1:5">
      <c r="A394" s="16" t="s">
        <v>521</v>
      </c>
      <c r="B394" s="35" t="s">
        <v>299</v>
      </c>
      <c r="C394" s="292">
        <v>1637655</v>
      </c>
      <c r="D394" s="16"/>
      <c r="E394" s="16"/>
    </row>
    <row r="395" spans="1:5">
      <c r="A395" s="16" t="s">
        <v>15</v>
      </c>
      <c r="B395" s="35" t="s">
        <v>299</v>
      </c>
      <c r="C395" s="292">
        <v>1294151</v>
      </c>
      <c r="D395" s="16"/>
      <c r="E395" s="16"/>
    </row>
    <row r="396" spans="1:5">
      <c r="A396" s="16" t="s">
        <v>522</v>
      </c>
      <c r="B396" s="35" t="s">
        <v>299</v>
      </c>
      <c r="C396" s="292">
        <v>23163</v>
      </c>
      <c r="D396" s="16"/>
      <c r="E396" s="16"/>
    </row>
    <row r="397" spans="1:5">
      <c r="A397" s="16" t="s">
        <v>523</v>
      </c>
      <c r="B397" s="35" t="s">
        <v>299</v>
      </c>
      <c r="C397" s="294">
        <v>143747</v>
      </c>
      <c r="D397" s="16"/>
      <c r="E397" s="16"/>
    </row>
    <row r="398" spans="1:5">
      <c r="A398" s="16" t="s">
        <v>524</v>
      </c>
      <c r="B398" s="35" t="s">
        <v>299</v>
      </c>
      <c r="C398" s="294">
        <v>53492</v>
      </c>
      <c r="D398" s="16"/>
      <c r="E398" s="16"/>
    </row>
    <row r="399" spans="1:5">
      <c r="A399" s="16" t="s">
        <v>525</v>
      </c>
      <c r="B399" s="35" t="s">
        <v>299</v>
      </c>
      <c r="C399" s="294">
        <v>172766</v>
      </c>
      <c r="D399" s="16"/>
      <c r="E399" s="16"/>
    </row>
    <row r="400" spans="1:5">
      <c r="A400" s="25" t="s">
        <v>526</v>
      </c>
      <c r="B400" s="16"/>
      <c r="C400" s="16"/>
      <c r="D400" s="16"/>
      <c r="E400" s="16"/>
    </row>
    <row r="401" spans="1:9">
      <c r="A401" s="26" t="s">
        <v>269</v>
      </c>
      <c r="B401" s="32" t="s">
        <v>299</v>
      </c>
      <c r="C401" s="292">
        <v>0</v>
      </c>
      <c r="D401" s="25">
        <v>0</v>
      </c>
      <c r="E401" s="25"/>
    </row>
    <row r="402" spans="1:9">
      <c r="A402" s="26" t="s">
        <v>270</v>
      </c>
      <c r="B402" s="32" t="s">
        <v>299</v>
      </c>
      <c r="C402" s="292">
        <v>0</v>
      </c>
      <c r="D402" s="25">
        <v>0</v>
      </c>
      <c r="E402" s="25"/>
    </row>
    <row r="403" spans="1:9">
      <c r="A403" s="26" t="s">
        <v>527</v>
      </c>
      <c r="B403" s="32" t="s">
        <v>299</v>
      </c>
      <c r="C403" s="292">
        <v>41974</v>
      </c>
      <c r="D403" s="25">
        <v>0</v>
      </c>
      <c r="E403" s="25"/>
    </row>
    <row r="404" spans="1:9">
      <c r="A404" s="26" t="s">
        <v>272</v>
      </c>
      <c r="B404" s="32" t="s">
        <v>299</v>
      </c>
      <c r="C404" s="292">
        <v>0</v>
      </c>
      <c r="D404" s="25">
        <v>0</v>
      </c>
      <c r="E404" s="25"/>
    </row>
    <row r="405" spans="1:9">
      <c r="A405" s="26" t="s">
        <v>273</v>
      </c>
      <c r="B405" s="32" t="s">
        <v>299</v>
      </c>
      <c r="C405" s="292">
        <v>0</v>
      </c>
      <c r="D405" s="25">
        <v>0</v>
      </c>
      <c r="E405" s="25"/>
    </row>
    <row r="406" spans="1:9">
      <c r="A406" s="26" t="s">
        <v>274</v>
      </c>
      <c r="B406" s="32" t="s">
        <v>299</v>
      </c>
      <c r="C406" s="292">
        <v>0</v>
      </c>
      <c r="D406" s="25">
        <v>0</v>
      </c>
      <c r="E406" s="25"/>
    </row>
    <row r="407" spans="1:9">
      <c r="A407" s="26" t="s">
        <v>275</v>
      </c>
      <c r="B407" s="32" t="s">
        <v>299</v>
      </c>
      <c r="C407" s="292">
        <v>0</v>
      </c>
      <c r="D407" s="25">
        <v>0</v>
      </c>
      <c r="E407" s="25"/>
    </row>
    <row r="408" spans="1:9">
      <c r="A408" s="26" t="s">
        <v>276</v>
      </c>
      <c r="B408" s="32" t="s">
        <v>299</v>
      </c>
      <c r="C408" s="292">
        <v>0</v>
      </c>
      <c r="D408" s="25">
        <v>0</v>
      </c>
      <c r="E408" s="25"/>
    </row>
    <row r="409" spans="1:9">
      <c r="A409" s="26" t="s">
        <v>277</v>
      </c>
      <c r="B409" s="32" t="s">
        <v>299</v>
      </c>
      <c r="C409" s="292">
        <v>37981</v>
      </c>
      <c r="D409" s="25">
        <v>0</v>
      </c>
      <c r="E409" s="25"/>
    </row>
    <row r="410" spans="1:9">
      <c r="A410" s="26" t="s">
        <v>278</v>
      </c>
      <c r="B410" s="32" t="s">
        <v>299</v>
      </c>
      <c r="C410" s="292">
        <v>19637</v>
      </c>
      <c r="D410" s="25">
        <v>0</v>
      </c>
      <c r="E410" s="25"/>
    </row>
    <row r="411" spans="1:9">
      <c r="A411" s="26" t="s">
        <v>279</v>
      </c>
      <c r="B411" s="32" t="s">
        <v>299</v>
      </c>
      <c r="C411" s="292">
        <v>94109</v>
      </c>
      <c r="D411" s="25">
        <v>0</v>
      </c>
      <c r="E411" s="25"/>
    </row>
    <row r="412" spans="1:9">
      <c r="A412" s="26" t="s">
        <v>280</v>
      </c>
      <c r="B412" s="32" t="s">
        <v>299</v>
      </c>
      <c r="C412" s="292">
        <v>0</v>
      </c>
      <c r="D412" s="25">
        <v>0</v>
      </c>
      <c r="E412" s="25"/>
    </row>
    <row r="413" spans="1:9">
      <c r="A413" s="26" t="s">
        <v>281</v>
      </c>
      <c r="B413" s="32" t="s">
        <v>299</v>
      </c>
      <c r="C413" s="292">
        <v>0</v>
      </c>
      <c r="D413" s="25">
        <v>0</v>
      </c>
      <c r="E413" s="25"/>
    </row>
    <row r="414" spans="1:9">
      <c r="A414" s="26" t="s">
        <v>282</v>
      </c>
      <c r="B414" s="32" t="s">
        <v>299</v>
      </c>
      <c r="C414" s="294">
        <v>200560</v>
      </c>
      <c r="D414" s="25">
        <v>0</v>
      </c>
      <c r="E414" s="204" t="str">
        <f>IF(OR(C414&gt;999999,C414/(D416)&gt;0.01),"Additional Classification Necessary - See Responses-2 Tab","")</f>
        <v>Additional Classification Necessary - See Responses-2 Tab</v>
      </c>
      <c r="F414" s="47"/>
      <c r="G414" s="47"/>
      <c r="H414" s="47"/>
      <c r="I414" s="47"/>
    </row>
    <row r="415" spans="1:9">
      <c r="A415" s="49" t="s">
        <v>528</v>
      </c>
      <c r="B415" s="35"/>
      <c r="C415" s="35"/>
      <c r="D415" s="25">
        <f>SUM(C401:C414)</f>
        <v>394261</v>
      </c>
      <c r="E415" s="25"/>
      <c r="F415" s="47"/>
      <c r="G415" s="47"/>
      <c r="H415" s="47"/>
      <c r="I415" s="47"/>
    </row>
    <row r="416" spans="1:9">
      <c r="A416" s="25" t="s">
        <v>529</v>
      </c>
      <c r="B416" s="16"/>
      <c r="C416" s="22"/>
      <c r="D416" s="25">
        <f>SUM(C389:C399,D415)</f>
        <v>13599462</v>
      </c>
      <c r="E416" s="25"/>
    </row>
    <row r="417" spans="1:13">
      <c r="A417" s="25" t="s">
        <v>530</v>
      </c>
      <c r="B417" s="16"/>
      <c r="C417" s="22"/>
      <c r="D417" s="25">
        <f>D384-D416</f>
        <v>-2333943</v>
      </c>
      <c r="E417" s="25"/>
    </row>
    <row r="418" spans="1:13">
      <c r="A418" s="25" t="s">
        <v>531</v>
      </c>
      <c r="B418" s="16"/>
      <c r="C418" s="294">
        <v>1149934</v>
      </c>
      <c r="D418" s="25">
        <v>0</v>
      </c>
      <c r="E418" s="25"/>
    </row>
    <row r="419" spans="1:13">
      <c r="A419" s="46" t="s">
        <v>532</v>
      </c>
      <c r="B419" s="35" t="s">
        <v>299</v>
      </c>
      <c r="C419" s="292">
        <v>0</v>
      </c>
      <c r="D419" s="25">
        <v>0</v>
      </c>
      <c r="E419" s="25"/>
    </row>
    <row r="420" spans="1:13">
      <c r="A420" s="48" t="s">
        <v>533</v>
      </c>
      <c r="B420" s="16"/>
      <c r="C420" s="16"/>
      <c r="D420" s="25">
        <f>SUM(C418:C419)</f>
        <v>1149934</v>
      </c>
      <c r="E420" s="25"/>
      <c r="F420" s="11">
        <f>D420-C399</f>
        <v>977168</v>
      </c>
    </row>
    <row r="421" spans="1:13">
      <c r="A421" s="25" t="s">
        <v>534</v>
      </c>
      <c r="B421" s="16"/>
      <c r="C421" s="22"/>
      <c r="D421" s="25">
        <f>D417+D420</f>
        <v>-1184009</v>
      </c>
      <c r="E421" s="25"/>
      <c r="F421" s="50"/>
    </row>
    <row r="422" spans="1:13">
      <c r="A422" s="25" t="s">
        <v>535</v>
      </c>
      <c r="B422" s="35" t="s">
        <v>299</v>
      </c>
      <c r="C422" s="292">
        <v>0</v>
      </c>
      <c r="D422" s="25">
        <v>0</v>
      </c>
      <c r="E422" s="16"/>
    </row>
    <row r="423" spans="1:13">
      <c r="A423" s="16" t="s">
        <v>536</v>
      </c>
      <c r="B423" s="35" t="s">
        <v>299</v>
      </c>
      <c r="C423" s="292">
        <v>0</v>
      </c>
      <c r="D423" s="25">
        <v>0</v>
      </c>
      <c r="E423" s="16"/>
    </row>
    <row r="424" spans="1:13">
      <c r="A424" s="16" t="s">
        <v>537</v>
      </c>
      <c r="B424" s="16"/>
      <c r="C424" s="22"/>
      <c r="D424" s="25">
        <f>D421+C422-C423</f>
        <v>-1184009</v>
      </c>
      <c r="E424" s="16"/>
    </row>
    <row r="426" spans="1:13" ht="29.1" customHeight="1">
      <c r="A426" s="346" t="s">
        <v>538</v>
      </c>
      <c r="B426" s="346"/>
      <c r="C426" s="346"/>
      <c r="D426" s="346"/>
      <c r="E426" s="346"/>
    </row>
    <row r="427" spans="1:13">
      <c r="A427" s="306"/>
      <c r="B427" s="306"/>
      <c r="C427" s="306"/>
      <c r="D427" s="306"/>
      <c r="E427" s="306"/>
      <c r="M427" s="51"/>
    </row>
    <row r="428" spans="1:13">
      <c r="M428" s="51"/>
    </row>
    <row r="429" spans="1:13">
      <c r="M429" s="51"/>
    </row>
    <row r="433" spans="2:7">
      <c r="B433" s="52"/>
      <c r="C433" s="52"/>
      <c r="D433" s="52"/>
      <c r="E433" s="52"/>
      <c r="F433" s="52"/>
      <c r="G433" s="52"/>
    </row>
    <row r="574" spans="2:83"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</row>
    <row r="578" spans="2:83"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</row>
    <row r="582" spans="2:83"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</row>
    <row r="612" spans="1:14" s="202" customFormat="1" ht="12.6" customHeight="1">
      <c r="A612" s="212"/>
      <c r="C612" s="210" t="s">
        <v>539</v>
      </c>
      <c r="D612" s="217">
        <f>CE90-(BE90+CD90)</f>
        <v>31677</v>
      </c>
      <c r="E612" s="219">
        <f>SUM(C624:D647)+SUM(C668:D713)</f>
        <v>11730860.835211666</v>
      </c>
      <c r="F612" s="219">
        <f>CE64-(AX64+BD64+BE64+BG64+BJ64+BN64+BP64+BQ64+CB64+CC64+CD64)</f>
        <v>687079</v>
      </c>
      <c r="G612" s="217">
        <f>CE91-(AX91+AY91+BD91+BE91+BG91+BJ91+BN91+BP91+BQ91+CB91+CC91+CD91)</f>
        <v>16587</v>
      </c>
      <c r="H612" s="222">
        <f>CE60-(AX60+AY60+AZ60+BD60+BE60+BG60+BJ60+BN60+BO60+BP60+BQ60+BR60+CB60+CC60+CD60)</f>
        <v>45.83</v>
      </c>
      <c r="I612" s="217">
        <f>CE92-(AX92+AY92+AZ92+BD92+BE92+BF92+BG92+BJ92+BN92+BO92+BP92+BQ92+BR92+CB92+CC92+CD92)</f>
        <v>24289</v>
      </c>
      <c r="J612" s="217">
        <f>CE93-(AX93+AY93+AZ93+BA93+BD93+BE93+BF93+BG93+BJ93+BN93+BO93+BP93+BQ93+BR93+CB93+CC93+CD93)</f>
        <v>53330</v>
      </c>
      <c r="K612" s="217">
        <f>CE89-(AW89+AX89+AY89+AZ89+BA89+BB89+BC89+BD89+BE89+BF89+BG89+BH89+BI89+BJ89+BK89+BL89+BM89+BN89+BO89+BP89+BQ89+BR89+BS89+BT89+BU89+BV89+BW89+BX89+CB89+CC89+CD89)</f>
        <v>7406804</v>
      </c>
      <c r="L612" s="223">
        <f>CE94-(AW94+AX94+AY94+AZ94+BA94+BB94+BC94+BD94+BE94+BF94+BG94+BH94+BI94+BJ94+BK94+BL94+BM94+BN94+BO94+BP94+BQ94+BR94+BS94+BT94+BU94+BV94+BW94+BX94+BY94+BZ94+CA94+CB94+CC94+CD94)</f>
        <v>19.82</v>
      </c>
    </row>
    <row r="613" spans="1:14" s="202" customFormat="1" ht="12.6" customHeight="1">
      <c r="A613" s="212"/>
      <c r="C613" s="210" t="s">
        <v>540</v>
      </c>
      <c r="D613" s="218" t="s">
        <v>541</v>
      </c>
      <c r="E613" s="220" t="s">
        <v>542</v>
      </c>
      <c r="F613" s="221" t="s">
        <v>543</v>
      </c>
      <c r="G613" s="218" t="s">
        <v>544</v>
      </c>
      <c r="H613" s="221" t="s">
        <v>545</v>
      </c>
      <c r="I613" s="218" t="s">
        <v>546</v>
      </c>
      <c r="J613" s="218" t="s">
        <v>547</v>
      </c>
      <c r="K613" s="210" t="s">
        <v>548</v>
      </c>
      <c r="L613" s="211" t="s">
        <v>549</v>
      </c>
    </row>
    <row r="614" spans="1:14" s="202" customFormat="1" ht="12.6" customHeight="1">
      <c r="A614" s="212">
        <v>8430</v>
      </c>
      <c r="B614" s="211" t="s">
        <v>166</v>
      </c>
      <c r="C614" s="217">
        <f>BE85</f>
        <v>869917</v>
      </c>
      <c r="D614" s="217"/>
      <c r="E614" s="219"/>
      <c r="F614" s="219"/>
      <c r="G614" s="217"/>
      <c r="H614" s="219"/>
      <c r="I614" s="217"/>
      <c r="J614" s="217"/>
      <c r="N614" s="213" t="s">
        <v>550</v>
      </c>
    </row>
    <row r="615" spans="1:14" s="202" customFormat="1" ht="12.6" customHeight="1">
      <c r="A615" s="212"/>
      <c r="B615" s="211" t="s">
        <v>551</v>
      </c>
      <c r="C615" s="217">
        <f>CD69-CD84</f>
        <v>370005</v>
      </c>
      <c r="D615" s="217">
        <f>SUM(C614:C615)</f>
        <v>1239922</v>
      </c>
      <c r="E615" s="219"/>
      <c r="F615" s="219"/>
      <c r="G615" s="217"/>
      <c r="H615" s="219"/>
      <c r="I615" s="217"/>
      <c r="J615" s="217"/>
      <c r="N615" s="213" t="s">
        <v>552</v>
      </c>
    </row>
    <row r="616" spans="1:14" s="202" customFormat="1" ht="12.6" customHeight="1">
      <c r="A616" s="212">
        <v>8310</v>
      </c>
      <c r="B616" s="216" t="s">
        <v>553</v>
      </c>
      <c r="C616" s="217">
        <f>AX85</f>
        <v>0</v>
      </c>
      <c r="D616" s="217">
        <f>(D615/D612)*AX90</f>
        <v>0</v>
      </c>
      <c r="E616" s="219"/>
      <c r="F616" s="219"/>
      <c r="G616" s="217"/>
      <c r="H616" s="219"/>
      <c r="I616" s="217"/>
      <c r="J616" s="217"/>
      <c r="N616" s="213" t="s">
        <v>554</v>
      </c>
    </row>
    <row r="617" spans="1:14" s="202" customFormat="1" ht="12.6" customHeight="1">
      <c r="A617" s="212">
        <v>8510</v>
      </c>
      <c r="B617" s="216" t="s">
        <v>171</v>
      </c>
      <c r="C617" s="217">
        <f>BJ85</f>
        <v>0</v>
      </c>
      <c r="D617" s="217">
        <f>(D615/D612)*BJ90</f>
        <v>0</v>
      </c>
      <c r="E617" s="219"/>
      <c r="F617" s="219"/>
      <c r="G617" s="217"/>
      <c r="H617" s="219"/>
      <c r="I617" s="217"/>
      <c r="J617" s="217"/>
      <c r="N617" s="213" t="s">
        <v>555</v>
      </c>
    </row>
    <row r="618" spans="1:14" s="202" customFormat="1" ht="12.6" customHeight="1">
      <c r="A618" s="212">
        <v>8470</v>
      </c>
      <c r="B618" s="216" t="s">
        <v>556</v>
      </c>
      <c r="C618" s="217">
        <f>BG85</f>
        <v>0</v>
      </c>
      <c r="D618" s="217">
        <f>(D615/D612)*BG90</f>
        <v>0</v>
      </c>
      <c r="E618" s="219"/>
      <c r="F618" s="219"/>
      <c r="G618" s="217"/>
      <c r="H618" s="219"/>
      <c r="I618" s="217"/>
      <c r="J618" s="217"/>
      <c r="N618" s="213" t="s">
        <v>557</v>
      </c>
    </row>
    <row r="619" spans="1:14" s="202" customFormat="1" ht="12.6" customHeight="1">
      <c r="A619" s="212">
        <v>8610</v>
      </c>
      <c r="B619" s="216" t="s">
        <v>558</v>
      </c>
      <c r="C619" s="217">
        <f>BN85</f>
        <v>1641463</v>
      </c>
      <c r="D619" s="217">
        <f>(D615/D612)*BN90</f>
        <v>150307.80945165263</v>
      </c>
      <c r="E619" s="219"/>
      <c r="F619" s="219"/>
      <c r="G619" s="217"/>
      <c r="H619" s="219"/>
      <c r="I619" s="217"/>
      <c r="J619" s="217"/>
      <c r="N619" s="213" t="s">
        <v>559</v>
      </c>
    </row>
    <row r="620" spans="1:14" s="202" customFormat="1" ht="12.6" customHeight="1">
      <c r="A620" s="212">
        <v>8790</v>
      </c>
      <c r="B620" s="216" t="s">
        <v>560</v>
      </c>
      <c r="C620" s="217">
        <f>CC85</f>
        <v>0</v>
      </c>
      <c r="D620" s="217">
        <f>(D615/D612)*CC90</f>
        <v>0</v>
      </c>
      <c r="E620" s="219"/>
      <c r="F620" s="219"/>
      <c r="G620" s="217"/>
      <c r="H620" s="219"/>
      <c r="I620" s="217"/>
      <c r="J620" s="217"/>
      <c r="N620" s="213" t="s">
        <v>561</v>
      </c>
    </row>
    <row r="621" spans="1:14" s="202" customFormat="1" ht="12.6" customHeight="1">
      <c r="A621" s="212">
        <v>8630</v>
      </c>
      <c r="B621" s="216" t="s">
        <v>562</v>
      </c>
      <c r="C621" s="217">
        <f>BP85</f>
        <v>0</v>
      </c>
      <c r="D621" s="217">
        <f>(D615/D612)*BP90</f>
        <v>0</v>
      </c>
      <c r="E621" s="219"/>
      <c r="F621" s="219"/>
      <c r="G621" s="217"/>
      <c r="H621" s="219"/>
      <c r="I621" s="217"/>
      <c r="J621" s="217"/>
      <c r="N621" s="213" t="s">
        <v>563</v>
      </c>
    </row>
    <row r="622" spans="1:14" s="202" customFormat="1" ht="12.6" customHeight="1">
      <c r="A622" s="212">
        <v>8770</v>
      </c>
      <c r="B622" s="211" t="s">
        <v>564</v>
      </c>
      <c r="C622" s="217">
        <f>CB85</f>
        <v>0</v>
      </c>
      <c r="D622" s="217">
        <f>(D615/D612)*CB90</f>
        <v>0</v>
      </c>
      <c r="E622" s="219"/>
      <c r="F622" s="219"/>
      <c r="G622" s="217"/>
      <c r="H622" s="219"/>
      <c r="I622" s="217"/>
      <c r="J622" s="217"/>
      <c r="N622" s="213" t="s">
        <v>565</v>
      </c>
    </row>
    <row r="623" spans="1:14" s="202" customFormat="1" ht="12.6" customHeight="1">
      <c r="A623" s="212">
        <v>8640</v>
      </c>
      <c r="B623" s="216" t="s">
        <v>566</v>
      </c>
      <c r="C623" s="217">
        <f>BQ85</f>
        <v>0</v>
      </c>
      <c r="D623" s="217">
        <f>(D615/D612)*BQ90</f>
        <v>0</v>
      </c>
      <c r="E623" s="219">
        <f>SUM(C616:D623)</f>
        <v>1791770.8094516527</v>
      </c>
      <c r="F623" s="219"/>
      <c r="G623" s="217"/>
      <c r="H623" s="219"/>
      <c r="I623" s="217"/>
      <c r="J623" s="217"/>
      <c r="N623" s="213" t="s">
        <v>567</v>
      </c>
    </row>
    <row r="624" spans="1:14" s="202" customFormat="1" ht="12.6" customHeight="1">
      <c r="A624" s="212">
        <v>8420</v>
      </c>
      <c r="B624" s="216" t="s">
        <v>165</v>
      </c>
      <c r="C624" s="217">
        <f>BD85</f>
        <v>113721</v>
      </c>
      <c r="D624" s="217">
        <f>(D615/D612)*BD90</f>
        <v>0</v>
      </c>
      <c r="E624" s="219">
        <f>(E623/E612)*SUM(C624:D624)</f>
        <v>17369.737062265202</v>
      </c>
      <c r="F624" s="219">
        <f>SUM(C624:E624)</f>
        <v>131090.73706226519</v>
      </c>
      <c r="G624" s="217"/>
      <c r="H624" s="219"/>
      <c r="I624" s="217"/>
      <c r="J624" s="217"/>
      <c r="N624" s="213" t="s">
        <v>568</v>
      </c>
    </row>
    <row r="625" spans="1:14" s="202" customFormat="1" ht="12.6" customHeight="1">
      <c r="A625" s="212">
        <v>8320</v>
      </c>
      <c r="B625" s="216" t="s">
        <v>161</v>
      </c>
      <c r="C625" s="217">
        <f>AY85</f>
        <v>635425</v>
      </c>
      <c r="D625" s="217">
        <f>(D615/D612)*AY90</f>
        <v>92063.533289137238</v>
      </c>
      <c r="E625" s="219">
        <f>(E623/E612)*SUM(C625:D625)</f>
        <v>111116.54434137301</v>
      </c>
      <c r="F625" s="219">
        <f>(F624/F612)*AY64</f>
        <v>23245.038443187692</v>
      </c>
      <c r="G625" s="217">
        <f>SUM(C625:F625)</f>
        <v>861850.11607369804</v>
      </c>
      <c r="H625" s="219"/>
      <c r="I625" s="217"/>
      <c r="J625" s="217"/>
      <c r="N625" s="213" t="s">
        <v>569</v>
      </c>
    </row>
    <row r="626" spans="1:14" s="202" customFormat="1" ht="12.6" customHeight="1">
      <c r="A626" s="212">
        <v>8650</v>
      </c>
      <c r="B626" s="216" t="s">
        <v>178</v>
      </c>
      <c r="C626" s="217">
        <f>BR85</f>
        <v>0</v>
      </c>
      <c r="D626" s="217">
        <f>(D615/D612)*BR90</f>
        <v>0</v>
      </c>
      <c r="E626" s="219">
        <f>(E623/E612)*SUM(C626:D626)</f>
        <v>0</v>
      </c>
      <c r="F626" s="219">
        <f>(F624/F612)*BR64</f>
        <v>0</v>
      </c>
      <c r="G626" s="217">
        <f>(G625/G612)*BR91</f>
        <v>0</v>
      </c>
      <c r="H626" s="219"/>
      <c r="I626" s="217"/>
      <c r="J626" s="217"/>
      <c r="N626" s="213" t="s">
        <v>570</v>
      </c>
    </row>
    <row r="627" spans="1:14" s="202" customFormat="1" ht="12.6" customHeight="1">
      <c r="A627" s="212">
        <v>8620</v>
      </c>
      <c r="B627" s="211" t="s">
        <v>571</v>
      </c>
      <c r="C627" s="217">
        <f>BO85</f>
        <v>0</v>
      </c>
      <c r="D627" s="217">
        <f>(D615/D612)*BO90</f>
        <v>0</v>
      </c>
      <c r="E627" s="219">
        <f>(E623/E612)*SUM(C627:D627)</f>
        <v>0</v>
      </c>
      <c r="F627" s="219">
        <f>(F624/F612)*BO64</f>
        <v>0</v>
      </c>
      <c r="G627" s="217">
        <f>(G625/G612)*BO91</f>
        <v>0</v>
      </c>
      <c r="H627" s="219"/>
      <c r="I627" s="217"/>
      <c r="J627" s="217"/>
      <c r="N627" s="213" t="s">
        <v>572</v>
      </c>
    </row>
    <row r="628" spans="1:14" s="202" customFormat="1" ht="12.6" customHeight="1">
      <c r="A628" s="212">
        <v>8330</v>
      </c>
      <c r="B628" s="216" t="s">
        <v>162</v>
      </c>
      <c r="C628" s="217">
        <f>AZ85</f>
        <v>28580</v>
      </c>
      <c r="D628" s="217">
        <f>(D615/D612)*AZ90</f>
        <v>33271.259904662693</v>
      </c>
      <c r="E628" s="219">
        <f>(E623/E612)*SUM(C628:D628)</f>
        <v>9447.1568269169038</v>
      </c>
      <c r="F628" s="219">
        <f>(F624/F612)*AZ64</f>
        <v>0</v>
      </c>
      <c r="G628" s="217">
        <f>(G625/G612)*AZ91</f>
        <v>0</v>
      </c>
      <c r="H628" s="219">
        <f>SUM(C626:G628)</f>
        <v>71298.416731579593</v>
      </c>
      <c r="I628" s="217"/>
      <c r="J628" s="217"/>
      <c r="N628" s="213" t="s">
        <v>573</v>
      </c>
    </row>
    <row r="629" spans="1:14" s="202" customFormat="1" ht="12.6" customHeight="1">
      <c r="A629" s="212">
        <v>8460</v>
      </c>
      <c r="B629" s="216" t="s">
        <v>167</v>
      </c>
      <c r="C629" s="217">
        <f>BF85</f>
        <v>289212</v>
      </c>
      <c r="D629" s="217">
        <f>(D615/D612)*BF90</f>
        <v>13543.359914133283</v>
      </c>
      <c r="E629" s="219">
        <f>(E623/E612)*SUM(C629:D629)</f>
        <v>46242.831103313911</v>
      </c>
      <c r="F629" s="219">
        <f>(F624/F612)*BF64</f>
        <v>4172.0983283444157</v>
      </c>
      <c r="G629" s="217">
        <f>(G625/G612)*BF91</f>
        <v>0</v>
      </c>
      <c r="H629" s="219">
        <f>(H628/H612)*BF60</f>
        <v>7576.3318673967406</v>
      </c>
      <c r="I629" s="217">
        <f>SUM(C629:H629)</f>
        <v>360746.62121318828</v>
      </c>
      <c r="J629" s="217"/>
      <c r="N629" s="213" t="s">
        <v>574</v>
      </c>
    </row>
    <row r="630" spans="1:14" s="202" customFormat="1" ht="12.6" customHeight="1">
      <c r="A630" s="212">
        <v>8350</v>
      </c>
      <c r="B630" s="216" t="s">
        <v>575</v>
      </c>
      <c r="C630" s="217">
        <f>BA85</f>
        <v>128097</v>
      </c>
      <c r="D630" s="217">
        <f>(D615/D612)*BA90</f>
        <v>50337.459102819084</v>
      </c>
      <c r="E630" s="219">
        <f>(E623/E612)*SUM(C630:D630)</f>
        <v>27254.065981335738</v>
      </c>
      <c r="F630" s="219">
        <f>(F624/F612)*BA64</f>
        <v>2063.6308373061329</v>
      </c>
      <c r="G630" s="217">
        <f>(G625/G612)*BA91</f>
        <v>0</v>
      </c>
      <c r="H630" s="219">
        <f>(H628/H612)*BA60</f>
        <v>1851.3008053803123</v>
      </c>
      <c r="I630" s="217">
        <f>(I629/I612)*BA92</f>
        <v>19100.010493645688</v>
      </c>
      <c r="J630" s="217">
        <f>SUM(C630:I630)</f>
        <v>228703.46722048693</v>
      </c>
      <c r="N630" s="213" t="s">
        <v>576</v>
      </c>
    </row>
    <row r="631" spans="1:14" s="202" customFormat="1" ht="12.6" customHeight="1">
      <c r="A631" s="212">
        <v>8200</v>
      </c>
      <c r="B631" s="216" t="s">
        <v>577</v>
      </c>
      <c r="C631" s="217">
        <f>AW85</f>
        <v>0</v>
      </c>
      <c r="D631" s="217">
        <f>(D615/D612)*AW90</f>
        <v>0</v>
      </c>
      <c r="E631" s="219">
        <f>(E623/E612)*SUM(C631:D631)</f>
        <v>0</v>
      </c>
      <c r="F631" s="219">
        <f>(F624/F612)*AW64</f>
        <v>0</v>
      </c>
      <c r="G631" s="217">
        <f>(G625/G612)*AW91</f>
        <v>0</v>
      </c>
      <c r="H631" s="219">
        <f>(H628/H612)*AW60</f>
        <v>0</v>
      </c>
      <c r="I631" s="217">
        <f>(I629/I612)*AW92</f>
        <v>0</v>
      </c>
      <c r="J631" s="217">
        <f>(J630/J612)*AW93</f>
        <v>0</v>
      </c>
      <c r="N631" s="213" t="s">
        <v>578</v>
      </c>
    </row>
    <row r="632" spans="1:14" s="202" customFormat="1" ht="12.6" customHeight="1">
      <c r="A632" s="212">
        <v>8360</v>
      </c>
      <c r="B632" s="216" t="s">
        <v>579</v>
      </c>
      <c r="C632" s="217">
        <f>BB85</f>
        <v>49699</v>
      </c>
      <c r="D632" s="217">
        <f>(D615/D612)*BB90</f>
        <v>8650.5275752122998</v>
      </c>
      <c r="E632" s="219">
        <f>(E623/E612)*SUM(C632:D632)</f>
        <v>8912.3024919656928</v>
      </c>
      <c r="F632" s="219">
        <f>(F624/F612)*BB64</f>
        <v>49.415716240966006</v>
      </c>
      <c r="G632" s="217">
        <f>(G625/G612)*BB91</f>
        <v>0</v>
      </c>
      <c r="H632" s="219">
        <f>(H628/H612)*BB60</f>
        <v>762.30033162718746</v>
      </c>
      <c r="I632" s="217">
        <f>(I629/I612)*BB92</f>
        <v>3282.3501703699044</v>
      </c>
      <c r="J632" s="217">
        <f>(J630/J612)*BB93</f>
        <v>0</v>
      </c>
      <c r="N632" s="213" t="s">
        <v>580</v>
      </c>
    </row>
    <row r="633" spans="1:14" s="202" customFormat="1" ht="12.6" customHeight="1">
      <c r="A633" s="212">
        <v>8370</v>
      </c>
      <c r="B633" s="216" t="s">
        <v>581</v>
      </c>
      <c r="C633" s="217">
        <f>BC85</f>
        <v>0</v>
      </c>
      <c r="D633" s="217">
        <f>(D615/D612)*BC90</f>
        <v>0</v>
      </c>
      <c r="E633" s="219">
        <f>(E623/E612)*SUM(C633:D633)</f>
        <v>0</v>
      </c>
      <c r="F633" s="219">
        <f>(F624/F612)*BC64</f>
        <v>0</v>
      </c>
      <c r="G633" s="217">
        <f>(G625/G612)*BC91</f>
        <v>0</v>
      </c>
      <c r="H633" s="219">
        <f>(H628/H612)*BC60</f>
        <v>0</v>
      </c>
      <c r="I633" s="217">
        <f>(I629/I612)*BC92</f>
        <v>0</v>
      </c>
      <c r="J633" s="217">
        <f>(J630/J612)*BC93</f>
        <v>0</v>
      </c>
      <c r="N633" s="213" t="s">
        <v>582</v>
      </c>
    </row>
    <row r="634" spans="1:14" s="202" customFormat="1" ht="12.6" customHeight="1">
      <c r="A634" s="212">
        <v>8490</v>
      </c>
      <c r="B634" s="216" t="s">
        <v>583</v>
      </c>
      <c r="C634" s="217">
        <f>BI85</f>
        <v>0</v>
      </c>
      <c r="D634" s="217">
        <f>(D615/D612)*BI90</f>
        <v>0</v>
      </c>
      <c r="E634" s="219">
        <f>(E623/E612)*SUM(C634:D634)</f>
        <v>0</v>
      </c>
      <c r="F634" s="219">
        <f>(F624/F612)*BI64</f>
        <v>0</v>
      </c>
      <c r="G634" s="217">
        <f>(G625/G612)*BI91</f>
        <v>0</v>
      </c>
      <c r="H634" s="219">
        <f>(H628/H612)*BI60</f>
        <v>0</v>
      </c>
      <c r="I634" s="217">
        <f>(I629/I612)*BI92</f>
        <v>0</v>
      </c>
      <c r="J634" s="217">
        <f>(J630/J612)*BI93</f>
        <v>0</v>
      </c>
      <c r="N634" s="213" t="s">
        <v>584</v>
      </c>
    </row>
    <row r="635" spans="1:14" s="202" customFormat="1" ht="12.6" customHeight="1">
      <c r="A635" s="212">
        <v>8530</v>
      </c>
      <c r="B635" s="216" t="s">
        <v>585</v>
      </c>
      <c r="C635" s="217">
        <f>BK85</f>
        <v>0</v>
      </c>
      <c r="D635" s="217">
        <f>(D615/D612)*BK90</f>
        <v>0</v>
      </c>
      <c r="E635" s="219">
        <f>(E623/E612)*SUM(C635:D635)</f>
        <v>0</v>
      </c>
      <c r="F635" s="219">
        <f>(F624/F612)*BK64</f>
        <v>0</v>
      </c>
      <c r="G635" s="217">
        <f>(G625/G612)*BK91</f>
        <v>0</v>
      </c>
      <c r="H635" s="219">
        <f>(H628/H612)*BK60</f>
        <v>0</v>
      </c>
      <c r="I635" s="217">
        <f>(I629/I612)*BK92</f>
        <v>0</v>
      </c>
      <c r="J635" s="217">
        <f>(J630/J612)*BK93</f>
        <v>0</v>
      </c>
      <c r="N635" s="213" t="s">
        <v>586</v>
      </c>
    </row>
    <row r="636" spans="1:14" s="202" customFormat="1" ht="12.6" customHeight="1">
      <c r="A636" s="212">
        <v>8480</v>
      </c>
      <c r="B636" s="216" t="s">
        <v>587</v>
      </c>
      <c r="C636" s="217">
        <f>BH85</f>
        <v>0</v>
      </c>
      <c r="D636" s="217">
        <f>(D615/D612)*BH90</f>
        <v>0</v>
      </c>
      <c r="E636" s="219">
        <f>(E623/E612)*SUM(C636:D636)</f>
        <v>0</v>
      </c>
      <c r="F636" s="219">
        <f>(F624/F612)*BH64</f>
        <v>0</v>
      </c>
      <c r="G636" s="217">
        <f>(G625/G612)*BH91</f>
        <v>0</v>
      </c>
      <c r="H636" s="219">
        <f>(H628/H612)*BH60</f>
        <v>0</v>
      </c>
      <c r="I636" s="217">
        <f>(I629/I612)*BH92</f>
        <v>0</v>
      </c>
      <c r="J636" s="217">
        <f>(J630/J612)*BH93</f>
        <v>0</v>
      </c>
      <c r="N636" s="213" t="s">
        <v>588</v>
      </c>
    </row>
    <row r="637" spans="1:14" s="202" customFormat="1" ht="12.6" customHeight="1">
      <c r="A637" s="212">
        <v>8560</v>
      </c>
      <c r="B637" s="216" t="s">
        <v>173</v>
      </c>
      <c r="C637" s="217">
        <f>BL85</f>
        <v>96190</v>
      </c>
      <c r="D637" s="217">
        <f>(D615/D612)*BL90</f>
        <v>2348.5595226820724</v>
      </c>
      <c r="E637" s="219">
        <f>(E623/E612)*SUM(C637:D637)</f>
        <v>15050.772235588471</v>
      </c>
      <c r="F637" s="219">
        <f>(F624/F612)*BL64</f>
        <v>26.520403696889094</v>
      </c>
      <c r="G637" s="217">
        <f>(G625/G612)*BL91</f>
        <v>0</v>
      </c>
      <c r="H637" s="219">
        <f>(H628/H612)*BL60</f>
        <v>2178.0009475062498</v>
      </c>
      <c r="I637" s="217">
        <f>(I629/I612)*BL92</f>
        <v>891.13579286060758</v>
      </c>
      <c r="J637" s="217">
        <f>(J630/J612)*BL93</f>
        <v>0</v>
      </c>
      <c r="N637" s="213" t="s">
        <v>589</v>
      </c>
    </row>
    <row r="638" spans="1:14" s="202" customFormat="1" ht="12.6" customHeight="1">
      <c r="A638" s="212">
        <v>8590</v>
      </c>
      <c r="B638" s="216" t="s">
        <v>590</v>
      </c>
      <c r="C638" s="217">
        <f>BM85</f>
        <v>676146</v>
      </c>
      <c r="D638" s="217">
        <f>(D615/D612)*BM90</f>
        <v>0</v>
      </c>
      <c r="E638" s="219">
        <f>(E623/E612)*SUM(C638:D638)</f>
        <v>103274.48963430121</v>
      </c>
      <c r="F638" s="219">
        <f>(F624/F612)*BM64</f>
        <v>377.58186270606848</v>
      </c>
      <c r="G638" s="217">
        <f>(G625/G612)*BM91</f>
        <v>0</v>
      </c>
      <c r="H638" s="219">
        <f>(H628/H612)*BM60</f>
        <v>3033.6441768837053</v>
      </c>
      <c r="I638" s="217">
        <f>(I629/I612)*BM92</f>
        <v>0</v>
      </c>
      <c r="J638" s="217">
        <f>(J630/J612)*BM93</f>
        <v>0</v>
      </c>
      <c r="N638" s="213" t="s">
        <v>591</v>
      </c>
    </row>
    <row r="639" spans="1:14" s="202" customFormat="1" ht="12.6" customHeight="1">
      <c r="A639" s="212">
        <v>8660</v>
      </c>
      <c r="B639" s="216" t="s">
        <v>592</v>
      </c>
      <c r="C639" s="217">
        <f>BS85</f>
        <v>0</v>
      </c>
      <c r="D639" s="217">
        <f>(D615/D612)*BS90</f>
        <v>0</v>
      </c>
      <c r="E639" s="219">
        <f>(E623/E612)*SUM(C639:D639)</f>
        <v>0</v>
      </c>
      <c r="F639" s="219">
        <f>(F624/F612)*BS64</f>
        <v>0</v>
      </c>
      <c r="G639" s="217">
        <f>(G625/G612)*BS91</f>
        <v>0</v>
      </c>
      <c r="H639" s="219">
        <f>(H628/H612)*BS60</f>
        <v>0</v>
      </c>
      <c r="I639" s="217">
        <f>(I629/I612)*BS92</f>
        <v>0</v>
      </c>
      <c r="J639" s="217">
        <f>(J630/J612)*BS93</f>
        <v>0</v>
      </c>
      <c r="N639" s="213" t="s">
        <v>593</v>
      </c>
    </row>
    <row r="640" spans="1:14" s="202" customFormat="1" ht="12.6" customHeight="1">
      <c r="A640" s="212">
        <v>8670</v>
      </c>
      <c r="B640" s="216" t="s">
        <v>594</v>
      </c>
      <c r="C640" s="217">
        <f>BT85</f>
        <v>0</v>
      </c>
      <c r="D640" s="217">
        <f>(D615/D612)*BT90</f>
        <v>0</v>
      </c>
      <c r="E640" s="219">
        <f>(E623/E612)*SUM(C640:D640)</f>
        <v>0</v>
      </c>
      <c r="F640" s="219">
        <f>(F624/F612)*BT64</f>
        <v>0</v>
      </c>
      <c r="G640" s="217">
        <f>(G625/G612)*BT91</f>
        <v>0</v>
      </c>
      <c r="H640" s="219">
        <f>(H628/H612)*BT60</f>
        <v>0</v>
      </c>
      <c r="I640" s="217">
        <f>(I629/I612)*BT92</f>
        <v>0</v>
      </c>
      <c r="J640" s="217">
        <f>(J630/J612)*BT93</f>
        <v>0</v>
      </c>
      <c r="N640" s="213" t="s">
        <v>595</v>
      </c>
    </row>
    <row r="641" spans="1:14" s="202" customFormat="1" ht="12.6" customHeight="1">
      <c r="A641" s="212">
        <v>8680</v>
      </c>
      <c r="B641" s="216" t="s">
        <v>596</v>
      </c>
      <c r="C641" s="217">
        <f>BU85</f>
        <v>0</v>
      </c>
      <c r="D641" s="217">
        <f>(D615/D612)*BU90</f>
        <v>0</v>
      </c>
      <c r="E641" s="219">
        <f>(E623/E612)*SUM(C641:D641)</f>
        <v>0</v>
      </c>
      <c r="F641" s="219">
        <f>(F624/F612)*BU64</f>
        <v>0</v>
      </c>
      <c r="G641" s="217">
        <f>(G625/G612)*BU91</f>
        <v>0</v>
      </c>
      <c r="H641" s="219">
        <f>(H628/H612)*BU60</f>
        <v>0</v>
      </c>
      <c r="I641" s="217">
        <f>(I629/I612)*BU92</f>
        <v>0</v>
      </c>
      <c r="J641" s="217">
        <f>(J630/J612)*BU93</f>
        <v>0</v>
      </c>
      <c r="N641" s="213" t="s">
        <v>597</v>
      </c>
    </row>
    <row r="642" spans="1:14" s="202" customFormat="1" ht="12.6" customHeight="1">
      <c r="A642" s="212">
        <v>8690</v>
      </c>
      <c r="B642" s="216" t="s">
        <v>598</v>
      </c>
      <c r="C642" s="217">
        <f>BV85</f>
        <v>150477</v>
      </c>
      <c r="D642" s="217">
        <f>(D615/D612)*BV90</f>
        <v>2113.7035704138652</v>
      </c>
      <c r="E642" s="219">
        <f>(E623/E612)*SUM(C642:D642)</f>
        <v>23306.69268793047</v>
      </c>
      <c r="F642" s="219">
        <f>(F624/F612)*BV64</f>
        <v>138.51664089166533</v>
      </c>
      <c r="G642" s="217">
        <f>(G625/G612)*BV91</f>
        <v>0</v>
      </c>
      <c r="H642" s="219">
        <f>(H628/H612)*BV60</f>
        <v>1493.4863640042856</v>
      </c>
      <c r="I642" s="217">
        <f>(I629/I612)*BV92</f>
        <v>802.02221357454675</v>
      </c>
      <c r="J642" s="217">
        <f>(J630/J612)*BV93</f>
        <v>0</v>
      </c>
      <c r="N642" s="213" t="s">
        <v>599</v>
      </c>
    </row>
    <row r="643" spans="1:14" s="202" customFormat="1" ht="12.6" customHeight="1">
      <c r="A643" s="212">
        <v>8700</v>
      </c>
      <c r="B643" s="216" t="s">
        <v>600</v>
      </c>
      <c r="C643" s="217">
        <f>BW85</f>
        <v>0</v>
      </c>
      <c r="D643" s="217">
        <f>(D615/D612)*BW90</f>
        <v>0</v>
      </c>
      <c r="E643" s="219">
        <f>(E623/E612)*SUM(C643:D643)</f>
        <v>0</v>
      </c>
      <c r="F643" s="219">
        <f>(F624/F612)*BW64</f>
        <v>0</v>
      </c>
      <c r="G643" s="217">
        <f>(G625/G612)*BW91</f>
        <v>0</v>
      </c>
      <c r="H643" s="219">
        <f>(H628/H612)*BW60</f>
        <v>0</v>
      </c>
      <c r="I643" s="217">
        <f>(I629/I612)*BW92</f>
        <v>0</v>
      </c>
      <c r="J643" s="217">
        <f>(J630/J612)*BW93</f>
        <v>0</v>
      </c>
      <c r="N643" s="213" t="s">
        <v>601</v>
      </c>
    </row>
    <row r="644" spans="1:14" s="202" customFormat="1" ht="12.6" customHeight="1">
      <c r="A644" s="212">
        <v>8710</v>
      </c>
      <c r="B644" s="216" t="s">
        <v>602</v>
      </c>
      <c r="C644" s="217">
        <f>BX85</f>
        <v>0</v>
      </c>
      <c r="D644" s="217">
        <f>(D615/D612)*BX90</f>
        <v>0</v>
      </c>
      <c r="E644" s="219">
        <f>(E623/E612)*SUM(C644:D644)</f>
        <v>0</v>
      </c>
      <c r="F644" s="219">
        <f>(F624/F612)*BX64</f>
        <v>0</v>
      </c>
      <c r="G644" s="217">
        <f>(G625/G612)*BX91</f>
        <v>0</v>
      </c>
      <c r="H644" s="219">
        <f>(H628/H612)*BX60</f>
        <v>0</v>
      </c>
      <c r="I644" s="217">
        <f>(I629/I612)*BX92</f>
        <v>0</v>
      </c>
      <c r="J644" s="217">
        <f>(J630/J612)*BX93</f>
        <v>0</v>
      </c>
      <c r="K644" s="219">
        <f>SUM(C631:J644)</f>
        <v>1149204.022338456</v>
      </c>
      <c r="L644" s="219"/>
      <c r="N644" s="213" t="s">
        <v>603</v>
      </c>
    </row>
    <row r="645" spans="1:14" s="202" customFormat="1" ht="12.6" customHeight="1">
      <c r="A645" s="212">
        <v>8720</v>
      </c>
      <c r="B645" s="216" t="s">
        <v>604</v>
      </c>
      <c r="C645" s="217">
        <f>BY85</f>
        <v>421875</v>
      </c>
      <c r="D645" s="217">
        <f>(D615/D612)*BY90</f>
        <v>10137.948606244279</v>
      </c>
      <c r="E645" s="219">
        <f>(E623/E612)*SUM(C645:D645)</f>
        <v>65985.625564182104</v>
      </c>
      <c r="F645" s="219">
        <f>(F624/F612)*BY64</f>
        <v>56.856692817791007</v>
      </c>
      <c r="G645" s="217">
        <f>(G625/G612)*BY91</f>
        <v>0</v>
      </c>
      <c r="H645" s="219">
        <f>(H628/H612)*BY60</f>
        <v>2395.801042256875</v>
      </c>
      <c r="I645" s="217">
        <f>(I629/I612)*BY92</f>
        <v>3846.7361725149558</v>
      </c>
      <c r="J645" s="217">
        <f>(J630/J612)*BY93</f>
        <v>0</v>
      </c>
      <c r="K645" s="219">
        <v>0</v>
      </c>
      <c r="L645" s="219"/>
      <c r="N645" s="213" t="s">
        <v>605</v>
      </c>
    </row>
    <row r="646" spans="1:14" s="202" customFormat="1" ht="12.6" customHeight="1">
      <c r="A646" s="212">
        <v>8730</v>
      </c>
      <c r="B646" s="216" t="s">
        <v>606</v>
      </c>
      <c r="C646" s="217">
        <f>BZ85</f>
        <v>0</v>
      </c>
      <c r="D646" s="217">
        <f>(D615/D612)*BZ90</f>
        <v>0</v>
      </c>
      <c r="E646" s="219">
        <f>(E623/E612)*SUM(C646:D646)</f>
        <v>0</v>
      </c>
      <c r="F646" s="219">
        <f>(F624/F612)*BZ64</f>
        <v>0</v>
      </c>
      <c r="G646" s="217">
        <f>(G625/G612)*BZ91</f>
        <v>0</v>
      </c>
      <c r="H646" s="219">
        <f>(H628/H612)*BZ60</f>
        <v>0</v>
      </c>
      <c r="I646" s="217">
        <f>(I629/I612)*BZ92</f>
        <v>0</v>
      </c>
      <c r="J646" s="217">
        <f>(J630/J612)*BZ93</f>
        <v>0</v>
      </c>
      <c r="K646" s="219">
        <v>0</v>
      </c>
      <c r="L646" s="219"/>
      <c r="N646" s="213" t="s">
        <v>607</v>
      </c>
    </row>
    <row r="647" spans="1:14" s="202" customFormat="1" ht="12.6" customHeight="1">
      <c r="A647" s="212">
        <v>8740</v>
      </c>
      <c r="B647" s="216" t="s">
        <v>608</v>
      </c>
      <c r="C647" s="217">
        <f>CA85</f>
        <v>0</v>
      </c>
      <c r="D647" s="217">
        <f>(D615/D612)*CA90</f>
        <v>0</v>
      </c>
      <c r="E647" s="219">
        <f>(E623/E612)*SUM(C647:D647)</f>
        <v>0</v>
      </c>
      <c r="F647" s="219">
        <f>(F624/F612)*CA64</f>
        <v>0</v>
      </c>
      <c r="G647" s="217">
        <f>(G625/G612)*CA91</f>
        <v>0</v>
      </c>
      <c r="H647" s="219">
        <f>(H628/H612)*CA60</f>
        <v>0</v>
      </c>
      <c r="I647" s="217">
        <f>(I629/I612)*CA92</f>
        <v>0</v>
      </c>
      <c r="J647" s="217">
        <f>(J630/J612)*CA93</f>
        <v>0</v>
      </c>
      <c r="K647" s="219">
        <v>0</v>
      </c>
      <c r="L647" s="219">
        <f>SUM(C645:K647)</f>
        <v>504297.96807801607</v>
      </c>
      <c r="N647" s="213" t="s">
        <v>609</v>
      </c>
    </row>
    <row r="648" spans="1:14" s="202" customFormat="1" ht="12.6" customHeight="1">
      <c r="A648" s="212"/>
      <c r="B648" s="212"/>
      <c r="C648" s="202">
        <f>SUM(C614:C647)</f>
        <v>5470807</v>
      </c>
      <c r="L648" s="215"/>
    </row>
    <row r="666" spans="1:14" s="202" customFormat="1" ht="12.6" customHeight="1">
      <c r="C666" s="210" t="s">
        <v>610</v>
      </c>
      <c r="M666" s="210" t="s">
        <v>611</v>
      </c>
    </row>
    <row r="667" spans="1:14" s="202" customFormat="1" ht="12.6" customHeight="1">
      <c r="C667" s="210" t="s">
        <v>540</v>
      </c>
      <c r="D667" s="210" t="s">
        <v>541</v>
      </c>
      <c r="E667" s="211" t="s">
        <v>542</v>
      </c>
      <c r="F667" s="210" t="s">
        <v>543</v>
      </c>
      <c r="G667" s="210" t="s">
        <v>544</v>
      </c>
      <c r="H667" s="210" t="s">
        <v>545</v>
      </c>
      <c r="I667" s="210" t="s">
        <v>546</v>
      </c>
      <c r="J667" s="210" t="s">
        <v>547</v>
      </c>
      <c r="K667" s="210" t="s">
        <v>548</v>
      </c>
      <c r="L667" s="211" t="s">
        <v>549</v>
      </c>
      <c r="M667" s="210" t="s">
        <v>612</v>
      </c>
    </row>
    <row r="668" spans="1:14" s="202" customFormat="1" ht="12.6" customHeight="1">
      <c r="A668" s="212">
        <v>6010</v>
      </c>
      <c r="B668" s="211" t="s">
        <v>338</v>
      </c>
      <c r="C668" s="217">
        <f>C85</f>
        <v>0</v>
      </c>
      <c r="D668" s="217">
        <f>(D615/D612)*C90</f>
        <v>0</v>
      </c>
      <c r="E668" s="219">
        <f>(E623/E612)*SUM(C668:D668)</f>
        <v>0</v>
      </c>
      <c r="F668" s="219">
        <f>(F624/F612)*C64</f>
        <v>0</v>
      </c>
      <c r="G668" s="217">
        <f>(G625/G612)*C91</f>
        <v>0</v>
      </c>
      <c r="H668" s="219">
        <f>(H628/H612)*C60</f>
        <v>0</v>
      </c>
      <c r="I668" s="217">
        <f>(I629/I612)*C92</f>
        <v>0</v>
      </c>
      <c r="J668" s="217">
        <f>(J630/J612)*C93</f>
        <v>0</v>
      </c>
      <c r="K668" s="217">
        <f>(K644/K612)*C89</f>
        <v>0</v>
      </c>
      <c r="L668" s="217">
        <f>(L647/L612)*C94</f>
        <v>0</v>
      </c>
      <c r="M668" s="202">
        <f t="shared" ref="M668:M713" si="24">ROUND(SUM(D668:L668),0)</f>
        <v>0</v>
      </c>
      <c r="N668" s="211" t="s">
        <v>613</v>
      </c>
    </row>
    <row r="669" spans="1:14" s="202" customFormat="1" ht="12.6" customHeight="1">
      <c r="A669" s="212">
        <v>6030</v>
      </c>
      <c r="B669" s="211" t="s">
        <v>339</v>
      </c>
      <c r="C669" s="217">
        <f>D85</f>
        <v>0</v>
      </c>
      <c r="D669" s="217">
        <f>(D615/D612)*D90</f>
        <v>0</v>
      </c>
      <c r="E669" s="219">
        <f>(E623/E612)*SUM(C669:D669)</f>
        <v>0</v>
      </c>
      <c r="F669" s="219">
        <f>(F624/F612)*D64</f>
        <v>0</v>
      </c>
      <c r="G669" s="217">
        <f>(G625/G612)*D91</f>
        <v>0</v>
      </c>
      <c r="H669" s="219">
        <f>(H628/H612)*D60</f>
        <v>0</v>
      </c>
      <c r="I669" s="217">
        <f>(I629/I612)*D92</f>
        <v>0</v>
      </c>
      <c r="J669" s="217">
        <f>(J630/J612)*D93</f>
        <v>0</v>
      </c>
      <c r="K669" s="217">
        <f>(K644/K612)*D89</f>
        <v>0</v>
      </c>
      <c r="L669" s="217">
        <f>(L647/L612)*D94</f>
        <v>0</v>
      </c>
      <c r="M669" s="202">
        <f t="shared" si="24"/>
        <v>0</v>
      </c>
      <c r="N669" s="211" t="s">
        <v>614</v>
      </c>
    </row>
    <row r="670" spans="1:14" s="202" customFormat="1" ht="12.6" customHeight="1">
      <c r="A670" s="212">
        <v>6070</v>
      </c>
      <c r="B670" s="211" t="s">
        <v>615</v>
      </c>
      <c r="C670" s="217">
        <f>E85</f>
        <v>50180</v>
      </c>
      <c r="D670" s="217">
        <f>(D615/D612)*E90</f>
        <v>13308.503961865077</v>
      </c>
      <c r="E670" s="219">
        <f>(E623/E612)*SUM(C670:D670)</f>
        <v>9697.2293621598383</v>
      </c>
      <c r="F670" s="219">
        <f>(F624/F612)*E64</f>
        <v>199.95239621827173</v>
      </c>
      <c r="G670" s="217">
        <f>(G625/G612)*E91</f>
        <v>10963.427653677596</v>
      </c>
      <c r="H670" s="219">
        <f>(H628/H612)*E60</f>
        <v>248.91439400071428</v>
      </c>
      <c r="I670" s="217">
        <f>(I629/I612)*E92</f>
        <v>5049.769492876776</v>
      </c>
      <c r="J670" s="217">
        <f>(J630/J612)*E93</f>
        <v>2581.6517394849643</v>
      </c>
      <c r="K670" s="217">
        <f>(K644/K612)*E89</f>
        <v>29810.585730090457</v>
      </c>
      <c r="L670" s="217">
        <f>(L647/L612)*E94</f>
        <v>3816.5840167357419</v>
      </c>
      <c r="M670" s="202">
        <f t="shared" si="24"/>
        <v>75677</v>
      </c>
      <c r="N670" s="211" t="s">
        <v>616</v>
      </c>
    </row>
    <row r="671" spans="1:14" s="202" customFormat="1" ht="12.6" customHeight="1">
      <c r="A671" s="212">
        <v>6100</v>
      </c>
      <c r="B671" s="211" t="s">
        <v>617</v>
      </c>
      <c r="C671" s="217">
        <f>F85</f>
        <v>0</v>
      </c>
      <c r="D671" s="217">
        <f>(D615/D612)*F90</f>
        <v>0</v>
      </c>
      <c r="E671" s="219">
        <f>(E623/E612)*SUM(C671:D671)</f>
        <v>0</v>
      </c>
      <c r="F671" s="219">
        <f>(F624/F612)*F64</f>
        <v>0</v>
      </c>
      <c r="G671" s="217">
        <f>(G625/G612)*F91</f>
        <v>0</v>
      </c>
      <c r="H671" s="219">
        <f>(H628/H612)*F60</f>
        <v>0</v>
      </c>
      <c r="I671" s="217">
        <f>(I629/I612)*F92</f>
        <v>0</v>
      </c>
      <c r="J671" s="217">
        <f>(J630/J612)*F93</f>
        <v>0</v>
      </c>
      <c r="K671" s="217">
        <f>(K644/K612)*F89</f>
        <v>0</v>
      </c>
      <c r="L671" s="217">
        <f>(L647/L612)*F94</f>
        <v>0</v>
      </c>
      <c r="M671" s="202">
        <f t="shared" si="24"/>
        <v>0</v>
      </c>
      <c r="N671" s="211" t="s">
        <v>618</v>
      </c>
    </row>
    <row r="672" spans="1:14" s="202" customFormat="1" ht="12.6" customHeight="1">
      <c r="A672" s="212">
        <v>6120</v>
      </c>
      <c r="B672" s="211" t="s">
        <v>619</v>
      </c>
      <c r="C672" s="217">
        <f>G85</f>
        <v>0</v>
      </c>
      <c r="D672" s="217">
        <f>(D615/D612)*G90</f>
        <v>0</v>
      </c>
      <c r="E672" s="219">
        <f>(E623/E612)*SUM(C672:D672)</f>
        <v>0</v>
      </c>
      <c r="F672" s="219">
        <f>(F624/F612)*G64</f>
        <v>0</v>
      </c>
      <c r="G672" s="217">
        <f>(G625/G612)*G91</f>
        <v>0</v>
      </c>
      <c r="H672" s="219">
        <f>(H628/H612)*G60</f>
        <v>0</v>
      </c>
      <c r="I672" s="217">
        <f>(I629/I612)*G92</f>
        <v>0</v>
      </c>
      <c r="J672" s="217">
        <f>(J630/J612)*G93</f>
        <v>0</v>
      </c>
      <c r="K672" s="217">
        <f>(K644/K612)*G89</f>
        <v>0</v>
      </c>
      <c r="L672" s="217">
        <f>(L647/L612)*G94</f>
        <v>0</v>
      </c>
      <c r="M672" s="202">
        <f t="shared" si="24"/>
        <v>0</v>
      </c>
      <c r="N672" s="211" t="s">
        <v>620</v>
      </c>
    </row>
    <row r="673" spans="1:14" s="202" customFormat="1" ht="12.6" customHeight="1">
      <c r="A673" s="212">
        <v>6140</v>
      </c>
      <c r="B673" s="211" t="s">
        <v>621</v>
      </c>
      <c r="C673" s="217">
        <f>H85</f>
        <v>0</v>
      </c>
      <c r="D673" s="217">
        <f>(D615/D612)*H90</f>
        <v>0</v>
      </c>
      <c r="E673" s="219">
        <f>(E623/E612)*SUM(C673:D673)</f>
        <v>0</v>
      </c>
      <c r="F673" s="219">
        <f>(F624/F612)*H64</f>
        <v>0</v>
      </c>
      <c r="G673" s="217">
        <f>(G625/G612)*H91</f>
        <v>0</v>
      </c>
      <c r="H673" s="219">
        <f>(H628/H612)*H60</f>
        <v>0</v>
      </c>
      <c r="I673" s="217">
        <f>(I629/I612)*H92</f>
        <v>0</v>
      </c>
      <c r="J673" s="217">
        <f>(J630/J612)*H93</f>
        <v>0</v>
      </c>
      <c r="K673" s="217">
        <f>(K644/K612)*H89</f>
        <v>0</v>
      </c>
      <c r="L673" s="217">
        <f>(L647/L612)*H94</f>
        <v>0</v>
      </c>
      <c r="M673" s="202">
        <f t="shared" si="24"/>
        <v>0</v>
      </c>
      <c r="N673" s="211" t="s">
        <v>622</v>
      </c>
    </row>
    <row r="674" spans="1:14" s="202" customFormat="1" ht="12.6" customHeight="1">
      <c r="A674" s="212">
        <v>6150</v>
      </c>
      <c r="B674" s="211" t="s">
        <v>623</v>
      </c>
      <c r="C674" s="217">
        <f>I85</f>
        <v>0</v>
      </c>
      <c r="D674" s="217">
        <f>(D615/D612)*I90</f>
        <v>0</v>
      </c>
      <c r="E674" s="219">
        <f>(E623/E612)*SUM(C674:D674)</f>
        <v>0</v>
      </c>
      <c r="F674" s="219">
        <f>(F624/F612)*I64</f>
        <v>0</v>
      </c>
      <c r="G674" s="217">
        <f>(G625/G612)*I91</f>
        <v>0</v>
      </c>
      <c r="H674" s="219">
        <f>(H628/H612)*I60</f>
        <v>0</v>
      </c>
      <c r="I674" s="217">
        <f>(I629/I612)*I92</f>
        <v>0</v>
      </c>
      <c r="J674" s="217">
        <f>(J630/J612)*I93</f>
        <v>0</v>
      </c>
      <c r="K674" s="217">
        <f>(K644/K612)*I89</f>
        <v>0</v>
      </c>
      <c r="L674" s="217">
        <f>(L647/L612)*I94</f>
        <v>0</v>
      </c>
      <c r="M674" s="202">
        <f t="shared" si="24"/>
        <v>0</v>
      </c>
      <c r="N674" s="211" t="s">
        <v>624</v>
      </c>
    </row>
    <row r="675" spans="1:14" s="202" customFormat="1" ht="12.6" customHeight="1">
      <c r="A675" s="212">
        <v>6170</v>
      </c>
      <c r="B675" s="211" t="s">
        <v>124</v>
      </c>
      <c r="C675" s="217">
        <f>J85</f>
        <v>0</v>
      </c>
      <c r="D675" s="217">
        <f>(D615/D612)*J90</f>
        <v>0</v>
      </c>
      <c r="E675" s="219">
        <f>(E623/E612)*SUM(C675:D675)</f>
        <v>0</v>
      </c>
      <c r="F675" s="219">
        <f>(F624/F612)*J64</f>
        <v>0</v>
      </c>
      <c r="G675" s="217">
        <f>(G625/G612)*J91</f>
        <v>0</v>
      </c>
      <c r="H675" s="219">
        <f>(H628/H612)*J60</f>
        <v>0</v>
      </c>
      <c r="I675" s="217">
        <f>(I629/I612)*J92</f>
        <v>0</v>
      </c>
      <c r="J675" s="217">
        <f>(J630/J612)*J93</f>
        <v>0</v>
      </c>
      <c r="K675" s="217">
        <f>(K644/K612)*J89</f>
        <v>0</v>
      </c>
      <c r="L675" s="217">
        <f>(L647/L612)*J94</f>
        <v>0</v>
      </c>
      <c r="M675" s="202">
        <f t="shared" si="24"/>
        <v>0</v>
      </c>
      <c r="N675" s="211" t="s">
        <v>625</v>
      </c>
    </row>
    <row r="676" spans="1:14" s="202" customFormat="1" ht="12.6" customHeight="1">
      <c r="A676" s="212">
        <v>6200</v>
      </c>
      <c r="B676" s="211" t="s">
        <v>344</v>
      </c>
      <c r="C676" s="217">
        <f>K85</f>
        <v>0</v>
      </c>
      <c r="D676" s="217">
        <f>(D615/D612)*K90</f>
        <v>0</v>
      </c>
      <c r="E676" s="219">
        <f>(E623/E612)*SUM(C676:D676)</f>
        <v>0</v>
      </c>
      <c r="F676" s="219">
        <f>(F624/F612)*K64</f>
        <v>0</v>
      </c>
      <c r="G676" s="217">
        <f>(G625/G612)*K91</f>
        <v>0</v>
      </c>
      <c r="H676" s="219">
        <f>(H628/H612)*K60</f>
        <v>0</v>
      </c>
      <c r="I676" s="217">
        <f>(I629/I612)*K92</f>
        <v>0</v>
      </c>
      <c r="J676" s="217">
        <f>(J630/J612)*K93</f>
        <v>0</v>
      </c>
      <c r="K676" s="217">
        <f>(K644/K612)*K89</f>
        <v>0</v>
      </c>
      <c r="L676" s="217">
        <f>(L647/L612)*K94</f>
        <v>0</v>
      </c>
      <c r="M676" s="202">
        <f t="shared" si="24"/>
        <v>0</v>
      </c>
      <c r="N676" s="211" t="s">
        <v>626</v>
      </c>
    </row>
    <row r="677" spans="1:14" s="202" customFormat="1" ht="12.6" customHeight="1">
      <c r="A677" s="212">
        <v>6210</v>
      </c>
      <c r="B677" s="211" t="s">
        <v>345</v>
      </c>
      <c r="C677" s="217">
        <f>L85</f>
        <v>3241468</v>
      </c>
      <c r="D677" s="217">
        <f>(D615/D612)*L90</f>
        <v>279322.01256432111</v>
      </c>
      <c r="E677" s="219">
        <f>(E623/E612)*SUM(C677:D677)</f>
        <v>537765.20404931065</v>
      </c>
      <c r="F677" s="219">
        <f>(F624/F612)*L64</f>
        <v>15423.236501046214</v>
      </c>
      <c r="G677" s="217">
        <f>(G625/G612)*L91</f>
        <v>846418.18236212351</v>
      </c>
      <c r="H677" s="219">
        <f>(H628/H612)*L60</f>
        <v>19213.079786930131</v>
      </c>
      <c r="I677" s="217">
        <f>(I629/I612)*L92</f>
        <v>105985.75029755493</v>
      </c>
      <c r="J677" s="217">
        <f>(J630/J612)*L93</f>
        <v>199031.6260485659</v>
      </c>
      <c r="K677" s="217">
        <f>(K644/K612)*L89</f>
        <v>286575.34479860199</v>
      </c>
      <c r="L677" s="217">
        <f>(L647/L612)*L94</f>
        <v>292859.21355085593</v>
      </c>
      <c r="M677" s="202">
        <f t="shared" si="24"/>
        <v>2582594</v>
      </c>
      <c r="N677" s="211" t="s">
        <v>627</v>
      </c>
    </row>
    <row r="678" spans="1:14" s="202" customFormat="1" ht="12.6" customHeight="1">
      <c r="A678" s="212">
        <v>6330</v>
      </c>
      <c r="B678" s="211" t="s">
        <v>628</v>
      </c>
      <c r="C678" s="217">
        <f>M85</f>
        <v>0</v>
      </c>
      <c r="D678" s="217">
        <f>(D615/D612)*M90</f>
        <v>0</v>
      </c>
      <c r="E678" s="219">
        <f>(E623/E612)*SUM(C678:D678)</f>
        <v>0</v>
      </c>
      <c r="F678" s="219">
        <f>(F624/F612)*M64</f>
        <v>0</v>
      </c>
      <c r="G678" s="217">
        <f>(G625/G612)*M91</f>
        <v>0</v>
      </c>
      <c r="H678" s="219">
        <f>(H628/H612)*M60</f>
        <v>0</v>
      </c>
      <c r="I678" s="217">
        <f>(I629/I612)*M92</f>
        <v>0</v>
      </c>
      <c r="J678" s="217">
        <f>(J630/J612)*M93</f>
        <v>0</v>
      </c>
      <c r="K678" s="217">
        <f>(K644/K612)*M89</f>
        <v>0</v>
      </c>
      <c r="L678" s="217">
        <f>(L647/L612)*M94</f>
        <v>0</v>
      </c>
      <c r="M678" s="202">
        <f t="shared" si="24"/>
        <v>0</v>
      </c>
      <c r="N678" s="211" t="s">
        <v>629</v>
      </c>
    </row>
    <row r="679" spans="1:14" s="202" customFormat="1" ht="12.6" customHeight="1">
      <c r="A679" s="212">
        <v>6400</v>
      </c>
      <c r="B679" s="211" t="s">
        <v>630</v>
      </c>
      <c r="C679" s="217">
        <f>N85</f>
        <v>880798</v>
      </c>
      <c r="D679" s="217">
        <f>(D615/D612)*N90</f>
        <v>228358.27092212017</v>
      </c>
      <c r="E679" s="219">
        <f>(E623/E612)*SUM(C679:D679)</f>
        <v>169412.44613466127</v>
      </c>
      <c r="F679" s="219">
        <f>(F624/F612)*N64</f>
        <v>10686.196335676699</v>
      </c>
      <c r="G679" s="217">
        <f>(G625/G612)*N91</f>
        <v>0</v>
      </c>
      <c r="H679" s="219">
        <f>(H628/H612)*N60</f>
        <v>9178.7182787763395</v>
      </c>
      <c r="I679" s="217">
        <f>(I629/I612)*N92</f>
        <v>86648.103592479747</v>
      </c>
      <c r="J679" s="217">
        <f>(J630/J612)*N93</f>
        <v>7937.9358302104138</v>
      </c>
      <c r="K679" s="217">
        <f>(K644/K612)*N89</f>
        <v>58498.623718723364</v>
      </c>
      <c r="L679" s="217">
        <f>(L647/L612)*N94</f>
        <v>124166.20001113614</v>
      </c>
      <c r="M679" s="202">
        <f t="shared" si="24"/>
        <v>694886</v>
      </c>
      <c r="N679" s="211" t="s">
        <v>631</v>
      </c>
    </row>
    <row r="680" spans="1:14" s="202" customFormat="1" ht="12.6" customHeight="1">
      <c r="A680" s="212">
        <v>7010</v>
      </c>
      <c r="B680" s="211" t="s">
        <v>632</v>
      </c>
      <c r="C680" s="217">
        <f>O85</f>
        <v>0</v>
      </c>
      <c r="D680" s="217">
        <f>(D615/D612)*O90</f>
        <v>0</v>
      </c>
      <c r="E680" s="219">
        <f>(E623/E612)*SUM(C680:D680)</f>
        <v>0</v>
      </c>
      <c r="F680" s="219">
        <f>(F624/F612)*O64</f>
        <v>0</v>
      </c>
      <c r="G680" s="217">
        <f>(G625/G612)*O91</f>
        <v>0</v>
      </c>
      <c r="H680" s="219">
        <f>(H628/H612)*O60</f>
        <v>0</v>
      </c>
      <c r="I680" s="217">
        <f>(I629/I612)*O92</f>
        <v>0</v>
      </c>
      <c r="J680" s="217">
        <f>(J630/J612)*O93</f>
        <v>0</v>
      </c>
      <c r="K680" s="217">
        <f>(K644/K612)*O89</f>
        <v>0</v>
      </c>
      <c r="L680" s="217">
        <f>(L647/L612)*O94</f>
        <v>0</v>
      </c>
      <c r="M680" s="202">
        <f t="shared" si="24"/>
        <v>0</v>
      </c>
      <c r="N680" s="211" t="s">
        <v>633</v>
      </c>
    </row>
    <row r="681" spans="1:14" s="202" customFormat="1" ht="12.6" customHeight="1">
      <c r="A681" s="212">
        <v>7020</v>
      </c>
      <c r="B681" s="211" t="s">
        <v>634</v>
      </c>
      <c r="C681" s="217">
        <f>P85</f>
        <v>10304</v>
      </c>
      <c r="D681" s="217">
        <f>(D615/D612)*P90</f>
        <v>11821.082930833098</v>
      </c>
      <c r="E681" s="219">
        <f>(E623/E612)*SUM(C681:D681)</f>
        <v>3379.3835174627629</v>
      </c>
      <c r="F681" s="219">
        <f>(F624/F612)*P64</f>
        <v>24.040078171280761</v>
      </c>
      <c r="G681" s="217">
        <f>(G625/G612)*P91</f>
        <v>0</v>
      </c>
      <c r="H681" s="219">
        <f>(H628/H612)*P60</f>
        <v>0</v>
      </c>
      <c r="I681" s="217">
        <f>(I629/I612)*P92</f>
        <v>4485.383490731725</v>
      </c>
      <c r="J681" s="217">
        <f>(J630/J612)*P93</f>
        <v>0</v>
      </c>
      <c r="K681" s="217">
        <f>(K644/K612)*P89</f>
        <v>0</v>
      </c>
      <c r="L681" s="217">
        <f>(L647/L612)*P94</f>
        <v>0</v>
      </c>
      <c r="M681" s="202">
        <f t="shared" si="24"/>
        <v>19710</v>
      </c>
      <c r="N681" s="211" t="s">
        <v>635</v>
      </c>
    </row>
    <row r="682" spans="1:14" s="202" customFormat="1" ht="12.6" customHeight="1">
      <c r="A682" s="212">
        <v>7030</v>
      </c>
      <c r="B682" s="211" t="s">
        <v>636</v>
      </c>
      <c r="C682" s="217">
        <f>Q85</f>
        <v>0</v>
      </c>
      <c r="D682" s="217">
        <f>(D615/D612)*Q90</f>
        <v>0</v>
      </c>
      <c r="E682" s="219">
        <f>(E623/E612)*SUM(C682:D682)</f>
        <v>0</v>
      </c>
      <c r="F682" s="219">
        <f>(F624/F612)*Q64</f>
        <v>0</v>
      </c>
      <c r="G682" s="217">
        <f>(G625/G612)*Q91</f>
        <v>0</v>
      </c>
      <c r="H682" s="219">
        <f>(H628/H612)*Q60</f>
        <v>0</v>
      </c>
      <c r="I682" s="217">
        <f>(I629/I612)*Q92</f>
        <v>0</v>
      </c>
      <c r="J682" s="217">
        <f>(J630/J612)*Q93</f>
        <v>0</v>
      </c>
      <c r="K682" s="217">
        <f>(K644/K612)*Q89</f>
        <v>0</v>
      </c>
      <c r="L682" s="217">
        <f>(L647/L612)*Q94</f>
        <v>0</v>
      </c>
      <c r="M682" s="202">
        <f t="shared" si="24"/>
        <v>0</v>
      </c>
      <c r="N682" s="211" t="s">
        <v>637</v>
      </c>
    </row>
    <row r="683" spans="1:14" s="202" customFormat="1" ht="12.6" customHeight="1">
      <c r="A683" s="212">
        <v>7040</v>
      </c>
      <c r="B683" s="211" t="s">
        <v>132</v>
      </c>
      <c r="C683" s="217">
        <f>R85</f>
        <v>0</v>
      </c>
      <c r="D683" s="217">
        <f>(D615/D612)*R90</f>
        <v>0</v>
      </c>
      <c r="E683" s="219">
        <f>(E623/E612)*SUM(C683:D683)</f>
        <v>0</v>
      </c>
      <c r="F683" s="219">
        <f>(F624/F612)*R64</f>
        <v>0</v>
      </c>
      <c r="G683" s="217">
        <f>(G625/G612)*R91</f>
        <v>0</v>
      </c>
      <c r="H683" s="219">
        <f>(H628/H612)*R60</f>
        <v>0</v>
      </c>
      <c r="I683" s="217">
        <f>(I629/I612)*R92</f>
        <v>0</v>
      </c>
      <c r="J683" s="217">
        <f>(J630/J612)*R93</f>
        <v>0</v>
      </c>
      <c r="K683" s="217">
        <f>(K644/K612)*R89</f>
        <v>0</v>
      </c>
      <c r="L683" s="217">
        <f>(L647/L612)*R94</f>
        <v>0</v>
      </c>
      <c r="M683" s="202">
        <f t="shared" si="24"/>
        <v>0</v>
      </c>
      <c r="N683" s="211" t="s">
        <v>638</v>
      </c>
    </row>
    <row r="684" spans="1:14" s="202" customFormat="1" ht="12.6" customHeight="1">
      <c r="A684" s="212">
        <v>7050</v>
      </c>
      <c r="B684" s="211" t="s">
        <v>639</v>
      </c>
      <c r="C684" s="217">
        <f>S85</f>
        <v>51555</v>
      </c>
      <c r="D684" s="217">
        <f>(D615/D612)*S90</f>
        <v>56795.997790194786</v>
      </c>
      <c r="E684" s="219">
        <f>(E623/E612)*SUM(C684:D684)</f>
        <v>16549.523325065391</v>
      </c>
      <c r="F684" s="219">
        <f>(F624/F612)*S64</f>
        <v>0</v>
      </c>
      <c r="G684" s="217">
        <f>(G625/G612)*S91</f>
        <v>0</v>
      </c>
      <c r="H684" s="219">
        <f>(H628/H612)*S60</f>
        <v>46.671448875133926</v>
      </c>
      <c r="I684" s="217">
        <f>(I629/I612)*S92</f>
        <v>21550.63392401236</v>
      </c>
      <c r="J684" s="217">
        <f>(J630/J612)*S93</f>
        <v>313.05743684784449</v>
      </c>
      <c r="K684" s="217">
        <f>(K644/K612)*S89</f>
        <v>4446.2820493364125</v>
      </c>
      <c r="L684" s="217">
        <f>(L647/L612)*S94</f>
        <v>763.31680334714838</v>
      </c>
      <c r="M684" s="202">
        <f t="shared" si="24"/>
        <v>100465</v>
      </c>
      <c r="N684" s="211" t="s">
        <v>640</v>
      </c>
    </row>
    <row r="685" spans="1:14" s="202" customFormat="1" ht="12.6" customHeight="1">
      <c r="A685" s="212">
        <v>7060</v>
      </c>
      <c r="B685" s="211" t="s">
        <v>641</v>
      </c>
      <c r="C685" s="217">
        <f>T85</f>
        <v>0</v>
      </c>
      <c r="D685" s="217">
        <f>(D615/D612)*T90</f>
        <v>0</v>
      </c>
      <c r="E685" s="219">
        <f>(E623/E612)*SUM(C685:D685)</f>
        <v>0</v>
      </c>
      <c r="F685" s="219">
        <f>(F624/F612)*T64</f>
        <v>0</v>
      </c>
      <c r="G685" s="217">
        <f>(G625/G612)*T91</f>
        <v>0</v>
      </c>
      <c r="H685" s="219">
        <f>(H628/H612)*T60</f>
        <v>0</v>
      </c>
      <c r="I685" s="217">
        <f>(I629/I612)*T92</f>
        <v>0</v>
      </c>
      <c r="J685" s="217">
        <f>(J630/J612)*T93</f>
        <v>0</v>
      </c>
      <c r="K685" s="217">
        <f>(K644/K612)*T89</f>
        <v>0</v>
      </c>
      <c r="L685" s="217">
        <f>(L647/L612)*T94</f>
        <v>0</v>
      </c>
      <c r="M685" s="202">
        <f t="shared" si="24"/>
        <v>0</v>
      </c>
      <c r="N685" s="211" t="s">
        <v>642</v>
      </c>
    </row>
    <row r="686" spans="1:14" s="202" customFormat="1" ht="12.6" customHeight="1">
      <c r="A686" s="212">
        <v>7070</v>
      </c>
      <c r="B686" s="211" t="s">
        <v>135</v>
      </c>
      <c r="C686" s="217">
        <f>U85</f>
        <v>266616</v>
      </c>
      <c r="D686" s="217">
        <f>(D615/D612)*U90</f>
        <v>8337.3863055213569</v>
      </c>
      <c r="E686" s="219">
        <f>(E623/E612)*SUM(C686:D686)</f>
        <v>41996.359726931136</v>
      </c>
      <c r="F686" s="219">
        <f>(F624/F612)*U64</f>
        <v>11714.195868905754</v>
      </c>
      <c r="G686" s="217">
        <f>(G625/G612)*U91</f>
        <v>0</v>
      </c>
      <c r="H686" s="219">
        <f>(H628/H612)*U60</f>
        <v>1540.1578128794195</v>
      </c>
      <c r="I686" s="217">
        <f>(I629/I612)*U92</f>
        <v>3163.5320646551568</v>
      </c>
      <c r="J686" s="217">
        <f>(J630/J612)*U93</f>
        <v>132.94219920935862</v>
      </c>
      <c r="K686" s="217">
        <f>(K644/K612)*U89</f>
        <v>104127.28024931099</v>
      </c>
      <c r="L686" s="217">
        <f>(L647/L612)*U94</f>
        <v>0</v>
      </c>
      <c r="M686" s="202">
        <f t="shared" si="24"/>
        <v>171012</v>
      </c>
      <c r="N686" s="211" t="s">
        <v>643</v>
      </c>
    </row>
    <row r="687" spans="1:14" s="202" customFormat="1" ht="12.6" customHeight="1">
      <c r="A687" s="212">
        <v>7110</v>
      </c>
      <c r="B687" s="211" t="s">
        <v>644</v>
      </c>
      <c r="C687" s="217">
        <f>V85</f>
        <v>27037</v>
      </c>
      <c r="D687" s="217">
        <f>(D615/D612)*V90</f>
        <v>3953.408529848155</v>
      </c>
      <c r="E687" s="219">
        <f>(E623/E612)*SUM(C687:D687)</f>
        <v>4733.4726885592208</v>
      </c>
      <c r="F687" s="219">
        <f>(F624/F612)*V64</f>
        <v>67.159583462625619</v>
      </c>
      <c r="G687" s="217">
        <f>(G625/G612)*V91</f>
        <v>0</v>
      </c>
      <c r="H687" s="219">
        <f>(H628/H612)*V60</f>
        <v>202.24294512558035</v>
      </c>
      <c r="I687" s="217">
        <f>(I629/I612)*V92</f>
        <v>1500.0785846486895</v>
      </c>
      <c r="J687" s="217">
        <f>(J630/J612)*V93</f>
        <v>137.23065724837019</v>
      </c>
      <c r="K687" s="217">
        <f>(K644/K612)*V89</f>
        <v>8136.3377418153141</v>
      </c>
      <c r="L687" s="217">
        <f>(L647/L612)*V94</f>
        <v>0</v>
      </c>
      <c r="M687" s="202">
        <f t="shared" si="24"/>
        <v>18730</v>
      </c>
      <c r="N687" s="211" t="s">
        <v>645</v>
      </c>
    </row>
    <row r="688" spans="1:14" s="202" customFormat="1" ht="12.6" customHeight="1">
      <c r="A688" s="212">
        <v>7120</v>
      </c>
      <c r="B688" s="211" t="s">
        <v>646</v>
      </c>
      <c r="C688" s="217">
        <f>W85</f>
        <v>0</v>
      </c>
      <c r="D688" s="217">
        <f>(D615/D612)*W90</f>
        <v>0</v>
      </c>
      <c r="E688" s="219">
        <f>(E623/E612)*SUM(C688:D688)</f>
        <v>0</v>
      </c>
      <c r="F688" s="219">
        <f>(F624/F612)*W64</f>
        <v>0</v>
      </c>
      <c r="G688" s="217">
        <f>(G625/G612)*W91</f>
        <v>0</v>
      </c>
      <c r="H688" s="219">
        <f>(H628/H612)*W60</f>
        <v>0</v>
      </c>
      <c r="I688" s="217">
        <f>(I629/I612)*W92</f>
        <v>0</v>
      </c>
      <c r="J688" s="217">
        <f>(J630/J612)*W93</f>
        <v>0</v>
      </c>
      <c r="K688" s="217">
        <f>(K644/K612)*W89</f>
        <v>0</v>
      </c>
      <c r="L688" s="217">
        <f>(L647/L612)*W94</f>
        <v>0</v>
      </c>
      <c r="M688" s="202">
        <f t="shared" si="24"/>
        <v>0</v>
      </c>
      <c r="N688" s="211" t="s">
        <v>647</v>
      </c>
    </row>
    <row r="689" spans="1:14" s="202" customFormat="1" ht="12.6" customHeight="1">
      <c r="A689" s="212">
        <v>7130</v>
      </c>
      <c r="B689" s="211" t="s">
        <v>648</v>
      </c>
      <c r="C689" s="217">
        <f>X85</f>
        <v>0</v>
      </c>
      <c r="D689" s="217">
        <f>(D615/D612)*X90</f>
        <v>0</v>
      </c>
      <c r="E689" s="219">
        <f>(E623/E612)*SUM(C689:D689)</f>
        <v>0</v>
      </c>
      <c r="F689" s="219">
        <f>(F624/F612)*X64</f>
        <v>0</v>
      </c>
      <c r="G689" s="217">
        <f>(G625/G612)*X91</f>
        <v>0</v>
      </c>
      <c r="H689" s="219">
        <f>(H628/H612)*X60</f>
        <v>0</v>
      </c>
      <c r="I689" s="217">
        <f>(I629/I612)*X92</f>
        <v>0</v>
      </c>
      <c r="J689" s="217">
        <f>(J630/J612)*X93</f>
        <v>0</v>
      </c>
      <c r="K689" s="217">
        <f>(K644/K612)*X89</f>
        <v>0</v>
      </c>
      <c r="L689" s="217">
        <f>(L647/L612)*X94</f>
        <v>0</v>
      </c>
      <c r="M689" s="202">
        <f t="shared" si="24"/>
        <v>0</v>
      </c>
      <c r="N689" s="211" t="s">
        <v>649</v>
      </c>
    </row>
    <row r="690" spans="1:14" s="202" customFormat="1" ht="12.6" customHeight="1">
      <c r="A690" s="212">
        <v>7140</v>
      </c>
      <c r="B690" s="211" t="s">
        <v>650</v>
      </c>
      <c r="C690" s="217">
        <f>Y85</f>
        <v>304550</v>
      </c>
      <c r="D690" s="217">
        <f>(D615/D612)*AB90</f>
        <v>7045.6785680462172</v>
      </c>
      <c r="E690" s="219">
        <f>(E623/E612)*SUM(C690:D690)</f>
        <v>47593.100715479697</v>
      </c>
      <c r="F690" s="219">
        <f>(F624/F612)*Y64</f>
        <v>847.12656413084585</v>
      </c>
      <c r="G690" s="217">
        <f>(G625/G612)*Y91</f>
        <v>0</v>
      </c>
      <c r="H690" s="219">
        <f>(H628/H612)*Y60</f>
        <v>2520.2582392572322</v>
      </c>
      <c r="I690" s="217">
        <f>(I629/I612)*Y92</f>
        <v>18847.522019001848</v>
      </c>
      <c r="J690" s="217">
        <f>(J630/J612)*Y93</f>
        <v>1741.1139638386969</v>
      </c>
      <c r="K690" s="217">
        <f>(K644/K612)*Y89</f>
        <v>102736.77950861402</v>
      </c>
      <c r="L690" s="217">
        <f>(L647/L612)*Y94</f>
        <v>0</v>
      </c>
      <c r="M690" s="202">
        <f t="shared" si="24"/>
        <v>181332</v>
      </c>
      <c r="N690" s="211" t="s">
        <v>651</v>
      </c>
    </row>
    <row r="691" spans="1:14" s="202" customFormat="1" ht="12.6" customHeight="1">
      <c r="A691" s="212">
        <v>7150</v>
      </c>
      <c r="B691" s="211" t="s">
        <v>652</v>
      </c>
      <c r="C691" s="217">
        <f>Z85</f>
        <v>0</v>
      </c>
      <c r="D691" s="217">
        <f>(D615/D612)*Z90</f>
        <v>0</v>
      </c>
      <c r="E691" s="219">
        <f>(E623/E612)*SUM(C691:D691)</f>
        <v>0</v>
      </c>
      <c r="F691" s="219">
        <f>(F624/F612)*Z64</f>
        <v>0</v>
      </c>
      <c r="G691" s="217">
        <f>(G625/G612)*Z91</f>
        <v>0</v>
      </c>
      <c r="H691" s="219">
        <f>(H628/H612)*Z60</f>
        <v>0</v>
      </c>
      <c r="I691" s="217">
        <f>(I629/I612)*Z92</f>
        <v>0</v>
      </c>
      <c r="J691" s="217">
        <f>(J630/J612)*Z93</f>
        <v>0</v>
      </c>
      <c r="K691" s="217">
        <f>(K644/K612)*Z89</f>
        <v>0</v>
      </c>
      <c r="L691" s="217">
        <f>(L647/L612)*Z94</f>
        <v>0</v>
      </c>
      <c r="M691" s="202">
        <f t="shared" si="24"/>
        <v>0</v>
      </c>
      <c r="N691" s="211" t="s">
        <v>653</v>
      </c>
    </row>
    <row r="692" spans="1:14" s="202" customFormat="1" ht="12.6" customHeight="1">
      <c r="A692" s="212">
        <v>7160</v>
      </c>
      <c r="B692" s="211" t="s">
        <v>654</v>
      </c>
      <c r="C692" s="217">
        <f>AA85</f>
        <v>0</v>
      </c>
      <c r="D692" s="217">
        <f>(D615/D612)*AA90</f>
        <v>0</v>
      </c>
      <c r="E692" s="219">
        <f>(E623/E612)*SUM(C692:D692)</f>
        <v>0</v>
      </c>
      <c r="F692" s="219">
        <f>(F624/F612)*AA64</f>
        <v>0</v>
      </c>
      <c r="G692" s="217">
        <f>(G625/G612)*AA91</f>
        <v>0</v>
      </c>
      <c r="H692" s="219">
        <f>(H628/H612)*AA60</f>
        <v>0</v>
      </c>
      <c r="I692" s="217">
        <f>(I629/I612)*AA92</f>
        <v>0</v>
      </c>
      <c r="J692" s="217">
        <f>(J630/J612)*AA93</f>
        <v>0</v>
      </c>
      <c r="K692" s="217">
        <f>(K644/K612)*AA89</f>
        <v>0</v>
      </c>
      <c r="L692" s="217">
        <f>(L647/L612)*AA94</f>
        <v>0</v>
      </c>
      <c r="M692" s="202">
        <f t="shared" si="24"/>
        <v>0</v>
      </c>
      <c r="N692" s="211" t="s">
        <v>655</v>
      </c>
    </row>
    <row r="693" spans="1:14" s="202" customFormat="1" ht="12.6" customHeight="1">
      <c r="A693" s="212">
        <v>7170</v>
      </c>
      <c r="B693" s="211" t="s">
        <v>141</v>
      </c>
      <c r="C693" s="217">
        <f>AB85</f>
        <v>375407</v>
      </c>
      <c r="D693" s="217">
        <f>(D615/D612)*AB90</f>
        <v>7045.6785680462172</v>
      </c>
      <c r="E693" s="219">
        <f>(E623/E612)*SUM(C693:D693)</f>
        <v>58415.793613193629</v>
      </c>
      <c r="F693" s="219">
        <f>(F624/F612)*AB64</f>
        <v>40474.142721147968</v>
      </c>
      <c r="G693" s="217">
        <f>(G625/G612)*AB91</f>
        <v>0</v>
      </c>
      <c r="H693" s="219">
        <f>(H628/H612)*AB60</f>
        <v>0</v>
      </c>
      <c r="I693" s="217">
        <f>(I629/I612)*AB92</f>
        <v>2673.4073785818227</v>
      </c>
      <c r="J693" s="217">
        <f>(J630/J612)*AB93</f>
        <v>0</v>
      </c>
      <c r="K693" s="217">
        <f>(K644/K612)*AB89</f>
        <v>105176.90505524883</v>
      </c>
      <c r="L693" s="217">
        <f>(L647/L612)*AB94</f>
        <v>0</v>
      </c>
      <c r="M693" s="202">
        <f t="shared" si="24"/>
        <v>213786</v>
      </c>
      <c r="N693" s="211" t="s">
        <v>656</v>
      </c>
    </row>
    <row r="694" spans="1:14" s="202" customFormat="1" ht="12.6" customHeight="1">
      <c r="A694" s="212">
        <v>7180</v>
      </c>
      <c r="B694" s="211" t="s">
        <v>657</v>
      </c>
      <c r="C694" s="217">
        <f>AC85</f>
        <v>0</v>
      </c>
      <c r="D694" s="217">
        <f>(D615/D612)*AC90</f>
        <v>0</v>
      </c>
      <c r="E694" s="219">
        <f>(E623/E612)*SUM(C694:D694)</f>
        <v>0</v>
      </c>
      <c r="F694" s="219">
        <f>(F624/F612)*AC64</f>
        <v>0</v>
      </c>
      <c r="G694" s="217">
        <f>(G625/G612)*AC91</f>
        <v>0</v>
      </c>
      <c r="H694" s="219">
        <f>(H628/H612)*AC60</f>
        <v>0</v>
      </c>
      <c r="I694" s="217">
        <f>(I629/I612)*AC92</f>
        <v>0</v>
      </c>
      <c r="J694" s="217">
        <f>(J630/J612)*AC93</f>
        <v>0</v>
      </c>
      <c r="K694" s="217">
        <f>(K644/K612)*AC89</f>
        <v>0</v>
      </c>
      <c r="L694" s="217">
        <f>(L647/L612)*AC94</f>
        <v>0</v>
      </c>
      <c r="M694" s="202">
        <f t="shared" si="24"/>
        <v>0</v>
      </c>
      <c r="N694" s="211" t="s">
        <v>658</v>
      </c>
    </row>
    <row r="695" spans="1:14" s="202" customFormat="1" ht="12.6" customHeight="1">
      <c r="A695" s="212">
        <v>7190</v>
      </c>
      <c r="B695" s="211" t="s">
        <v>143</v>
      </c>
      <c r="C695" s="217">
        <f>AD85</f>
        <v>0</v>
      </c>
      <c r="D695" s="217">
        <f>(D615/D612)*AD90</f>
        <v>0</v>
      </c>
      <c r="E695" s="219">
        <f>(E623/E612)*SUM(C695:D695)</f>
        <v>0</v>
      </c>
      <c r="F695" s="219">
        <f>(F624/F612)*AD64</f>
        <v>0</v>
      </c>
      <c r="G695" s="217">
        <f>(G625/G612)*AD91</f>
        <v>0</v>
      </c>
      <c r="H695" s="219">
        <f>(H628/H612)*AD60</f>
        <v>0</v>
      </c>
      <c r="I695" s="217">
        <f>(I629/I612)*AD92</f>
        <v>0</v>
      </c>
      <c r="J695" s="217">
        <f>(J630/J612)*AD93</f>
        <v>0</v>
      </c>
      <c r="K695" s="217">
        <f>(K644/K612)*AD89</f>
        <v>0</v>
      </c>
      <c r="L695" s="217">
        <f>(L647/L612)*AD94</f>
        <v>0</v>
      </c>
      <c r="M695" s="202">
        <f t="shared" si="24"/>
        <v>0</v>
      </c>
      <c r="N695" s="211" t="s">
        <v>659</v>
      </c>
    </row>
    <row r="696" spans="1:14" s="202" customFormat="1" ht="12.6" customHeight="1">
      <c r="A696" s="212">
        <v>7200</v>
      </c>
      <c r="B696" s="211" t="s">
        <v>660</v>
      </c>
      <c r="C696" s="217">
        <f>AE85</f>
        <v>605788</v>
      </c>
      <c r="D696" s="217">
        <f>(D615/D612)*AE90</f>
        <v>36324.387284149387</v>
      </c>
      <c r="E696" s="219">
        <f>(E623/E612)*SUM(C696:D696)</f>
        <v>98076.198165238413</v>
      </c>
      <c r="F696" s="219">
        <f>(F624/F612)*AE64</f>
        <v>1422.7528803431796</v>
      </c>
      <c r="G696" s="217">
        <f>(G625/G612)*AE91</f>
        <v>0</v>
      </c>
      <c r="H696" s="219">
        <f>(H628/H612)*AE60</f>
        <v>6113.9598026425447</v>
      </c>
      <c r="I696" s="217">
        <f>(I629/I612)*AE92</f>
        <v>13782.900262910731</v>
      </c>
      <c r="J696" s="217">
        <f>(J630/J612)*AE93</f>
        <v>10172.222468535441</v>
      </c>
      <c r="K696" s="217">
        <f>(K644/K612)*AE89</f>
        <v>99190.397514627126</v>
      </c>
      <c r="L696" s="217">
        <f>(L647/L612)*AE94</f>
        <v>0</v>
      </c>
      <c r="M696" s="202">
        <f t="shared" si="24"/>
        <v>265083</v>
      </c>
      <c r="N696" s="211" t="s">
        <v>661</v>
      </c>
    </row>
    <row r="697" spans="1:14" s="202" customFormat="1" ht="12.6" customHeight="1">
      <c r="A697" s="212">
        <v>7220</v>
      </c>
      <c r="B697" s="211" t="s">
        <v>662</v>
      </c>
      <c r="C697" s="217">
        <f>AF85</f>
        <v>0</v>
      </c>
      <c r="D697" s="217">
        <f>(D615/D612)*AF90</f>
        <v>0</v>
      </c>
      <c r="E697" s="219">
        <f>(E623/E612)*SUM(C697:D697)</f>
        <v>0</v>
      </c>
      <c r="F697" s="219">
        <f>(F624/F612)*AF64</f>
        <v>0</v>
      </c>
      <c r="G697" s="217">
        <f>(G625/G612)*AF91</f>
        <v>0</v>
      </c>
      <c r="H697" s="219">
        <f>(H628/H612)*AF60</f>
        <v>0</v>
      </c>
      <c r="I697" s="217">
        <f>(I629/I612)*AF92</f>
        <v>0</v>
      </c>
      <c r="J697" s="217">
        <f>(J630/J612)*AF93</f>
        <v>0</v>
      </c>
      <c r="K697" s="217">
        <f>(K644/K612)*AF89</f>
        <v>0</v>
      </c>
      <c r="L697" s="217">
        <f>(L647/L612)*AF94</f>
        <v>0</v>
      </c>
      <c r="M697" s="202">
        <f t="shared" si="24"/>
        <v>0</v>
      </c>
      <c r="N697" s="211" t="s">
        <v>663</v>
      </c>
    </row>
    <row r="698" spans="1:14" s="202" customFormat="1" ht="12.6" customHeight="1">
      <c r="A698" s="212">
        <v>7230</v>
      </c>
      <c r="B698" s="211" t="s">
        <v>664</v>
      </c>
      <c r="C698" s="217">
        <f>AG85</f>
        <v>1007839</v>
      </c>
      <c r="D698" s="217">
        <f>(D615/D612)*AG90</f>
        <v>22193.887489345583</v>
      </c>
      <c r="E698" s="219">
        <f>(E623/E612)*SUM(C698:D698)</f>
        <v>157327.14644767219</v>
      </c>
      <c r="F698" s="219">
        <f>(F624/F612)*AG64</f>
        <v>2274.4585069828408</v>
      </c>
      <c r="G698" s="217">
        <f>(G625/G612)*AG91</f>
        <v>0</v>
      </c>
      <c r="H698" s="219">
        <f>(H628/H612)*AG60</f>
        <v>0</v>
      </c>
      <c r="I698" s="217">
        <f>(I629/I612)*AG92</f>
        <v>8421.2332425327422</v>
      </c>
      <c r="J698" s="217">
        <f>(J630/J612)*AG93</f>
        <v>4644.4000562495285</v>
      </c>
      <c r="K698" s="217">
        <f>(K644/K612)*AG89</f>
        <v>179364.5104630813</v>
      </c>
      <c r="L698" s="217">
        <f>(L647/L612)*AG94</f>
        <v>0</v>
      </c>
      <c r="M698" s="202">
        <f t="shared" si="24"/>
        <v>374226</v>
      </c>
      <c r="N698" s="211" t="s">
        <v>665</v>
      </c>
    </row>
    <row r="699" spans="1:14" s="202" customFormat="1" ht="12.6" customHeight="1">
      <c r="A699" s="212">
        <v>7240</v>
      </c>
      <c r="B699" s="211" t="s">
        <v>145</v>
      </c>
      <c r="C699" s="217">
        <f>AH85</f>
        <v>202913</v>
      </c>
      <c r="D699" s="217">
        <f>(D615/D612)*AH90</f>
        <v>33388.687880796795</v>
      </c>
      <c r="E699" s="219">
        <f>(E623/E612)*SUM(C699:D699)</f>
        <v>36092.702190966491</v>
      </c>
      <c r="F699" s="219">
        <f>(F624/F612)*AH64</f>
        <v>4020.2260884687057</v>
      </c>
      <c r="G699" s="217">
        <f>(G625/G612)*AH91</f>
        <v>0</v>
      </c>
      <c r="H699" s="219">
        <f>(H628/H612)*AH60</f>
        <v>1042.3290248779911</v>
      </c>
      <c r="I699" s="217">
        <f>(I629/I612)*AH92</f>
        <v>12668.98052183497</v>
      </c>
      <c r="J699" s="217">
        <f>(J630/J612)*AH93</f>
        <v>668.9994540858047</v>
      </c>
      <c r="K699" s="217">
        <f>(K644/K612)*AH89</f>
        <v>16189.512306101777</v>
      </c>
      <c r="L699" s="217">
        <f>(L647/L612)*AH94</f>
        <v>0</v>
      </c>
      <c r="M699" s="202">
        <f t="shared" si="24"/>
        <v>104071</v>
      </c>
      <c r="N699" s="211" t="s">
        <v>666</v>
      </c>
    </row>
    <row r="700" spans="1:14" s="202" customFormat="1" ht="12.6" customHeight="1">
      <c r="A700" s="212">
        <v>7250</v>
      </c>
      <c r="B700" s="211" t="s">
        <v>667</v>
      </c>
      <c r="C700" s="217">
        <f>AI85</f>
        <v>0</v>
      </c>
      <c r="D700" s="217">
        <f>(D615/D612)*AI90</f>
        <v>0</v>
      </c>
      <c r="E700" s="219">
        <f>(E623/E612)*SUM(C700:D700)</f>
        <v>0</v>
      </c>
      <c r="F700" s="219">
        <f>(F624/F612)*AI64</f>
        <v>0</v>
      </c>
      <c r="G700" s="217">
        <f>(G625/G612)*AI91</f>
        <v>0</v>
      </c>
      <c r="H700" s="219">
        <f>(H628/H612)*AI60</f>
        <v>0</v>
      </c>
      <c r="I700" s="217">
        <f>(I629/I612)*AI92</f>
        <v>0</v>
      </c>
      <c r="J700" s="217">
        <f>(J630/J612)*AI93</f>
        <v>0</v>
      </c>
      <c r="K700" s="217">
        <f>(K644/K612)*AI89</f>
        <v>0</v>
      </c>
      <c r="L700" s="217">
        <f>(L647/L612)*AI94</f>
        <v>0</v>
      </c>
      <c r="M700" s="202">
        <f t="shared" si="24"/>
        <v>0</v>
      </c>
      <c r="N700" s="211" t="s">
        <v>668</v>
      </c>
    </row>
    <row r="701" spans="1:14" s="202" customFormat="1" ht="12.6" customHeight="1">
      <c r="A701" s="212">
        <v>7260</v>
      </c>
      <c r="B701" s="211" t="s">
        <v>147</v>
      </c>
      <c r="C701" s="217">
        <f>AJ85</f>
        <v>1054107</v>
      </c>
      <c r="D701" s="217">
        <f>(D615/D612)*AJ90</f>
        <v>126626.50093127506</v>
      </c>
      <c r="E701" s="219">
        <f>(E623/E612)*SUM(C701:D701)</f>
        <v>180345.14691028142</v>
      </c>
      <c r="F701" s="219">
        <f>(F624/F612)*AJ64</f>
        <v>13725.930664445312</v>
      </c>
      <c r="G701" s="217">
        <f>(G625/G612)*AJ91</f>
        <v>0</v>
      </c>
      <c r="H701" s="219">
        <f>(H628/H612)*AJ60</f>
        <v>11792.319415783839</v>
      </c>
      <c r="I701" s="217">
        <f>(I629/I612)*AJ92</f>
        <v>48047.071498401092</v>
      </c>
      <c r="J701" s="217">
        <f>(J630/J612)*AJ93</f>
        <v>287.3266886137751</v>
      </c>
      <c r="K701" s="217">
        <f>(K644/K612)*AJ89</f>
        <v>142517.0166105215</v>
      </c>
      <c r="L701" s="217">
        <f>(L647/L612)*AJ94</f>
        <v>81166.020089246784</v>
      </c>
      <c r="M701" s="202">
        <f t="shared" si="24"/>
        <v>604507</v>
      </c>
      <c r="N701" s="211" t="s">
        <v>669</v>
      </c>
    </row>
    <row r="702" spans="1:14" s="202" customFormat="1" ht="12.6" customHeight="1">
      <c r="A702" s="212">
        <v>7310</v>
      </c>
      <c r="B702" s="211" t="s">
        <v>670</v>
      </c>
      <c r="C702" s="217">
        <f>AK85</f>
        <v>0</v>
      </c>
      <c r="D702" s="217">
        <f>(D615/D612)*AK90</f>
        <v>0</v>
      </c>
      <c r="E702" s="219">
        <f>(E623/E612)*SUM(C702:D702)</f>
        <v>0</v>
      </c>
      <c r="F702" s="219">
        <f>(F624/F612)*AK64</f>
        <v>0</v>
      </c>
      <c r="G702" s="217">
        <f>(G625/G612)*AK91</f>
        <v>0</v>
      </c>
      <c r="H702" s="219">
        <f>(H628/H612)*AK60</f>
        <v>0</v>
      </c>
      <c r="I702" s="217">
        <f>(I629/I612)*AK92</f>
        <v>0</v>
      </c>
      <c r="J702" s="217">
        <f>(J630/J612)*AK93</f>
        <v>0</v>
      </c>
      <c r="K702" s="217">
        <f>(K644/K612)*AK89</f>
        <v>0</v>
      </c>
      <c r="L702" s="217">
        <f>(L647/L612)*AK94</f>
        <v>0</v>
      </c>
      <c r="M702" s="202">
        <f t="shared" si="24"/>
        <v>0</v>
      </c>
      <c r="N702" s="211" t="s">
        <v>671</v>
      </c>
    </row>
    <row r="703" spans="1:14" s="202" customFormat="1" ht="12.6" customHeight="1">
      <c r="A703" s="212">
        <v>7320</v>
      </c>
      <c r="B703" s="211" t="s">
        <v>672</v>
      </c>
      <c r="C703" s="217">
        <f>AL85</f>
        <v>0</v>
      </c>
      <c r="D703" s="217">
        <f>(D615/D612)*AL90</f>
        <v>0</v>
      </c>
      <c r="E703" s="219">
        <f>(E623/E612)*SUM(C703:D703)</f>
        <v>0</v>
      </c>
      <c r="F703" s="219">
        <f>(F624/F612)*AL64</f>
        <v>0</v>
      </c>
      <c r="G703" s="217">
        <f>(G625/G612)*AL91</f>
        <v>0</v>
      </c>
      <c r="H703" s="219">
        <f>(H628/H612)*AL60</f>
        <v>0</v>
      </c>
      <c r="I703" s="217">
        <f>(I629/I612)*AL92</f>
        <v>0</v>
      </c>
      <c r="J703" s="217">
        <f>(J630/J612)*AL93</f>
        <v>0</v>
      </c>
      <c r="K703" s="217">
        <f>(K644/K612)*AL89</f>
        <v>0</v>
      </c>
      <c r="L703" s="217">
        <f>(L647/L612)*AL94</f>
        <v>0</v>
      </c>
      <c r="M703" s="202">
        <f t="shared" si="24"/>
        <v>0</v>
      </c>
      <c r="N703" s="211" t="s">
        <v>673</v>
      </c>
    </row>
    <row r="704" spans="1:14" s="202" customFormat="1" ht="12.6" customHeight="1">
      <c r="A704" s="212">
        <v>7330</v>
      </c>
      <c r="B704" s="211" t="s">
        <v>674</v>
      </c>
      <c r="C704" s="217">
        <f>AM85</f>
        <v>0</v>
      </c>
      <c r="D704" s="217">
        <f>(D615/D612)*AM90</f>
        <v>0</v>
      </c>
      <c r="E704" s="219">
        <f>(E623/E612)*SUM(C704:D704)</f>
        <v>0</v>
      </c>
      <c r="F704" s="219">
        <f>(F624/F612)*AM64</f>
        <v>0</v>
      </c>
      <c r="G704" s="217">
        <f>(G625/G612)*AM91</f>
        <v>0</v>
      </c>
      <c r="H704" s="219">
        <f>(H628/H612)*AM60</f>
        <v>0</v>
      </c>
      <c r="I704" s="217">
        <f>(I629/I612)*AM92</f>
        <v>0</v>
      </c>
      <c r="J704" s="217">
        <f>(J630/J612)*AM93</f>
        <v>0</v>
      </c>
      <c r="K704" s="217">
        <f>(K644/K612)*AM89</f>
        <v>0</v>
      </c>
      <c r="L704" s="217">
        <f>(L647/L612)*AM94</f>
        <v>0</v>
      </c>
      <c r="M704" s="202">
        <f t="shared" si="24"/>
        <v>0</v>
      </c>
      <c r="N704" s="211" t="s">
        <v>675</v>
      </c>
    </row>
    <row r="705" spans="1:14" s="202" customFormat="1" ht="12.6" customHeight="1">
      <c r="A705" s="212">
        <v>7340</v>
      </c>
      <c r="B705" s="211" t="s">
        <v>676</v>
      </c>
      <c r="C705" s="217">
        <f>AN85</f>
        <v>0</v>
      </c>
      <c r="D705" s="217">
        <f>(D615/D612)*AN90</f>
        <v>0</v>
      </c>
      <c r="E705" s="219">
        <f>(E623/E612)*SUM(C705:D705)</f>
        <v>0</v>
      </c>
      <c r="F705" s="219">
        <f>(F624/F612)*AN64</f>
        <v>0</v>
      </c>
      <c r="G705" s="217">
        <f>(G625/G612)*AN91</f>
        <v>0</v>
      </c>
      <c r="H705" s="219">
        <f>(H628/H612)*AN60</f>
        <v>0</v>
      </c>
      <c r="I705" s="217">
        <f>(I629/I612)*AN92</f>
        <v>0</v>
      </c>
      <c r="J705" s="217">
        <f>(J630/J612)*AN93</f>
        <v>0</v>
      </c>
      <c r="K705" s="217">
        <f>(K644/K612)*AN89</f>
        <v>0</v>
      </c>
      <c r="L705" s="217">
        <f>(L647/L612)*AN94</f>
        <v>0</v>
      </c>
      <c r="M705" s="202">
        <f t="shared" si="24"/>
        <v>0</v>
      </c>
      <c r="N705" s="211" t="s">
        <v>677</v>
      </c>
    </row>
    <row r="706" spans="1:14" s="202" customFormat="1" ht="12.6" customHeight="1">
      <c r="A706" s="212">
        <v>7350</v>
      </c>
      <c r="B706" s="211" t="s">
        <v>678</v>
      </c>
      <c r="C706" s="217">
        <f>AO85</f>
        <v>15889</v>
      </c>
      <c r="D706" s="217">
        <f>(D615/D612)*AO90</f>
        <v>0</v>
      </c>
      <c r="E706" s="219">
        <f>(E623/E612)*SUM(C706:D706)</f>
        <v>2426.8846754982087</v>
      </c>
      <c r="F706" s="219">
        <f>(F624/F612)*AO64</f>
        <v>81.659948073874332</v>
      </c>
      <c r="G706" s="217">
        <f>(G625/G612)*AO91</f>
        <v>4468.5060578970297</v>
      </c>
      <c r="H706" s="219">
        <f>(H628/H612)*AO60</f>
        <v>108.90004737531251</v>
      </c>
      <c r="I706" s="217">
        <f>(I629/I612)*AO92</f>
        <v>0</v>
      </c>
      <c r="J706" s="217">
        <f>(J630/J612)*AO93</f>
        <v>1054.9606775968459</v>
      </c>
      <c r="K706" s="217">
        <f>(K644/K612)*AO89</f>
        <v>12434.446592382968</v>
      </c>
      <c r="L706" s="217">
        <f>(L647/L612)*AO94</f>
        <v>1526.6336066942968</v>
      </c>
      <c r="M706" s="202">
        <f t="shared" si="24"/>
        <v>22102</v>
      </c>
      <c r="N706" s="211" t="s">
        <v>679</v>
      </c>
    </row>
    <row r="707" spans="1:14" s="202" customFormat="1" ht="12.6" customHeight="1">
      <c r="A707" s="212">
        <v>7380</v>
      </c>
      <c r="B707" s="211" t="s">
        <v>680</v>
      </c>
      <c r="C707" s="217">
        <f>AP85</f>
        <v>0</v>
      </c>
      <c r="D707" s="217">
        <f>(D615/D612)*AP90</f>
        <v>0</v>
      </c>
      <c r="E707" s="219">
        <f>(E623/E612)*SUM(C707:D707)</f>
        <v>0</v>
      </c>
      <c r="F707" s="219">
        <f>(F624/F612)*AP64</f>
        <v>0</v>
      </c>
      <c r="G707" s="217">
        <f>(G625/G612)*AP91</f>
        <v>0</v>
      </c>
      <c r="H707" s="219">
        <f>(H628/H612)*AP60</f>
        <v>0</v>
      </c>
      <c r="I707" s="217">
        <f>(I629/I612)*AP92</f>
        <v>0</v>
      </c>
      <c r="J707" s="217">
        <f>(J630/J612)*AP93</f>
        <v>0</v>
      </c>
      <c r="K707" s="217">
        <f>(K644/K612)*AP89</f>
        <v>0</v>
      </c>
      <c r="L707" s="217">
        <f>(L647/L612)*AP94</f>
        <v>0</v>
      </c>
      <c r="M707" s="202">
        <f t="shared" si="24"/>
        <v>0</v>
      </c>
      <c r="N707" s="211" t="s">
        <v>681</v>
      </c>
    </row>
    <row r="708" spans="1:14" s="202" customFormat="1" ht="12.6" customHeight="1">
      <c r="A708" s="212">
        <v>7390</v>
      </c>
      <c r="B708" s="211" t="s">
        <v>682</v>
      </c>
      <c r="C708" s="217">
        <f>AQ85</f>
        <v>0</v>
      </c>
      <c r="D708" s="217">
        <f>(D615/D612)*AQ90</f>
        <v>0</v>
      </c>
      <c r="E708" s="219">
        <f>(E623/E612)*SUM(C708:D708)</f>
        <v>0</v>
      </c>
      <c r="F708" s="219">
        <f>(F624/F612)*AQ64</f>
        <v>0</v>
      </c>
      <c r="G708" s="217">
        <f>(G625/G612)*AQ91</f>
        <v>0</v>
      </c>
      <c r="H708" s="219">
        <f>(H628/H612)*AQ60</f>
        <v>0</v>
      </c>
      <c r="I708" s="217">
        <f>(I629/I612)*AQ92</f>
        <v>0</v>
      </c>
      <c r="J708" s="217">
        <f>(J630/J612)*AQ93</f>
        <v>0</v>
      </c>
      <c r="K708" s="217">
        <f>(K644/K612)*AQ89</f>
        <v>0</v>
      </c>
      <c r="L708" s="217">
        <f>(L647/L612)*AQ94</f>
        <v>0</v>
      </c>
      <c r="M708" s="202">
        <f t="shared" si="24"/>
        <v>0</v>
      </c>
      <c r="N708" s="211" t="s">
        <v>683</v>
      </c>
    </row>
    <row r="709" spans="1:14" s="202" customFormat="1" ht="12.6" customHeight="1">
      <c r="A709" s="212">
        <v>7400</v>
      </c>
      <c r="B709" s="211" t="s">
        <v>684</v>
      </c>
      <c r="C709" s="217">
        <f>AR85</f>
        <v>0</v>
      </c>
      <c r="D709" s="217">
        <f>(D615/D612)*AR90</f>
        <v>0</v>
      </c>
      <c r="E709" s="219">
        <f>(E623/E612)*SUM(C709:D709)</f>
        <v>0</v>
      </c>
      <c r="F709" s="219">
        <f>(F624/F612)*AR64</f>
        <v>0</v>
      </c>
      <c r="G709" s="217">
        <f>(G625/G612)*AR91</f>
        <v>0</v>
      </c>
      <c r="H709" s="219">
        <f>(H628/H612)*AR60</f>
        <v>0</v>
      </c>
      <c r="I709" s="217">
        <f>(I629/I612)*AR92</f>
        <v>0</v>
      </c>
      <c r="J709" s="217">
        <f>(J630/J612)*AR93</f>
        <v>0</v>
      </c>
      <c r="K709" s="217">
        <f>(K644/K612)*AR89</f>
        <v>0</v>
      </c>
      <c r="L709" s="217">
        <f>(L647/L612)*AR94</f>
        <v>0</v>
      </c>
      <c r="M709" s="202">
        <f t="shared" si="24"/>
        <v>0</v>
      </c>
      <c r="N709" s="211" t="s">
        <v>685</v>
      </c>
    </row>
    <row r="710" spans="1:14" s="202" customFormat="1" ht="12.6" customHeight="1">
      <c r="A710" s="212">
        <v>7410</v>
      </c>
      <c r="B710" s="211" t="s">
        <v>155</v>
      </c>
      <c r="C710" s="217">
        <f>AS85</f>
        <v>0</v>
      </c>
      <c r="D710" s="217">
        <f>(D615/D612)*AS90</f>
        <v>0</v>
      </c>
      <c r="E710" s="219">
        <f>(E623/E612)*SUM(C710:D710)</f>
        <v>0</v>
      </c>
      <c r="F710" s="219">
        <f>(F624/F612)*AS64</f>
        <v>0</v>
      </c>
      <c r="G710" s="217">
        <f>(G625/G612)*AS91</f>
        <v>0</v>
      </c>
      <c r="H710" s="219">
        <f>(H628/H612)*AS60</f>
        <v>0</v>
      </c>
      <c r="I710" s="217">
        <f>(I629/I612)*AS92</f>
        <v>0</v>
      </c>
      <c r="J710" s="217">
        <f>(J630/J612)*AS93</f>
        <v>0</v>
      </c>
      <c r="K710" s="217">
        <f>(K644/K612)*AS89</f>
        <v>0</v>
      </c>
      <c r="L710" s="217">
        <f>(L647/L612)*AS94</f>
        <v>0</v>
      </c>
      <c r="M710" s="202">
        <f t="shared" si="24"/>
        <v>0</v>
      </c>
      <c r="N710" s="211" t="s">
        <v>686</v>
      </c>
    </row>
    <row r="711" spans="1:14" s="202" customFormat="1" ht="12.6" customHeight="1">
      <c r="A711" s="212">
        <v>7420</v>
      </c>
      <c r="B711" s="211" t="s">
        <v>687</v>
      </c>
      <c r="C711" s="217">
        <f>AT85</f>
        <v>0</v>
      </c>
      <c r="D711" s="217">
        <f>(D615/D612)*AT90</f>
        <v>0</v>
      </c>
      <c r="E711" s="219">
        <f>(E623/E612)*SUM(C711:D711)</f>
        <v>0</v>
      </c>
      <c r="F711" s="219">
        <f>(F624/F612)*AT64</f>
        <v>0</v>
      </c>
      <c r="G711" s="217">
        <f>(G625/G612)*AT91</f>
        <v>0</v>
      </c>
      <c r="H711" s="219">
        <f>(H628/H612)*AT60</f>
        <v>0</v>
      </c>
      <c r="I711" s="217">
        <f>(I629/I612)*AT92</f>
        <v>0</v>
      </c>
      <c r="J711" s="217">
        <f>(J630/J612)*AT93</f>
        <v>0</v>
      </c>
      <c r="K711" s="217">
        <f>(K644/K612)*AT89</f>
        <v>0</v>
      </c>
      <c r="L711" s="217">
        <f>(L647/L612)*AT94</f>
        <v>0</v>
      </c>
      <c r="M711" s="202">
        <f t="shared" si="24"/>
        <v>0</v>
      </c>
      <c r="N711" s="211" t="s">
        <v>688</v>
      </c>
    </row>
    <row r="712" spans="1:14" s="202" customFormat="1" ht="12.6" customHeight="1">
      <c r="A712" s="212">
        <v>7430</v>
      </c>
      <c r="B712" s="211" t="s">
        <v>689</v>
      </c>
      <c r="C712" s="217">
        <f>AU85</f>
        <v>0</v>
      </c>
      <c r="D712" s="217">
        <f>(D615/D612)*AU90</f>
        <v>0</v>
      </c>
      <c r="E712" s="219">
        <f>(E623/E612)*SUM(C712:D712)</f>
        <v>0</v>
      </c>
      <c r="F712" s="219">
        <f>(F624/F612)*AU64</f>
        <v>0</v>
      </c>
      <c r="G712" s="217">
        <f>(G625/G612)*AU91</f>
        <v>0</v>
      </c>
      <c r="H712" s="219">
        <f>(H628/H612)*AU60</f>
        <v>0</v>
      </c>
      <c r="I712" s="217">
        <f>(I629/I612)*AU92</f>
        <v>0</v>
      </c>
      <c r="J712" s="217">
        <f>(J630/J612)*AU93</f>
        <v>0</v>
      </c>
      <c r="K712" s="217">
        <f>(K644/K612)*AU89</f>
        <v>0</v>
      </c>
      <c r="L712" s="217">
        <f>(L647/L612)*AU94</f>
        <v>0</v>
      </c>
      <c r="M712" s="202">
        <f t="shared" si="24"/>
        <v>0</v>
      </c>
      <c r="N712" s="211" t="s">
        <v>690</v>
      </c>
    </row>
    <row r="713" spans="1:14" s="202" customFormat="1" ht="12.6" customHeight="1">
      <c r="A713" s="212">
        <v>7490</v>
      </c>
      <c r="B713" s="211" t="s">
        <v>691</v>
      </c>
      <c r="C713" s="217">
        <f>AV85</f>
        <v>0</v>
      </c>
      <c r="D713" s="217">
        <f>(D615/D612)*AV90</f>
        <v>0</v>
      </c>
      <c r="E713" s="219">
        <f>(E623/E612)*SUM(C713:D713)</f>
        <v>0</v>
      </c>
      <c r="F713" s="219">
        <f>(F624/F612)*AV64</f>
        <v>0</v>
      </c>
      <c r="G713" s="217">
        <f>(G625/G612)*AV91</f>
        <v>0</v>
      </c>
      <c r="H713" s="219">
        <f>(H628/H612)*AV60</f>
        <v>0</v>
      </c>
      <c r="I713" s="217">
        <f>(I629/I612)*AV92</f>
        <v>0</v>
      </c>
      <c r="J713" s="217">
        <f>(J630/J612)*AV93</f>
        <v>0</v>
      </c>
      <c r="K713" s="217">
        <f>(K644/K612)*AV89</f>
        <v>0</v>
      </c>
      <c r="L713" s="217">
        <f>(L647/L612)*AV94</f>
        <v>0</v>
      </c>
      <c r="M713" s="202">
        <f t="shared" si="24"/>
        <v>0</v>
      </c>
      <c r="N713" s="213" t="s">
        <v>692</v>
      </c>
    </row>
    <row r="714" spans="1:14" s="202" customFormat="1" ht="12.6" customHeight="1"/>
    <row r="715" spans="1:14" s="202" customFormat="1" ht="12.6" customHeight="1">
      <c r="C715" s="214">
        <f>SUM(C614:C647)+SUM(C668:C713)</f>
        <v>13565258</v>
      </c>
      <c r="D715" s="202">
        <f>SUM(D616:D647)+SUM(D668:D713)</f>
        <v>1197295.6446633206</v>
      </c>
      <c r="E715" s="202">
        <f>SUM(E624:E647)+SUM(E668:E713)</f>
        <v>1791770.8094516529</v>
      </c>
      <c r="F715" s="202">
        <f>SUM(F625:F648)+SUM(F668:F713)</f>
        <v>131090.73706226522</v>
      </c>
      <c r="G715" s="202">
        <f>SUM(G626:G647)+SUM(G668:G713)</f>
        <v>861850.11607369815</v>
      </c>
      <c r="H715" s="202">
        <f>SUM(H629:H647)+SUM(H668:H713)</f>
        <v>71298.416731579578</v>
      </c>
      <c r="I715" s="202">
        <f>SUM(I630:I647)+SUM(I668:I713)</f>
        <v>360746.62121318834</v>
      </c>
      <c r="J715" s="202">
        <f>SUM(J631:J647)+SUM(J668:J713)</f>
        <v>228703.46722048696</v>
      </c>
      <c r="K715" s="202">
        <f>SUM(K668:K713)</f>
        <v>1149204.022338456</v>
      </c>
      <c r="L715" s="202">
        <f>SUM(L668:L713)</f>
        <v>504297.96807801601</v>
      </c>
      <c r="M715" s="202">
        <f>SUM(M668:M713)</f>
        <v>5428181</v>
      </c>
      <c r="N715" s="211" t="s">
        <v>693</v>
      </c>
    </row>
    <row r="716" spans="1:14" s="202" customFormat="1" ht="12.6" customHeight="1">
      <c r="C716" s="214">
        <f>CE85</f>
        <v>13565258</v>
      </c>
      <c r="D716" s="202">
        <f>D615</f>
        <v>1239922</v>
      </c>
      <c r="E716" s="202">
        <f>E623</f>
        <v>1791770.8094516527</v>
      </c>
      <c r="F716" s="202">
        <f>F624</f>
        <v>131090.73706226519</v>
      </c>
      <c r="G716" s="202">
        <f>G625</f>
        <v>861850.11607369804</v>
      </c>
      <c r="H716" s="202">
        <f>H628</f>
        <v>71298.416731579593</v>
      </c>
      <c r="I716" s="202">
        <f>I629</f>
        <v>360746.62121318828</v>
      </c>
      <c r="J716" s="202">
        <f>J630</f>
        <v>228703.46722048693</v>
      </c>
      <c r="K716" s="202">
        <f>K644</f>
        <v>1149204.022338456</v>
      </c>
      <c r="L716" s="202">
        <f>L647</f>
        <v>504297.96807801607</v>
      </c>
      <c r="M716" s="202">
        <f>C648</f>
        <v>5470807</v>
      </c>
      <c r="N716" s="211" t="s">
        <v>694</v>
      </c>
    </row>
  </sheetData>
  <sheetProtection algorithmName="SHA-512" hashValue="578jJLe4QfyHf4IHwgt/FTSkaIk8qFwefkgo/N6NLEtS1+hXM6eKTg4vz/zoEtGwH4XBiTc6uA07jOdqSpujiA==" saltValue="l8g2AsLWTODkK79RVffPSw==" spinCount="100000" sheet="1" objects="1" scenarios="1"/>
  <mergeCells count="2">
    <mergeCell ref="B236:C236"/>
    <mergeCell ref="A426:E426"/>
  </mergeCells>
  <hyperlinks>
    <hyperlink ref="C30" r:id="rId1" xr:uid="{00000000-0004-0000-0000-000000000000}"/>
    <hyperlink ref="F42" r:id="rId2" xr:uid="{00000000-0004-0000-0000-000001000000}"/>
    <hyperlink ref="A43" r:id="rId3" xr:uid="{00000000-0004-0000-0000-000002000000}"/>
  </hyperlinks>
  <printOptions horizontalCentered="1" gridLines="1" gridLinesSet="0"/>
  <pageMargins left="0.25" right="0.25" top="0.5" bottom="0.5" header="0.5" footer="0.5"/>
  <pageSetup scale="10" orientation="portrait"/>
  <headerFooter alignWithMargins="0"/>
  <customProperties>
    <customPr name="OrphanNamesChecked" r:id="rId4"/>
  </customPropertie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FE67-45DB-43FA-BCB6-3E2370280544}">
  <sheetPr codeName="Sheet8"/>
  <dimension ref="A1:C179"/>
  <sheetViews>
    <sheetView view="pageBreakPreview" topLeftCell="A126" zoomScale="60" zoomScaleNormal="100" workbookViewId="0">
      <selection activeCell="C71" sqref="C71"/>
    </sheetView>
  </sheetViews>
  <sheetFormatPr defaultColWidth="57.44140625" defaultRowHeight="15"/>
  <cols>
    <col min="1" max="1" width="5.77734375" style="11" customWidth="1"/>
    <col min="2" max="2" width="55.77734375" style="11" customWidth="1"/>
    <col min="3" max="3" width="22" style="11" customWidth="1"/>
    <col min="4" max="4" width="5.6640625" style="11" customWidth="1"/>
    <col min="5" max="9" width="57.44140625" style="11" customWidth="1"/>
    <col min="10" max="16384" width="57.44140625" style="11"/>
  </cols>
  <sheetData>
    <row r="1" spans="1:3" ht="20.100000000000001" customHeight="1">
      <c r="A1" s="168" t="s">
        <v>900</v>
      </c>
      <c r="B1" s="169"/>
      <c r="C1" s="169"/>
    </row>
    <row r="2" spans="1:3" ht="20.100000000000001" customHeight="1">
      <c r="A2" s="168"/>
      <c r="B2" s="169"/>
      <c r="C2" s="94" t="s">
        <v>901</v>
      </c>
    </row>
    <row r="3" spans="1:3" ht="20.100000000000001" customHeight="1">
      <c r="A3" s="120" t="str">
        <f>"Hospital: "&amp;data!C98</f>
        <v>Hospital: Odessa Memorial Healthcare Center</v>
      </c>
      <c r="B3" s="170"/>
      <c r="C3" s="142" t="str">
        <f>"FYE: "&amp;data!C96</f>
        <v>FYE: 12/31/2024</v>
      </c>
    </row>
    <row r="4" spans="1:3" ht="20.100000000000001" customHeight="1">
      <c r="A4" s="171"/>
      <c r="B4" s="172" t="s">
        <v>902</v>
      </c>
      <c r="C4" s="173"/>
    </row>
    <row r="5" spans="1:3" ht="20.100000000000001" customHeight="1">
      <c r="A5" s="174">
        <v>1</v>
      </c>
      <c r="B5" s="175" t="s">
        <v>419</v>
      </c>
      <c r="C5" s="175"/>
    </row>
    <row r="6" spans="1:3" ht="20.100000000000001" customHeight="1">
      <c r="A6" s="174">
        <v>2</v>
      </c>
      <c r="B6" s="176" t="s">
        <v>420</v>
      </c>
      <c r="C6" s="176">
        <f>data!C266</f>
        <v>1986608</v>
      </c>
    </row>
    <row r="7" spans="1:3" ht="20.100000000000001" customHeight="1">
      <c r="A7" s="174">
        <v>3</v>
      </c>
      <c r="B7" s="176" t="s">
        <v>421</v>
      </c>
      <c r="C7" s="176">
        <f>data!C267</f>
        <v>0</v>
      </c>
    </row>
    <row r="8" spans="1:3" ht="20.100000000000001" customHeight="1">
      <c r="A8" s="174">
        <v>4</v>
      </c>
      <c r="B8" s="176" t="s">
        <v>422</v>
      </c>
      <c r="C8" s="176">
        <f>data!C268</f>
        <v>2435544</v>
      </c>
    </row>
    <row r="9" spans="1:3" ht="20.100000000000001" customHeight="1">
      <c r="A9" s="174">
        <v>5</v>
      </c>
      <c r="B9" s="176" t="s">
        <v>903</v>
      </c>
      <c r="C9" s="176">
        <f>data!C269</f>
        <v>0</v>
      </c>
    </row>
    <row r="10" spans="1:3" ht="20.100000000000001" customHeight="1">
      <c r="A10" s="174">
        <v>6</v>
      </c>
      <c r="B10" s="176" t="s">
        <v>904</v>
      </c>
      <c r="C10" s="176">
        <f>data!C270</f>
        <v>562227</v>
      </c>
    </row>
    <row r="11" spans="1:3" ht="20.100000000000001" customHeight="1">
      <c r="A11" s="174">
        <v>7</v>
      </c>
      <c r="B11" s="176" t="s">
        <v>905</v>
      </c>
      <c r="C11" s="176">
        <f>data!C271</f>
        <v>9649</v>
      </c>
    </row>
    <row r="12" spans="1:3" ht="20.100000000000001" customHeight="1">
      <c r="A12" s="174">
        <v>8</v>
      </c>
      <c r="B12" s="176" t="s">
        <v>426</v>
      </c>
      <c r="C12" s="176">
        <f>data!C272</f>
        <v>0</v>
      </c>
    </row>
    <row r="13" spans="1:3" ht="20.100000000000001" customHeight="1">
      <c r="A13" s="174">
        <v>9</v>
      </c>
      <c r="B13" s="176" t="s">
        <v>427</v>
      </c>
      <c r="C13" s="176">
        <f>data!C273</f>
        <v>233979</v>
      </c>
    </row>
    <row r="14" spans="1:3" ht="20.100000000000001" customHeight="1">
      <c r="A14" s="174">
        <v>10</v>
      </c>
      <c r="B14" s="176" t="s">
        <v>428</v>
      </c>
      <c r="C14" s="176">
        <f>data!C274</f>
        <v>193759</v>
      </c>
    </row>
    <row r="15" spans="1:3" ht="20.100000000000001" customHeight="1">
      <c r="A15" s="174">
        <v>11</v>
      </c>
      <c r="B15" s="176" t="s">
        <v>906</v>
      </c>
      <c r="C15" s="176">
        <f>data!C275</f>
        <v>0</v>
      </c>
    </row>
    <row r="16" spans="1:3" ht="20.100000000000001" customHeight="1">
      <c r="A16" s="174">
        <v>12</v>
      </c>
      <c r="B16" s="176" t="s">
        <v>907</v>
      </c>
      <c r="C16" s="176">
        <f>data!D276</f>
        <v>5421766</v>
      </c>
    </row>
    <row r="17" spans="1:3" ht="20.100000000000001" customHeight="1">
      <c r="A17" s="174">
        <v>13</v>
      </c>
      <c r="B17" s="176"/>
      <c r="C17" s="176"/>
    </row>
    <row r="18" spans="1:3" ht="20.100000000000001" customHeight="1">
      <c r="A18" s="174">
        <v>14</v>
      </c>
      <c r="B18" s="177" t="s">
        <v>908</v>
      </c>
      <c r="C18" s="175"/>
    </row>
    <row r="19" spans="1:3" ht="20.100000000000001" customHeight="1">
      <c r="A19" s="174">
        <v>15</v>
      </c>
      <c r="B19" s="176" t="s">
        <v>420</v>
      </c>
      <c r="C19" s="176">
        <f>data!C278</f>
        <v>211623</v>
      </c>
    </row>
    <row r="20" spans="1:3" ht="20.100000000000001" customHeight="1">
      <c r="A20" s="174">
        <v>16</v>
      </c>
      <c r="B20" s="176" t="s">
        <v>421</v>
      </c>
      <c r="C20" s="176">
        <f>data!C279</f>
        <v>0</v>
      </c>
    </row>
    <row r="21" spans="1:3" ht="20.100000000000001" customHeight="1">
      <c r="A21" s="174">
        <v>17</v>
      </c>
      <c r="B21" s="176" t="s">
        <v>432</v>
      </c>
      <c r="C21" s="176">
        <f>data!C280</f>
        <v>0</v>
      </c>
    </row>
    <row r="22" spans="1:3" ht="20.100000000000001" customHeight="1">
      <c r="A22" s="174">
        <v>18</v>
      </c>
      <c r="B22" s="176" t="s">
        <v>909</v>
      </c>
      <c r="C22" s="176">
        <f>data!D281</f>
        <v>211623</v>
      </c>
    </row>
    <row r="23" spans="1:3" ht="20.100000000000001" customHeight="1">
      <c r="A23" s="174">
        <v>19</v>
      </c>
      <c r="B23" s="178"/>
      <c r="C23" s="176"/>
    </row>
    <row r="24" spans="1:3" ht="20.100000000000001" customHeight="1">
      <c r="A24" s="174">
        <v>20</v>
      </c>
      <c r="B24" s="177" t="s">
        <v>910</v>
      </c>
      <c r="C24" s="175"/>
    </row>
    <row r="25" spans="1:3" ht="20.100000000000001" customHeight="1">
      <c r="A25" s="174">
        <v>21</v>
      </c>
      <c r="B25" s="176" t="s">
        <v>389</v>
      </c>
      <c r="C25" s="176">
        <f>data!C283</f>
        <v>16481</v>
      </c>
    </row>
    <row r="26" spans="1:3" ht="20.100000000000001" customHeight="1">
      <c r="A26" s="174">
        <v>22</v>
      </c>
      <c r="B26" s="176" t="s">
        <v>390</v>
      </c>
      <c r="C26" s="176">
        <f>data!C284</f>
        <v>443865</v>
      </c>
    </row>
    <row r="27" spans="1:3" ht="20.100000000000001" customHeight="1">
      <c r="A27" s="174">
        <v>23</v>
      </c>
      <c r="B27" s="176" t="s">
        <v>391</v>
      </c>
      <c r="C27" s="176">
        <f>data!C285</f>
        <v>6738721</v>
      </c>
    </row>
    <row r="28" spans="1:3" ht="20.100000000000001" customHeight="1">
      <c r="A28" s="174">
        <v>24</v>
      </c>
      <c r="B28" s="176" t="s">
        <v>911</v>
      </c>
      <c r="C28" s="176">
        <f>data!C286</f>
        <v>0</v>
      </c>
    </row>
    <row r="29" spans="1:3" ht="20.100000000000001" customHeight="1">
      <c r="A29" s="174">
        <v>25</v>
      </c>
      <c r="B29" s="176" t="s">
        <v>393</v>
      </c>
      <c r="C29" s="176">
        <f>data!C287</f>
        <v>8089290</v>
      </c>
    </row>
    <row r="30" spans="1:3" ht="20.100000000000001" customHeight="1">
      <c r="A30" s="174">
        <v>26</v>
      </c>
      <c r="B30" s="176" t="s">
        <v>437</v>
      </c>
      <c r="C30" s="176">
        <f>data!C288</f>
        <v>1391758</v>
      </c>
    </row>
    <row r="31" spans="1:3" ht="20.100000000000001" customHeight="1">
      <c r="A31" s="174">
        <v>27</v>
      </c>
      <c r="B31" s="176" t="s">
        <v>396</v>
      </c>
      <c r="C31" s="176">
        <f>data!C289</f>
        <v>3706248</v>
      </c>
    </row>
    <row r="32" spans="1:3" ht="20.100000000000001" customHeight="1">
      <c r="A32" s="174">
        <v>28</v>
      </c>
      <c r="B32" s="176" t="s">
        <v>397</v>
      </c>
      <c r="C32" s="176">
        <f>data!C290</f>
        <v>105203</v>
      </c>
    </row>
    <row r="33" spans="1:3" ht="20.100000000000001" customHeight="1">
      <c r="A33" s="174">
        <v>29</v>
      </c>
      <c r="B33" s="176" t="s">
        <v>611</v>
      </c>
      <c r="C33" s="176">
        <f>data!C291</f>
        <v>0</v>
      </c>
    </row>
    <row r="34" spans="1:3" ht="20.100000000000001" customHeight="1">
      <c r="A34" s="174">
        <v>30</v>
      </c>
      <c r="B34" s="176" t="s">
        <v>912</v>
      </c>
      <c r="C34" s="176">
        <f>data!C292</f>
        <v>12635671</v>
      </c>
    </row>
    <row r="35" spans="1:3" ht="20.100000000000001" customHeight="1">
      <c r="A35" s="174">
        <v>31</v>
      </c>
      <c r="B35" s="176" t="s">
        <v>913</v>
      </c>
      <c r="C35" s="176">
        <f>data!D293</f>
        <v>7855895</v>
      </c>
    </row>
    <row r="36" spans="1:3" ht="20.100000000000001" customHeight="1">
      <c r="A36" s="174">
        <v>32</v>
      </c>
      <c r="B36" s="178"/>
      <c r="C36" s="176"/>
    </row>
    <row r="37" spans="1:3" ht="20.100000000000001" customHeight="1">
      <c r="A37" s="174">
        <v>33</v>
      </c>
      <c r="B37" s="177" t="s">
        <v>914</v>
      </c>
      <c r="C37" s="175"/>
    </row>
    <row r="38" spans="1:3" ht="20.100000000000001" customHeight="1">
      <c r="A38" s="174">
        <v>34</v>
      </c>
      <c r="B38" s="176" t="s">
        <v>915</v>
      </c>
      <c r="C38" s="176">
        <f>data!C295</f>
        <v>0</v>
      </c>
    </row>
    <row r="39" spans="1:3" ht="20.100000000000001" customHeight="1">
      <c r="A39" s="174">
        <v>35</v>
      </c>
      <c r="B39" s="176" t="s">
        <v>916</v>
      </c>
      <c r="C39" s="176">
        <f>data!C296</f>
        <v>0</v>
      </c>
    </row>
    <row r="40" spans="1:3" ht="20.100000000000001" customHeight="1">
      <c r="A40" s="174">
        <v>36</v>
      </c>
      <c r="B40" s="176" t="s">
        <v>444</v>
      </c>
      <c r="C40" s="176">
        <f>data!C297</f>
        <v>0</v>
      </c>
    </row>
    <row r="41" spans="1:3" ht="20.100000000000001" customHeight="1">
      <c r="A41" s="174">
        <v>37</v>
      </c>
      <c r="B41" s="176" t="s">
        <v>432</v>
      </c>
      <c r="C41" s="176">
        <f>data!C298</f>
        <v>0</v>
      </c>
    </row>
    <row r="42" spans="1:3" ht="20.100000000000001" customHeight="1">
      <c r="A42" s="174">
        <v>38</v>
      </c>
      <c r="B42" s="176" t="s">
        <v>917</v>
      </c>
      <c r="C42" s="176">
        <f>data!D299</f>
        <v>0</v>
      </c>
    </row>
    <row r="43" spans="1:3" ht="20.100000000000001" customHeight="1">
      <c r="A43" s="174">
        <v>39</v>
      </c>
      <c r="B43" s="178"/>
      <c r="C43" s="176"/>
    </row>
    <row r="44" spans="1:3" ht="20.100000000000001" customHeight="1">
      <c r="A44" s="174">
        <v>40</v>
      </c>
      <c r="B44" s="177" t="s">
        <v>918</v>
      </c>
      <c r="C44" s="175"/>
    </row>
    <row r="45" spans="1:3" ht="20.100000000000001" customHeight="1">
      <c r="A45" s="174">
        <v>41</v>
      </c>
      <c r="B45" s="176" t="s">
        <v>447</v>
      </c>
      <c r="C45" s="176">
        <f>data!C302</f>
        <v>0</v>
      </c>
    </row>
    <row r="46" spans="1:3" ht="20.100000000000001" customHeight="1">
      <c r="A46" s="174">
        <v>42</v>
      </c>
      <c r="B46" s="176" t="s">
        <v>448</v>
      </c>
      <c r="C46" s="176">
        <f>data!C303</f>
        <v>0</v>
      </c>
    </row>
    <row r="47" spans="1:3" ht="20.100000000000001" customHeight="1">
      <c r="A47" s="174">
        <v>43</v>
      </c>
      <c r="B47" s="176" t="s">
        <v>919</v>
      </c>
      <c r="C47" s="176">
        <f>data!C304</f>
        <v>0</v>
      </c>
    </row>
    <row r="48" spans="1:3" ht="20.100000000000001" customHeight="1">
      <c r="A48" s="174">
        <v>44</v>
      </c>
      <c r="B48" s="176" t="s">
        <v>450</v>
      </c>
      <c r="C48" s="176">
        <f>data!C305</f>
        <v>0</v>
      </c>
    </row>
    <row r="49" spans="1:3" ht="20.100000000000001" customHeight="1">
      <c r="A49" s="174">
        <v>45</v>
      </c>
      <c r="B49" s="176" t="s">
        <v>920</v>
      </c>
      <c r="C49" s="176">
        <f>data!D306</f>
        <v>0</v>
      </c>
    </row>
    <row r="50" spans="1:3" ht="20.100000000000001" customHeight="1">
      <c r="A50" s="179">
        <v>46</v>
      </c>
      <c r="B50" s="180" t="s">
        <v>921</v>
      </c>
      <c r="C50" s="176">
        <f>data!D308</f>
        <v>13489284</v>
      </c>
    </row>
    <row r="51" spans="1:3" ht="20.100000000000001" customHeight="1"/>
    <row r="52" spans="1:3" ht="20.100000000000001" customHeight="1"/>
    <row r="53" spans="1:3" ht="20.100000000000001" customHeight="1">
      <c r="A53" s="168" t="s">
        <v>922</v>
      </c>
      <c r="B53" s="169"/>
      <c r="C53" s="169"/>
    </row>
    <row r="54" spans="1:3" ht="20.100000000000001" customHeight="1">
      <c r="A54" s="168"/>
      <c r="B54" s="169"/>
      <c r="C54" s="94" t="s">
        <v>923</v>
      </c>
    </row>
    <row r="55" spans="1:3" ht="20.100000000000001" customHeight="1">
      <c r="A55" s="120" t="str">
        <f>"Hospital: "&amp;data!C98</f>
        <v>Hospital: Odessa Memorial Healthcare Center</v>
      </c>
      <c r="B55" s="170"/>
      <c r="C55" s="142" t="str">
        <f>"FYE: "&amp;data!C96</f>
        <v>FYE: 12/31/2024</v>
      </c>
    </row>
    <row r="56" spans="1:3" ht="20.100000000000001" customHeight="1">
      <c r="A56" s="181"/>
      <c r="B56" s="182" t="s">
        <v>924</v>
      </c>
      <c r="C56" s="173"/>
    </row>
    <row r="57" spans="1:3" ht="20.100000000000001" customHeight="1">
      <c r="A57" s="183">
        <v>1</v>
      </c>
      <c r="B57" s="168" t="s">
        <v>454</v>
      </c>
      <c r="C57" s="184"/>
    </row>
    <row r="58" spans="1:3" ht="20.100000000000001" customHeight="1">
      <c r="A58" s="174">
        <v>2</v>
      </c>
      <c r="B58" s="176" t="s">
        <v>455</v>
      </c>
      <c r="C58" s="176">
        <f>data!C314</f>
        <v>0</v>
      </c>
    </row>
    <row r="59" spans="1:3" ht="20.100000000000001" customHeight="1">
      <c r="A59" s="174">
        <v>3</v>
      </c>
      <c r="B59" s="176" t="s">
        <v>925</v>
      </c>
      <c r="C59" s="176">
        <f>data!C315</f>
        <v>423472</v>
      </c>
    </row>
    <row r="60" spans="1:3" ht="20.100000000000001" customHeight="1">
      <c r="A60" s="174">
        <v>4</v>
      </c>
      <c r="B60" s="176" t="s">
        <v>926</v>
      </c>
      <c r="C60" s="176">
        <f>data!C316</f>
        <v>1365171</v>
      </c>
    </row>
    <row r="61" spans="1:3" ht="20.100000000000001" customHeight="1">
      <c r="A61" s="174">
        <v>5</v>
      </c>
      <c r="B61" s="176" t="s">
        <v>458</v>
      </c>
      <c r="C61" s="176">
        <f>data!C317</f>
        <v>0</v>
      </c>
    </row>
    <row r="62" spans="1:3" ht="20.100000000000001" customHeight="1">
      <c r="A62" s="174">
        <v>6</v>
      </c>
      <c r="B62" s="176" t="s">
        <v>927</v>
      </c>
      <c r="C62" s="176">
        <f>data!C318</f>
        <v>0</v>
      </c>
    </row>
    <row r="63" spans="1:3" ht="20.100000000000001" customHeight="1">
      <c r="A63" s="174">
        <v>7</v>
      </c>
      <c r="B63" s="176" t="s">
        <v>928</v>
      </c>
      <c r="C63" s="176">
        <f>data!C319</f>
        <v>0</v>
      </c>
    </row>
    <row r="64" spans="1:3" ht="20.100000000000001" customHeight="1">
      <c r="A64" s="174">
        <v>8</v>
      </c>
      <c r="B64" s="176" t="s">
        <v>461</v>
      </c>
      <c r="C64" s="176">
        <f>data!C320</f>
        <v>0</v>
      </c>
    </row>
    <row r="65" spans="1:3" ht="20.100000000000001" customHeight="1">
      <c r="A65" s="174">
        <v>9</v>
      </c>
      <c r="B65" s="176" t="s">
        <v>462</v>
      </c>
      <c r="C65" s="176">
        <f>data!C321</f>
        <v>0</v>
      </c>
    </row>
    <row r="66" spans="1:3" ht="20.100000000000001" customHeight="1">
      <c r="A66" s="174">
        <v>10</v>
      </c>
      <c r="B66" s="176" t="s">
        <v>463</v>
      </c>
      <c r="C66" s="176">
        <f>data!C322</f>
        <v>466067</v>
      </c>
    </row>
    <row r="67" spans="1:3" ht="20.100000000000001" customHeight="1">
      <c r="A67" s="174">
        <v>11</v>
      </c>
      <c r="B67" s="176" t="s">
        <v>929</v>
      </c>
      <c r="C67" s="176">
        <f>data!C323</f>
        <v>0</v>
      </c>
    </row>
    <row r="68" spans="1:3" ht="20.100000000000001" customHeight="1">
      <c r="A68" s="174">
        <v>12</v>
      </c>
      <c r="B68" s="176" t="s">
        <v>930</v>
      </c>
      <c r="C68" s="176">
        <f>data!D324</f>
        <v>2254710</v>
      </c>
    </row>
    <row r="69" spans="1:3" ht="20.100000000000001" customHeight="1">
      <c r="A69" s="174">
        <v>13</v>
      </c>
      <c r="B69" s="178"/>
      <c r="C69" s="176"/>
    </row>
    <row r="70" spans="1:3" ht="20.100000000000001" customHeight="1">
      <c r="A70" s="174">
        <v>14</v>
      </c>
      <c r="B70" s="177" t="s">
        <v>931</v>
      </c>
      <c r="C70" s="175"/>
    </row>
    <row r="71" spans="1:3" ht="20.100000000000001" customHeight="1">
      <c r="A71" s="174">
        <v>15</v>
      </c>
      <c r="B71" s="176" t="s">
        <v>467</v>
      </c>
      <c r="C71" s="176">
        <f>data!C326</f>
        <v>0</v>
      </c>
    </row>
    <row r="72" spans="1:3" ht="20.100000000000001" customHeight="1">
      <c r="A72" s="174">
        <v>16</v>
      </c>
      <c r="B72" s="176" t="s">
        <v>932</v>
      </c>
      <c r="C72" s="176">
        <f>data!C327</f>
        <v>0</v>
      </c>
    </row>
    <row r="73" spans="1:3" ht="20.100000000000001" customHeight="1">
      <c r="A73" s="174">
        <v>17</v>
      </c>
      <c r="B73" s="176" t="s">
        <v>469</v>
      </c>
      <c r="C73" s="176">
        <f>data!C328</f>
        <v>-5946</v>
      </c>
    </row>
    <row r="74" spans="1:3" ht="20.100000000000001" customHeight="1">
      <c r="A74" s="174">
        <v>18</v>
      </c>
      <c r="B74" s="176" t="s">
        <v>933</v>
      </c>
      <c r="C74" s="176">
        <f>data!D329</f>
        <v>-5946</v>
      </c>
    </row>
    <row r="75" spans="1:3" ht="20.100000000000001" customHeight="1">
      <c r="A75" s="174">
        <v>19</v>
      </c>
      <c r="B75" s="178"/>
      <c r="C75" s="176"/>
    </row>
    <row r="76" spans="1:3" ht="20.100000000000001" customHeight="1">
      <c r="A76" s="174">
        <v>20</v>
      </c>
      <c r="B76" s="177" t="s">
        <v>471</v>
      </c>
      <c r="C76" s="175"/>
    </row>
    <row r="77" spans="1:3" ht="20.100000000000001" customHeight="1">
      <c r="A77" s="174">
        <v>21</v>
      </c>
      <c r="B77" s="176" t="s">
        <v>472</v>
      </c>
      <c r="C77" s="176">
        <f>data!C331</f>
        <v>0</v>
      </c>
    </row>
    <row r="78" spans="1:3" ht="20.100000000000001" customHeight="1">
      <c r="A78" s="174">
        <v>22</v>
      </c>
      <c r="B78" s="176" t="s">
        <v>934</v>
      </c>
      <c r="C78" s="176">
        <f>data!C332</f>
        <v>0</v>
      </c>
    </row>
    <row r="79" spans="1:3" ht="20.100000000000001" customHeight="1">
      <c r="A79" s="174">
        <v>23</v>
      </c>
      <c r="B79" s="176" t="s">
        <v>474</v>
      </c>
      <c r="C79" s="176">
        <f>data!C333</f>
        <v>0</v>
      </c>
    </row>
    <row r="80" spans="1:3" ht="20.100000000000001" customHeight="1">
      <c r="A80" s="174">
        <v>24</v>
      </c>
      <c r="B80" s="176" t="s">
        <v>935</v>
      </c>
      <c r="C80" s="176">
        <f>data!C334</f>
        <v>2171780</v>
      </c>
    </row>
    <row r="81" spans="1:3" ht="20.100000000000001" customHeight="1">
      <c r="A81" s="174">
        <v>25</v>
      </c>
      <c r="B81" s="176" t="s">
        <v>476</v>
      </c>
      <c r="C81" s="176">
        <f>data!C335</f>
        <v>0</v>
      </c>
    </row>
    <row r="82" spans="1:3" ht="20.100000000000001" customHeight="1">
      <c r="A82" s="174">
        <v>26</v>
      </c>
      <c r="B82" s="176" t="s">
        <v>936</v>
      </c>
      <c r="C82" s="176">
        <f>data!C336</f>
        <v>0</v>
      </c>
    </row>
    <row r="83" spans="1:3" ht="20.100000000000001" customHeight="1">
      <c r="A83" s="174">
        <v>27</v>
      </c>
      <c r="B83" s="176" t="s">
        <v>478</v>
      </c>
      <c r="C83" s="176">
        <f>data!C337</f>
        <v>0</v>
      </c>
    </row>
    <row r="84" spans="1:3" ht="20.100000000000001" customHeight="1">
      <c r="A84" s="174">
        <v>28</v>
      </c>
      <c r="B84" s="176" t="s">
        <v>479</v>
      </c>
      <c r="C84" s="176">
        <f>data!C338</f>
        <v>0</v>
      </c>
    </row>
    <row r="85" spans="1:3" ht="20.100000000000001" customHeight="1">
      <c r="A85" s="174">
        <v>29</v>
      </c>
      <c r="B85" s="176" t="s">
        <v>611</v>
      </c>
      <c r="C85" s="176">
        <f>data!D339</f>
        <v>2171780</v>
      </c>
    </row>
    <row r="86" spans="1:3" ht="20.100000000000001" customHeight="1">
      <c r="A86" s="174">
        <v>30</v>
      </c>
      <c r="B86" s="176" t="s">
        <v>937</v>
      </c>
      <c r="C86" s="176">
        <f>data!D340</f>
        <v>0</v>
      </c>
    </row>
    <row r="87" spans="1:3" ht="20.100000000000001" customHeight="1">
      <c r="A87" s="174">
        <v>31</v>
      </c>
      <c r="B87" s="176" t="s">
        <v>938</v>
      </c>
      <c r="C87" s="176">
        <f>data!D341</f>
        <v>2171780</v>
      </c>
    </row>
    <row r="88" spans="1:3" ht="20.100000000000001" customHeight="1">
      <c r="A88" s="174">
        <v>32</v>
      </c>
      <c r="B88" s="178"/>
      <c r="C88" s="176"/>
    </row>
    <row r="89" spans="1:3" ht="20.100000000000001" customHeight="1">
      <c r="A89" s="174">
        <v>33</v>
      </c>
      <c r="B89" s="185" t="s">
        <v>939</v>
      </c>
      <c r="C89" s="176">
        <f>data!C343</f>
        <v>0</v>
      </c>
    </row>
    <row r="90" spans="1:3" ht="20.100000000000001" customHeight="1">
      <c r="A90" s="174">
        <v>34</v>
      </c>
      <c r="B90" s="176"/>
      <c r="C90" s="176"/>
    </row>
    <row r="91" spans="1:3" ht="20.100000000000001" customHeight="1">
      <c r="A91" s="174">
        <v>35</v>
      </c>
      <c r="B91" s="177" t="s">
        <v>940</v>
      </c>
      <c r="C91" s="175"/>
    </row>
    <row r="92" spans="1:3" ht="20.100000000000001" customHeight="1">
      <c r="A92" s="174">
        <v>36</v>
      </c>
      <c r="B92" s="176" t="s">
        <v>483</v>
      </c>
      <c r="C92" s="176">
        <f>data!C345</f>
        <v>0</v>
      </c>
    </row>
    <row r="93" spans="1:3" ht="20.100000000000001" customHeight="1">
      <c r="A93" s="174">
        <v>37</v>
      </c>
      <c r="B93" s="178"/>
      <c r="C93" s="176"/>
    </row>
    <row r="94" spans="1:3" ht="20.100000000000001" customHeight="1">
      <c r="A94" s="174">
        <v>38</v>
      </c>
      <c r="B94" s="176" t="s">
        <v>484</v>
      </c>
      <c r="C94" s="176">
        <f>data!C346</f>
        <v>0</v>
      </c>
    </row>
    <row r="95" spans="1:3" ht="20.100000000000001" customHeight="1">
      <c r="A95" s="174">
        <v>39</v>
      </c>
      <c r="B95" s="178"/>
      <c r="C95" s="176"/>
    </row>
    <row r="96" spans="1:3" ht="20.100000000000001" customHeight="1">
      <c r="A96" s="174">
        <v>40</v>
      </c>
      <c r="B96" s="176" t="s">
        <v>941</v>
      </c>
      <c r="C96" s="176">
        <f>data!C347</f>
        <v>0</v>
      </c>
    </row>
    <row r="97" spans="1:3" ht="20.100000000000001" customHeight="1">
      <c r="A97" s="174">
        <v>41</v>
      </c>
      <c r="B97" s="178"/>
      <c r="C97" s="176"/>
    </row>
    <row r="98" spans="1:3" ht="20.100000000000001" customHeight="1">
      <c r="A98" s="174">
        <v>42</v>
      </c>
      <c r="B98" s="176" t="s">
        <v>942</v>
      </c>
      <c r="C98" s="176">
        <f>data!C348</f>
        <v>9068740</v>
      </c>
    </row>
    <row r="99" spans="1:3" ht="20.100000000000001" customHeight="1">
      <c r="A99" s="174">
        <v>43</v>
      </c>
      <c r="B99" s="176" t="s">
        <v>943</v>
      </c>
      <c r="C99" s="176"/>
    </row>
    <row r="100" spans="1:3" ht="20.100000000000001" customHeight="1">
      <c r="A100" s="174">
        <v>44</v>
      </c>
      <c r="B100" s="178"/>
      <c r="C100" s="176"/>
    </row>
    <row r="101" spans="1:3" ht="20.100000000000001" customHeight="1">
      <c r="A101" s="174">
        <v>45</v>
      </c>
      <c r="B101" s="176" t="s">
        <v>944</v>
      </c>
      <c r="C101" s="176">
        <f>data!C349</f>
        <v>0</v>
      </c>
    </row>
    <row r="102" spans="1:3" ht="20.100000000000001" customHeight="1">
      <c r="A102" s="174">
        <v>46</v>
      </c>
      <c r="B102" s="176" t="s">
        <v>945</v>
      </c>
      <c r="C102" s="176">
        <f>data!C343+data!C345+data!C346+data!C347+data!C348-data!C349</f>
        <v>9068740</v>
      </c>
    </row>
    <row r="103" spans="1:3" ht="20.100000000000001" customHeight="1">
      <c r="A103" s="174">
        <v>47</v>
      </c>
      <c r="B103" s="176" t="s">
        <v>946</v>
      </c>
      <c r="C103" s="176">
        <f>data!D352</f>
        <v>13489284</v>
      </c>
    </row>
    <row r="104" spans="1:3" ht="20.100000000000001" customHeight="1"/>
    <row r="105" spans="1:3" ht="20.100000000000001" customHeight="1"/>
    <row r="106" spans="1:3" ht="20.100000000000001" customHeight="1">
      <c r="A106" s="168" t="s">
        <v>947</v>
      </c>
      <c r="B106" s="169"/>
      <c r="C106" s="169"/>
    </row>
    <row r="107" spans="1:3" ht="20.100000000000001" customHeight="1">
      <c r="A107" s="170"/>
      <c r="C107" s="94" t="s">
        <v>948</v>
      </c>
    </row>
    <row r="108" spans="1:3" ht="20.100000000000001" customHeight="1">
      <c r="A108" s="120" t="str">
        <f>"Hospital: "&amp;data!C98</f>
        <v>Hospital: Odessa Memorial Healthcare Center</v>
      </c>
      <c r="B108" s="170"/>
      <c r="C108" s="142" t="str">
        <f>"FYE: "&amp;data!C96</f>
        <v>FYE: 12/31/2024</v>
      </c>
    </row>
    <row r="109" spans="1:3" ht="20.100000000000001" customHeight="1">
      <c r="A109" s="171"/>
      <c r="B109" s="186"/>
      <c r="C109" s="187"/>
    </row>
    <row r="110" spans="1:3" ht="20.100000000000001" customHeight="1">
      <c r="A110" s="174">
        <v>1</v>
      </c>
      <c r="B110" s="177" t="s">
        <v>949</v>
      </c>
      <c r="C110" s="175"/>
    </row>
    <row r="111" spans="1:3" ht="20.100000000000001" customHeight="1">
      <c r="A111" s="174">
        <v>2</v>
      </c>
      <c r="B111" s="176" t="s">
        <v>492</v>
      </c>
      <c r="C111" s="176">
        <f>data!C358</f>
        <v>2856790</v>
      </c>
    </row>
    <row r="112" spans="1:3" ht="20.100000000000001" customHeight="1">
      <c r="A112" s="174">
        <v>3</v>
      </c>
      <c r="B112" s="176" t="s">
        <v>493</v>
      </c>
      <c r="C112" s="176">
        <f>data!C359</f>
        <v>4550013</v>
      </c>
    </row>
    <row r="113" spans="1:3" ht="20.100000000000001" customHeight="1">
      <c r="A113" s="174">
        <v>4</v>
      </c>
      <c r="B113" s="176" t="s">
        <v>950</v>
      </c>
      <c r="C113" s="176">
        <f>data!D360</f>
        <v>7406803</v>
      </c>
    </row>
    <row r="114" spans="1:3" ht="20.100000000000001" customHeight="1">
      <c r="A114" s="174">
        <v>5</v>
      </c>
      <c r="B114" s="178"/>
      <c r="C114" s="176"/>
    </row>
    <row r="115" spans="1:3" ht="20.100000000000001" customHeight="1">
      <c r="A115" s="174">
        <v>6</v>
      </c>
      <c r="B115" s="177" t="s">
        <v>951</v>
      </c>
      <c r="C115" s="175"/>
    </row>
    <row r="116" spans="1:3" ht="20.100000000000001" customHeight="1">
      <c r="A116" s="174">
        <v>7</v>
      </c>
      <c r="B116" s="188" t="s">
        <v>952</v>
      </c>
      <c r="C116" s="189">
        <f>data!C362</f>
        <v>55719</v>
      </c>
    </row>
    <row r="117" spans="1:3" ht="20.100000000000001" customHeight="1">
      <c r="A117" s="174">
        <v>8</v>
      </c>
      <c r="B117" s="176" t="s">
        <v>496</v>
      </c>
      <c r="C117" s="189">
        <f>data!C363</f>
        <v>-3761725</v>
      </c>
    </row>
    <row r="118" spans="1:3" ht="20.100000000000001" customHeight="1">
      <c r="A118" s="174">
        <v>9</v>
      </c>
      <c r="B118" s="176" t="s">
        <v>953</v>
      </c>
      <c r="C118" s="189">
        <f>data!C364</f>
        <v>88795</v>
      </c>
    </row>
    <row r="119" spans="1:3" ht="20.100000000000001" customHeight="1">
      <c r="A119" s="174">
        <v>10</v>
      </c>
      <c r="B119" s="176" t="s">
        <v>954</v>
      </c>
      <c r="C119" s="189">
        <f>data!C365</f>
        <v>0</v>
      </c>
    </row>
    <row r="120" spans="1:3" ht="20.100000000000001" customHeight="1">
      <c r="A120" s="174">
        <v>11</v>
      </c>
      <c r="B120" s="176" t="s">
        <v>898</v>
      </c>
      <c r="C120" s="189">
        <f>data!D366</f>
        <v>-3617211</v>
      </c>
    </row>
    <row r="121" spans="1:3" ht="20.100000000000001" customHeight="1">
      <c r="A121" s="174">
        <v>12</v>
      </c>
      <c r="B121" s="176" t="s">
        <v>955</v>
      </c>
      <c r="C121" s="189">
        <f>data!D367</f>
        <v>11024014</v>
      </c>
    </row>
    <row r="122" spans="1:3" ht="20.100000000000001" customHeight="1">
      <c r="A122" s="174">
        <v>13</v>
      </c>
      <c r="B122" s="178"/>
      <c r="C122" s="176"/>
    </row>
    <row r="123" spans="1:3" ht="20.100000000000001" customHeight="1">
      <c r="A123" s="174">
        <v>14</v>
      </c>
      <c r="B123" s="177" t="s">
        <v>500</v>
      </c>
      <c r="C123" s="175"/>
    </row>
    <row r="124" spans="1:3" ht="20.100000000000001" customHeight="1">
      <c r="A124" s="174">
        <v>15</v>
      </c>
      <c r="B124" s="190" t="s">
        <v>501</v>
      </c>
      <c r="C124" s="191"/>
    </row>
    <row r="125" spans="1:3" ht="20.100000000000001" customHeight="1">
      <c r="A125" s="195" t="s">
        <v>956</v>
      </c>
      <c r="B125" s="192" t="s">
        <v>502</v>
      </c>
      <c r="C125" s="191">
        <f>data!C370</f>
        <v>0</v>
      </c>
    </row>
    <row r="126" spans="1:3" ht="20.100000000000001" customHeight="1">
      <c r="A126" s="195" t="s">
        <v>957</v>
      </c>
      <c r="B126" s="192" t="s">
        <v>503</v>
      </c>
      <c r="C126" s="191">
        <f>data!C371</f>
        <v>207304</v>
      </c>
    </row>
    <row r="127" spans="1:3" ht="20.100000000000001" customHeight="1">
      <c r="A127" s="195" t="s">
        <v>958</v>
      </c>
      <c r="B127" s="192" t="s">
        <v>504</v>
      </c>
      <c r="C127" s="191">
        <f>data!C372</f>
        <v>0</v>
      </c>
    </row>
    <row r="128" spans="1:3" ht="20.100000000000001" customHeight="1">
      <c r="A128" s="195" t="s">
        <v>959</v>
      </c>
      <c r="B128" s="192" t="s">
        <v>505</v>
      </c>
      <c r="C128" s="191">
        <f>data!C373</f>
        <v>0</v>
      </c>
    </row>
    <row r="129" spans="1:3" ht="20.100000000000001" customHeight="1">
      <c r="A129" s="195" t="s">
        <v>960</v>
      </c>
      <c r="B129" s="192" t="s">
        <v>506</v>
      </c>
      <c r="C129" s="191">
        <f>data!C374</f>
        <v>0</v>
      </c>
    </row>
    <row r="130" spans="1:3" ht="20.100000000000001" customHeight="1">
      <c r="A130" s="195" t="s">
        <v>961</v>
      </c>
      <c r="B130" s="192" t="s">
        <v>507</v>
      </c>
      <c r="C130" s="191">
        <f>data!C375</f>
        <v>0</v>
      </c>
    </row>
    <row r="131" spans="1:3" ht="20.100000000000001" customHeight="1">
      <c r="A131" s="195" t="s">
        <v>962</v>
      </c>
      <c r="B131" s="192" t="s">
        <v>508</v>
      </c>
      <c r="C131" s="191">
        <f>data!C376</f>
        <v>0</v>
      </c>
    </row>
    <row r="132" spans="1:3" ht="20.100000000000001" customHeight="1">
      <c r="A132" s="195" t="s">
        <v>963</v>
      </c>
      <c r="B132" s="192" t="s">
        <v>509</v>
      </c>
      <c r="C132" s="191">
        <f>data!C377</f>
        <v>0</v>
      </c>
    </row>
    <row r="133" spans="1:3" ht="20.100000000000001" customHeight="1">
      <c r="A133" s="195" t="s">
        <v>964</v>
      </c>
      <c r="B133" s="192" t="s">
        <v>510</v>
      </c>
      <c r="C133" s="191">
        <f>data!C378</f>
        <v>0</v>
      </c>
    </row>
    <row r="134" spans="1:3" ht="20.100000000000001" customHeight="1">
      <c r="A134" s="195" t="s">
        <v>965</v>
      </c>
      <c r="B134" s="192" t="s">
        <v>511</v>
      </c>
      <c r="C134" s="191">
        <f>data!C379</f>
        <v>0</v>
      </c>
    </row>
    <row r="135" spans="1:3" ht="20.100000000000001" customHeight="1">
      <c r="A135" s="195" t="s">
        <v>966</v>
      </c>
      <c r="B135" s="192" t="s">
        <v>512</v>
      </c>
      <c r="C135" s="191">
        <f>data!C380</f>
        <v>34201</v>
      </c>
    </row>
    <row r="136" spans="1:3" ht="20.100000000000001" customHeight="1">
      <c r="A136" s="174">
        <v>16</v>
      </c>
      <c r="B136" s="176" t="s">
        <v>514</v>
      </c>
      <c r="C136" s="191">
        <f>data!C381</f>
        <v>0</v>
      </c>
    </row>
    <row r="137" spans="1:3" ht="20.100000000000001" customHeight="1">
      <c r="A137" s="174">
        <v>17</v>
      </c>
      <c r="B137" s="176" t="s">
        <v>967</v>
      </c>
      <c r="C137" s="189">
        <f>data!D383</f>
        <v>241505</v>
      </c>
    </row>
    <row r="138" spans="1:3" ht="20.100000000000001" customHeight="1">
      <c r="A138" s="174">
        <v>18</v>
      </c>
      <c r="B138" s="176" t="s">
        <v>968</v>
      </c>
      <c r="C138" s="189">
        <f>data!D384</f>
        <v>11265519</v>
      </c>
    </row>
    <row r="139" spans="1:3" ht="20.100000000000001" customHeight="1">
      <c r="A139" s="174">
        <v>19</v>
      </c>
      <c r="B139" s="178"/>
      <c r="C139" s="176"/>
    </row>
    <row r="140" spans="1:3" ht="20.100000000000001" customHeight="1">
      <c r="A140" s="174">
        <v>20</v>
      </c>
      <c r="B140" s="177" t="s">
        <v>969</v>
      </c>
      <c r="C140" s="175"/>
    </row>
    <row r="141" spans="1:3" ht="20.100000000000001" customHeight="1">
      <c r="A141" s="174">
        <v>21</v>
      </c>
      <c r="B141" s="176" t="s">
        <v>518</v>
      </c>
      <c r="C141" s="189">
        <f>data!C389</f>
        <v>5106600</v>
      </c>
    </row>
    <row r="142" spans="1:3" ht="20.100000000000001" customHeight="1">
      <c r="A142" s="174">
        <v>22</v>
      </c>
      <c r="B142" s="176" t="s">
        <v>10</v>
      </c>
      <c r="C142" s="189">
        <f>data!C390</f>
        <v>1088958</v>
      </c>
    </row>
    <row r="143" spans="1:3" ht="20.100000000000001" customHeight="1">
      <c r="A143" s="174">
        <v>23</v>
      </c>
      <c r="B143" s="176" t="s">
        <v>263</v>
      </c>
      <c r="C143" s="189">
        <f>data!C391</f>
        <v>2592451</v>
      </c>
    </row>
    <row r="144" spans="1:3" ht="20.100000000000001" customHeight="1">
      <c r="A144" s="174">
        <v>24</v>
      </c>
      <c r="B144" s="176" t="s">
        <v>264</v>
      </c>
      <c r="C144" s="189">
        <f>data!C392</f>
        <v>789830</v>
      </c>
    </row>
    <row r="145" spans="1:3" ht="20.100000000000001" customHeight="1">
      <c r="A145" s="174">
        <v>25</v>
      </c>
      <c r="B145" s="176" t="s">
        <v>970</v>
      </c>
      <c r="C145" s="189">
        <f>data!C393</f>
        <v>302388</v>
      </c>
    </row>
    <row r="146" spans="1:3" ht="20.100000000000001" customHeight="1">
      <c r="A146" s="174">
        <v>26</v>
      </c>
      <c r="B146" s="176" t="s">
        <v>971</v>
      </c>
      <c r="C146" s="189">
        <f>data!C394</f>
        <v>1637655</v>
      </c>
    </row>
    <row r="147" spans="1:3" ht="20.100000000000001" customHeight="1">
      <c r="A147" s="174">
        <v>27</v>
      </c>
      <c r="B147" s="176" t="s">
        <v>15</v>
      </c>
      <c r="C147" s="189">
        <f>data!C395</f>
        <v>1294151</v>
      </c>
    </row>
    <row r="148" spans="1:3" ht="20.100000000000001" customHeight="1">
      <c r="A148" s="174">
        <v>28</v>
      </c>
      <c r="B148" s="176" t="s">
        <v>972</v>
      </c>
      <c r="C148" s="189">
        <f>data!C396</f>
        <v>23163</v>
      </c>
    </row>
    <row r="149" spans="1:3" ht="20.100000000000001" customHeight="1">
      <c r="A149" s="174">
        <v>29</v>
      </c>
      <c r="B149" s="176" t="s">
        <v>523</v>
      </c>
      <c r="C149" s="189">
        <f>data!C397</f>
        <v>143747</v>
      </c>
    </row>
    <row r="150" spans="1:3" ht="20.100000000000001" customHeight="1">
      <c r="A150" s="174">
        <v>30</v>
      </c>
      <c r="B150" s="176" t="s">
        <v>973</v>
      </c>
      <c r="C150" s="189">
        <f>data!C398</f>
        <v>53492</v>
      </c>
    </row>
    <row r="151" spans="1:3" ht="20.100000000000001" customHeight="1">
      <c r="A151" s="174">
        <v>31</v>
      </c>
      <c r="B151" s="176" t="s">
        <v>525</v>
      </c>
      <c r="C151" s="189">
        <f>data!C399</f>
        <v>172766</v>
      </c>
    </row>
    <row r="152" spans="1:3" ht="20.100000000000001" customHeight="1">
      <c r="A152" s="174">
        <v>32</v>
      </c>
      <c r="B152" s="176" t="s">
        <v>268</v>
      </c>
      <c r="C152" s="189"/>
    </row>
    <row r="153" spans="1:3" ht="20.100000000000001" customHeight="1">
      <c r="A153" s="195" t="s">
        <v>974</v>
      </c>
      <c r="B153" s="193" t="s">
        <v>269</v>
      </c>
      <c r="C153" s="189">
        <f>data!C401</f>
        <v>0</v>
      </c>
    </row>
    <row r="154" spans="1:3" ht="20.100000000000001" customHeight="1">
      <c r="A154" s="195" t="s">
        <v>975</v>
      </c>
      <c r="B154" s="193" t="s">
        <v>270</v>
      </c>
      <c r="C154" s="189">
        <f>data!C402</f>
        <v>0</v>
      </c>
    </row>
    <row r="155" spans="1:3" ht="20.100000000000001" customHeight="1">
      <c r="A155" s="195" t="s">
        <v>976</v>
      </c>
      <c r="B155" s="193" t="s">
        <v>977</v>
      </c>
      <c r="C155" s="189">
        <f>data!C403</f>
        <v>41974</v>
      </c>
    </row>
    <row r="156" spans="1:3" ht="20.100000000000001" customHeight="1">
      <c r="A156" s="195" t="s">
        <v>978</v>
      </c>
      <c r="B156" s="193" t="s">
        <v>272</v>
      </c>
      <c r="C156" s="189">
        <f>data!C404</f>
        <v>0</v>
      </c>
    </row>
    <row r="157" spans="1:3" ht="20.100000000000001" customHeight="1">
      <c r="A157" s="195" t="s">
        <v>979</v>
      </c>
      <c r="B157" s="193" t="s">
        <v>273</v>
      </c>
      <c r="C157" s="189">
        <f>data!C405</f>
        <v>0</v>
      </c>
    </row>
    <row r="158" spans="1:3" ht="20.100000000000001" customHeight="1">
      <c r="A158" s="195" t="s">
        <v>980</v>
      </c>
      <c r="B158" s="193" t="s">
        <v>274</v>
      </c>
      <c r="C158" s="189">
        <f>data!C406</f>
        <v>0</v>
      </c>
    </row>
    <row r="159" spans="1:3" ht="20.100000000000001" customHeight="1">
      <c r="A159" s="195" t="s">
        <v>981</v>
      </c>
      <c r="B159" s="193" t="s">
        <v>275</v>
      </c>
      <c r="C159" s="189">
        <f>data!C407</f>
        <v>0</v>
      </c>
    </row>
    <row r="160" spans="1:3" ht="20.100000000000001" customHeight="1">
      <c r="A160" s="195" t="s">
        <v>982</v>
      </c>
      <c r="B160" s="193" t="s">
        <v>276</v>
      </c>
      <c r="C160" s="189">
        <f>data!C408</f>
        <v>0</v>
      </c>
    </row>
    <row r="161" spans="1:3" ht="20.100000000000001" customHeight="1">
      <c r="A161" s="195" t="s">
        <v>983</v>
      </c>
      <c r="B161" s="193" t="s">
        <v>277</v>
      </c>
      <c r="C161" s="189">
        <f>data!C409</f>
        <v>37981</v>
      </c>
    </row>
    <row r="162" spans="1:3" ht="20.100000000000001" customHeight="1">
      <c r="A162" s="195" t="s">
        <v>984</v>
      </c>
      <c r="B162" s="193" t="s">
        <v>278</v>
      </c>
      <c r="C162" s="189">
        <f>data!C410</f>
        <v>19637</v>
      </c>
    </row>
    <row r="163" spans="1:3" ht="20.100000000000001" customHeight="1">
      <c r="A163" s="195" t="s">
        <v>985</v>
      </c>
      <c r="B163" s="193" t="s">
        <v>279</v>
      </c>
      <c r="C163" s="189">
        <f>data!C411</f>
        <v>94109</v>
      </c>
    </row>
    <row r="164" spans="1:3" ht="20.100000000000001" customHeight="1">
      <c r="A164" s="195" t="s">
        <v>986</v>
      </c>
      <c r="B164" s="193" t="s">
        <v>280</v>
      </c>
      <c r="C164" s="189">
        <f>data!C412</f>
        <v>0</v>
      </c>
    </row>
    <row r="165" spans="1:3" ht="20.100000000000001" customHeight="1">
      <c r="A165" s="195" t="s">
        <v>987</v>
      </c>
      <c r="B165" s="193" t="s">
        <v>281</v>
      </c>
      <c r="C165" s="189">
        <f>data!C413</f>
        <v>0</v>
      </c>
    </row>
    <row r="166" spans="1:3" ht="20.100000000000001" customHeight="1">
      <c r="A166" s="195" t="s">
        <v>988</v>
      </c>
      <c r="B166" s="193" t="s">
        <v>989</v>
      </c>
      <c r="C166" s="189">
        <f>data!C414</f>
        <v>200560</v>
      </c>
    </row>
    <row r="167" spans="1:3" ht="20.100000000000001" customHeight="1">
      <c r="A167" s="174">
        <v>34</v>
      </c>
      <c r="B167" s="176" t="s">
        <v>990</v>
      </c>
      <c r="C167" s="189">
        <f>data!D416</f>
        <v>13599462</v>
      </c>
    </row>
    <row r="168" spans="1:3" ht="20.100000000000001" customHeight="1">
      <c r="A168" s="174">
        <v>35</v>
      </c>
      <c r="B168" s="176" t="s">
        <v>991</v>
      </c>
      <c r="C168" s="189">
        <f>data!D417</f>
        <v>-2333943</v>
      </c>
    </row>
    <row r="169" spans="1:3" ht="20.100000000000001" customHeight="1">
      <c r="A169" s="174">
        <v>36</v>
      </c>
      <c r="B169" s="178"/>
      <c r="C169" s="176"/>
    </row>
    <row r="170" spans="1:3" ht="20.100000000000001" customHeight="1">
      <c r="A170" s="174">
        <v>37</v>
      </c>
      <c r="B170" s="176" t="s">
        <v>992</v>
      </c>
      <c r="C170" s="189">
        <f>data!D420</f>
        <v>1149934</v>
      </c>
    </row>
    <row r="171" spans="1:3" ht="20.100000000000001" customHeight="1">
      <c r="A171" s="174">
        <v>38</v>
      </c>
      <c r="B171" s="178"/>
      <c r="C171" s="176"/>
    </row>
    <row r="172" spans="1:3" ht="20.100000000000001" customHeight="1">
      <c r="A172" s="174">
        <v>39</v>
      </c>
      <c r="B172" s="176" t="s">
        <v>993</v>
      </c>
      <c r="C172" s="176">
        <f>data!D421</f>
        <v>-1184009</v>
      </c>
    </row>
    <row r="173" spans="1:3" ht="20.100000000000001" customHeight="1">
      <c r="A173" s="174">
        <v>40</v>
      </c>
      <c r="B173" s="178"/>
      <c r="C173" s="176"/>
    </row>
    <row r="174" spans="1:3" ht="20.100000000000001" customHeight="1">
      <c r="A174" s="174">
        <v>41</v>
      </c>
      <c r="B174" s="176" t="s">
        <v>994</v>
      </c>
      <c r="C174" s="189">
        <f>data!C422</f>
        <v>0</v>
      </c>
    </row>
    <row r="175" spans="1:3" ht="20.100000000000001" customHeight="1">
      <c r="A175" s="174">
        <v>42</v>
      </c>
      <c r="B175" s="176" t="s">
        <v>995</v>
      </c>
      <c r="C175" s="189">
        <f>data!C423</f>
        <v>0</v>
      </c>
    </row>
    <row r="176" spans="1:3" ht="20.100000000000001" customHeight="1">
      <c r="A176" s="174">
        <v>43</v>
      </c>
      <c r="B176" s="178"/>
      <c r="C176" s="176"/>
    </row>
    <row r="177" spans="1:3" ht="20.100000000000001" customHeight="1">
      <c r="A177" s="174">
        <v>44</v>
      </c>
      <c r="B177" s="176" t="s">
        <v>996</v>
      </c>
      <c r="C177" s="189">
        <f>data!D424</f>
        <v>-1184009</v>
      </c>
    </row>
    <row r="178" spans="1:3" ht="20.100000000000001" customHeight="1">
      <c r="A178" s="179">
        <v>45</v>
      </c>
      <c r="B178" s="178" t="s">
        <v>997</v>
      </c>
      <c r="C178" s="176"/>
    </row>
    <row r="179" spans="1:3" ht="20.100000000000001" customHeight="1">
      <c r="A179" s="196"/>
      <c r="B179" s="194"/>
      <c r="C179" s="180"/>
    </row>
  </sheetData>
  <phoneticPr fontId="0" type="noConversion"/>
  <printOptions horizontalCentered="1" verticalCentered="1" gridLines="1" gridLinesSet="0"/>
  <pageMargins left="0" right="0" top="0" bottom="0" header="0" footer="0"/>
  <pageSetup scale="72" fitToHeight="3" orientation="portrait" r:id="rId1"/>
  <headerFooter alignWithMargins="0"/>
  <rowBreaks count="3" manualBreakCount="3">
    <brk id="52" max="1048575" man="1"/>
    <brk id="104" max="1048575" man="1"/>
    <brk id="151" max="1048575" man="1"/>
  </rowBreaks>
  <customProperties>
    <customPr name="OrphanNamesChecke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C9A05-3097-4F2F-808F-3625ACAF5518}">
  <sheetPr codeName="Sheet11"/>
  <dimension ref="A1:N410"/>
  <sheetViews>
    <sheetView showGridLines="0" topLeftCell="A109" zoomScale="70" zoomScaleNormal="70" workbookViewId="0">
      <selection activeCell="D124" sqref="D124"/>
    </sheetView>
  </sheetViews>
  <sheetFormatPr defaultColWidth="8.88671875" defaultRowHeight="20.100000000000001" customHeight="1"/>
  <cols>
    <col min="1" max="1" width="5.77734375" style="233" customWidth="1"/>
    <col min="2" max="2" width="22.44140625" style="233" customWidth="1"/>
    <col min="3" max="8" width="13.77734375" style="233" customWidth="1"/>
    <col min="9" max="9" width="15.77734375" style="233" customWidth="1"/>
    <col min="10" max="13" width="8.88671875" style="233" customWidth="1"/>
    <col min="14" max="16384" width="8.88671875" style="233"/>
  </cols>
  <sheetData>
    <row r="1" spans="1:9" ht="20.100000000000001" customHeight="1">
      <c r="A1" s="231" t="s">
        <v>998</v>
      </c>
      <c r="B1" s="232"/>
      <c r="C1" s="232"/>
      <c r="D1" s="232"/>
      <c r="E1" s="232"/>
      <c r="F1" s="232"/>
      <c r="G1" s="232"/>
      <c r="H1" s="232"/>
    </row>
    <row r="2" spans="1:9" ht="20.100000000000001" customHeight="1">
      <c r="A2" s="234"/>
      <c r="I2" s="235" t="s">
        <v>999</v>
      </c>
    </row>
    <row r="3" spans="1:9" ht="20.100000000000001" customHeight="1">
      <c r="A3" s="234"/>
      <c r="I3" s="234"/>
    </row>
    <row r="4" spans="1:9" ht="20.100000000000001" customHeight="1">
      <c r="A4" s="236" t="str">
        <f>"Hospital: "&amp;data!C98</f>
        <v>Hospital: Odessa Memorial Healthcare Center</v>
      </c>
      <c r="G4" s="237"/>
      <c r="H4" s="236" t="str">
        <f>"FYE: "&amp;data!C96</f>
        <v>FYE: 12/31/2024</v>
      </c>
    </row>
    <row r="5" spans="1:9" ht="20.100000000000001" customHeight="1">
      <c r="A5" s="230">
        <v>1</v>
      </c>
      <c r="B5" s="238" t="s">
        <v>235</v>
      </c>
      <c r="C5" s="239" t="s">
        <v>35</v>
      </c>
      <c r="D5" s="240" t="s">
        <v>36</v>
      </c>
      <c r="E5" s="240" t="s">
        <v>37</v>
      </c>
      <c r="F5" s="240" t="s">
        <v>38</v>
      </c>
      <c r="G5" s="240" t="s">
        <v>39</v>
      </c>
      <c r="H5" s="240" t="s">
        <v>40</v>
      </c>
      <c r="I5" s="240" t="s">
        <v>41</v>
      </c>
    </row>
    <row r="6" spans="1:9" ht="20.100000000000001" customHeight="1">
      <c r="A6" s="241">
        <v>2</v>
      </c>
      <c r="B6" s="242" t="s">
        <v>1000</v>
      </c>
      <c r="C6" s="243" t="s">
        <v>117</v>
      </c>
      <c r="D6" s="244" t="s">
        <v>1001</v>
      </c>
      <c r="E6" s="244" t="s">
        <v>119</v>
      </c>
      <c r="F6" s="244" t="s">
        <v>120</v>
      </c>
      <c r="G6" s="244" t="s">
        <v>121</v>
      </c>
      <c r="H6" s="244" t="s">
        <v>122</v>
      </c>
      <c r="I6" s="244" t="s">
        <v>123</v>
      </c>
    </row>
    <row r="7" spans="1:9" ht="20.100000000000001" customHeight="1">
      <c r="A7" s="241"/>
      <c r="B7" s="242"/>
      <c r="C7" s="244" t="s">
        <v>189</v>
      </c>
      <c r="D7" s="244" t="s">
        <v>1002</v>
      </c>
      <c r="E7" s="244" t="s">
        <v>189</v>
      </c>
      <c r="F7" s="244" t="s">
        <v>1003</v>
      </c>
      <c r="G7" s="244" t="s">
        <v>191</v>
      </c>
      <c r="H7" s="244" t="s">
        <v>189</v>
      </c>
      <c r="I7" s="244" t="s">
        <v>192</v>
      </c>
    </row>
    <row r="8" spans="1:9" ht="20.100000000000001" customHeight="1">
      <c r="A8" s="230">
        <v>3</v>
      </c>
      <c r="B8" s="238" t="s">
        <v>1004</v>
      </c>
      <c r="C8" s="240" t="s">
        <v>241</v>
      </c>
      <c r="D8" s="240" t="s">
        <v>241</v>
      </c>
      <c r="E8" s="240" t="s">
        <v>241</v>
      </c>
      <c r="F8" s="240" t="s">
        <v>241</v>
      </c>
      <c r="G8" s="240" t="s">
        <v>241</v>
      </c>
      <c r="H8" s="240" t="s">
        <v>241</v>
      </c>
      <c r="I8" s="240" t="s">
        <v>241</v>
      </c>
    </row>
    <row r="9" spans="1:9" ht="20.100000000000001" customHeight="1">
      <c r="A9" s="230">
        <v>4</v>
      </c>
      <c r="B9" s="238" t="s">
        <v>260</v>
      </c>
      <c r="C9" s="238">
        <f>data!C59</f>
        <v>0</v>
      </c>
      <c r="D9" s="238">
        <f>data!D59</f>
        <v>0</v>
      </c>
      <c r="E9" s="238">
        <f>data!E59</f>
        <v>71</v>
      </c>
      <c r="F9" s="238">
        <f>data!F59</f>
        <v>0</v>
      </c>
      <c r="G9" s="238">
        <f>data!G59</f>
        <v>0</v>
      </c>
      <c r="H9" s="238">
        <f>data!H59</f>
        <v>0</v>
      </c>
      <c r="I9" s="238">
        <f>data!I59</f>
        <v>0</v>
      </c>
    </row>
    <row r="10" spans="1:9" ht="20.100000000000001" customHeight="1">
      <c r="A10" s="230">
        <v>5</v>
      </c>
      <c r="B10" s="238" t="s">
        <v>261</v>
      </c>
      <c r="C10" s="245">
        <f>data!C60</f>
        <v>0</v>
      </c>
      <c r="D10" s="245">
        <f>data!D60</f>
        <v>0</v>
      </c>
      <c r="E10" s="245">
        <f>data!E60</f>
        <v>0.16</v>
      </c>
      <c r="F10" s="245">
        <f>data!F60</f>
        <v>0</v>
      </c>
      <c r="G10" s="245">
        <f>data!G60</f>
        <v>0</v>
      </c>
      <c r="H10" s="245">
        <f>data!H60</f>
        <v>0</v>
      </c>
      <c r="I10" s="245">
        <f>data!I60</f>
        <v>0</v>
      </c>
    </row>
    <row r="11" spans="1:9" ht="20.100000000000001" customHeight="1">
      <c r="A11" s="230">
        <v>6</v>
      </c>
      <c r="B11" s="238" t="s">
        <v>262</v>
      </c>
      <c r="C11" s="238">
        <f>data!C61</f>
        <v>0</v>
      </c>
      <c r="D11" s="238">
        <f>data!D61</f>
        <v>0</v>
      </c>
      <c r="E11" s="238">
        <f>data!E61</f>
        <v>16654</v>
      </c>
      <c r="F11" s="238">
        <f>data!F61</f>
        <v>0</v>
      </c>
      <c r="G11" s="238">
        <f>data!G61</f>
        <v>0</v>
      </c>
      <c r="H11" s="238">
        <f>data!H61</f>
        <v>0</v>
      </c>
      <c r="I11" s="238">
        <f>data!I61</f>
        <v>0</v>
      </c>
    </row>
    <row r="12" spans="1:9" ht="20.100000000000001" customHeight="1">
      <c r="A12" s="230">
        <v>7</v>
      </c>
      <c r="B12" s="238" t="s">
        <v>10</v>
      </c>
      <c r="C12" s="238">
        <f>data!C62</f>
        <v>0</v>
      </c>
      <c r="D12" s="238">
        <f>data!D62</f>
        <v>0</v>
      </c>
      <c r="E12" s="238">
        <f>data!E62</f>
        <v>3551</v>
      </c>
      <c r="F12" s="238">
        <f>data!F62</f>
        <v>0</v>
      </c>
      <c r="G12" s="238">
        <f>data!G62</f>
        <v>0</v>
      </c>
      <c r="H12" s="238">
        <f>data!H62</f>
        <v>0</v>
      </c>
      <c r="I12" s="238">
        <f>data!I62</f>
        <v>0</v>
      </c>
    </row>
    <row r="13" spans="1:9" ht="20.100000000000001" customHeight="1">
      <c r="A13" s="230">
        <v>8</v>
      </c>
      <c r="B13" s="238" t="s">
        <v>263</v>
      </c>
      <c r="C13" s="238">
        <f>data!C63</f>
        <v>0</v>
      </c>
      <c r="D13" s="238">
        <f>data!D63</f>
        <v>0</v>
      </c>
      <c r="E13" s="238">
        <f>data!E63</f>
        <v>17122</v>
      </c>
      <c r="F13" s="238">
        <f>data!F63</f>
        <v>0</v>
      </c>
      <c r="G13" s="238">
        <f>data!G63</f>
        <v>0</v>
      </c>
      <c r="H13" s="238">
        <f>data!H63</f>
        <v>0</v>
      </c>
      <c r="I13" s="238">
        <f>data!I63</f>
        <v>0</v>
      </c>
    </row>
    <row r="14" spans="1:9" ht="20.100000000000001" customHeight="1">
      <c r="A14" s="230">
        <v>9</v>
      </c>
      <c r="B14" s="238" t="s">
        <v>264</v>
      </c>
      <c r="C14" s="238">
        <f>data!C64</f>
        <v>0</v>
      </c>
      <c r="D14" s="238">
        <f>data!D64</f>
        <v>0</v>
      </c>
      <c r="E14" s="238">
        <f>data!E64</f>
        <v>1048</v>
      </c>
      <c r="F14" s="238">
        <f>data!F64</f>
        <v>0</v>
      </c>
      <c r="G14" s="238">
        <f>data!G64</f>
        <v>0</v>
      </c>
      <c r="H14" s="238">
        <f>data!H64</f>
        <v>0</v>
      </c>
      <c r="I14" s="238">
        <f>data!I64</f>
        <v>0</v>
      </c>
    </row>
    <row r="15" spans="1:9" ht="20.100000000000001" customHeight="1">
      <c r="A15" s="230">
        <v>10</v>
      </c>
      <c r="B15" s="238" t="s">
        <v>520</v>
      </c>
      <c r="C15" s="238">
        <f>data!C65</f>
        <v>0</v>
      </c>
      <c r="D15" s="238">
        <f>data!D65</f>
        <v>0</v>
      </c>
      <c r="E15" s="238">
        <f>data!E65</f>
        <v>0</v>
      </c>
      <c r="F15" s="238">
        <f>data!F65</f>
        <v>0</v>
      </c>
      <c r="G15" s="238">
        <f>data!G65</f>
        <v>0</v>
      </c>
      <c r="H15" s="238">
        <f>data!H65</f>
        <v>0</v>
      </c>
      <c r="I15" s="238">
        <f>data!I65</f>
        <v>0</v>
      </c>
    </row>
    <row r="16" spans="1:9" ht="20.100000000000001" customHeight="1">
      <c r="A16" s="230">
        <v>11</v>
      </c>
      <c r="B16" s="238" t="s">
        <v>521</v>
      </c>
      <c r="C16" s="238">
        <f>data!C66</f>
        <v>0</v>
      </c>
      <c r="D16" s="238">
        <f>data!D66</f>
        <v>0</v>
      </c>
      <c r="E16" s="238">
        <f>data!E66</f>
        <v>450</v>
      </c>
      <c r="F16" s="238">
        <f>data!F66</f>
        <v>0</v>
      </c>
      <c r="G16" s="238">
        <f>data!G66</f>
        <v>0</v>
      </c>
      <c r="H16" s="238">
        <f>data!H66</f>
        <v>0</v>
      </c>
      <c r="I16" s="238">
        <f>data!I66</f>
        <v>0</v>
      </c>
    </row>
    <row r="17" spans="1:9" ht="20.100000000000001" customHeight="1">
      <c r="A17" s="230">
        <v>12</v>
      </c>
      <c r="B17" s="238" t="s">
        <v>15</v>
      </c>
      <c r="C17" s="238">
        <f>data!C67</f>
        <v>0</v>
      </c>
      <c r="D17" s="238">
        <f>data!D67</f>
        <v>0</v>
      </c>
      <c r="E17" s="238">
        <f>data!E67</f>
        <v>11432</v>
      </c>
      <c r="F17" s="238">
        <f>data!F67</f>
        <v>0</v>
      </c>
      <c r="G17" s="238">
        <f>data!G67</f>
        <v>0</v>
      </c>
      <c r="H17" s="238">
        <f>data!H67</f>
        <v>0</v>
      </c>
      <c r="I17" s="238">
        <f>data!I67</f>
        <v>0</v>
      </c>
    </row>
    <row r="18" spans="1:9" ht="20.100000000000001" customHeight="1">
      <c r="A18" s="230">
        <v>13</v>
      </c>
      <c r="B18" s="238" t="s">
        <v>1005</v>
      </c>
      <c r="C18" s="238">
        <f>data!C68</f>
        <v>0</v>
      </c>
      <c r="D18" s="238">
        <f>data!D68</f>
        <v>0</v>
      </c>
      <c r="E18" s="238">
        <f>data!E68</f>
        <v>0</v>
      </c>
      <c r="F18" s="238">
        <f>data!F68</f>
        <v>0</v>
      </c>
      <c r="G18" s="238">
        <f>data!G68</f>
        <v>0</v>
      </c>
      <c r="H18" s="238">
        <f>data!H68</f>
        <v>0</v>
      </c>
      <c r="I18" s="238">
        <f>data!I68</f>
        <v>0</v>
      </c>
    </row>
    <row r="19" spans="1:9" ht="20.100000000000001" customHeight="1">
      <c r="A19" s="230">
        <v>14</v>
      </c>
      <c r="B19" s="238" t="s">
        <v>1006</v>
      </c>
      <c r="C19" s="238">
        <f>data!C69</f>
        <v>0</v>
      </c>
      <c r="D19" s="238">
        <f>data!D69</f>
        <v>0</v>
      </c>
      <c r="E19" s="238">
        <f>data!E69</f>
        <v>77</v>
      </c>
      <c r="F19" s="238">
        <f>data!F69</f>
        <v>0</v>
      </c>
      <c r="G19" s="238">
        <f>data!G69</f>
        <v>0</v>
      </c>
      <c r="H19" s="238">
        <f>data!H69</f>
        <v>0</v>
      </c>
      <c r="I19" s="238">
        <f>data!I69</f>
        <v>0</v>
      </c>
    </row>
    <row r="20" spans="1:9" ht="20.100000000000001" customHeight="1">
      <c r="A20" s="230">
        <v>15</v>
      </c>
      <c r="B20" s="238" t="s">
        <v>283</v>
      </c>
      <c r="C20" s="238">
        <f>-data!C84</f>
        <v>0</v>
      </c>
      <c r="D20" s="238">
        <f>-data!D84</f>
        <v>0</v>
      </c>
      <c r="E20" s="238">
        <f>-data!E84</f>
        <v>-154</v>
      </c>
      <c r="F20" s="238">
        <f>-data!F84</f>
        <v>0</v>
      </c>
      <c r="G20" s="238">
        <f>-data!G84</f>
        <v>0</v>
      </c>
      <c r="H20" s="238">
        <f>-data!H84</f>
        <v>0</v>
      </c>
      <c r="I20" s="238">
        <f>-data!I84</f>
        <v>0</v>
      </c>
    </row>
    <row r="21" spans="1:9" ht="20.100000000000001" customHeight="1">
      <c r="A21" s="230">
        <v>16</v>
      </c>
      <c r="B21" s="246" t="s">
        <v>1007</v>
      </c>
      <c r="C21" s="238">
        <f>data!C85</f>
        <v>0</v>
      </c>
      <c r="D21" s="238">
        <f>data!D85</f>
        <v>0</v>
      </c>
      <c r="E21" s="238">
        <f>data!E85</f>
        <v>50180</v>
      </c>
      <c r="F21" s="238">
        <f>data!F85</f>
        <v>0</v>
      </c>
      <c r="G21" s="238">
        <f>data!G85</f>
        <v>0</v>
      </c>
      <c r="H21" s="238">
        <f>data!H85</f>
        <v>0</v>
      </c>
      <c r="I21" s="238">
        <f>data!I85</f>
        <v>0</v>
      </c>
    </row>
    <row r="22" spans="1:9" ht="20.100000000000001" customHeight="1">
      <c r="A22" s="230">
        <v>17</v>
      </c>
      <c r="B22" s="238" t="s">
        <v>285</v>
      </c>
      <c r="C22" s="247"/>
      <c r="D22" s="248"/>
      <c r="E22" s="248"/>
      <c r="F22" s="248"/>
      <c r="G22" s="248"/>
      <c r="H22" s="248"/>
      <c r="I22" s="248"/>
    </row>
    <row r="23" spans="1:9" ht="20.100000000000001" customHeight="1">
      <c r="A23" s="230">
        <v>18</v>
      </c>
      <c r="B23" s="238" t="s">
        <v>1008</v>
      </c>
      <c r="C23" s="246">
        <f>+data!M668</f>
        <v>0</v>
      </c>
      <c r="D23" s="246">
        <f>+data!M669</f>
        <v>0</v>
      </c>
      <c r="E23" s="246">
        <f>+data!M670</f>
        <v>75677</v>
      </c>
      <c r="F23" s="246">
        <f>+data!M671</f>
        <v>0</v>
      </c>
      <c r="G23" s="246">
        <f>+data!M672</f>
        <v>0</v>
      </c>
      <c r="H23" s="246">
        <f>+data!M673</f>
        <v>0</v>
      </c>
      <c r="I23" s="246">
        <f>+data!M674</f>
        <v>0</v>
      </c>
    </row>
    <row r="24" spans="1:9" ht="20.100000000000001" customHeight="1">
      <c r="A24" s="230">
        <v>19</v>
      </c>
      <c r="B24" s="246" t="s">
        <v>1009</v>
      </c>
      <c r="C24" s="238">
        <f>data!C87</f>
        <v>0</v>
      </c>
      <c r="D24" s="238">
        <f>data!D87</f>
        <v>0</v>
      </c>
      <c r="E24" s="238">
        <f>data!E87</f>
        <v>192134</v>
      </c>
      <c r="F24" s="238">
        <f>data!F87</f>
        <v>0</v>
      </c>
      <c r="G24" s="238">
        <f>data!G87</f>
        <v>0</v>
      </c>
      <c r="H24" s="238">
        <f>data!H87</f>
        <v>0</v>
      </c>
      <c r="I24" s="238">
        <f>data!I87</f>
        <v>0</v>
      </c>
    </row>
    <row r="25" spans="1:9" ht="20.100000000000001" customHeight="1">
      <c r="A25" s="230">
        <v>20</v>
      </c>
      <c r="B25" s="246" t="s">
        <v>1010</v>
      </c>
      <c r="C25" s="238">
        <f>data!C88</f>
        <v>0</v>
      </c>
      <c r="D25" s="238">
        <f>data!D88</f>
        <v>0</v>
      </c>
      <c r="E25" s="238">
        <f>data!E88</f>
        <v>0</v>
      </c>
      <c r="F25" s="238">
        <f>data!F88</f>
        <v>0</v>
      </c>
      <c r="G25" s="238">
        <f>data!G88</f>
        <v>0</v>
      </c>
      <c r="H25" s="238">
        <f>data!H88</f>
        <v>0</v>
      </c>
      <c r="I25" s="238">
        <f>data!I88</f>
        <v>0</v>
      </c>
    </row>
    <row r="26" spans="1:9" ht="18" customHeight="1">
      <c r="A26" s="230">
        <v>21</v>
      </c>
      <c r="B26" s="246" t="s">
        <v>1011</v>
      </c>
      <c r="C26" s="238">
        <f>data!C89</f>
        <v>0</v>
      </c>
      <c r="D26" s="238">
        <f>data!D89</f>
        <v>0</v>
      </c>
      <c r="E26" s="238">
        <f>data!E89</f>
        <v>192134</v>
      </c>
      <c r="F26" s="238">
        <f>data!F89</f>
        <v>0</v>
      </c>
      <c r="G26" s="238">
        <f>data!G89</f>
        <v>0</v>
      </c>
      <c r="H26" s="238">
        <f>data!H89</f>
        <v>0</v>
      </c>
      <c r="I26" s="238">
        <f>data!I89</f>
        <v>0</v>
      </c>
    </row>
    <row r="27" spans="1:9" ht="20.100000000000001" customHeight="1">
      <c r="A27" s="230" t="s">
        <v>1012</v>
      </c>
      <c r="B27" s="238"/>
      <c r="C27" s="248"/>
      <c r="D27" s="248"/>
      <c r="E27" s="248"/>
      <c r="F27" s="248"/>
      <c r="G27" s="248"/>
      <c r="H27" s="248"/>
      <c r="I27" s="248"/>
    </row>
    <row r="28" spans="1:9" ht="20.100000000000001" customHeight="1">
      <c r="A28" s="230">
        <v>22</v>
      </c>
      <c r="B28" s="238" t="s">
        <v>1013</v>
      </c>
      <c r="C28" s="238">
        <f>data!C90</f>
        <v>0</v>
      </c>
      <c r="D28" s="238">
        <f>data!D90</f>
        <v>0</v>
      </c>
      <c r="E28" s="238">
        <f>data!E90</f>
        <v>340</v>
      </c>
      <c r="F28" s="238">
        <f>data!F90</f>
        <v>0</v>
      </c>
      <c r="G28" s="238">
        <f>data!G90</f>
        <v>0</v>
      </c>
      <c r="H28" s="238">
        <f>data!H90</f>
        <v>0</v>
      </c>
      <c r="I28" s="238">
        <f>data!I90</f>
        <v>0</v>
      </c>
    </row>
    <row r="29" spans="1:9" ht="20.100000000000001" customHeight="1">
      <c r="A29" s="230">
        <v>23</v>
      </c>
      <c r="B29" s="238" t="s">
        <v>1014</v>
      </c>
      <c r="C29" s="238">
        <f>data!C91</f>
        <v>0</v>
      </c>
      <c r="D29" s="238">
        <f>data!D91</f>
        <v>0</v>
      </c>
      <c r="E29" s="238">
        <f>data!E91</f>
        <v>211</v>
      </c>
      <c r="F29" s="238">
        <f>data!F91</f>
        <v>0</v>
      </c>
      <c r="G29" s="238">
        <f>data!G91</f>
        <v>0</v>
      </c>
      <c r="H29" s="238">
        <f>data!H91</f>
        <v>0</v>
      </c>
      <c r="I29" s="238">
        <f>data!I91</f>
        <v>0</v>
      </c>
    </row>
    <row r="30" spans="1:9" ht="20.100000000000001" customHeight="1">
      <c r="A30" s="230">
        <v>24</v>
      </c>
      <c r="B30" s="238" t="s">
        <v>1015</v>
      </c>
      <c r="C30" s="238">
        <f>data!C92</f>
        <v>0</v>
      </c>
      <c r="D30" s="238">
        <f>data!D92</f>
        <v>0</v>
      </c>
      <c r="E30" s="238">
        <f>data!E92</f>
        <v>340</v>
      </c>
      <c r="F30" s="238">
        <f>data!F92</f>
        <v>0</v>
      </c>
      <c r="G30" s="238">
        <f>data!G92</f>
        <v>0</v>
      </c>
      <c r="H30" s="238">
        <f>data!H92</f>
        <v>0</v>
      </c>
      <c r="I30" s="238">
        <f>data!I92</f>
        <v>0</v>
      </c>
    </row>
    <row r="31" spans="1:9" ht="20.100000000000001" customHeight="1">
      <c r="A31" s="230">
        <v>25</v>
      </c>
      <c r="B31" s="238" t="s">
        <v>1016</v>
      </c>
      <c r="C31" s="238">
        <f>data!C93</f>
        <v>0</v>
      </c>
      <c r="D31" s="238">
        <f>data!D93</f>
        <v>0</v>
      </c>
      <c r="E31" s="238">
        <f>data!E93</f>
        <v>602</v>
      </c>
      <c r="F31" s="238">
        <f>data!F93</f>
        <v>0</v>
      </c>
      <c r="G31" s="238">
        <f>data!G93</f>
        <v>0</v>
      </c>
      <c r="H31" s="238">
        <f>data!H93</f>
        <v>0</v>
      </c>
      <c r="I31" s="238">
        <f>data!I93</f>
        <v>0</v>
      </c>
    </row>
    <row r="32" spans="1:9" ht="20.100000000000001" customHeight="1">
      <c r="A32" s="230">
        <v>26</v>
      </c>
      <c r="B32" s="238" t="s">
        <v>293</v>
      </c>
      <c r="C32" s="245">
        <f>data!C94</f>
        <v>0</v>
      </c>
      <c r="D32" s="245">
        <f>data!D94</f>
        <v>0</v>
      </c>
      <c r="E32" s="245">
        <f>data!E94</f>
        <v>0.15</v>
      </c>
      <c r="F32" s="245">
        <f>data!F94</f>
        <v>0</v>
      </c>
      <c r="G32" s="245">
        <f>data!G94</f>
        <v>0</v>
      </c>
      <c r="H32" s="245">
        <f>data!H94</f>
        <v>0</v>
      </c>
      <c r="I32" s="245">
        <f>data!I94</f>
        <v>0</v>
      </c>
    </row>
    <row r="33" spans="1:9" ht="20.100000000000001" customHeight="1">
      <c r="A33" s="231" t="s">
        <v>998</v>
      </c>
      <c r="B33" s="232"/>
      <c r="C33" s="232"/>
      <c r="D33" s="232"/>
      <c r="E33" s="232"/>
      <c r="F33" s="232"/>
      <c r="G33" s="232"/>
      <c r="H33" s="232"/>
      <c r="I33" s="231"/>
    </row>
    <row r="34" spans="1:9" ht="20.100000000000001" customHeight="1">
      <c r="A34" s="234"/>
      <c r="I34" s="235" t="s">
        <v>1017</v>
      </c>
    </row>
    <row r="35" spans="1:9" ht="20.100000000000001" customHeight="1">
      <c r="A35" s="234"/>
      <c r="I35" s="234"/>
    </row>
    <row r="36" spans="1:9" ht="20.100000000000001" customHeight="1">
      <c r="A36" s="236" t="str">
        <f>"Hospital: "&amp;data!C98</f>
        <v>Hospital: Odessa Memorial Healthcare Center</v>
      </c>
      <c r="G36" s="237"/>
      <c r="H36" s="236" t="str">
        <f>"FYE: "&amp;data!C96</f>
        <v>FYE: 12/31/2024</v>
      </c>
    </row>
    <row r="37" spans="1:9" ht="20.100000000000001" customHeight="1">
      <c r="A37" s="230">
        <v>1</v>
      </c>
      <c r="B37" s="238" t="s">
        <v>235</v>
      </c>
      <c r="C37" s="240" t="s">
        <v>42</v>
      </c>
      <c r="D37" s="240" t="s">
        <v>43</v>
      </c>
      <c r="E37" s="240" t="s">
        <v>44</v>
      </c>
      <c r="F37" s="240" t="s">
        <v>45</v>
      </c>
      <c r="G37" s="240" t="s">
        <v>46</v>
      </c>
      <c r="H37" s="240" t="s">
        <v>47</v>
      </c>
      <c r="I37" s="240" t="s">
        <v>48</v>
      </c>
    </row>
    <row r="38" spans="1:9" ht="20.100000000000001" customHeight="1">
      <c r="A38" s="241">
        <v>2</v>
      </c>
      <c r="B38" s="242" t="s">
        <v>1000</v>
      </c>
      <c r="C38" s="244"/>
      <c r="D38" s="244" t="s">
        <v>125</v>
      </c>
      <c r="E38" s="244" t="s">
        <v>126</v>
      </c>
      <c r="F38" s="244" t="s">
        <v>1018</v>
      </c>
      <c r="G38" s="244" t="s">
        <v>128</v>
      </c>
      <c r="H38" s="244" t="s">
        <v>1019</v>
      </c>
      <c r="I38" s="244" t="s">
        <v>130</v>
      </c>
    </row>
    <row r="39" spans="1:9" ht="20.100000000000001" customHeight="1">
      <c r="A39" s="241"/>
      <c r="B39" s="242"/>
      <c r="C39" s="244" t="s">
        <v>124</v>
      </c>
      <c r="D39" s="244" t="s">
        <v>183</v>
      </c>
      <c r="E39" s="243" t="s">
        <v>193</v>
      </c>
      <c r="F39" s="244" t="s">
        <v>194</v>
      </c>
      <c r="G39" s="244" t="s">
        <v>195</v>
      </c>
      <c r="H39" s="244" t="s">
        <v>196</v>
      </c>
      <c r="I39" s="244" t="s">
        <v>195</v>
      </c>
    </row>
    <row r="40" spans="1:9" ht="20.100000000000001" customHeight="1">
      <c r="A40" s="230">
        <v>3</v>
      </c>
      <c r="B40" s="238" t="s">
        <v>1004</v>
      </c>
      <c r="C40" s="240" t="s">
        <v>242</v>
      </c>
      <c r="D40" s="240" t="s">
        <v>241</v>
      </c>
      <c r="E40" s="240" t="s">
        <v>241</v>
      </c>
      <c r="F40" s="240" t="s">
        <v>241</v>
      </c>
      <c r="G40" s="240" t="s">
        <v>241</v>
      </c>
      <c r="H40" s="240" t="s">
        <v>243</v>
      </c>
      <c r="I40" s="239" t="s">
        <v>244</v>
      </c>
    </row>
    <row r="41" spans="1:9" ht="20.100000000000001" customHeight="1">
      <c r="A41" s="230">
        <v>4</v>
      </c>
      <c r="B41" s="238" t="s">
        <v>260</v>
      </c>
      <c r="C41" s="238">
        <f>data!J59</f>
        <v>0</v>
      </c>
      <c r="D41" s="238">
        <f>data!K59</f>
        <v>0</v>
      </c>
      <c r="E41" s="238">
        <f>data!L59</f>
        <v>5478</v>
      </c>
      <c r="F41" s="238">
        <f>data!M59</f>
        <v>0</v>
      </c>
      <c r="G41" s="238">
        <f>data!N59</f>
        <v>2801</v>
      </c>
      <c r="H41" s="238">
        <f>data!O59</f>
        <v>0</v>
      </c>
      <c r="I41" s="238">
        <f>data!P59</f>
        <v>0</v>
      </c>
    </row>
    <row r="42" spans="1:9" ht="20.100000000000001" customHeight="1">
      <c r="A42" s="230">
        <v>5</v>
      </c>
      <c r="B42" s="238" t="s">
        <v>261</v>
      </c>
      <c r="C42" s="245">
        <f>data!J60</f>
        <v>0</v>
      </c>
      <c r="D42" s="245">
        <f>data!K60</f>
        <v>0</v>
      </c>
      <c r="E42" s="245">
        <f>data!L60</f>
        <v>12.35</v>
      </c>
      <c r="F42" s="245">
        <f>data!M60</f>
        <v>0</v>
      </c>
      <c r="G42" s="245">
        <f>data!N60</f>
        <v>5.9</v>
      </c>
      <c r="H42" s="245">
        <f>data!O60</f>
        <v>0</v>
      </c>
      <c r="I42" s="245">
        <f>data!P60</f>
        <v>0</v>
      </c>
    </row>
    <row r="43" spans="1:9" ht="20.100000000000001" customHeight="1">
      <c r="A43" s="230">
        <v>6</v>
      </c>
      <c r="B43" s="238" t="s">
        <v>262</v>
      </c>
      <c r="C43" s="238">
        <f>data!J61</f>
        <v>0</v>
      </c>
      <c r="D43" s="238">
        <f>data!K61</f>
        <v>0</v>
      </c>
      <c r="E43" s="238">
        <f>data!L61</f>
        <v>1284955</v>
      </c>
      <c r="F43" s="238">
        <f>data!M61</f>
        <v>0</v>
      </c>
      <c r="G43" s="238">
        <f>data!N61</f>
        <v>430174</v>
      </c>
      <c r="H43" s="238">
        <f>data!O61</f>
        <v>0</v>
      </c>
      <c r="I43" s="238">
        <f>data!P61</f>
        <v>0</v>
      </c>
    </row>
    <row r="44" spans="1:9" ht="20.100000000000001" customHeight="1">
      <c r="A44" s="230">
        <v>7</v>
      </c>
      <c r="B44" s="238" t="s">
        <v>10</v>
      </c>
      <c r="C44" s="238">
        <f>data!J62</f>
        <v>0</v>
      </c>
      <c r="D44" s="238">
        <f>data!K62</f>
        <v>0</v>
      </c>
      <c r="E44" s="238">
        <f>data!L62</f>
        <v>274011</v>
      </c>
      <c r="F44" s="238">
        <f>data!M62</f>
        <v>0</v>
      </c>
      <c r="G44" s="238">
        <f>data!N62</f>
        <v>91733</v>
      </c>
      <c r="H44" s="238">
        <f>data!O62</f>
        <v>0</v>
      </c>
      <c r="I44" s="238">
        <f>data!P62</f>
        <v>0</v>
      </c>
    </row>
    <row r="45" spans="1:9" ht="20.100000000000001" customHeight="1">
      <c r="A45" s="230">
        <v>8</v>
      </c>
      <c r="B45" s="238" t="s">
        <v>263</v>
      </c>
      <c r="C45" s="238">
        <f>data!J63</f>
        <v>0</v>
      </c>
      <c r="D45" s="238">
        <f>data!K63</f>
        <v>0</v>
      </c>
      <c r="E45" s="238">
        <f>data!L63</f>
        <v>1321019</v>
      </c>
      <c r="F45" s="238">
        <f>data!M63</f>
        <v>0</v>
      </c>
      <c r="G45" s="238">
        <f>data!N63</f>
        <v>8462</v>
      </c>
      <c r="H45" s="238">
        <f>data!O63</f>
        <v>0</v>
      </c>
      <c r="I45" s="238">
        <f>data!P63</f>
        <v>0</v>
      </c>
    </row>
    <row r="46" spans="1:9" ht="20.100000000000001" customHeight="1">
      <c r="A46" s="230">
        <v>9</v>
      </c>
      <c r="B46" s="238" t="s">
        <v>264</v>
      </c>
      <c r="C46" s="238">
        <f>data!J64</f>
        <v>0</v>
      </c>
      <c r="D46" s="238">
        <f>data!K64</f>
        <v>0</v>
      </c>
      <c r="E46" s="238">
        <f>data!L64</f>
        <v>80837</v>
      </c>
      <c r="F46" s="238">
        <f>data!M64</f>
        <v>0</v>
      </c>
      <c r="G46" s="238">
        <f>data!N64</f>
        <v>56009</v>
      </c>
      <c r="H46" s="238">
        <f>data!O64</f>
        <v>0</v>
      </c>
      <c r="I46" s="238">
        <f>data!P64</f>
        <v>126</v>
      </c>
    </row>
    <row r="47" spans="1:9" ht="20.100000000000001" customHeight="1">
      <c r="A47" s="230">
        <v>10</v>
      </c>
      <c r="B47" s="238" t="s">
        <v>520</v>
      </c>
      <c r="C47" s="238">
        <f>data!J65</f>
        <v>0</v>
      </c>
      <c r="D47" s="238">
        <f>data!K65</f>
        <v>0</v>
      </c>
      <c r="E47" s="238">
        <f>data!L65</f>
        <v>0</v>
      </c>
      <c r="F47" s="238">
        <f>data!M65</f>
        <v>0</v>
      </c>
      <c r="G47" s="238">
        <f>data!N65</f>
        <v>21516</v>
      </c>
      <c r="H47" s="238">
        <f>data!O65</f>
        <v>0</v>
      </c>
      <c r="I47" s="238">
        <f>data!P65</f>
        <v>0</v>
      </c>
    </row>
    <row r="48" spans="1:9" ht="20.100000000000001" customHeight="1">
      <c r="A48" s="230">
        <v>11</v>
      </c>
      <c r="B48" s="238" t="s">
        <v>521</v>
      </c>
      <c r="C48" s="238">
        <f>data!J66</f>
        <v>0</v>
      </c>
      <c r="D48" s="238">
        <f>data!K66</f>
        <v>0</v>
      </c>
      <c r="E48" s="238">
        <f>data!L66</f>
        <v>34739</v>
      </c>
      <c r="F48" s="238">
        <f>data!M66</f>
        <v>0</v>
      </c>
      <c r="G48" s="238">
        <f>data!N66</f>
        <v>62194</v>
      </c>
      <c r="H48" s="238">
        <f>data!O66</f>
        <v>0</v>
      </c>
      <c r="I48" s="238">
        <f>data!P66</f>
        <v>24</v>
      </c>
    </row>
    <row r="49" spans="1:11" ht="20.100000000000001" customHeight="1">
      <c r="A49" s="230">
        <v>12</v>
      </c>
      <c r="B49" s="238" t="s">
        <v>15</v>
      </c>
      <c r="C49" s="238">
        <f>data!J67</f>
        <v>0</v>
      </c>
      <c r="D49" s="238">
        <f>data!K67</f>
        <v>0</v>
      </c>
      <c r="E49" s="238">
        <f>data!L67</f>
        <v>239940</v>
      </c>
      <c r="F49" s="238">
        <f>data!M67</f>
        <v>0</v>
      </c>
      <c r="G49" s="238">
        <f>data!N67</f>
        <v>196162</v>
      </c>
      <c r="H49" s="238">
        <f>data!O67</f>
        <v>0</v>
      </c>
      <c r="I49" s="238">
        <f>data!P67</f>
        <v>10154</v>
      </c>
    </row>
    <row r="50" spans="1:11" ht="20.100000000000001" customHeight="1">
      <c r="A50" s="230">
        <v>13</v>
      </c>
      <c r="B50" s="238" t="s">
        <v>1005</v>
      </c>
      <c r="C50" s="238">
        <f>data!J68</f>
        <v>0</v>
      </c>
      <c r="D50" s="238">
        <f>data!K68</f>
        <v>0</v>
      </c>
      <c r="E50" s="238">
        <f>data!L68</f>
        <v>0</v>
      </c>
      <c r="F50" s="238">
        <f>data!M68</f>
        <v>0</v>
      </c>
      <c r="G50" s="238">
        <f>data!N68</f>
        <v>0</v>
      </c>
      <c r="H50" s="238">
        <f>data!O68</f>
        <v>0</v>
      </c>
      <c r="I50" s="238">
        <f>data!P68</f>
        <v>0</v>
      </c>
    </row>
    <row r="51" spans="1:11" ht="20.100000000000001" customHeight="1">
      <c r="A51" s="230">
        <v>14</v>
      </c>
      <c r="B51" s="238" t="s">
        <v>1006</v>
      </c>
      <c r="C51" s="238">
        <f>data!J69</f>
        <v>0</v>
      </c>
      <c r="D51" s="238">
        <f>data!K69</f>
        <v>0</v>
      </c>
      <c r="E51" s="238">
        <f>data!L69</f>
        <v>5967</v>
      </c>
      <c r="F51" s="238">
        <f>data!M69</f>
        <v>0</v>
      </c>
      <c r="G51" s="238">
        <f>data!N69</f>
        <v>14622</v>
      </c>
      <c r="H51" s="238">
        <f>data!O69</f>
        <v>0</v>
      </c>
      <c r="I51" s="238">
        <f>data!P69</f>
        <v>0</v>
      </c>
    </row>
    <row r="52" spans="1:11" ht="20.100000000000001" customHeight="1">
      <c r="A52" s="230">
        <v>15</v>
      </c>
      <c r="B52" s="238" t="s">
        <v>283</v>
      </c>
      <c r="C52" s="238">
        <f>-data!J84</f>
        <v>0</v>
      </c>
      <c r="D52" s="238">
        <f>-data!K84</f>
        <v>0</v>
      </c>
      <c r="E52" s="238">
        <f>-data!L84</f>
        <v>0</v>
      </c>
      <c r="F52" s="238">
        <f>-data!M84</f>
        <v>0</v>
      </c>
      <c r="G52" s="238">
        <f>-data!N84</f>
        <v>-74</v>
      </c>
      <c r="H52" s="238">
        <f>-data!O84</f>
        <v>0</v>
      </c>
      <c r="I52" s="238">
        <f>-data!P84</f>
        <v>0</v>
      </c>
    </row>
    <row r="53" spans="1:11" ht="20.100000000000001" customHeight="1">
      <c r="A53" s="230">
        <v>16</v>
      </c>
      <c r="B53" s="246" t="s">
        <v>1007</v>
      </c>
      <c r="C53" s="238">
        <f>data!J85</f>
        <v>0</v>
      </c>
      <c r="D53" s="238">
        <f>data!K85</f>
        <v>0</v>
      </c>
      <c r="E53" s="238">
        <f>data!L85</f>
        <v>3241468</v>
      </c>
      <c r="F53" s="238">
        <f>data!M85</f>
        <v>0</v>
      </c>
      <c r="G53" s="238">
        <f>data!N85</f>
        <v>880798</v>
      </c>
      <c r="H53" s="238">
        <f>data!O85</f>
        <v>0</v>
      </c>
      <c r="I53" s="238">
        <f>data!P85</f>
        <v>10304</v>
      </c>
    </row>
    <row r="54" spans="1:11" ht="20.100000000000001" customHeight="1">
      <c r="A54" s="230">
        <v>17</v>
      </c>
      <c r="B54" s="238" t="s">
        <v>285</v>
      </c>
      <c r="C54" s="248"/>
      <c r="D54" s="248"/>
      <c r="E54" s="248"/>
      <c r="F54" s="248"/>
      <c r="G54" s="248"/>
      <c r="H54" s="248"/>
      <c r="I54" s="248"/>
    </row>
    <row r="55" spans="1:11" ht="20.100000000000001" customHeight="1">
      <c r="A55" s="230">
        <v>18</v>
      </c>
      <c r="B55" s="238" t="s">
        <v>1008</v>
      </c>
      <c r="C55" s="246">
        <f>+data!M675</f>
        <v>0</v>
      </c>
      <c r="D55" s="246">
        <f>+data!M676</f>
        <v>0</v>
      </c>
      <c r="E55" s="246">
        <f>+data!M677</f>
        <v>2582594</v>
      </c>
      <c r="F55" s="246">
        <f>+data!M692</f>
        <v>0</v>
      </c>
      <c r="G55" s="246">
        <f>+data!M679</f>
        <v>694886</v>
      </c>
      <c r="H55" s="246">
        <f>+data!M680</f>
        <v>0</v>
      </c>
      <c r="I55" s="246">
        <f>+data!M681</f>
        <v>19710</v>
      </c>
    </row>
    <row r="56" spans="1:11" ht="20.100000000000001" customHeight="1">
      <c r="A56" s="230">
        <v>19</v>
      </c>
      <c r="B56" s="246" t="s">
        <v>1009</v>
      </c>
      <c r="C56" s="238">
        <f>data!J87</f>
        <v>0</v>
      </c>
      <c r="D56" s="238">
        <f>data!K87</f>
        <v>0</v>
      </c>
      <c r="E56" s="238">
        <f>data!L87</f>
        <v>1847024</v>
      </c>
      <c r="F56" s="238">
        <f>data!M87</f>
        <v>0</v>
      </c>
      <c r="G56" s="238">
        <f>data!N87</f>
        <v>377033</v>
      </c>
      <c r="H56" s="238">
        <f>data!O87</f>
        <v>0</v>
      </c>
      <c r="I56" s="238">
        <f>data!P87</f>
        <v>0</v>
      </c>
    </row>
    <row r="57" spans="1:11" ht="20.100000000000001" customHeight="1">
      <c r="A57" s="230">
        <v>20</v>
      </c>
      <c r="B57" s="246" t="s">
        <v>1010</v>
      </c>
      <c r="C57" s="238">
        <f>data!J88</f>
        <v>0</v>
      </c>
      <c r="D57" s="238">
        <f>data!K88</f>
        <v>0</v>
      </c>
      <c r="E57" s="238">
        <f>data!L88</f>
        <v>0</v>
      </c>
      <c r="F57" s="238">
        <f>data!M88</f>
        <v>0</v>
      </c>
      <c r="G57" s="238">
        <f>data!N88</f>
        <v>0</v>
      </c>
      <c r="H57" s="238">
        <f>data!O88</f>
        <v>0</v>
      </c>
      <c r="I57" s="238">
        <f>data!P88</f>
        <v>0</v>
      </c>
    </row>
    <row r="58" spans="1:11" ht="20.100000000000001" customHeight="1">
      <c r="A58" s="230">
        <v>21</v>
      </c>
      <c r="B58" s="246" t="s">
        <v>1011</v>
      </c>
      <c r="C58" s="238">
        <f>data!J89</f>
        <v>0</v>
      </c>
      <c r="D58" s="238">
        <f>data!K89</f>
        <v>0</v>
      </c>
      <c r="E58" s="238">
        <f>data!L89</f>
        <v>1847024</v>
      </c>
      <c r="F58" s="238">
        <f>data!M89</f>
        <v>0</v>
      </c>
      <c r="G58" s="238">
        <f>data!N89</f>
        <v>377033</v>
      </c>
      <c r="H58" s="238">
        <f>data!O89</f>
        <v>0</v>
      </c>
      <c r="I58" s="238">
        <f>data!P89</f>
        <v>0</v>
      </c>
    </row>
    <row r="59" spans="1:11" ht="20.100000000000001" customHeight="1">
      <c r="A59" s="230" t="s">
        <v>1012</v>
      </c>
      <c r="B59" s="238"/>
      <c r="C59" s="248"/>
      <c r="D59" s="248"/>
      <c r="E59" s="248"/>
      <c r="F59" s="248"/>
      <c r="G59" s="248"/>
      <c r="H59" s="248"/>
      <c r="I59" s="248"/>
    </row>
    <row r="60" spans="1:11" ht="20.100000000000001" customHeight="1">
      <c r="A60" s="230">
        <v>22</v>
      </c>
      <c r="B60" s="238" t="s">
        <v>1013</v>
      </c>
      <c r="C60" s="238">
        <f>data!J90</f>
        <v>0</v>
      </c>
      <c r="D60" s="238">
        <f>data!K90</f>
        <v>0</v>
      </c>
      <c r="E60" s="238">
        <f>data!L90</f>
        <v>7136</v>
      </c>
      <c r="F60" s="238">
        <f>data!M90</f>
        <v>0</v>
      </c>
      <c r="G60" s="238">
        <f>data!N90</f>
        <v>5834</v>
      </c>
      <c r="H60" s="238">
        <f>data!O90</f>
        <v>0</v>
      </c>
      <c r="I60" s="238">
        <f>data!P90</f>
        <v>302</v>
      </c>
      <c r="K60" s="249"/>
    </row>
    <row r="61" spans="1:11" ht="20.100000000000001" customHeight="1">
      <c r="A61" s="230">
        <v>23</v>
      </c>
      <c r="B61" s="238" t="s">
        <v>1014</v>
      </c>
      <c r="C61" s="238">
        <f>data!J91</f>
        <v>0</v>
      </c>
      <c r="D61" s="238">
        <f>data!K91</f>
        <v>0</v>
      </c>
      <c r="E61" s="238">
        <f>data!L91</f>
        <v>16290</v>
      </c>
      <c r="F61" s="238">
        <f>data!M91</f>
        <v>0</v>
      </c>
      <c r="G61" s="238">
        <f>data!N91</f>
        <v>0</v>
      </c>
      <c r="H61" s="238">
        <f>data!O91</f>
        <v>0</v>
      </c>
      <c r="I61" s="238">
        <f>data!P91</f>
        <v>0</v>
      </c>
    </row>
    <row r="62" spans="1:11" ht="20.100000000000001" customHeight="1">
      <c r="A62" s="230">
        <v>24</v>
      </c>
      <c r="B62" s="238" t="s">
        <v>1015</v>
      </c>
      <c r="C62" s="238">
        <f>data!J92</f>
        <v>0</v>
      </c>
      <c r="D62" s="238">
        <f>data!K92</f>
        <v>0</v>
      </c>
      <c r="E62" s="238">
        <f>data!L92</f>
        <v>7136</v>
      </c>
      <c r="F62" s="238">
        <f>data!M92</f>
        <v>0</v>
      </c>
      <c r="G62" s="238">
        <f>data!N92</f>
        <v>5834</v>
      </c>
      <c r="H62" s="238">
        <f>data!O92</f>
        <v>0</v>
      </c>
      <c r="I62" s="238">
        <f>data!P92</f>
        <v>302</v>
      </c>
    </row>
    <row r="63" spans="1:11" ht="20.100000000000001" customHeight="1">
      <c r="A63" s="230">
        <v>25</v>
      </c>
      <c r="B63" s="238" t="s">
        <v>1016</v>
      </c>
      <c r="C63" s="238">
        <f>data!J93</f>
        <v>0</v>
      </c>
      <c r="D63" s="238">
        <f>data!K93</f>
        <v>0</v>
      </c>
      <c r="E63" s="238">
        <f>data!L93</f>
        <v>46411</v>
      </c>
      <c r="F63" s="238">
        <f>data!M93</f>
        <v>0</v>
      </c>
      <c r="G63" s="238">
        <f>data!N93</f>
        <v>1851</v>
      </c>
      <c r="H63" s="238">
        <f>data!O93</f>
        <v>0</v>
      </c>
      <c r="I63" s="238">
        <f>data!P93</f>
        <v>0</v>
      </c>
    </row>
    <row r="64" spans="1:11" ht="20.100000000000001" customHeight="1">
      <c r="A64" s="230">
        <v>26</v>
      </c>
      <c r="B64" s="238" t="s">
        <v>293</v>
      </c>
      <c r="C64" s="245">
        <f>data!J94</f>
        <v>0</v>
      </c>
      <c r="D64" s="245">
        <f>data!K94</f>
        <v>0</v>
      </c>
      <c r="E64" s="245">
        <f>data!L94</f>
        <v>11.51</v>
      </c>
      <c r="F64" s="245">
        <f>data!M94</f>
        <v>0</v>
      </c>
      <c r="G64" s="245">
        <f>data!N94</f>
        <v>4.88</v>
      </c>
      <c r="H64" s="245">
        <f>data!O94</f>
        <v>0</v>
      </c>
      <c r="I64" s="245">
        <f>data!P94</f>
        <v>0</v>
      </c>
    </row>
    <row r="65" spans="1:9" ht="20.100000000000001" customHeight="1">
      <c r="A65" s="231" t="s">
        <v>998</v>
      </c>
      <c r="B65" s="232"/>
      <c r="C65" s="232"/>
      <c r="D65" s="232"/>
      <c r="E65" s="232"/>
      <c r="F65" s="232"/>
      <c r="G65" s="232"/>
      <c r="H65" s="232"/>
      <c r="I65" s="231"/>
    </row>
    <row r="66" spans="1:9" ht="20.100000000000001" customHeight="1">
      <c r="D66" s="234"/>
      <c r="I66" s="235" t="s">
        <v>1020</v>
      </c>
    </row>
    <row r="67" spans="1:9" ht="20.100000000000001" customHeight="1">
      <c r="A67" s="234"/>
    </row>
    <row r="68" spans="1:9" ht="20.100000000000001" customHeight="1">
      <c r="A68" s="236" t="str">
        <f>"Hospital: "&amp;data!C98</f>
        <v>Hospital: Odessa Memorial Healthcare Center</v>
      </c>
      <c r="G68" s="237"/>
      <c r="H68" s="236" t="str">
        <f>"FYE: "&amp;data!C96</f>
        <v>FYE: 12/31/2024</v>
      </c>
    </row>
    <row r="69" spans="1:9" ht="20.100000000000001" customHeight="1">
      <c r="A69" s="230">
        <v>1</v>
      </c>
      <c r="B69" s="238" t="s">
        <v>235</v>
      </c>
      <c r="C69" s="240" t="s">
        <v>49</v>
      </c>
      <c r="D69" s="240" t="s">
        <v>50</v>
      </c>
      <c r="E69" s="240" t="s">
        <v>51</v>
      </c>
      <c r="F69" s="240" t="s">
        <v>52</v>
      </c>
      <c r="G69" s="240" t="s">
        <v>53</v>
      </c>
      <c r="H69" s="240" t="s">
        <v>54</v>
      </c>
      <c r="I69" s="240" t="s">
        <v>55</v>
      </c>
    </row>
    <row r="70" spans="1:9" ht="20.100000000000001" customHeight="1">
      <c r="A70" s="241">
        <v>2</v>
      </c>
      <c r="B70" s="242" t="s">
        <v>1000</v>
      </c>
      <c r="C70" s="244" t="s">
        <v>131</v>
      </c>
      <c r="D70" s="244"/>
      <c r="E70" s="244" t="s">
        <v>133</v>
      </c>
      <c r="F70" s="244" t="s">
        <v>134</v>
      </c>
      <c r="G70" s="244"/>
      <c r="H70" s="244" t="s">
        <v>136</v>
      </c>
      <c r="I70" s="244" t="s">
        <v>137</v>
      </c>
    </row>
    <row r="71" spans="1:9" ht="20.100000000000001" customHeight="1">
      <c r="A71" s="241"/>
      <c r="B71" s="242"/>
      <c r="C71" s="244" t="s">
        <v>197</v>
      </c>
      <c r="D71" s="244" t="s">
        <v>1021</v>
      </c>
      <c r="E71" s="244" t="s">
        <v>195</v>
      </c>
      <c r="F71" s="244" t="s">
        <v>198</v>
      </c>
      <c r="G71" s="244" t="s">
        <v>135</v>
      </c>
      <c r="H71" s="244" t="s">
        <v>199</v>
      </c>
      <c r="I71" s="244" t="s">
        <v>200</v>
      </c>
    </row>
    <row r="72" spans="1:9" ht="20.100000000000001" customHeight="1">
      <c r="A72" s="230">
        <v>3</v>
      </c>
      <c r="B72" s="238" t="s">
        <v>1004</v>
      </c>
      <c r="C72" s="240" t="s">
        <v>1022</v>
      </c>
      <c r="D72" s="239" t="s">
        <v>1023</v>
      </c>
      <c r="E72" s="250"/>
      <c r="F72" s="250"/>
      <c r="G72" s="239" t="s">
        <v>1024</v>
      </c>
      <c r="H72" s="239" t="s">
        <v>1024</v>
      </c>
      <c r="I72" s="240" t="s">
        <v>249</v>
      </c>
    </row>
    <row r="73" spans="1:9" ht="20.100000000000001" customHeight="1">
      <c r="A73" s="230">
        <v>4</v>
      </c>
      <c r="B73" s="238" t="s">
        <v>260</v>
      </c>
      <c r="C73" s="238">
        <f>data!Q59</f>
        <v>0</v>
      </c>
      <c r="D73" s="246">
        <f>data!R59</f>
        <v>0</v>
      </c>
      <c r="E73" s="250"/>
      <c r="F73" s="250"/>
      <c r="G73" s="238">
        <f>data!U59</f>
        <v>7240</v>
      </c>
      <c r="H73" s="238">
        <f>data!V59</f>
        <v>200</v>
      </c>
      <c r="I73" s="238">
        <f>data!W59</f>
        <v>0</v>
      </c>
    </row>
    <row r="74" spans="1:9" ht="20.100000000000001" customHeight="1">
      <c r="A74" s="230">
        <v>5</v>
      </c>
      <c r="B74" s="238" t="s">
        <v>261</v>
      </c>
      <c r="C74" s="245">
        <f>data!Q60</f>
        <v>0</v>
      </c>
      <c r="D74" s="245">
        <f>data!R60</f>
        <v>0</v>
      </c>
      <c r="E74" s="245">
        <f>data!S60</f>
        <v>0.03</v>
      </c>
      <c r="F74" s="245">
        <f>data!T60</f>
        <v>0</v>
      </c>
      <c r="G74" s="245">
        <f>data!U60</f>
        <v>0.99</v>
      </c>
      <c r="H74" s="245">
        <f>data!V60</f>
        <v>0.13</v>
      </c>
      <c r="I74" s="245">
        <f>data!W60</f>
        <v>0</v>
      </c>
    </row>
    <row r="75" spans="1:9" ht="20.100000000000001" customHeight="1">
      <c r="A75" s="230">
        <v>6</v>
      </c>
      <c r="B75" s="238" t="s">
        <v>262</v>
      </c>
      <c r="C75" s="238">
        <f>data!Q61</f>
        <v>0</v>
      </c>
      <c r="D75" s="238">
        <f>data!R61</f>
        <v>0</v>
      </c>
      <c r="E75" s="238">
        <f>data!S61</f>
        <v>2281</v>
      </c>
      <c r="F75" s="238">
        <f>data!T61</f>
        <v>0</v>
      </c>
      <c r="G75" s="238">
        <f>data!U61</f>
        <v>79414</v>
      </c>
      <c r="H75" s="238">
        <f>data!V61</f>
        <v>14193</v>
      </c>
      <c r="I75" s="238">
        <f>data!W61</f>
        <v>0</v>
      </c>
    </row>
    <row r="76" spans="1:9" ht="20.100000000000001" customHeight="1">
      <c r="A76" s="230">
        <v>7</v>
      </c>
      <c r="B76" s="238" t="s">
        <v>10</v>
      </c>
      <c r="C76" s="238">
        <f>data!Q62</f>
        <v>0</v>
      </c>
      <c r="D76" s="238">
        <f>data!R62</f>
        <v>0</v>
      </c>
      <c r="E76" s="238">
        <f>data!S62</f>
        <v>486</v>
      </c>
      <c r="F76" s="238">
        <f>data!T62</f>
        <v>0</v>
      </c>
      <c r="G76" s="238">
        <f>data!U62</f>
        <v>16935</v>
      </c>
      <c r="H76" s="238">
        <f>data!V62</f>
        <v>3027</v>
      </c>
      <c r="I76" s="238">
        <f>data!W62</f>
        <v>0</v>
      </c>
    </row>
    <row r="77" spans="1:9" ht="20.100000000000001" customHeight="1">
      <c r="A77" s="230">
        <v>8</v>
      </c>
      <c r="B77" s="238" t="s">
        <v>263</v>
      </c>
      <c r="C77" s="238">
        <f>data!Q63</f>
        <v>0</v>
      </c>
      <c r="D77" s="238">
        <f>data!R63</f>
        <v>0</v>
      </c>
      <c r="E77" s="238">
        <f>data!S63</f>
        <v>0</v>
      </c>
      <c r="F77" s="238">
        <f>data!T63</f>
        <v>0</v>
      </c>
      <c r="G77" s="238">
        <f>data!U63</f>
        <v>33218</v>
      </c>
      <c r="H77" s="238">
        <f>data!V63</f>
        <v>998</v>
      </c>
      <c r="I77" s="238">
        <f>data!W63</f>
        <v>0</v>
      </c>
    </row>
    <row r="78" spans="1:9" ht="20.100000000000001" customHeight="1">
      <c r="A78" s="230">
        <v>9</v>
      </c>
      <c r="B78" s="238" t="s">
        <v>264</v>
      </c>
      <c r="C78" s="238">
        <f>data!Q64</f>
        <v>0</v>
      </c>
      <c r="D78" s="238">
        <f>data!R64</f>
        <v>0</v>
      </c>
      <c r="E78" s="238">
        <f>data!S64</f>
        <v>0</v>
      </c>
      <c r="F78" s="238">
        <f>data!T64</f>
        <v>0</v>
      </c>
      <c r="G78" s="238">
        <f>data!U64</f>
        <v>61397</v>
      </c>
      <c r="H78" s="238">
        <f>data!V64</f>
        <v>352</v>
      </c>
      <c r="I78" s="238">
        <f>data!W64</f>
        <v>0</v>
      </c>
    </row>
    <row r="79" spans="1:9" ht="20.100000000000001" customHeight="1">
      <c r="A79" s="230">
        <v>10</v>
      </c>
      <c r="B79" s="238" t="s">
        <v>520</v>
      </c>
      <c r="C79" s="238">
        <f>data!Q65</f>
        <v>0</v>
      </c>
      <c r="D79" s="238">
        <f>data!R65</f>
        <v>0</v>
      </c>
      <c r="E79" s="238">
        <f>data!S65</f>
        <v>0</v>
      </c>
      <c r="F79" s="238">
        <f>data!T65</f>
        <v>0</v>
      </c>
      <c r="G79" s="238">
        <f>data!U65</f>
        <v>0</v>
      </c>
      <c r="H79" s="238">
        <f>data!V65</f>
        <v>0</v>
      </c>
      <c r="I79" s="238">
        <f>data!W65</f>
        <v>0</v>
      </c>
    </row>
    <row r="80" spans="1:9" ht="20.100000000000001" customHeight="1">
      <c r="A80" s="230">
        <v>11</v>
      </c>
      <c r="B80" s="238" t="s">
        <v>521</v>
      </c>
      <c r="C80" s="238">
        <f>data!Q66</f>
        <v>0</v>
      </c>
      <c r="D80" s="238">
        <f>data!R66</f>
        <v>0</v>
      </c>
      <c r="E80" s="238">
        <f>data!S66</f>
        <v>0</v>
      </c>
      <c r="F80" s="238">
        <f>data!T66</f>
        <v>0</v>
      </c>
      <c r="G80" s="238">
        <f>data!U66</f>
        <v>57073</v>
      </c>
      <c r="H80" s="238">
        <f>data!V66</f>
        <v>4661</v>
      </c>
      <c r="I80" s="238">
        <f>data!W66</f>
        <v>0</v>
      </c>
    </row>
    <row r="81" spans="1:9" ht="20.100000000000001" customHeight="1">
      <c r="A81" s="230">
        <v>12</v>
      </c>
      <c r="B81" s="238" t="s">
        <v>15</v>
      </c>
      <c r="C81" s="238">
        <f>data!Q67</f>
        <v>0</v>
      </c>
      <c r="D81" s="238">
        <f>data!R67</f>
        <v>0</v>
      </c>
      <c r="E81" s="238">
        <f>data!S67</f>
        <v>48788</v>
      </c>
      <c r="F81" s="238">
        <f>data!T67</f>
        <v>0</v>
      </c>
      <c r="G81" s="238">
        <f>data!U67</f>
        <v>7162</v>
      </c>
      <c r="H81" s="238">
        <f>data!V67</f>
        <v>3396</v>
      </c>
      <c r="I81" s="238">
        <f>data!W67</f>
        <v>0</v>
      </c>
    </row>
    <row r="82" spans="1:9" ht="20.100000000000001" customHeight="1">
      <c r="A82" s="230">
        <v>13</v>
      </c>
      <c r="B82" s="238" t="s">
        <v>1005</v>
      </c>
      <c r="C82" s="238">
        <f>data!Q68</f>
        <v>0</v>
      </c>
      <c r="D82" s="238">
        <f>data!R68</f>
        <v>0</v>
      </c>
      <c r="E82" s="238">
        <f>data!S68</f>
        <v>0</v>
      </c>
      <c r="F82" s="238">
        <f>data!T68</f>
        <v>0</v>
      </c>
      <c r="G82" s="238">
        <f>data!U68</f>
        <v>0</v>
      </c>
      <c r="H82" s="238">
        <f>data!V68</f>
        <v>0</v>
      </c>
      <c r="I82" s="238">
        <f>data!W68</f>
        <v>0</v>
      </c>
    </row>
    <row r="83" spans="1:9" ht="20.100000000000001" customHeight="1">
      <c r="A83" s="230">
        <v>14</v>
      </c>
      <c r="B83" s="238" t="s">
        <v>1006</v>
      </c>
      <c r="C83" s="238">
        <f>data!Q69</f>
        <v>0</v>
      </c>
      <c r="D83" s="238">
        <f>data!R69</f>
        <v>0</v>
      </c>
      <c r="E83" s="238">
        <f>data!S69</f>
        <v>0</v>
      </c>
      <c r="F83" s="238">
        <f>data!T69</f>
        <v>0</v>
      </c>
      <c r="G83" s="238">
        <f>data!U69</f>
        <v>11417</v>
      </c>
      <c r="H83" s="238">
        <f>data!V69</f>
        <v>410</v>
      </c>
      <c r="I83" s="238">
        <f>data!W69</f>
        <v>0</v>
      </c>
    </row>
    <row r="84" spans="1:9" ht="20.100000000000001" customHeight="1">
      <c r="A84" s="230">
        <v>15</v>
      </c>
      <c r="B84" s="238" t="s">
        <v>283</v>
      </c>
      <c r="C84" s="238">
        <f>-data!Q84</f>
        <v>0</v>
      </c>
      <c r="D84" s="238">
        <f>-data!R84</f>
        <v>0</v>
      </c>
      <c r="E84" s="238">
        <f>-data!S84</f>
        <v>0</v>
      </c>
      <c r="F84" s="238">
        <f>-data!T84</f>
        <v>0</v>
      </c>
      <c r="G84" s="238">
        <f>-data!U84</f>
        <v>0</v>
      </c>
      <c r="H84" s="238">
        <f>-data!V84</f>
        <v>0</v>
      </c>
      <c r="I84" s="238">
        <f>-data!W84</f>
        <v>0</v>
      </c>
    </row>
    <row r="85" spans="1:9" ht="20.100000000000001" customHeight="1">
      <c r="A85" s="230">
        <v>16</v>
      </c>
      <c r="B85" s="246" t="s">
        <v>1007</v>
      </c>
      <c r="C85" s="238">
        <f>data!Q85</f>
        <v>0</v>
      </c>
      <c r="D85" s="238">
        <f>data!R85</f>
        <v>0</v>
      </c>
      <c r="E85" s="238">
        <f>data!S85</f>
        <v>51555</v>
      </c>
      <c r="F85" s="238">
        <f>data!T85</f>
        <v>0</v>
      </c>
      <c r="G85" s="238">
        <f>data!U85</f>
        <v>266616</v>
      </c>
      <c r="H85" s="238">
        <f>data!V85</f>
        <v>27037</v>
      </c>
      <c r="I85" s="238">
        <f>data!W85</f>
        <v>0</v>
      </c>
    </row>
    <row r="86" spans="1:9" ht="20.100000000000001" customHeight="1">
      <c r="A86" s="230">
        <v>17</v>
      </c>
      <c r="B86" s="238" t="s">
        <v>285</v>
      </c>
      <c r="C86" s="248"/>
      <c r="D86" s="248"/>
      <c r="E86" s="248"/>
      <c r="F86" s="248"/>
      <c r="G86" s="248"/>
      <c r="H86" s="248"/>
      <c r="I86" s="248"/>
    </row>
    <row r="87" spans="1:9" ht="20.100000000000001" customHeight="1">
      <c r="A87" s="230">
        <v>18</v>
      </c>
      <c r="B87" s="238" t="s">
        <v>1008</v>
      </c>
      <c r="C87" s="246">
        <f>+data!M682</f>
        <v>0</v>
      </c>
      <c r="D87" s="246">
        <f>+data!M683</f>
        <v>0</v>
      </c>
      <c r="E87" s="246">
        <f>+data!M684</f>
        <v>100465</v>
      </c>
      <c r="F87" s="246">
        <f>+data!M685</f>
        <v>0</v>
      </c>
      <c r="G87" s="246">
        <f>+data!M686</f>
        <v>171012</v>
      </c>
      <c r="H87" s="246">
        <f>+data!M687</f>
        <v>18730</v>
      </c>
      <c r="I87" s="246">
        <f>+data!M688</f>
        <v>0</v>
      </c>
    </row>
    <row r="88" spans="1:9" ht="20.100000000000001" customHeight="1">
      <c r="A88" s="230">
        <v>19</v>
      </c>
      <c r="B88" s="246" t="s">
        <v>1009</v>
      </c>
      <c r="C88" s="238">
        <f>data!Q87</f>
        <v>0</v>
      </c>
      <c r="D88" s="238">
        <f>data!R87</f>
        <v>0</v>
      </c>
      <c r="E88" s="238">
        <f>data!S87</f>
        <v>14030</v>
      </c>
      <c r="F88" s="238">
        <f>data!T87</f>
        <v>0</v>
      </c>
      <c r="G88" s="238">
        <f>data!U87</f>
        <v>45370</v>
      </c>
      <c r="H88" s="238">
        <f>data!V87</f>
        <v>2750</v>
      </c>
      <c r="I88" s="238">
        <f>data!W87</f>
        <v>0</v>
      </c>
    </row>
    <row r="89" spans="1:9" ht="20.100000000000001" customHeight="1">
      <c r="A89" s="230">
        <v>20</v>
      </c>
      <c r="B89" s="246" t="s">
        <v>1010</v>
      </c>
      <c r="C89" s="238">
        <f>data!Q88</f>
        <v>0</v>
      </c>
      <c r="D89" s="238">
        <f>data!R88</f>
        <v>0</v>
      </c>
      <c r="E89" s="238">
        <f>data!S88</f>
        <v>14627</v>
      </c>
      <c r="F89" s="238">
        <f>data!T88</f>
        <v>0</v>
      </c>
      <c r="G89" s="238">
        <f>data!U88</f>
        <v>625747</v>
      </c>
      <c r="H89" s="238">
        <f>data!V88</f>
        <v>49690</v>
      </c>
      <c r="I89" s="238">
        <f>data!W88</f>
        <v>0</v>
      </c>
    </row>
    <row r="90" spans="1:9" ht="20.100000000000001" customHeight="1">
      <c r="A90" s="230">
        <v>21</v>
      </c>
      <c r="B90" s="246" t="s">
        <v>1011</v>
      </c>
      <c r="C90" s="238">
        <f>data!Q89</f>
        <v>0</v>
      </c>
      <c r="D90" s="238">
        <f>data!R89</f>
        <v>0</v>
      </c>
      <c r="E90" s="238">
        <f>data!S89</f>
        <v>28657</v>
      </c>
      <c r="F90" s="238">
        <f>data!T89</f>
        <v>0</v>
      </c>
      <c r="G90" s="238">
        <f>data!U89</f>
        <v>671117</v>
      </c>
      <c r="H90" s="238">
        <f>data!V89</f>
        <v>52440</v>
      </c>
      <c r="I90" s="238">
        <f>data!W89</f>
        <v>0</v>
      </c>
    </row>
    <row r="91" spans="1:9" ht="20.100000000000001" customHeight="1">
      <c r="A91" s="230" t="s">
        <v>1012</v>
      </c>
      <c r="B91" s="238"/>
      <c r="C91" s="248"/>
      <c r="D91" s="248"/>
      <c r="E91" s="248"/>
      <c r="F91" s="248"/>
      <c r="G91" s="248"/>
      <c r="H91" s="248"/>
      <c r="I91" s="248"/>
    </row>
    <row r="92" spans="1:9" ht="20.100000000000001" customHeight="1">
      <c r="A92" s="230">
        <v>22</v>
      </c>
      <c r="B92" s="238" t="s">
        <v>1013</v>
      </c>
      <c r="C92" s="238">
        <f>data!Q90</f>
        <v>0</v>
      </c>
      <c r="D92" s="238">
        <f>data!R90</f>
        <v>0</v>
      </c>
      <c r="E92" s="238">
        <f>data!S90</f>
        <v>1451</v>
      </c>
      <c r="F92" s="238">
        <f>data!T90</f>
        <v>0</v>
      </c>
      <c r="G92" s="238">
        <f>data!U90</f>
        <v>213</v>
      </c>
      <c r="H92" s="238">
        <f>data!V90</f>
        <v>101</v>
      </c>
      <c r="I92" s="238">
        <f>data!W90</f>
        <v>0</v>
      </c>
    </row>
    <row r="93" spans="1:9" ht="20.100000000000001" customHeight="1">
      <c r="A93" s="230">
        <v>23</v>
      </c>
      <c r="B93" s="238" t="s">
        <v>1014</v>
      </c>
      <c r="C93" s="238">
        <f>data!Q91</f>
        <v>0</v>
      </c>
      <c r="D93" s="238">
        <f>data!R91</f>
        <v>0</v>
      </c>
      <c r="E93" s="238">
        <f>data!S91</f>
        <v>0</v>
      </c>
      <c r="F93" s="238">
        <f>data!T91</f>
        <v>0</v>
      </c>
      <c r="G93" s="238">
        <f>data!U91</f>
        <v>0</v>
      </c>
      <c r="H93" s="238">
        <f>data!V91</f>
        <v>0</v>
      </c>
      <c r="I93" s="238">
        <f>data!W91</f>
        <v>0</v>
      </c>
    </row>
    <row r="94" spans="1:9" ht="20.100000000000001" customHeight="1">
      <c r="A94" s="230">
        <v>24</v>
      </c>
      <c r="B94" s="238" t="s">
        <v>1015</v>
      </c>
      <c r="C94" s="238">
        <f>data!Q92</f>
        <v>0</v>
      </c>
      <c r="D94" s="238">
        <f>data!R92</f>
        <v>0</v>
      </c>
      <c r="E94" s="238">
        <f>data!S92</f>
        <v>1451</v>
      </c>
      <c r="F94" s="238">
        <f>data!T92</f>
        <v>0</v>
      </c>
      <c r="G94" s="238">
        <f>data!U92</f>
        <v>213</v>
      </c>
      <c r="H94" s="238">
        <f>data!V92</f>
        <v>101</v>
      </c>
      <c r="I94" s="238">
        <f>data!W92</f>
        <v>0</v>
      </c>
    </row>
    <row r="95" spans="1:9" ht="20.100000000000001" customHeight="1">
      <c r="A95" s="230">
        <v>25</v>
      </c>
      <c r="B95" s="238" t="s">
        <v>1016</v>
      </c>
      <c r="C95" s="238">
        <f>data!Q93</f>
        <v>0</v>
      </c>
      <c r="D95" s="238">
        <f>data!R93</f>
        <v>0</v>
      </c>
      <c r="E95" s="238">
        <f>data!S93</f>
        <v>73</v>
      </c>
      <c r="F95" s="238">
        <f>data!T93</f>
        <v>0</v>
      </c>
      <c r="G95" s="238">
        <f>data!U93</f>
        <v>31</v>
      </c>
      <c r="H95" s="238">
        <f>data!V93</f>
        <v>32</v>
      </c>
      <c r="I95" s="238">
        <f>data!W93</f>
        <v>0</v>
      </c>
    </row>
    <row r="96" spans="1:9" ht="20.100000000000001" customHeight="1">
      <c r="A96" s="230">
        <v>26</v>
      </c>
      <c r="B96" s="238" t="s">
        <v>293</v>
      </c>
      <c r="C96" s="245">
        <f>data!Q94</f>
        <v>0</v>
      </c>
      <c r="D96" s="245">
        <f>data!R94</f>
        <v>0</v>
      </c>
      <c r="E96" s="245">
        <f>data!S94</f>
        <v>0.03</v>
      </c>
      <c r="F96" s="245">
        <f>data!T94</f>
        <v>0</v>
      </c>
      <c r="G96" s="245">
        <f>data!U94</f>
        <v>0</v>
      </c>
      <c r="H96" s="245">
        <f>data!V94</f>
        <v>0</v>
      </c>
      <c r="I96" s="245">
        <f>data!W94</f>
        <v>0</v>
      </c>
    </row>
    <row r="97" spans="1:9" ht="20.100000000000001" customHeight="1">
      <c r="A97" s="231" t="s">
        <v>998</v>
      </c>
      <c r="B97" s="232"/>
      <c r="C97" s="232"/>
      <c r="D97" s="232"/>
      <c r="E97" s="232"/>
      <c r="F97" s="232"/>
      <c r="G97" s="232"/>
      <c r="H97" s="232"/>
      <c r="I97" s="231"/>
    </row>
    <row r="98" spans="1:9" ht="20.100000000000001" customHeight="1">
      <c r="D98" s="234"/>
      <c r="I98" s="235" t="s">
        <v>1025</v>
      </c>
    </row>
    <row r="99" spans="1:9" ht="20.100000000000001" customHeight="1">
      <c r="A99" s="234"/>
    </row>
    <row r="100" spans="1:9" ht="20.100000000000001" customHeight="1">
      <c r="A100" s="236" t="str">
        <f>"Hospital: "&amp;data!C98</f>
        <v>Hospital: Odessa Memorial Healthcare Center</v>
      </c>
      <c r="G100" s="237"/>
      <c r="H100" s="236" t="str">
        <f>"FYE: "&amp;data!C96</f>
        <v>FYE: 12/31/2024</v>
      </c>
    </row>
    <row r="101" spans="1:9" ht="20.100000000000001" customHeight="1">
      <c r="A101" s="230">
        <v>1</v>
      </c>
      <c r="B101" s="238" t="s">
        <v>235</v>
      </c>
      <c r="C101" s="240" t="s">
        <v>56</v>
      </c>
      <c r="D101" s="240" t="s">
        <v>57</v>
      </c>
      <c r="E101" s="240" t="s">
        <v>58</v>
      </c>
      <c r="F101" s="240" t="s">
        <v>59</v>
      </c>
      <c r="G101" s="240" t="s">
        <v>60</v>
      </c>
      <c r="H101" s="240" t="s">
        <v>61</v>
      </c>
      <c r="I101" s="240" t="s">
        <v>62</v>
      </c>
    </row>
    <row r="102" spans="1:9" ht="20.100000000000001" customHeight="1">
      <c r="A102" s="241">
        <v>2</v>
      </c>
      <c r="B102" s="242" t="s">
        <v>1000</v>
      </c>
      <c r="C102" s="244" t="s">
        <v>1026</v>
      </c>
      <c r="D102" s="244" t="s">
        <v>1027</v>
      </c>
      <c r="E102" s="244" t="s">
        <v>1027</v>
      </c>
      <c r="F102" s="244" t="s">
        <v>140</v>
      </c>
      <c r="G102" s="244"/>
      <c r="H102" s="244" t="s">
        <v>142</v>
      </c>
      <c r="I102" s="244"/>
    </row>
    <row r="103" spans="1:9" ht="20.100000000000001" customHeight="1">
      <c r="A103" s="241"/>
      <c r="B103" s="242"/>
      <c r="C103" s="244" t="s">
        <v>201</v>
      </c>
      <c r="D103" s="244" t="s">
        <v>202</v>
      </c>
      <c r="E103" s="244" t="s">
        <v>203</v>
      </c>
      <c r="F103" s="244" t="s">
        <v>204</v>
      </c>
      <c r="G103" s="244" t="s">
        <v>141</v>
      </c>
      <c r="H103" s="244" t="s">
        <v>198</v>
      </c>
      <c r="I103" s="244" t="s">
        <v>143</v>
      </c>
    </row>
    <row r="104" spans="1:9" ht="20.100000000000001" customHeight="1">
      <c r="A104" s="230">
        <v>3</v>
      </c>
      <c r="B104" s="238" t="s">
        <v>1004</v>
      </c>
      <c r="C104" s="239" t="s">
        <v>250</v>
      </c>
      <c r="D104" s="240" t="s">
        <v>1028</v>
      </c>
      <c r="E104" s="240" t="s">
        <v>1028</v>
      </c>
      <c r="F104" s="240" t="s">
        <v>1028</v>
      </c>
      <c r="G104" s="250"/>
      <c r="H104" s="240" t="s">
        <v>252</v>
      </c>
      <c r="I104" s="240" t="s">
        <v>253</v>
      </c>
    </row>
    <row r="105" spans="1:9" ht="20.100000000000001" customHeight="1">
      <c r="A105" s="230">
        <v>4</v>
      </c>
      <c r="B105" s="238" t="s">
        <v>260</v>
      </c>
      <c r="C105" s="238">
        <f>data!X59</f>
        <v>0</v>
      </c>
      <c r="D105" s="238">
        <f>data!Y59</f>
        <v>636</v>
      </c>
      <c r="E105" s="238">
        <f>data!Z59</f>
        <v>0</v>
      </c>
      <c r="F105" s="238">
        <f>data!AA59</f>
        <v>0</v>
      </c>
      <c r="G105" s="250"/>
      <c r="H105" s="238">
        <f>data!AC59</f>
        <v>0</v>
      </c>
      <c r="I105" s="238">
        <f>data!AD59</f>
        <v>0</v>
      </c>
    </row>
    <row r="106" spans="1:9" ht="20.100000000000001" customHeight="1">
      <c r="A106" s="230">
        <v>5</v>
      </c>
      <c r="B106" s="238" t="s">
        <v>261</v>
      </c>
      <c r="C106" s="245">
        <f>data!X60</f>
        <v>0</v>
      </c>
      <c r="D106" s="245">
        <f>data!Y60</f>
        <v>1.62</v>
      </c>
      <c r="E106" s="245">
        <f>data!Z60</f>
        <v>0</v>
      </c>
      <c r="F106" s="245">
        <f>data!AA60</f>
        <v>0</v>
      </c>
      <c r="G106" s="245">
        <f>data!AB60</f>
        <v>0</v>
      </c>
      <c r="H106" s="245">
        <f>data!AC60</f>
        <v>0</v>
      </c>
      <c r="I106" s="245">
        <f>data!AD60</f>
        <v>0</v>
      </c>
    </row>
    <row r="107" spans="1:9" ht="20.100000000000001" customHeight="1">
      <c r="A107" s="230">
        <v>6</v>
      </c>
      <c r="B107" s="238" t="s">
        <v>262</v>
      </c>
      <c r="C107" s="238">
        <f>data!X61</f>
        <v>0</v>
      </c>
      <c r="D107" s="238">
        <f>data!Y61</f>
        <v>179216</v>
      </c>
      <c r="E107" s="238">
        <f>data!Z61</f>
        <v>0</v>
      </c>
      <c r="F107" s="238">
        <f>data!AA61</f>
        <v>0</v>
      </c>
      <c r="G107" s="238">
        <f>data!AB61</f>
        <v>0</v>
      </c>
      <c r="H107" s="238">
        <f>data!AC61</f>
        <v>0</v>
      </c>
      <c r="I107" s="238">
        <f>data!AD61</f>
        <v>0</v>
      </c>
    </row>
    <row r="108" spans="1:9" ht="20.100000000000001" customHeight="1">
      <c r="A108" s="230">
        <v>7</v>
      </c>
      <c r="B108" s="238" t="s">
        <v>10</v>
      </c>
      <c r="C108" s="238">
        <f>data!X62</f>
        <v>0</v>
      </c>
      <c r="D108" s="238">
        <f>data!Y62</f>
        <v>38217</v>
      </c>
      <c r="E108" s="238">
        <f>data!Z62</f>
        <v>0</v>
      </c>
      <c r="F108" s="238">
        <f>data!AA62</f>
        <v>0</v>
      </c>
      <c r="G108" s="238">
        <f>data!AB62</f>
        <v>0</v>
      </c>
      <c r="H108" s="238">
        <f>data!AC62</f>
        <v>0</v>
      </c>
      <c r="I108" s="238">
        <f>data!AD62</f>
        <v>0</v>
      </c>
    </row>
    <row r="109" spans="1:9" ht="20.100000000000001" customHeight="1">
      <c r="A109" s="230">
        <v>8</v>
      </c>
      <c r="B109" s="238" t="s">
        <v>263</v>
      </c>
      <c r="C109" s="238">
        <f>data!X63</f>
        <v>0</v>
      </c>
      <c r="D109" s="238">
        <f>data!Y63</f>
        <v>12599</v>
      </c>
      <c r="E109" s="238">
        <f>data!Z63</f>
        <v>0</v>
      </c>
      <c r="F109" s="238">
        <f>data!AA63</f>
        <v>0</v>
      </c>
      <c r="G109" s="238">
        <f>data!AB63</f>
        <v>29479</v>
      </c>
      <c r="H109" s="238">
        <f>data!AC63</f>
        <v>0</v>
      </c>
      <c r="I109" s="238">
        <f>data!AD63</f>
        <v>0</v>
      </c>
    </row>
    <row r="110" spans="1:9" ht="20.100000000000001" customHeight="1">
      <c r="A110" s="230">
        <v>9</v>
      </c>
      <c r="B110" s="238" t="s">
        <v>264</v>
      </c>
      <c r="C110" s="238">
        <f>data!X64</f>
        <v>0</v>
      </c>
      <c r="D110" s="238">
        <f>data!Y64</f>
        <v>4440</v>
      </c>
      <c r="E110" s="238">
        <f>data!Z64</f>
        <v>0</v>
      </c>
      <c r="F110" s="238">
        <f>data!AA64</f>
        <v>0</v>
      </c>
      <c r="G110" s="238">
        <f>data!AB64</f>
        <v>212135</v>
      </c>
      <c r="H110" s="238">
        <f>data!AC64</f>
        <v>0</v>
      </c>
      <c r="I110" s="238">
        <f>data!AD64</f>
        <v>0</v>
      </c>
    </row>
    <row r="111" spans="1:9" ht="20.100000000000001" customHeight="1">
      <c r="A111" s="230">
        <v>10</v>
      </c>
      <c r="B111" s="238" t="s">
        <v>520</v>
      </c>
      <c r="C111" s="238">
        <f>data!X65</f>
        <v>0</v>
      </c>
      <c r="D111" s="238">
        <f>data!Y65</f>
        <v>0</v>
      </c>
      <c r="E111" s="238">
        <f>data!Z65</f>
        <v>0</v>
      </c>
      <c r="F111" s="238">
        <f>data!AA65</f>
        <v>0</v>
      </c>
      <c r="G111" s="238">
        <f>data!AB65</f>
        <v>0</v>
      </c>
      <c r="H111" s="238">
        <f>data!AC65</f>
        <v>0</v>
      </c>
      <c r="I111" s="238">
        <f>data!AD65</f>
        <v>0</v>
      </c>
    </row>
    <row r="112" spans="1:9" ht="20.100000000000001" customHeight="1">
      <c r="A112" s="230">
        <v>11</v>
      </c>
      <c r="B112" s="238" t="s">
        <v>521</v>
      </c>
      <c r="C112" s="238">
        <f>data!X66</f>
        <v>0</v>
      </c>
      <c r="D112" s="238">
        <f>data!Y66</f>
        <v>58851</v>
      </c>
      <c r="E112" s="238">
        <f>data!Z66</f>
        <v>0</v>
      </c>
      <c r="F112" s="238">
        <f>data!AA66</f>
        <v>0</v>
      </c>
      <c r="G112" s="238">
        <f>data!AB66</f>
        <v>108921</v>
      </c>
      <c r="H112" s="238">
        <f>data!AC66</f>
        <v>0</v>
      </c>
      <c r="I112" s="238">
        <f>data!AD66</f>
        <v>0</v>
      </c>
    </row>
    <row r="113" spans="1:9" ht="20.100000000000001" customHeight="1">
      <c r="A113" s="230">
        <v>12</v>
      </c>
      <c r="B113" s="238" t="s">
        <v>15</v>
      </c>
      <c r="C113" s="238">
        <f>data!X67</f>
        <v>0</v>
      </c>
      <c r="D113" s="238">
        <f>data!Y67</f>
        <v>6052</v>
      </c>
      <c r="E113" s="238">
        <f>data!Z67</f>
        <v>0</v>
      </c>
      <c r="F113" s="238">
        <f>data!AA67</f>
        <v>0</v>
      </c>
      <c r="G113" s="238">
        <f>data!AB67</f>
        <v>6052</v>
      </c>
      <c r="H113" s="238">
        <f>data!AC67</f>
        <v>0</v>
      </c>
      <c r="I113" s="238">
        <f>data!AD67</f>
        <v>0</v>
      </c>
    </row>
    <row r="114" spans="1:9" ht="20.100000000000001" customHeight="1">
      <c r="A114" s="230">
        <v>13</v>
      </c>
      <c r="B114" s="238" t="s">
        <v>1005</v>
      </c>
      <c r="C114" s="238">
        <f>data!X68</f>
        <v>0</v>
      </c>
      <c r="D114" s="238">
        <f>data!Y68</f>
        <v>0</v>
      </c>
      <c r="E114" s="238">
        <f>data!Z68</f>
        <v>0</v>
      </c>
      <c r="F114" s="238">
        <f>data!AA68</f>
        <v>0</v>
      </c>
      <c r="G114" s="238">
        <f>data!AB68</f>
        <v>18766</v>
      </c>
      <c r="H114" s="238">
        <f>data!AC68</f>
        <v>0</v>
      </c>
      <c r="I114" s="238">
        <f>data!AD68</f>
        <v>0</v>
      </c>
    </row>
    <row r="115" spans="1:9" ht="20.100000000000001" customHeight="1">
      <c r="A115" s="230">
        <v>14</v>
      </c>
      <c r="B115" s="238" t="s">
        <v>1006</v>
      </c>
      <c r="C115" s="238">
        <f>data!X69</f>
        <v>0</v>
      </c>
      <c r="D115" s="238">
        <f>data!Y69</f>
        <v>5175</v>
      </c>
      <c r="E115" s="238">
        <f>data!Z69</f>
        <v>0</v>
      </c>
      <c r="F115" s="238">
        <f>data!AA69</f>
        <v>0</v>
      </c>
      <c r="G115" s="238">
        <f>data!AB69</f>
        <v>89</v>
      </c>
      <c r="H115" s="238">
        <f>data!AC69</f>
        <v>0</v>
      </c>
      <c r="I115" s="238">
        <f>data!AD69</f>
        <v>0</v>
      </c>
    </row>
    <row r="116" spans="1:9" ht="20.100000000000001" customHeight="1">
      <c r="A116" s="230">
        <v>15</v>
      </c>
      <c r="B116" s="238" t="s">
        <v>283</v>
      </c>
      <c r="C116" s="238">
        <f>-data!X84</f>
        <v>0</v>
      </c>
      <c r="D116" s="238">
        <f>-data!Y84</f>
        <v>0</v>
      </c>
      <c r="E116" s="238">
        <f>-data!Z84</f>
        <v>0</v>
      </c>
      <c r="F116" s="238">
        <f>-data!AA84</f>
        <v>0</v>
      </c>
      <c r="G116" s="238">
        <f>-data!AB84</f>
        <v>-35</v>
      </c>
      <c r="H116" s="238">
        <f>-data!AC84</f>
        <v>0</v>
      </c>
      <c r="I116" s="238">
        <f>-data!AD84</f>
        <v>0</v>
      </c>
    </row>
    <row r="117" spans="1:9" ht="20.100000000000001" customHeight="1">
      <c r="A117" s="230">
        <v>16</v>
      </c>
      <c r="B117" s="246" t="s">
        <v>1007</v>
      </c>
      <c r="C117" s="238">
        <f>data!X85</f>
        <v>0</v>
      </c>
      <c r="D117" s="238">
        <f>data!Y85</f>
        <v>304550</v>
      </c>
      <c r="E117" s="238">
        <f>data!Z85</f>
        <v>0</v>
      </c>
      <c r="F117" s="238">
        <f>data!AA85</f>
        <v>0</v>
      </c>
      <c r="G117" s="238">
        <f>data!AB85</f>
        <v>375407</v>
      </c>
      <c r="H117" s="238">
        <f>data!AC85</f>
        <v>0</v>
      </c>
      <c r="I117" s="238">
        <f>data!AD85</f>
        <v>0</v>
      </c>
    </row>
    <row r="118" spans="1:9" ht="20.100000000000001" customHeight="1">
      <c r="A118" s="230">
        <v>17</v>
      </c>
      <c r="B118" s="238" t="s">
        <v>285</v>
      </c>
      <c r="C118" s="248"/>
      <c r="D118" s="248"/>
      <c r="E118" s="248"/>
      <c r="F118" s="248"/>
      <c r="G118" s="248"/>
      <c r="H118" s="248"/>
      <c r="I118" s="248"/>
    </row>
    <row r="119" spans="1:9" ht="20.100000000000001" customHeight="1">
      <c r="A119" s="230">
        <v>18</v>
      </c>
      <c r="B119" s="238" t="s">
        <v>1008</v>
      </c>
      <c r="C119" s="246">
        <f>+data!M689</f>
        <v>0</v>
      </c>
      <c r="D119" s="246">
        <f>+data!M690</f>
        <v>181332</v>
      </c>
      <c r="E119" s="246">
        <f>+data!M691</f>
        <v>0</v>
      </c>
      <c r="F119" s="246">
        <f>+data!M692</f>
        <v>0</v>
      </c>
      <c r="G119" s="246">
        <f>+data!M693</f>
        <v>213786</v>
      </c>
      <c r="H119" s="246">
        <f>+data!M694</f>
        <v>0</v>
      </c>
      <c r="I119" s="246">
        <f>+data!M695</f>
        <v>0</v>
      </c>
    </row>
    <row r="120" spans="1:9" ht="20.100000000000001" customHeight="1">
      <c r="A120" s="230">
        <v>19</v>
      </c>
      <c r="B120" s="246" t="s">
        <v>1009</v>
      </c>
      <c r="C120" s="238">
        <f>data!X87</f>
        <v>0</v>
      </c>
      <c r="D120" s="238">
        <f>data!Y87</f>
        <v>66770</v>
      </c>
      <c r="E120" s="238">
        <f>data!Z87</f>
        <v>0</v>
      </c>
      <c r="F120" s="238">
        <f>data!AA87</f>
        <v>0</v>
      </c>
      <c r="G120" s="238">
        <f>data!AB87</f>
        <v>89868</v>
      </c>
      <c r="H120" s="238">
        <f>data!AC87</f>
        <v>0</v>
      </c>
      <c r="I120" s="238">
        <f>data!AD87</f>
        <v>0</v>
      </c>
    </row>
    <row r="121" spans="1:9" ht="20.100000000000001" customHeight="1">
      <c r="A121" s="230">
        <v>20</v>
      </c>
      <c r="B121" s="246" t="s">
        <v>1010</v>
      </c>
      <c r="C121" s="238">
        <f>data!X88</f>
        <v>0</v>
      </c>
      <c r="D121" s="238">
        <f>data!Y88</f>
        <v>595385</v>
      </c>
      <c r="E121" s="238">
        <f>data!Z88</f>
        <v>0</v>
      </c>
      <c r="F121" s="238">
        <f>data!AA88</f>
        <v>0</v>
      </c>
      <c r="G121" s="238">
        <f>data!AB88</f>
        <v>588014</v>
      </c>
      <c r="H121" s="238">
        <f>data!AC88</f>
        <v>0</v>
      </c>
      <c r="I121" s="238">
        <f>data!AD88</f>
        <v>0</v>
      </c>
    </row>
    <row r="122" spans="1:9" ht="20.100000000000001" customHeight="1">
      <c r="A122" s="230">
        <v>21</v>
      </c>
      <c r="B122" s="246" t="s">
        <v>1011</v>
      </c>
      <c r="C122" s="238">
        <f>data!X89</f>
        <v>0</v>
      </c>
      <c r="D122" s="238">
        <f>data!Y89</f>
        <v>662155</v>
      </c>
      <c r="E122" s="238">
        <f>data!Z89</f>
        <v>0</v>
      </c>
      <c r="F122" s="238">
        <f>data!AA89</f>
        <v>0</v>
      </c>
      <c r="G122" s="238">
        <f>data!AB89</f>
        <v>677882</v>
      </c>
      <c r="H122" s="238">
        <f>data!AC89</f>
        <v>0</v>
      </c>
      <c r="I122" s="238">
        <f>data!AD89</f>
        <v>0</v>
      </c>
    </row>
    <row r="123" spans="1:9" ht="20.100000000000001" customHeight="1">
      <c r="A123" s="230" t="s">
        <v>1012</v>
      </c>
      <c r="B123" s="238"/>
      <c r="C123" s="248"/>
      <c r="D123" s="248"/>
      <c r="E123" s="248"/>
      <c r="F123" s="248"/>
      <c r="G123" s="248"/>
      <c r="H123" s="248"/>
      <c r="I123" s="248"/>
    </row>
    <row r="124" spans="1:9" ht="20.100000000000001" customHeight="1">
      <c r="A124" s="230">
        <v>22</v>
      </c>
      <c r="B124" s="238" t="s">
        <v>1013</v>
      </c>
      <c r="C124" s="238">
        <f>data!X90</f>
        <v>0</v>
      </c>
      <c r="D124" s="238">
        <f>data!Y90</f>
        <v>1269</v>
      </c>
      <c r="E124" s="238">
        <f>data!Z90</f>
        <v>0</v>
      </c>
      <c r="F124" s="238">
        <f>data!AA90</f>
        <v>0</v>
      </c>
      <c r="G124" s="238">
        <f>data!AB90</f>
        <v>180</v>
      </c>
      <c r="H124" s="238">
        <f>data!AC90</f>
        <v>0</v>
      </c>
      <c r="I124" s="238">
        <f>data!AD90</f>
        <v>0</v>
      </c>
    </row>
    <row r="125" spans="1:9" ht="20.100000000000001" customHeight="1">
      <c r="A125" s="230">
        <v>23</v>
      </c>
      <c r="B125" s="238" t="s">
        <v>1014</v>
      </c>
      <c r="C125" s="238">
        <f>data!X91</f>
        <v>0</v>
      </c>
      <c r="D125" s="238">
        <f>data!Y91</f>
        <v>0</v>
      </c>
      <c r="E125" s="238">
        <f>data!Z91</f>
        <v>0</v>
      </c>
      <c r="F125" s="238">
        <f>data!AA91</f>
        <v>0</v>
      </c>
      <c r="G125" s="238">
        <f>data!AB91</f>
        <v>0</v>
      </c>
      <c r="H125" s="238">
        <f>data!AC91</f>
        <v>0</v>
      </c>
      <c r="I125" s="238">
        <f>data!AD91</f>
        <v>0</v>
      </c>
    </row>
    <row r="126" spans="1:9" ht="20.100000000000001" customHeight="1">
      <c r="A126" s="230">
        <v>24</v>
      </c>
      <c r="B126" s="238" t="s">
        <v>1015</v>
      </c>
      <c r="C126" s="238">
        <f>data!X92</f>
        <v>0</v>
      </c>
      <c r="D126" s="238">
        <f>data!Y92</f>
        <v>1269</v>
      </c>
      <c r="E126" s="238">
        <f>data!Z92</f>
        <v>0</v>
      </c>
      <c r="F126" s="238">
        <f>data!AA92</f>
        <v>0</v>
      </c>
      <c r="G126" s="238">
        <f>data!AB92</f>
        <v>180</v>
      </c>
      <c r="H126" s="238">
        <f>data!AC92</f>
        <v>0</v>
      </c>
      <c r="I126" s="238">
        <f>data!AD92</f>
        <v>0</v>
      </c>
    </row>
    <row r="127" spans="1:9" ht="20.100000000000001" customHeight="1">
      <c r="A127" s="230">
        <v>25</v>
      </c>
      <c r="B127" s="238" t="s">
        <v>1016</v>
      </c>
      <c r="C127" s="238">
        <f>data!X93</f>
        <v>0</v>
      </c>
      <c r="D127" s="238">
        <f>data!Y93</f>
        <v>406</v>
      </c>
      <c r="E127" s="238">
        <f>data!Z93</f>
        <v>0</v>
      </c>
      <c r="F127" s="238">
        <f>data!AA93</f>
        <v>0</v>
      </c>
      <c r="G127" s="238">
        <f>data!AB93</f>
        <v>0</v>
      </c>
      <c r="H127" s="238">
        <f>data!AC93</f>
        <v>0</v>
      </c>
      <c r="I127" s="238">
        <f>data!AD93</f>
        <v>0</v>
      </c>
    </row>
    <row r="128" spans="1:9" ht="20.100000000000001" customHeight="1">
      <c r="A128" s="230">
        <v>26</v>
      </c>
      <c r="B128" s="238" t="s">
        <v>293</v>
      </c>
      <c r="C128" s="245">
        <f>data!X94</f>
        <v>0</v>
      </c>
      <c r="D128" s="245">
        <f>data!Y94</f>
        <v>0</v>
      </c>
      <c r="E128" s="245">
        <f>data!Z94</f>
        <v>0</v>
      </c>
      <c r="F128" s="245">
        <f>data!AA94</f>
        <v>0</v>
      </c>
      <c r="G128" s="245">
        <f>data!AB94</f>
        <v>0</v>
      </c>
      <c r="H128" s="245">
        <f>data!AC94</f>
        <v>0</v>
      </c>
      <c r="I128" s="245">
        <f>data!AD94</f>
        <v>0</v>
      </c>
    </row>
    <row r="129" spans="1:14" ht="20.100000000000001" customHeight="1">
      <c r="A129" s="231" t="s">
        <v>998</v>
      </c>
      <c r="B129" s="232"/>
      <c r="C129" s="232"/>
      <c r="D129" s="232"/>
      <c r="E129" s="232"/>
      <c r="F129" s="232"/>
      <c r="G129" s="232"/>
      <c r="H129" s="232"/>
      <c r="I129" s="231"/>
    </row>
    <row r="130" spans="1:14" ht="20.100000000000001" customHeight="1">
      <c r="D130" s="234"/>
      <c r="I130" s="235" t="s">
        <v>1029</v>
      </c>
    </row>
    <row r="131" spans="1:14" ht="20.100000000000001" customHeight="1">
      <c r="A131" s="234"/>
    </row>
    <row r="132" spans="1:14" ht="20.100000000000001" customHeight="1">
      <c r="A132" s="236" t="str">
        <f>"Hospital: "&amp;data!C98</f>
        <v>Hospital: Odessa Memorial Healthcare Center</v>
      </c>
      <c r="G132" s="237"/>
      <c r="H132" s="236" t="str">
        <f>"FYE: "&amp;data!C96</f>
        <v>FYE: 12/31/2024</v>
      </c>
    </row>
    <row r="133" spans="1:14" ht="20.100000000000001" customHeight="1">
      <c r="A133" s="230">
        <v>1</v>
      </c>
      <c r="B133" s="238" t="s">
        <v>235</v>
      </c>
      <c r="C133" s="240" t="s">
        <v>63</v>
      </c>
      <c r="D133" s="240" t="s">
        <v>64</v>
      </c>
      <c r="E133" s="240" t="s">
        <v>65</v>
      </c>
      <c r="F133" s="240" t="s">
        <v>66</v>
      </c>
      <c r="G133" s="240" t="s">
        <v>67</v>
      </c>
      <c r="H133" s="240" t="s">
        <v>68</v>
      </c>
      <c r="I133" s="240" t="s">
        <v>69</v>
      </c>
    </row>
    <row r="134" spans="1:14" ht="20.100000000000001" customHeight="1">
      <c r="A134" s="241">
        <v>2</v>
      </c>
      <c r="B134" s="242" t="s">
        <v>1000</v>
      </c>
      <c r="C134" s="244" t="s">
        <v>121</v>
      </c>
      <c r="D134" s="244" t="s">
        <v>122</v>
      </c>
      <c r="E134" s="244" t="s">
        <v>144</v>
      </c>
      <c r="F134" s="244"/>
      <c r="G134" s="244" t="s">
        <v>1030</v>
      </c>
      <c r="H134" s="244"/>
      <c r="I134" s="244" t="s">
        <v>148</v>
      </c>
    </row>
    <row r="135" spans="1:14" ht="20.100000000000001" customHeight="1">
      <c r="A135" s="241"/>
      <c r="B135" s="242"/>
      <c r="C135" s="244" t="s">
        <v>198</v>
      </c>
      <c r="D135" s="244" t="s">
        <v>205</v>
      </c>
      <c r="E135" s="244" t="s">
        <v>197</v>
      </c>
      <c r="F135" s="244" t="s">
        <v>145</v>
      </c>
      <c r="G135" s="244" t="s">
        <v>206</v>
      </c>
      <c r="H135" s="244" t="s">
        <v>147</v>
      </c>
      <c r="I135" s="244" t="s">
        <v>198</v>
      </c>
    </row>
    <row r="136" spans="1:14" ht="20.100000000000001" customHeight="1">
      <c r="A136" s="230">
        <v>3</v>
      </c>
      <c r="B136" s="238" t="s">
        <v>1004</v>
      </c>
      <c r="C136" s="240" t="s">
        <v>252</v>
      </c>
      <c r="D136" s="240" t="s">
        <v>254</v>
      </c>
      <c r="E136" s="240" t="s">
        <v>254</v>
      </c>
      <c r="F136" s="240" t="s">
        <v>255</v>
      </c>
      <c r="G136" s="239" t="s">
        <v>1031</v>
      </c>
      <c r="H136" s="240" t="s">
        <v>254</v>
      </c>
      <c r="I136" s="240" t="s">
        <v>252</v>
      </c>
    </row>
    <row r="137" spans="1:14" ht="20.100000000000001" customHeight="1">
      <c r="A137" s="230">
        <v>4</v>
      </c>
      <c r="B137" s="238" t="s">
        <v>260</v>
      </c>
      <c r="C137" s="238">
        <f>data!AE59</f>
        <v>2366</v>
      </c>
      <c r="D137" s="238">
        <f>data!AF59</f>
        <v>0</v>
      </c>
      <c r="E137" s="238">
        <f>data!AG59</f>
        <v>664</v>
      </c>
      <c r="F137" s="238">
        <f>data!AH59</f>
        <v>66</v>
      </c>
      <c r="G137" s="238">
        <f>data!AI59</f>
        <v>0</v>
      </c>
      <c r="H137" s="238">
        <f>data!AJ59</f>
        <v>3750</v>
      </c>
      <c r="I137" s="238">
        <f>data!AK59</f>
        <v>0</v>
      </c>
      <c r="K137" s="249"/>
      <c r="L137" s="251"/>
      <c r="M137" s="251"/>
      <c r="N137" s="251"/>
    </row>
    <row r="138" spans="1:14" ht="20.100000000000001" customHeight="1">
      <c r="A138" s="230">
        <v>5</v>
      </c>
      <c r="B138" s="238" t="s">
        <v>261</v>
      </c>
      <c r="C138" s="245">
        <f>data!AE60</f>
        <v>3.93</v>
      </c>
      <c r="D138" s="245">
        <f>data!AF60</f>
        <v>0</v>
      </c>
      <c r="E138" s="245">
        <f>data!AG60</f>
        <v>0</v>
      </c>
      <c r="F138" s="245">
        <f>data!AH60</f>
        <v>0.67</v>
      </c>
      <c r="G138" s="245">
        <f>data!AI60</f>
        <v>0</v>
      </c>
      <c r="H138" s="245">
        <f>data!AJ60</f>
        <v>7.58</v>
      </c>
      <c r="I138" s="245">
        <f>data!AK60</f>
        <v>0</v>
      </c>
    </row>
    <row r="139" spans="1:14" ht="20.100000000000001" customHeight="1">
      <c r="A139" s="230">
        <v>6</v>
      </c>
      <c r="B139" s="238" t="s">
        <v>262</v>
      </c>
      <c r="C139" s="238">
        <f>data!AE61</f>
        <v>448225</v>
      </c>
      <c r="D139" s="238">
        <f>data!AF61</f>
        <v>0</v>
      </c>
      <c r="E139" s="238">
        <f>data!AG61</f>
        <v>2023</v>
      </c>
      <c r="F139" s="238">
        <f>data!AH61</f>
        <v>106940</v>
      </c>
      <c r="G139" s="238">
        <f>data!AI61</f>
        <v>0</v>
      </c>
      <c r="H139" s="238">
        <f>data!AJ61</f>
        <v>635462</v>
      </c>
      <c r="I139" s="238">
        <f>data!AK61</f>
        <v>0</v>
      </c>
    </row>
    <row r="140" spans="1:14" ht="20.100000000000001" customHeight="1">
      <c r="A140" s="230">
        <v>7</v>
      </c>
      <c r="B140" s="238" t="s">
        <v>10</v>
      </c>
      <c r="C140" s="238">
        <f>data!AE62</f>
        <v>95582</v>
      </c>
      <c r="D140" s="238">
        <f>data!AF62</f>
        <v>0</v>
      </c>
      <c r="E140" s="238">
        <f>data!AG62</f>
        <v>431</v>
      </c>
      <c r="F140" s="238">
        <f>data!AH62</f>
        <v>22804</v>
      </c>
      <c r="G140" s="238">
        <f>data!AI62</f>
        <v>0</v>
      </c>
      <c r="H140" s="238">
        <f>data!AJ62</f>
        <v>135509</v>
      </c>
      <c r="I140" s="238">
        <f>data!AK62</f>
        <v>0</v>
      </c>
    </row>
    <row r="141" spans="1:14" ht="20.100000000000001" customHeight="1">
      <c r="A141" s="230">
        <v>8</v>
      </c>
      <c r="B141" s="238" t="s">
        <v>263</v>
      </c>
      <c r="C141" s="238">
        <f>data!AE63</f>
        <v>618</v>
      </c>
      <c r="D141" s="238">
        <f>data!AF63</f>
        <v>0</v>
      </c>
      <c r="E141" s="238">
        <f>data!AG63</f>
        <v>971601</v>
      </c>
      <c r="F141" s="238">
        <f>data!AH63</f>
        <v>0</v>
      </c>
      <c r="G141" s="238">
        <f>data!AI63</f>
        <v>0</v>
      </c>
      <c r="H141" s="238">
        <f>data!AJ63</f>
        <v>35179</v>
      </c>
      <c r="I141" s="238">
        <f>data!AK63</f>
        <v>0</v>
      </c>
    </row>
    <row r="142" spans="1:14" ht="20.100000000000001" customHeight="1">
      <c r="A142" s="230">
        <v>9</v>
      </c>
      <c r="B142" s="238" t="s">
        <v>264</v>
      </c>
      <c r="C142" s="238">
        <f>data!AE64</f>
        <v>7457</v>
      </c>
      <c r="D142" s="238">
        <f>data!AF64</f>
        <v>0</v>
      </c>
      <c r="E142" s="238">
        <f>data!AG64</f>
        <v>11921</v>
      </c>
      <c r="F142" s="238">
        <f>data!AH64</f>
        <v>21071</v>
      </c>
      <c r="G142" s="238">
        <f>data!AI64</f>
        <v>0</v>
      </c>
      <c r="H142" s="238">
        <f>data!AJ64</f>
        <v>71941</v>
      </c>
      <c r="I142" s="238">
        <f>data!AK64</f>
        <v>0</v>
      </c>
    </row>
    <row r="143" spans="1:14" ht="20.100000000000001" customHeight="1">
      <c r="A143" s="230">
        <v>10</v>
      </c>
      <c r="B143" s="238" t="s">
        <v>520</v>
      </c>
      <c r="C143" s="238">
        <f>data!AE65</f>
        <v>0</v>
      </c>
      <c r="D143" s="238">
        <f>data!AF65</f>
        <v>0</v>
      </c>
      <c r="E143" s="238">
        <f>data!AG65</f>
        <v>0</v>
      </c>
      <c r="F143" s="238">
        <f>data!AH65</f>
        <v>0</v>
      </c>
      <c r="G143" s="238">
        <f>data!AI65</f>
        <v>0</v>
      </c>
      <c r="H143" s="238">
        <f>data!AJ65</f>
        <v>18758</v>
      </c>
      <c r="I143" s="238">
        <f>data!AK65</f>
        <v>0</v>
      </c>
    </row>
    <row r="144" spans="1:14" ht="20.100000000000001" customHeight="1">
      <c r="A144" s="230">
        <v>11</v>
      </c>
      <c r="B144" s="238" t="s">
        <v>521</v>
      </c>
      <c r="C144" s="238">
        <f>data!AE66</f>
        <v>19373</v>
      </c>
      <c r="D144" s="238">
        <f>data!AF66</f>
        <v>0</v>
      </c>
      <c r="E144" s="238">
        <f>data!AG66</f>
        <v>965</v>
      </c>
      <c r="F144" s="238">
        <f>data!AH66</f>
        <v>6509</v>
      </c>
      <c r="G144" s="238">
        <f>data!AI66</f>
        <v>0</v>
      </c>
      <c r="H144" s="238">
        <f>data!AJ66</f>
        <v>8088</v>
      </c>
      <c r="I144" s="238">
        <f>data!AK66</f>
        <v>0</v>
      </c>
    </row>
    <row r="145" spans="1:9" ht="20.100000000000001" customHeight="1">
      <c r="A145" s="230">
        <v>12</v>
      </c>
      <c r="B145" s="238" t="s">
        <v>15</v>
      </c>
      <c r="C145" s="238">
        <f>data!AE67</f>
        <v>31203</v>
      </c>
      <c r="D145" s="238">
        <f>data!AF67</f>
        <v>0</v>
      </c>
      <c r="E145" s="238">
        <f>data!AG67</f>
        <v>19065</v>
      </c>
      <c r="F145" s="238">
        <f>data!AH67</f>
        <v>28681</v>
      </c>
      <c r="G145" s="238">
        <f>data!AI67</f>
        <v>0</v>
      </c>
      <c r="H145" s="238">
        <f>data!AJ67</f>
        <v>108773</v>
      </c>
      <c r="I145" s="238">
        <f>data!AK67</f>
        <v>0</v>
      </c>
    </row>
    <row r="146" spans="1:9" ht="20.100000000000001" customHeight="1">
      <c r="A146" s="230">
        <v>13</v>
      </c>
      <c r="B146" s="238" t="s">
        <v>1005</v>
      </c>
      <c r="C146" s="238">
        <f>data!AE68</f>
        <v>0</v>
      </c>
      <c r="D146" s="238">
        <f>data!AF68</f>
        <v>0</v>
      </c>
      <c r="E146" s="238">
        <f>data!AG68</f>
        <v>0</v>
      </c>
      <c r="F146" s="238">
        <f>data!AH68</f>
        <v>2750</v>
      </c>
      <c r="G146" s="238">
        <f>data!AI68</f>
        <v>0</v>
      </c>
      <c r="H146" s="238">
        <f>data!AJ68</f>
        <v>0</v>
      </c>
      <c r="I146" s="238">
        <f>data!AK68</f>
        <v>0</v>
      </c>
    </row>
    <row r="147" spans="1:9" ht="20.100000000000001" customHeight="1">
      <c r="A147" s="230">
        <v>14</v>
      </c>
      <c r="B147" s="238" t="s">
        <v>1006</v>
      </c>
      <c r="C147" s="238">
        <f>data!AE69</f>
        <v>3330</v>
      </c>
      <c r="D147" s="238">
        <f>data!AF69</f>
        <v>0</v>
      </c>
      <c r="E147" s="238">
        <f>data!AG69</f>
        <v>1833</v>
      </c>
      <c r="F147" s="238">
        <f>data!AH69</f>
        <v>14158</v>
      </c>
      <c r="G147" s="238">
        <f>data!AI69</f>
        <v>0</v>
      </c>
      <c r="H147" s="238">
        <f>data!AJ69</f>
        <v>44287</v>
      </c>
      <c r="I147" s="238">
        <f>data!AK69</f>
        <v>0</v>
      </c>
    </row>
    <row r="148" spans="1:9" ht="20.100000000000001" customHeight="1">
      <c r="A148" s="230">
        <v>15</v>
      </c>
      <c r="B148" s="238" t="s">
        <v>283</v>
      </c>
      <c r="C148" s="238">
        <f>-data!AE84</f>
        <v>0</v>
      </c>
      <c r="D148" s="238">
        <f>-data!AF84</f>
        <v>0</v>
      </c>
      <c r="E148" s="238">
        <f>-data!AG84</f>
        <v>0</v>
      </c>
      <c r="F148" s="238">
        <f>-data!AH84</f>
        <v>0</v>
      </c>
      <c r="G148" s="238">
        <f>-data!AI84</f>
        <v>0</v>
      </c>
      <c r="H148" s="238">
        <f>-data!AJ84</f>
        <v>-3890</v>
      </c>
      <c r="I148" s="238">
        <f>-data!AK84</f>
        <v>0</v>
      </c>
    </row>
    <row r="149" spans="1:9" ht="20.100000000000001" customHeight="1">
      <c r="A149" s="230">
        <v>16</v>
      </c>
      <c r="B149" s="246" t="s">
        <v>1007</v>
      </c>
      <c r="C149" s="238">
        <f>data!AE85</f>
        <v>605788</v>
      </c>
      <c r="D149" s="238">
        <f>data!AF85</f>
        <v>0</v>
      </c>
      <c r="E149" s="238">
        <f>data!AG85</f>
        <v>1007839</v>
      </c>
      <c r="F149" s="238">
        <f>data!AH85</f>
        <v>202913</v>
      </c>
      <c r="G149" s="238">
        <f>data!AI85</f>
        <v>0</v>
      </c>
      <c r="H149" s="238">
        <f>data!AJ85</f>
        <v>1054107</v>
      </c>
      <c r="I149" s="238">
        <f>data!AK85</f>
        <v>0</v>
      </c>
    </row>
    <row r="150" spans="1:9" ht="20.100000000000001" customHeight="1">
      <c r="A150" s="230">
        <v>17</v>
      </c>
      <c r="B150" s="238" t="s">
        <v>285</v>
      </c>
      <c r="C150" s="248"/>
      <c r="D150" s="248"/>
      <c r="E150" s="248"/>
      <c r="F150" s="248"/>
      <c r="G150" s="248"/>
      <c r="H150" s="248"/>
      <c r="I150" s="248"/>
    </row>
    <row r="151" spans="1:9" ht="20.100000000000001" customHeight="1">
      <c r="A151" s="230">
        <v>18</v>
      </c>
      <c r="B151" s="238" t="s">
        <v>1008</v>
      </c>
      <c r="C151" s="246">
        <f>+data!M696</f>
        <v>265083</v>
      </c>
      <c r="D151" s="246">
        <f>+data!M697</f>
        <v>0</v>
      </c>
      <c r="E151" s="246">
        <f>+data!M698</f>
        <v>374226</v>
      </c>
      <c r="F151" s="246">
        <f>+data!M699</f>
        <v>104071</v>
      </c>
      <c r="G151" s="246">
        <f>+data!M700</f>
        <v>0</v>
      </c>
      <c r="H151" s="246">
        <f>+data!M701</f>
        <v>604507</v>
      </c>
      <c r="I151" s="246">
        <f>+data!M702</f>
        <v>0</v>
      </c>
    </row>
    <row r="152" spans="1:9" ht="20.100000000000001" customHeight="1">
      <c r="A152" s="230">
        <v>19</v>
      </c>
      <c r="B152" s="246" t="s">
        <v>1009</v>
      </c>
      <c r="C152" s="238">
        <f>data!AE87</f>
        <v>85915</v>
      </c>
      <c r="D152" s="238">
        <f>data!AF87</f>
        <v>0</v>
      </c>
      <c r="E152" s="238">
        <f>data!AG87</f>
        <v>64579</v>
      </c>
      <c r="F152" s="238">
        <f>data!AH87</f>
        <v>0</v>
      </c>
      <c r="G152" s="238">
        <f>data!AI87</f>
        <v>0</v>
      </c>
      <c r="H152" s="238">
        <f>data!AJ87</f>
        <v>372</v>
      </c>
      <c r="I152" s="238">
        <f>data!AK87</f>
        <v>0</v>
      </c>
    </row>
    <row r="153" spans="1:9" ht="20.100000000000001" customHeight="1">
      <c r="A153" s="230">
        <v>20</v>
      </c>
      <c r="B153" s="246" t="s">
        <v>1010</v>
      </c>
      <c r="C153" s="238">
        <f>data!AE88</f>
        <v>553383</v>
      </c>
      <c r="D153" s="238">
        <f>data!AF88</f>
        <v>0</v>
      </c>
      <c r="E153" s="238">
        <f>data!AG88</f>
        <v>1091454</v>
      </c>
      <c r="F153" s="238">
        <f>data!AH88</f>
        <v>104344</v>
      </c>
      <c r="G153" s="238">
        <f>data!AI88</f>
        <v>0</v>
      </c>
      <c r="H153" s="238">
        <f>data!AJ88</f>
        <v>918173</v>
      </c>
      <c r="I153" s="238">
        <f>data!AK88</f>
        <v>0</v>
      </c>
    </row>
    <row r="154" spans="1:9" ht="20.100000000000001" customHeight="1">
      <c r="A154" s="230">
        <v>21</v>
      </c>
      <c r="B154" s="246" t="s">
        <v>1011</v>
      </c>
      <c r="C154" s="238">
        <f>data!AE89</f>
        <v>639298</v>
      </c>
      <c r="D154" s="238">
        <f>data!AF89</f>
        <v>0</v>
      </c>
      <c r="E154" s="238">
        <f>data!AG89</f>
        <v>1156033</v>
      </c>
      <c r="F154" s="238">
        <f>data!AH89</f>
        <v>104344</v>
      </c>
      <c r="G154" s="238">
        <f>data!AI89</f>
        <v>0</v>
      </c>
      <c r="H154" s="238">
        <f>data!AJ89</f>
        <v>918545</v>
      </c>
      <c r="I154" s="238">
        <f>data!AK89</f>
        <v>0</v>
      </c>
    </row>
    <row r="155" spans="1:9" ht="20.100000000000001" customHeight="1">
      <c r="A155" s="230" t="s">
        <v>1012</v>
      </c>
      <c r="B155" s="238"/>
      <c r="C155" s="248"/>
      <c r="D155" s="248"/>
      <c r="E155" s="248"/>
      <c r="F155" s="248"/>
      <c r="G155" s="248"/>
      <c r="H155" s="248"/>
      <c r="I155" s="248"/>
    </row>
    <row r="156" spans="1:9" ht="20.100000000000001" customHeight="1">
      <c r="A156" s="230">
        <v>22</v>
      </c>
      <c r="B156" s="238" t="s">
        <v>1013</v>
      </c>
      <c r="C156" s="238">
        <f>data!AE90</f>
        <v>928</v>
      </c>
      <c r="D156" s="238">
        <f>data!AF90</f>
        <v>0</v>
      </c>
      <c r="E156" s="238">
        <f>data!AG90</f>
        <v>567</v>
      </c>
      <c r="F156" s="238">
        <f>data!AH90</f>
        <v>853</v>
      </c>
      <c r="G156" s="238">
        <f>data!AI90</f>
        <v>0</v>
      </c>
      <c r="H156" s="238">
        <f>data!AJ90</f>
        <v>3235</v>
      </c>
      <c r="I156" s="238">
        <f>data!AK90</f>
        <v>0</v>
      </c>
    </row>
    <row r="157" spans="1:9" ht="20.100000000000001" customHeight="1">
      <c r="A157" s="230">
        <v>23</v>
      </c>
      <c r="B157" s="238" t="s">
        <v>1014</v>
      </c>
      <c r="C157" s="238">
        <f>data!AE91</f>
        <v>0</v>
      </c>
      <c r="D157" s="238">
        <f>data!AF91</f>
        <v>0</v>
      </c>
      <c r="E157" s="238">
        <f>data!AG91</f>
        <v>0</v>
      </c>
      <c r="F157" s="238">
        <f>data!AH91</f>
        <v>0</v>
      </c>
      <c r="G157" s="238">
        <f>data!AI91</f>
        <v>0</v>
      </c>
      <c r="H157" s="238">
        <f>data!AJ91</f>
        <v>0</v>
      </c>
      <c r="I157" s="238">
        <f>data!AK91</f>
        <v>0</v>
      </c>
    </row>
    <row r="158" spans="1:9" ht="20.100000000000001" customHeight="1">
      <c r="A158" s="230">
        <v>24</v>
      </c>
      <c r="B158" s="238" t="s">
        <v>1015</v>
      </c>
      <c r="C158" s="238">
        <f>data!AE92</f>
        <v>928</v>
      </c>
      <c r="D158" s="238">
        <f>data!AF92</f>
        <v>0</v>
      </c>
      <c r="E158" s="238">
        <f>data!AG92</f>
        <v>567</v>
      </c>
      <c r="F158" s="238">
        <f>data!AH92</f>
        <v>853</v>
      </c>
      <c r="G158" s="238">
        <f>data!AI92</f>
        <v>0</v>
      </c>
      <c r="H158" s="238">
        <f>data!AJ92</f>
        <v>3235</v>
      </c>
      <c r="I158" s="238">
        <f>data!AK92</f>
        <v>0</v>
      </c>
    </row>
    <row r="159" spans="1:9" ht="20.100000000000001" customHeight="1">
      <c r="A159" s="230">
        <v>25</v>
      </c>
      <c r="B159" s="238" t="s">
        <v>1016</v>
      </c>
      <c r="C159" s="238">
        <f>data!AE93</f>
        <v>2372</v>
      </c>
      <c r="D159" s="238">
        <f>data!AF93</f>
        <v>0</v>
      </c>
      <c r="E159" s="238">
        <f>data!AG93</f>
        <v>1083</v>
      </c>
      <c r="F159" s="238">
        <f>data!AH93</f>
        <v>156</v>
      </c>
      <c r="G159" s="238">
        <f>data!AI93</f>
        <v>0</v>
      </c>
      <c r="H159" s="238">
        <f>data!AJ93</f>
        <v>67</v>
      </c>
      <c r="I159" s="238">
        <f>data!AK93</f>
        <v>0</v>
      </c>
    </row>
    <row r="160" spans="1:9" ht="20.100000000000001" customHeight="1">
      <c r="A160" s="230">
        <v>26</v>
      </c>
      <c r="B160" s="238" t="s">
        <v>293</v>
      </c>
      <c r="C160" s="245">
        <f>data!AE94</f>
        <v>0</v>
      </c>
      <c r="D160" s="245">
        <f>data!AF94</f>
        <v>0</v>
      </c>
      <c r="E160" s="245">
        <f>data!AG94</f>
        <v>0</v>
      </c>
      <c r="F160" s="245">
        <f>data!AH94</f>
        <v>0</v>
      </c>
      <c r="G160" s="245">
        <f>data!AI94</f>
        <v>0</v>
      </c>
      <c r="H160" s="245">
        <f>data!AJ94</f>
        <v>3.19</v>
      </c>
      <c r="I160" s="245">
        <f>data!AK94</f>
        <v>0</v>
      </c>
    </row>
    <row r="161" spans="1:9" ht="20.100000000000001" customHeight="1">
      <c r="A161" s="231" t="s">
        <v>998</v>
      </c>
      <c r="B161" s="232"/>
      <c r="C161" s="232"/>
      <c r="D161" s="232"/>
      <c r="E161" s="232"/>
      <c r="F161" s="232"/>
      <c r="G161" s="232"/>
      <c r="H161" s="232"/>
      <c r="I161" s="231"/>
    </row>
    <row r="162" spans="1:9" ht="20.100000000000001" customHeight="1">
      <c r="D162" s="234"/>
      <c r="I162" s="235" t="s">
        <v>1032</v>
      </c>
    </row>
    <row r="163" spans="1:9" ht="20.100000000000001" customHeight="1">
      <c r="A163" s="234"/>
    </row>
    <row r="164" spans="1:9" ht="20.100000000000001" customHeight="1">
      <c r="A164" s="236" t="str">
        <f>"Hospital: "&amp;data!C98</f>
        <v>Hospital: Odessa Memorial Healthcare Center</v>
      </c>
      <c r="G164" s="237"/>
      <c r="H164" s="236" t="str">
        <f>"FYE: "&amp;data!C96</f>
        <v>FYE: 12/31/2024</v>
      </c>
    </row>
    <row r="165" spans="1:9" ht="20.100000000000001" customHeight="1">
      <c r="A165" s="230">
        <v>1</v>
      </c>
      <c r="B165" s="238" t="s">
        <v>235</v>
      </c>
      <c r="C165" s="240" t="s">
        <v>70</v>
      </c>
      <c r="D165" s="240" t="s">
        <v>71</v>
      </c>
      <c r="E165" s="240" t="s">
        <v>72</v>
      </c>
      <c r="F165" s="240" t="s">
        <v>73</v>
      </c>
      <c r="G165" s="240" t="s">
        <v>74</v>
      </c>
      <c r="H165" s="240" t="s">
        <v>75</v>
      </c>
      <c r="I165" s="240" t="s">
        <v>76</v>
      </c>
    </row>
    <row r="166" spans="1:9" ht="20.100000000000001" customHeight="1">
      <c r="A166" s="241">
        <v>2</v>
      </c>
      <c r="B166" s="242" t="s">
        <v>1000</v>
      </c>
      <c r="C166" s="244" t="s">
        <v>149</v>
      </c>
      <c r="D166" s="244" t="s">
        <v>150</v>
      </c>
      <c r="E166" s="244" t="s">
        <v>136</v>
      </c>
      <c r="F166" s="244" t="s">
        <v>151</v>
      </c>
      <c r="G166" s="244" t="s">
        <v>1033</v>
      </c>
      <c r="H166" s="244" t="s">
        <v>153</v>
      </c>
      <c r="I166" s="244" t="s">
        <v>154</v>
      </c>
    </row>
    <row r="167" spans="1:9" ht="20.100000000000001" customHeight="1">
      <c r="A167" s="241"/>
      <c r="B167" s="242"/>
      <c r="C167" s="244" t="s">
        <v>198</v>
      </c>
      <c r="D167" s="244" t="s">
        <v>198</v>
      </c>
      <c r="E167" s="244" t="s">
        <v>1034</v>
      </c>
      <c r="F167" s="244" t="s">
        <v>208</v>
      </c>
      <c r="G167" s="244" t="s">
        <v>147</v>
      </c>
      <c r="H167" s="243" t="s">
        <v>1035</v>
      </c>
      <c r="I167" s="244" t="s">
        <v>195</v>
      </c>
    </row>
    <row r="168" spans="1:9" ht="20.100000000000001" customHeight="1">
      <c r="A168" s="230">
        <v>3</v>
      </c>
      <c r="B168" s="238" t="s">
        <v>1004</v>
      </c>
      <c r="C168" s="240" t="s">
        <v>252</v>
      </c>
      <c r="D168" s="240" t="s">
        <v>252</v>
      </c>
      <c r="E168" s="240" t="s">
        <v>243</v>
      </c>
      <c r="F168" s="240" t="s">
        <v>253</v>
      </c>
      <c r="G168" s="240" t="s">
        <v>254</v>
      </c>
      <c r="H168" s="240" t="s">
        <v>255</v>
      </c>
      <c r="I168" s="240" t="s">
        <v>254</v>
      </c>
    </row>
    <row r="169" spans="1:9" ht="20.100000000000001" customHeight="1">
      <c r="A169" s="230">
        <v>4</v>
      </c>
      <c r="B169" s="238" t="s">
        <v>260</v>
      </c>
      <c r="C169" s="238">
        <f>data!AL59</f>
        <v>0</v>
      </c>
      <c r="D169" s="238">
        <f>data!AM59</f>
        <v>0</v>
      </c>
      <c r="E169" s="238">
        <f>data!AN59</f>
        <v>0</v>
      </c>
      <c r="F169" s="238">
        <f>data!AO59</f>
        <v>696</v>
      </c>
      <c r="G169" s="238">
        <f>data!AP59</f>
        <v>0</v>
      </c>
      <c r="H169" s="238">
        <f>data!AQ59</f>
        <v>0</v>
      </c>
      <c r="I169" s="238">
        <f>data!AR59</f>
        <v>0</v>
      </c>
    </row>
    <row r="170" spans="1:9" ht="20.100000000000001" customHeight="1">
      <c r="A170" s="230">
        <v>5</v>
      </c>
      <c r="B170" s="238" t="s">
        <v>261</v>
      </c>
      <c r="C170" s="245">
        <f>data!AL60</f>
        <v>0</v>
      </c>
      <c r="D170" s="245">
        <f>data!AM60</f>
        <v>0</v>
      </c>
      <c r="E170" s="245">
        <f>data!AN60</f>
        <v>0</v>
      </c>
      <c r="F170" s="245">
        <f>data!AO60</f>
        <v>7.0000000000000007E-2</v>
      </c>
      <c r="G170" s="245">
        <f>data!AP60</f>
        <v>0</v>
      </c>
      <c r="H170" s="245">
        <f>data!AQ60</f>
        <v>0</v>
      </c>
      <c r="I170" s="245">
        <f>data!AR60</f>
        <v>0</v>
      </c>
    </row>
    <row r="171" spans="1:9" ht="20.100000000000001" customHeight="1">
      <c r="A171" s="230">
        <v>6</v>
      </c>
      <c r="B171" s="238" t="s">
        <v>262</v>
      </c>
      <c r="C171" s="238">
        <f>data!AL61</f>
        <v>0</v>
      </c>
      <c r="D171" s="238">
        <f>data!AM61</f>
        <v>0</v>
      </c>
      <c r="E171" s="238">
        <f>data!AN61</f>
        <v>0</v>
      </c>
      <c r="F171" s="238">
        <f>data!AO61</f>
        <v>6802</v>
      </c>
      <c r="G171" s="238">
        <f>data!AP61</f>
        <v>0</v>
      </c>
      <c r="H171" s="238">
        <f>data!AQ61</f>
        <v>0</v>
      </c>
      <c r="I171" s="238">
        <f>data!AR61</f>
        <v>0</v>
      </c>
    </row>
    <row r="172" spans="1:9" ht="20.100000000000001" customHeight="1">
      <c r="A172" s="230">
        <v>7</v>
      </c>
      <c r="B172" s="238" t="s">
        <v>10</v>
      </c>
      <c r="C172" s="238">
        <f>data!AL62</f>
        <v>0</v>
      </c>
      <c r="D172" s="238">
        <f>data!AM62</f>
        <v>0</v>
      </c>
      <c r="E172" s="238">
        <f>data!AN62</f>
        <v>0</v>
      </c>
      <c r="F172" s="238">
        <f>data!AO62</f>
        <v>1450</v>
      </c>
      <c r="G172" s="238">
        <f>data!AP62</f>
        <v>0</v>
      </c>
      <c r="H172" s="238">
        <f>data!AQ62</f>
        <v>0</v>
      </c>
      <c r="I172" s="238">
        <f>data!AR62</f>
        <v>0</v>
      </c>
    </row>
    <row r="173" spans="1:9" ht="20.100000000000001" customHeight="1">
      <c r="A173" s="230">
        <v>8</v>
      </c>
      <c r="B173" s="238" t="s">
        <v>263</v>
      </c>
      <c r="C173" s="238">
        <f>data!AL63</f>
        <v>0</v>
      </c>
      <c r="D173" s="238">
        <f>data!AM63</f>
        <v>0</v>
      </c>
      <c r="E173" s="238">
        <f>data!AN63</f>
        <v>0</v>
      </c>
      <c r="F173" s="238">
        <f>data!AO63</f>
        <v>6993</v>
      </c>
      <c r="G173" s="238">
        <f>data!AP63</f>
        <v>0</v>
      </c>
      <c r="H173" s="238">
        <f>data!AQ63</f>
        <v>0</v>
      </c>
      <c r="I173" s="238">
        <f>data!AR63</f>
        <v>0</v>
      </c>
    </row>
    <row r="174" spans="1:9" ht="20.100000000000001" customHeight="1">
      <c r="A174" s="230">
        <v>9</v>
      </c>
      <c r="B174" s="238" t="s">
        <v>264</v>
      </c>
      <c r="C174" s="238">
        <f>data!AL64</f>
        <v>0</v>
      </c>
      <c r="D174" s="238">
        <f>data!AM64</f>
        <v>0</v>
      </c>
      <c r="E174" s="238">
        <f>data!AN64</f>
        <v>0</v>
      </c>
      <c r="F174" s="238">
        <f>data!AO64</f>
        <v>428</v>
      </c>
      <c r="G174" s="238">
        <f>data!AP64</f>
        <v>0</v>
      </c>
      <c r="H174" s="238">
        <f>data!AQ64</f>
        <v>0</v>
      </c>
      <c r="I174" s="238">
        <f>data!AR64</f>
        <v>0</v>
      </c>
    </row>
    <row r="175" spans="1:9" ht="20.100000000000001" customHeight="1">
      <c r="A175" s="230">
        <v>10</v>
      </c>
      <c r="B175" s="238" t="s">
        <v>520</v>
      </c>
      <c r="C175" s="238">
        <f>data!AL65</f>
        <v>0</v>
      </c>
      <c r="D175" s="238">
        <f>data!AM65</f>
        <v>0</v>
      </c>
      <c r="E175" s="238">
        <f>data!AN65</f>
        <v>0</v>
      </c>
      <c r="F175" s="238">
        <f>data!AO65</f>
        <v>0</v>
      </c>
      <c r="G175" s="238">
        <f>data!AP65</f>
        <v>0</v>
      </c>
      <c r="H175" s="238">
        <f>data!AQ65</f>
        <v>0</v>
      </c>
      <c r="I175" s="238">
        <f>data!AR65</f>
        <v>0</v>
      </c>
    </row>
    <row r="176" spans="1:9" ht="20.100000000000001" customHeight="1">
      <c r="A176" s="230">
        <v>11</v>
      </c>
      <c r="B176" s="238" t="s">
        <v>521</v>
      </c>
      <c r="C176" s="238">
        <f>data!AL66</f>
        <v>0</v>
      </c>
      <c r="D176" s="238">
        <f>data!AM66</f>
        <v>0</v>
      </c>
      <c r="E176" s="238">
        <f>data!AN66</f>
        <v>0</v>
      </c>
      <c r="F176" s="238">
        <f>data!AO66</f>
        <v>184</v>
      </c>
      <c r="G176" s="238">
        <f>data!AP66</f>
        <v>0</v>
      </c>
      <c r="H176" s="238">
        <f>data!AQ66</f>
        <v>0</v>
      </c>
      <c r="I176" s="238">
        <f>data!AR66</f>
        <v>0</v>
      </c>
    </row>
    <row r="177" spans="1:9" ht="20.100000000000001" customHeight="1">
      <c r="A177" s="230">
        <v>12</v>
      </c>
      <c r="B177" s="238" t="s">
        <v>15</v>
      </c>
      <c r="C177" s="238">
        <f>data!AL67</f>
        <v>0</v>
      </c>
      <c r="D177" s="238">
        <f>data!AM67</f>
        <v>0</v>
      </c>
      <c r="E177" s="238">
        <f>data!AN67</f>
        <v>0</v>
      </c>
      <c r="F177" s="238">
        <f>data!AO67</f>
        <v>0</v>
      </c>
      <c r="G177" s="238">
        <f>data!AP67</f>
        <v>0</v>
      </c>
      <c r="H177" s="238">
        <f>data!AQ67</f>
        <v>0</v>
      </c>
      <c r="I177" s="238">
        <f>data!AR67</f>
        <v>0</v>
      </c>
    </row>
    <row r="178" spans="1:9" ht="20.100000000000001" customHeight="1">
      <c r="A178" s="230">
        <v>13</v>
      </c>
      <c r="B178" s="238" t="s">
        <v>1005</v>
      </c>
      <c r="C178" s="238">
        <f>data!AL68</f>
        <v>0</v>
      </c>
      <c r="D178" s="238">
        <f>data!AM68</f>
        <v>0</v>
      </c>
      <c r="E178" s="238">
        <f>data!AN68</f>
        <v>0</v>
      </c>
      <c r="F178" s="238">
        <f>data!AO68</f>
        <v>0</v>
      </c>
      <c r="G178" s="238">
        <f>data!AP68</f>
        <v>0</v>
      </c>
      <c r="H178" s="238">
        <f>data!AQ68</f>
        <v>0</v>
      </c>
      <c r="I178" s="238">
        <f>data!AR68</f>
        <v>0</v>
      </c>
    </row>
    <row r="179" spans="1:9" ht="20.100000000000001" customHeight="1">
      <c r="A179" s="230">
        <v>14</v>
      </c>
      <c r="B179" s="238" t="s">
        <v>1006</v>
      </c>
      <c r="C179" s="238">
        <f>data!AL69</f>
        <v>0</v>
      </c>
      <c r="D179" s="238">
        <f>data!AM69</f>
        <v>0</v>
      </c>
      <c r="E179" s="238">
        <f>data!AN69</f>
        <v>0</v>
      </c>
      <c r="F179" s="238">
        <f>data!AO69</f>
        <v>32</v>
      </c>
      <c r="G179" s="238">
        <f>data!AP69</f>
        <v>0</v>
      </c>
      <c r="H179" s="238">
        <f>data!AQ69</f>
        <v>0</v>
      </c>
      <c r="I179" s="238">
        <f>data!AR69</f>
        <v>0</v>
      </c>
    </row>
    <row r="180" spans="1:9" ht="20.100000000000001" customHeight="1">
      <c r="A180" s="230">
        <v>15</v>
      </c>
      <c r="B180" s="238" t="s">
        <v>283</v>
      </c>
      <c r="C180" s="238">
        <f>-data!AL84</f>
        <v>0</v>
      </c>
      <c r="D180" s="238">
        <f>-data!AM84</f>
        <v>0</v>
      </c>
      <c r="E180" s="238">
        <f>-data!AN84</f>
        <v>0</v>
      </c>
      <c r="F180" s="238">
        <f>-data!AO84</f>
        <v>0</v>
      </c>
      <c r="G180" s="238">
        <f>-data!AP84</f>
        <v>0</v>
      </c>
      <c r="H180" s="238">
        <f>-data!AQ84</f>
        <v>0</v>
      </c>
      <c r="I180" s="238">
        <f>-data!AR84</f>
        <v>0</v>
      </c>
    </row>
    <row r="181" spans="1:9" ht="20.100000000000001" customHeight="1">
      <c r="A181" s="230">
        <v>16</v>
      </c>
      <c r="B181" s="246" t="s">
        <v>1007</v>
      </c>
      <c r="C181" s="238">
        <f>data!AL85</f>
        <v>0</v>
      </c>
      <c r="D181" s="238">
        <f>data!AM85</f>
        <v>0</v>
      </c>
      <c r="E181" s="238">
        <f>data!AN85</f>
        <v>0</v>
      </c>
      <c r="F181" s="238">
        <f>data!AO85</f>
        <v>15889</v>
      </c>
      <c r="G181" s="238">
        <f>data!AP85</f>
        <v>0</v>
      </c>
      <c r="H181" s="238">
        <f>data!AQ85</f>
        <v>0</v>
      </c>
      <c r="I181" s="238">
        <f>data!AR85</f>
        <v>0</v>
      </c>
    </row>
    <row r="182" spans="1:9" ht="20.100000000000001" customHeight="1">
      <c r="A182" s="230">
        <v>17</v>
      </c>
      <c r="B182" s="238" t="s">
        <v>285</v>
      </c>
      <c r="C182" s="248"/>
      <c r="D182" s="248"/>
      <c r="E182" s="248"/>
      <c r="F182" s="248"/>
      <c r="G182" s="248"/>
      <c r="H182" s="248"/>
      <c r="I182" s="248"/>
    </row>
    <row r="183" spans="1:9" ht="20.100000000000001" customHeight="1">
      <c r="A183" s="230">
        <v>18</v>
      </c>
      <c r="B183" s="238" t="s">
        <v>1008</v>
      </c>
      <c r="C183" s="246">
        <f>+data!M703</f>
        <v>0</v>
      </c>
      <c r="D183" s="246">
        <f>+data!M704</f>
        <v>0</v>
      </c>
      <c r="E183" s="246">
        <f>+data!M705</f>
        <v>0</v>
      </c>
      <c r="F183" s="246">
        <f>+data!M706</f>
        <v>22102</v>
      </c>
      <c r="G183" s="246">
        <f>+data!M707</f>
        <v>0</v>
      </c>
      <c r="H183" s="246">
        <f>+data!M708</f>
        <v>0</v>
      </c>
      <c r="I183" s="246">
        <f>+data!M709</f>
        <v>0</v>
      </c>
    </row>
    <row r="184" spans="1:9" ht="20.100000000000001" customHeight="1">
      <c r="A184" s="230">
        <v>19</v>
      </c>
      <c r="B184" s="246" t="s">
        <v>1009</v>
      </c>
      <c r="C184" s="238">
        <f>data!AL87</f>
        <v>0</v>
      </c>
      <c r="D184" s="238">
        <f>data!AM87</f>
        <v>0</v>
      </c>
      <c r="E184" s="238">
        <f>data!AN87</f>
        <v>0</v>
      </c>
      <c r="F184" s="238">
        <f>data!AO87</f>
        <v>70945</v>
      </c>
      <c r="G184" s="238">
        <f>data!AP87</f>
        <v>0</v>
      </c>
      <c r="H184" s="238">
        <f>data!AQ87</f>
        <v>0</v>
      </c>
      <c r="I184" s="238">
        <f>data!AR87</f>
        <v>0</v>
      </c>
    </row>
    <row r="185" spans="1:9" ht="20.100000000000001" customHeight="1">
      <c r="A185" s="230">
        <v>20</v>
      </c>
      <c r="B185" s="246" t="s">
        <v>1010</v>
      </c>
      <c r="C185" s="238">
        <f>data!AL88</f>
        <v>0</v>
      </c>
      <c r="D185" s="238">
        <f>data!AM88</f>
        <v>0</v>
      </c>
      <c r="E185" s="238">
        <f>data!AN88</f>
        <v>0</v>
      </c>
      <c r="F185" s="238">
        <f>data!AO88</f>
        <v>9197</v>
      </c>
      <c r="G185" s="238">
        <f>data!AP88</f>
        <v>0</v>
      </c>
      <c r="H185" s="238">
        <f>data!AQ88</f>
        <v>0</v>
      </c>
      <c r="I185" s="238">
        <f>data!AR88</f>
        <v>0</v>
      </c>
    </row>
    <row r="186" spans="1:9" ht="20.100000000000001" customHeight="1">
      <c r="A186" s="230">
        <v>21</v>
      </c>
      <c r="B186" s="246" t="s">
        <v>1011</v>
      </c>
      <c r="C186" s="238">
        <f>data!AL89</f>
        <v>0</v>
      </c>
      <c r="D186" s="238">
        <f>data!AM89</f>
        <v>0</v>
      </c>
      <c r="E186" s="238">
        <f>data!AN89</f>
        <v>0</v>
      </c>
      <c r="F186" s="238">
        <f>data!AO89</f>
        <v>80142</v>
      </c>
      <c r="G186" s="238">
        <f>data!AP89</f>
        <v>0</v>
      </c>
      <c r="H186" s="238">
        <f>data!AQ89</f>
        <v>0</v>
      </c>
      <c r="I186" s="238">
        <f>data!AR89</f>
        <v>0</v>
      </c>
    </row>
    <row r="187" spans="1:9" ht="20.100000000000001" customHeight="1">
      <c r="A187" s="230" t="s">
        <v>1012</v>
      </c>
      <c r="B187" s="238"/>
      <c r="C187" s="248"/>
      <c r="D187" s="248"/>
      <c r="E187" s="248"/>
      <c r="F187" s="248"/>
      <c r="G187" s="248"/>
      <c r="H187" s="248"/>
      <c r="I187" s="248"/>
    </row>
    <row r="188" spans="1:9" ht="20.100000000000001" customHeight="1">
      <c r="A188" s="230">
        <v>22</v>
      </c>
      <c r="B188" s="238" t="s">
        <v>1013</v>
      </c>
      <c r="C188" s="238">
        <f>data!AL90</f>
        <v>0</v>
      </c>
      <c r="D188" s="238">
        <f>data!AM90</f>
        <v>0</v>
      </c>
      <c r="E188" s="238">
        <f>data!AN90</f>
        <v>0</v>
      </c>
      <c r="F188" s="238">
        <f>data!AO90</f>
        <v>0</v>
      </c>
      <c r="G188" s="238">
        <f>data!AP90</f>
        <v>0</v>
      </c>
      <c r="H188" s="238">
        <f>data!AQ90</f>
        <v>0</v>
      </c>
      <c r="I188" s="238">
        <f>data!AR90</f>
        <v>0</v>
      </c>
    </row>
    <row r="189" spans="1:9" ht="20.100000000000001" customHeight="1">
      <c r="A189" s="230">
        <v>23</v>
      </c>
      <c r="B189" s="238" t="s">
        <v>1014</v>
      </c>
      <c r="C189" s="238">
        <f>data!AL91</f>
        <v>0</v>
      </c>
      <c r="D189" s="238">
        <f>data!AM91</f>
        <v>0</v>
      </c>
      <c r="E189" s="238">
        <f>data!AN91</f>
        <v>0</v>
      </c>
      <c r="F189" s="238">
        <f>data!AO91</f>
        <v>86</v>
      </c>
      <c r="G189" s="238">
        <f>data!AP91</f>
        <v>0</v>
      </c>
      <c r="H189" s="238">
        <f>data!AQ91</f>
        <v>0</v>
      </c>
      <c r="I189" s="238">
        <f>data!AR91</f>
        <v>0</v>
      </c>
    </row>
    <row r="190" spans="1:9" ht="20.100000000000001" customHeight="1">
      <c r="A190" s="230">
        <v>24</v>
      </c>
      <c r="B190" s="238" t="s">
        <v>1015</v>
      </c>
      <c r="C190" s="238">
        <f>data!AL92</f>
        <v>0</v>
      </c>
      <c r="D190" s="238">
        <f>data!AM92</f>
        <v>0</v>
      </c>
      <c r="E190" s="238">
        <f>data!AN92</f>
        <v>0</v>
      </c>
      <c r="F190" s="238">
        <f>data!AO92</f>
        <v>0</v>
      </c>
      <c r="G190" s="238">
        <f>data!AP92</f>
        <v>0</v>
      </c>
      <c r="H190" s="238">
        <f>data!AQ92</f>
        <v>0</v>
      </c>
      <c r="I190" s="238">
        <f>data!AR92</f>
        <v>0</v>
      </c>
    </row>
    <row r="191" spans="1:9" ht="20.100000000000001" customHeight="1">
      <c r="A191" s="230">
        <v>25</v>
      </c>
      <c r="B191" s="238" t="s">
        <v>1016</v>
      </c>
      <c r="C191" s="238">
        <f>data!AL93</f>
        <v>0</v>
      </c>
      <c r="D191" s="238">
        <f>data!AM93</f>
        <v>0</v>
      </c>
      <c r="E191" s="238">
        <f>data!AN93</f>
        <v>0</v>
      </c>
      <c r="F191" s="238">
        <f>data!AO93</f>
        <v>246</v>
      </c>
      <c r="G191" s="238">
        <f>data!AP93</f>
        <v>0</v>
      </c>
      <c r="H191" s="238">
        <f>data!AQ93</f>
        <v>0</v>
      </c>
      <c r="I191" s="238">
        <f>data!AR93</f>
        <v>0</v>
      </c>
    </row>
    <row r="192" spans="1:9" ht="20.100000000000001" customHeight="1">
      <c r="A192" s="230">
        <v>26</v>
      </c>
      <c r="B192" s="238" t="s">
        <v>293</v>
      </c>
      <c r="C192" s="245">
        <f>data!AL94</f>
        <v>0</v>
      </c>
      <c r="D192" s="245">
        <f>data!AM94</f>
        <v>0</v>
      </c>
      <c r="E192" s="245">
        <f>data!AN94</f>
        <v>0</v>
      </c>
      <c r="F192" s="245">
        <f>data!AO94</f>
        <v>0.06</v>
      </c>
      <c r="G192" s="245">
        <f>data!AP94</f>
        <v>0</v>
      </c>
      <c r="H192" s="245">
        <f>data!AQ94</f>
        <v>0</v>
      </c>
      <c r="I192" s="245">
        <f>data!AR94</f>
        <v>0</v>
      </c>
    </row>
    <row r="193" spans="1:9" ht="20.100000000000001" customHeight="1">
      <c r="A193" s="231" t="s">
        <v>998</v>
      </c>
      <c r="B193" s="232"/>
      <c r="C193" s="232"/>
      <c r="D193" s="232"/>
      <c r="E193" s="232"/>
      <c r="F193" s="232"/>
      <c r="G193" s="232"/>
      <c r="H193" s="232"/>
      <c r="I193" s="231"/>
    </row>
    <row r="194" spans="1:9" ht="20.100000000000001" customHeight="1">
      <c r="D194" s="234"/>
      <c r="I194" s="235" t="s">
        <v>1036</v>
      </c>
    </row>
    <row r="195" spans="1:9" ht="20.100000000000001" customHeight="1">
      <c r="A195" s="234"/>
    </row>
    <row r="196" spans="1:9" ht="20.100000000000001" customHeight="1">
      <c r="A196" s="236" t="str">
        <f>"Hospital: "&amp;data!C98</f>
        <v>Hospital: Odessa Memorial Healthcare Center</v>
      </c>
      <c r="G196" s="237"/>
      <c r="H196" s="236" t="str">
        <f>"FYE: "&amp;data!C96</f>
        <v>FYE: 12/31/2024</v>
      </c>
    </row>
    <row r="197" spans="1:9" ht="20.100000000000001" customHeight="1">
      <c r="A197" s="230">
        <v>1</v>
      </c>
      <c r="B197" s="238" t="s">
        <v>235</v>
      </c>
      <c r="C197" s="240" t="s">
        <v>77</v>
      </c>
      <c r="D197" s="240" t="s">
        <v>78</v>
      </c>
      <c r="E197" s="240" t="s">
        <v>79</v>
      </c>
      <c r="F197" s="240" t="s">
        <v>80</v>
      </c>
      <c r="G197" s="240" t="s">
        <v>81</v>
      </c>
      <c r="H197" s="240" t="s">
        <v>82</v>
      </c>
      <c r="I197" s="240" t="s">
        <v>83</v>
      </c>
    </row>
    <row r="198" spans="1:9" ht="20.100000000000001" customHeight="1">
      <c r="A198" s="241">
        <v>2</v>
      </c>
      <c r="B198" s="242" t="s">
        <v>1000</v>
      </c>
      <c r="C198" s="244"/>
      <c r="D198" s="244" t="s">
        <v>156</v>
      </c>
      <c r="E198" s="244" t="s">
        <v>157</v>
      </c>
      <c r="F198" s="244" t="s">
        <v>158</v>
      </c>
      <c r="G198" s="244" t="s">
        <v>1037</v>
      </c>
      <c r="H198" s="244" t="s">
        <v>160</v>
      </c>
      <c r="I198" s="244"/>
    </row>
    <row r="199" spans="1:9" ht="20.100000000000001" customHeight="1">
      <c r="A199" s="241"/>
      <c r="B199" s="242"/>
      <c r="C199" s="244" t="s">
        <v>155</v>
      </c>
      <c r="D199" s="244" t="s">
        <v>257</v>
      </c>
      <c r="E199" s="244" t="s">
        <v>1038</v>
      </c>
      <c r="F199" s="244" t="s">
        <v>212</v>
      </c>
      <c r="G199" s="244" t="s">
        <v>227</v>
      </c>
      <c r="H199" s="244" t="s">
        <v>214</v>
      </c>
      <c r="I199" s="244" t="s">
        <v>161</v>
      </c>
    </row>
    <row r="200" spans="1:9" ht="20.100000000000001" customHeight="1">
      <c r="A200" s="230">
        <v>3</v>
      </c>
      <c r="B200" s="238" t="s">
        <v>1004</v>
      </c>
      <c r="C200" s="240" t="s">
        <v>252</v>
      </c>
      <c r="D200" s="240" t="s">
        <v>257</v>
      </c>
      <c r="E200" s="240" t="s">
        <v>254</v>
      </c>
      <c r="F200" s="250"/>
      <c r="G200" s="250"/>
      <c r="H200" s="250"/>
      <c r="I200" s="240" t="s">
        <v>258</v>
      </c>
    </row>
    <row r="201" spans="1:9" ht="20.100000000000001" customHeight="1">
      <c r="A201" s="230">
        <v>4</v>
      </c>
      <c r="B201" s="238" t="s">
        <v>260</v>
      </c>
      <c r="C201" s="238">
        <f>data!AS59</f>
        <v>0</v>
      </c>
      <c r="D201" s="238">
        <f>data!AT59</f>
        <v>0</v>
      </c>
      <c r="E201" s="238">
        <f>data!AU59</f>
        <v>0</v>
      </c>
      <c r="F201" s="250"/>
      <c r="G201" s="250"/>
      <c r="H201" s="250"/>
      <c r="I201" s="238">
        <f>data!AY59</f>
        <v>16587</v>
      </c>
    </row>
    <row r="202" spans="1:9" ht="20.100000000000001" customHeight="1">
      <c r="A202" s="230">
        <v>5</v>
      </c>
      <c r="B202" s="238" t="s">
        <v>261</v>
      </c>
      <c r="C202" s="245">
        <f>data!AS60</f>
        <v>0</v>
      </c>
      <c r="D202" s="245">
        <f>data!AT60</f>
        <v>0</v>
      </c>
      <c r="E202" s="245">
        <f>data!AU60</f>
        <v>0</v>
      </c>
      <c r="F202" s="245">
        <f>data!AV60</f>
        <v>0</v>
      </c>
      <c r="G202" s="245">
        <f>data!AW60</f>
        <v>0</v>
      </c>
      <c r="H202" s="245">
        <f>data!AX60</f>
        <v>0</v>
      </c>
      <c r="I202" s="245">
        <f>data!AY60</f>
        <v>5.58</v>
      </c>
    </row>
    <row r="203" spans="1:9" ht="20.100000000000001" customHeight="1">
      <c r="A203" s="230">
        <v>6</v>
      </c>
      <c r="B203" s="238" t="s">
        <v>262</v>
      </c>
      <c r="C203" s="238">
        <f>data!AS61</f>
        <v>0</v>
      </c>
      <c r="D203" s="238">
        <f>data!AT61</f>
        <v>0</v>
      </c>
      <c r="E203" s="238">
        <f>data!AU61</f>
        <v>0</v>
      </c>
      <c r="F203" s="238">
        <f>data!AV61</f>
        <v>0</v>
      </c>
      <c r="G203" s="238">
        <f>data!AW61</f>
        <v>0</v>
      </c>
      <c r="H203" s="238">
        <f>data!AX61</f>
        <v>0</v>
      </c>
      <c r="I203" s="238">
        <f>data!AY61</f>
        <v>260716</v>
      </c>
    </row>
    <row r="204" spans="1:9" ht="20.100000000000001" customHeight="1">
      <c r="A204" s="230">
        <v>7</v>
      </c>
      <c r="B204" s="238" t="s">
        <v>10</v>
      </c>
      <c r="C204" s="238">
        <f>data!AS62</f>
        <v>0</v>
      </c>
      <c r="D204" s="238">
        <f>data!AT62</f>
        <v>0</v>
      </c>
      <c r="E204" s="238">
        <f>data!AU62</f>
        <v>0</v>
      </c>
      <c r="F204" s="238">
        <f>data!AV62</f>
        <v>0</v>
      </c>
      <c r="G204" s="238">
        <f>data!AW62</f>
        <v>0</v>
      </c>
      <c r="H204" s="238">
        <f>data!AX62</f>
        <v>0</v>
      </c>
      <c r="I204" s="238">
        <f>data!AY62</f>
        <v>55596</v>
      </c>
    </row>
    <row r="205" spans="1:9" ht="20.100000000000001" customHeight="1">
      <c r="A205" s="230">
        <v>8</v>
      </c>
      <c r="B205" s="238" t="s">
        <v>263</v>
      </c>
      <c r="C205" s="238">
        <f>data!AS63</f>
        <v>0</v>
      </c>
      <c r="D205" s="238">
        <f>data!AT63</f>
        <v>0</v>
      </c>
      <c r="E205" s="238">
        <f>data!AU63</f>
        <v>0</v>
      </c>
      <c r="F205" s="238">
        <f>data!AV63</f>
        <v>0</v>
      </c>
      <c r="G205" s="238">
        <f>data!AW63</f>
        <v>0</v>
      </c>
      <c r="H205" s="238">
        <f>data!AX63</f>
        <v>0</v>
      </c>
      <c r="I205" s="238">
        <f>data!AY63</f>
        <v>11579</v>
      </c>
    </row>
    <row r="206" spans="1:9" ht="20.100000000000001" customHeight="1">
      <c r="A206" s="230">
        <v>9</v>
      </c>
      <c r="B206" s="238" t="s">
        <v>264</v>
      </c>
      <c r="C206" s="238">
        <f>data!AS64</f>
        <v>0</v>
      </c>
      <c r="D206" s="238">
        <f>data!AT64</f>
        <v>0</v>
      </c>
      <c r="E206" s="238">
        <f>data!AU64</f>
        <v>0</v>
      </c>
      <c r="F206" s="238">
        <f>data!AV64</f>
        <v>0</v>
      </c>
      <c r="G206" s="238">
        <f>data!AW64</f>
        <v>0</v>
      </c>
      <c r="H206" s="238">
        <f>data!AX64</f>
        <v>0</v>
      </c>
      <c r="I206" s="238">
        <f>data!AY64</f>
        <v>121833</v>
      </c>
    </row>
    <row r="207" spans="1:9" ht="20.100000000000001" customHeight="1">
      <c r="A207" s="230">
        <v>10</v>
      </c>
      <c r="B207" s="238" t="s">
        <v>520</v>
      </c>
      <c r="C207" s="238">
        <f>data!AS65</f>
        <v>0</v>
      </c>
      <c r="D207" s="238">
        <f>data!AT65</f>
        <v>0</v>
      </c>
      <c r="E207" s="238">
        <f>data!AU65</f>
        <v>0</v>
      </c>
      <c r="F207" s="238">
        <f>data!AV65</f>
        <v>0</v>
      </c>
      <c r="G207" s="238">
        <f>data!AW65</f>
        <v>0</v>
      </c>
      <c r="H207" s="238">
        <f>data!AX65</f>
        <v>0</v>
      </c>
      <c r="I207" s="238">
        <f>data!AY65</f>
        <v>0</v>
      </c>
    </row>
    <row r="208" spans="1:9" ht="20.100000000000001" customHeight="1">
      <c r="A208" s="230">
        <v>11</v>
      </c>
      <c r="B208" s="238" t="s">
        <v>521</v>
      </c>
      <c r="C208" s="238">
        <f>data!AS66</f>
        <v>0</v>
      </c>
      <c r="D208" s="238">
        <f>data!AT66</f>
        <v>0</v>
      </c>
      <c r="E208" s="238">
        <f>data!AU66</f>
        <v>0</v>
      </c>
      <c r="F208" s="238">
        <f>data!AV66</f>
        <v>0</v>
      </c>
      <c r="G208" s="238">
        <f>data!AW66</f>
        <v>0</v>
      </c>
      <c r="H208" s="238">
        <f>data!AX66</f>
        <v>0</v>
      </c>
      <c r="I208" s="238">
        <f>data!AY66</f>
        <v>113160</v>
      </c>
    </row>
    <row r="209" spans="1:9" ht="20.100000000000001" customHeight="1">
      <c r="A209" s="230">
        <v>12</v>
      </c>
      <c r="B209" s="238" t="s">
        <v>15</v>
      </c>
      <c r="C209" s="238">
        <f>data!AS67</f>
        <v>0</v>
      </c>
      <c r="D209" s="238">
        <f>data!AT67</f>
        <v>0</v>
      </c>
      <c r="E209" s="238">
        <f>data!AU67</f>
        <v>0</v>
      </c>
      <c r="F209" s="238">
        <f>data!AV67</f>
        <v>0</v>
      </c>
      <c r="G209" s="238">
        <f>data!AW67</f>
        <v>0</v>
      </c>
      <c r="H209" s="238">
        <f>data!AX67</f>
        <v>0</v>
      </c>
      <c r="I209" s="238">
        <f>data!AY67</f>
        <v>79083</v>
      </c>
    </row>
    <row r="210" spans="1:9" ht="20.100000000000001" customHeight="1">
      <c r="A210" s="230">
        <v>13</v>
      </c>
      <c r="B210" s="238" t="s">
        <v>1005</v>
      </c>
      <c r="C210" s="238">
        <f>data!AS68</f>
        <v>0</v>
      </c>
      <c r="D210" s="238">
        <f>data!AT68</f>
        <v>0</v>
      </c>
      <c r="E210" s="238">
        <f>data!AU68</f>
        <v>0</v>
      </c>
      <c r="F210" s="238">
        <f>data!AV68</f>
        <v>0</v>
      </c>
      <c r="G210" s="238">
        <f>data!AW68</f>
        <v>0</v>
      </c>
      <c r="H210" s="238">
        <f>data!AX68</f>
        <v>0</v>
      </c>
      <c r="I210" s="238">
        <f>data!AY68</f>
        <v>0</v>
      </c>
    </row>
    <row r="211" spans="1:9" ht="20.100000000000001" customHeight="1">
      <c r="A211" s="230">
        <v>14</v>
      </c>
      <c r="B211" s="238" t="s">
        <v>1006</v>
      </c>
      <c r="C211" s="238">
        <f>data!AS69</f>
        <v>0</v>
      </c>
      <c r="D211" s="238">
        <f>data!AT69</f>
        <v>0</v>
      </c>
      <c r="E211" s="238">
        <f>data!AU69</f>
        <v>0</v>
      </c>
      <c r="F211" s="238">
        <f>data!AV69</f>
        <v>0</v>
      </c>
      <c r="G211" s="238">
        <f>data!AW69</f>
        <v>0</v>
      </c>
      <c r="H211" s="238">
        <f>data!AX69</f>
        <v>0</v>
      </c>
      <c r="I211" s="238">
        <f>data!AY69</f>
        <v>122</v>
      </c>
    </row>
    <row r="212" spans="1:9" ht="20.100000000000001" customHeight="1">
      <c r="A212" s="230">
        <v>15</v>
      </c>
      <c r="B212" s="238" t="s">
        <v>283</v>
      </c>
      <c r="C212" s="238">
        <f>-data!AS84</f>
        <v>0</v>
      </c>
      <c r="D212" s="238">
        <f>-data!AT84</f>
        <v>0</v>
      </c>
      <c r="E212" s="238">
        <f>-data!AU84</f>
        <v>0</v>
      </c>
      <c r="F212" s="238">
        <f>-data!AV84</f>
        <v>0</v>
      </c>
      <c r="G212" s="238">
        <f>-data!AW84</f>
        <v>0</v>
      </c>
      <c r="H212" s="238">
        <f>-data!AX84</f>
        <v>0</v>
      </c>
      <c r="I212" s="238">
        <f>-data!AY84</f>
        <v>-6664</v>
      </c>
    </row>
    <row r="213" spans="1:9" ht="20.100000000000001" customHeight="1">
      <c r="A213" s="230">
        <v>16</v>
      </c>
      <c r="B213" s="246" t="s">
        <v>1007</v>
      </c>
      <c r="C213" s="238">
        <f>data!AS85</f>
        <v>0</v>
      </c>
      <c r="D213" s="238">
        <f>data!AT85</f>
        <v>0</v>
      </c>
      <c r="E213" s="238">
        <f>data!AU85</f>
        <v>0</v>
      </c>
      <c r="F213" s="238">
        <f>data!AV85</f>
        <v>0</v>
      </c>
      <c r="G213" s="238">
        <f>data!AW85</f>
        <v>0</v>
      </c>
      <c r="H213" s="238">
        <f>data!AX85</f>
        <v>0</v>
      </c>
      <c r="I213" s="238">
        <f>data!AY85</f>
        <v>635425</v>
      </c>
    </row>
    <row r="214" spans="1:9" ht="20.100000000000001" customHeight="1">
      <c r="A214" s="230">
        <v>17</v>
      </c>
      <c r="B214" s="238" t="s">
        <v>285</v>
      </c>
      <c r="C214" s="248"/>
      <c r="D214" s="248"/>
      <c r="E214" s="248"/>
      <c r="F214" s="248"/>
      <c r="G214" s="248"/>
      <c r="H214" s="248"/>
      <c r="I214" s="248"/>
    </row>
    <row r="215" spans="1:9" ht="20.100000000000001" customHeight="1">
      <c r="A215" s="230">
        <v>18</v>
      </c>
      <c r="B215" s="238" t="s">
        <v>1008</v>
      </c>
      <c r="C215" s="246">
        <f>+data!M710</f>
        <v>0</v>
      </c>
      <c r="D215" s="246">
        <f>+data!M711</f>
        <v>0</v>
      </c>
      <c r="E215" s="246">
        <f>+data!M712</f>
        <v>0</v>
      </c>
      <c r="F215" s="246">
        <f>+data!M713</f>
        <v>0</v>
      </c>
      <c r="G215" s="252"/>
      <c r="H215" s="238"/>
      <c r="I215" s="238"/>
    </row>
    <row r="216" spans="1:9" ht="20.100000000000001" customHeight="1">
      <c r="A216" s="230">
        <v>19</v>
      </c>
      <c r="B216" s="246" t="s">
        <v>1009</v>
      </c>
      <c r="C216" s="238">
        <f>data!AS87</f>
        <v>0</v>
      </c>
      <c r="D216" s="238">
        <f>data!AT87</f>
        <v>0</v>
      </c>
      <c r="E216" s="238">
        <f>data!AU87</f>
        <v>0</v>
      </c>
      <c r="F216" s="238">
        <f>data!AV87</f>
        <v>0</v>
      </c>
      <c r="G216" s="253" t="str">
        <f>IF(data!AW87&gt;0,data!AW87,"")</f>
        <v>x</v>
      </c>
      <c r="H216" s="253" t="str">
        <f>IF(data!AX87&gt;0,data!AX87,"")</f>
        <v>x</v>
      </c>
      <c r="I216" s="253" t="str">
        <f>IF(data!AY87&gt;0,data!AY87,"")</f>
        <v>x</v>
      </c>
    </row>
    <row r="217" spans="1:9" ht="20.100000000000001" customHeight="1">
      <c r="A217" s="230">
        <v>20</v>
      </c>
      <c r="B217" s="246" t="s">
        <v>1010</v>
      </c>
      <c r="C217" s="238">
        <f>data!AS88</f>
        <v>0</v>
      </c>
      <c r="D217" s="238">
        <f>data!AT88</f>
        <v>0</v>
      </c>
      <c r="E217" s="238">
        <f>data!AU88</f>
        <v>0</v>
      </c>
      <c r="F217" s="238">
        <f>data!AV88</f>
        <v>0</v>
      </c>
      <c r="G217" s="253" t="str">
        <f>IF(data!AW88&gt;0,data!AW88,"")</f>
        <v>x</v>
      </c>
      <c r="H217" s="253" t="str">
        <f>IF(data!AX88&gt;0,data!AX88,"")</f>
        <v>x</v>
      </c>
      <c r="I217" s="253" t="str">
        <f>IF(data!AY88&gt;0,data!AY88,"")</f>
        <v>x</v>
      </c>
    </row>
    <row r="218" spans="1:9" ht="20.100000000000001" customHeight="1">
      <c r="A218" s="230">
        <v>21</v>
      </c>
      <c r="B218" s="246" t="s">
        <v>1011</v>
      </c>
      <c r="C218" s="238">
        <f>data!AS89</f>
        <v>0</v>
      </c>
      <c r="D218" s="238">
        <f>data!AT89</f>
        <v>0</v>
      </c>
      <c r="E218" s="238">
        <f>data!AU89</f>
        <v>0</v>
      </c>
      <c r="F218" s="238">
        <f>data!AV89</f>
        <v>0</v>
      </c>
      <c r="G218" s="253" t="str">
        <f>IF(data!AW89&gt;0,data!AW89,"")</f>
        <v>x</v>
      </c>
      <c r="H218" s="253" t="str">
        <f>IF(data!AX89&gt;0,data!AX89,"")</f>
        <v>x</v>
      </c>
      <c r="I218" s="253" t="str">
        <f>IF(data!AY89&gt;0,data!AY89,"")</f>
        <v>x</v>
      </c>
    </row>
    <row r="219" spans="1:9" ht="20.100000000000001" customHeight="1">
      <c r="A219" s="230" t="s">
        <v>1012</v>
      </c>
      <c r="B219" s="238"/>
      <c r="C219" s="248"/>
      <c r="D219" s="248"/>
      <c r="E219" s="248"/>
      <c r="F219" s="248"/>
      <c r="G219" s="248"/>
      <c r="H219" s="248"/>
      <c r="I219" s="248"/>
    </row>
    <row r="220" spans="1:9" ht="20.100000000000001" customHeight="1">
      <c r="A220" s="230">
        <v>22</v>
      </c>
      <c r="B220" s="238" t="s">
        <v>1013</v>
      </c>
      <c r="C220" s="238">
        <f>data!AS90</f>
        <v>0</v>
      </c>
      <c r="D220" s="238">
        <f>data!AT90</f>
        <v>0</v>
      </c>
      <c r="E220" s="238">
        <f>data!AU90</f>
        <v>0</v>
      </c>
      <c r="F220" s="238">
        <f>data!AV90</f>
        <v>0</v>
      </c>
      <c r="G220" s="238">
        <f>data!AW90</f>
        <v>0</v>
      </c>
      <c r="H220" s="238">
        <f>data!AX90</f>
        <v>0</v>
      </c>
      <c r="I220" s="238">
        <f>data!AY90</f>
        <v>2352</v>
      </c>
    </row>
    <row r="221" spans="1:9" ht="20.100000000000001" customHeight="1">
      <c r="A221" s="230">
        <v>23</v>
      </c>
      <c r="B221" s="238" t="s">
        <v>1014</v>
      </c>
      <c r="C221" s="238">
        <f>data!AS91</f>
        <v>0</v>
      </c>
      <c r="D221" s="238">
        <f>data!AT91</f>
        <v>0</v>
      </c>
      <c r="E221" s="238">
        <f>data!AU91</f>
        <v>0</v>
      </c>
      <c r="F221" s="238">
        <f>data!AV91</f>
        <v>0</v>
      </c>
      <c r="G221" s="238">
        <f>data!AW91</f>
        <v>0</v>
      </c>
      <c r="H221" s="253" t="str">
        <f>IF(data!AX91&gt;0,data!AX91,"")</f>
        <v>x</v>
      </c>
      <c r="I221" s="253" t="str">
        <f>IF(data!AY91&gt;0,data!AY91,"")</f>
        <v>x</v>
      </c>
    </row>
    <row r="222" spans="1:9" ht="20.100000000000001" customHeight="1">
      <c r="A222" s="230">
        <v>24</v>
      </c>
      <c r="B222" s="238" t="s">
        <v>1015</v>
      </c>
      <c r="C222" s="238">
        <f>data!AS92</f>
        <v>0</v>
      </c>
      <c r="D222" s="238">
        <f>data!AT92</f>
        <v>0</v>
      </c>
      <c r="E222" s="238">
        <f>data!AU92</f>
        <v>0</v>
      </c>
      <c r="F222" s="238">
        <f>data!AV92</f>
        <v>0</v>
      </c>
      <c r="G222" s="238">
        <f>data!AW92</f>
        <v>0</v>
      </c>
      <c r="H222" s="253" t="str">
        <f>IF(data!AX92&gt;0,data!AX92,"")</f>
        <v>x</v>
      </c>
      <c r="I222" s="253" t="str">
        <f>IF(data!AY92&gt;0,data!AY92,"")</f>
        <v>x</v>
      </c>
    </row>
    <row r="223" spans="1:9" ht="20.100000000000001" customHeight="1">
      <c r="A223" s="230">
        <v>25</v>
      </c>
      <c r="B223" s="238" t="s">
        <v>1016</v>
      </c>
      <c r="C223" s="238">
        <f>data!AS93</f>
        <v>0</v>
      </c>
      <c r="D223" s="238">
        <f>data!AT93</f>
        <v>0</v>
      </c>
      <c r="E223" s="238">
        <f>data!AU93</f>
        <v>0</v>
      </c>
      <c r="F223" s="238">
        <f>data!AV93</f>
        <v>0</v>
      </c>
      <c r="G223" s="238">
        <f>data!AW93</f>
        <v>0</v>
      </c>
      <c r="H223" s="253" t="str">
        <f>IF(data!AX93&gt;0,data!AX93,"")</f>
        <v>x</v>
      </c>
      <c r="I223" s="253" t="str">
        <f>IF(data!AY93&gt;0,data!AY93,"")</f>
        <v>x</v>
      </c>
    </row>
    <row r="224" spans="1:9" ht="20.100000000000001" customHeight="1">
      <c r="A224" s="230">
        <v>26</v>
      </c>
      <c r="B224" s="238" t="s">
        <v>293</v>
      </c>
      <c r="C224" s="245">
        <f>data!AS94</f>
        <v>0</v>
      </c>
      <c r="D224" s="245">
        <f>data!AT94</f>
        <v>0</v>
      </c>
      <c r="E224" s="245">
        <f>data!AU94</f>
        <v>0</v>
      </c>
      <c r="F224" s="245">
        <f>data!AV94</f>
        <v>0</v>
      </c>
      <c r="G224" s="253" t="str">
        <f>IF(data!AW94&gt;0,data!AW94,"")</f>
        <v>x</v>
      </c>
      <c r="H224" s="253" t="str">
        <f>IF(data!AX94&gt;0,data!AX94,"")</f>
        <v>x</v>
      </c>
      <c r="I224" s="253" t="str">
        <f>IF(data!AY94&gt;0,data!AY94,"")</f>
        <v>x</v>
      </c>
    </row>
    <row r="225" spans="1:9" ht="20.100000000000001" customHeight="1">
      <c r="A225" s="231" t="s">
        <v>998</v>
      </c>
      <c r="B225" s="232"/>
      <c r="C225" s="232"/>
      <c r="D225" s="232"/>
      <c r="E225" s="232"/>
      <c r="F225" s="232"/>
      <c r="G225" s="232"/>
      <c r="H225" s="232"/>
      <c r="I225" s="231"/>
    </row>
    <row r="226" spans="1:9" ht="20.100000000000001" customHeight="1">
      <c r="D226" s="234"/>
      <c r="I226" s="235" t="s">
        <v>1039</v>
      </c>
    </row>
    <row r="227" spans="1:9" ht="20.100000000000001" customHeight="1">
      <c r="A227" s="234"/>
    </row>
    <row r="228" spans="1:9" ht="20.100000000000001" customHeight="1">
      <c r="A228" s="236" t="str">
        <f>"Hospital: "&amp;data!C98</f>
        <v>Hospital: Odessa Memorial Healthcare Center</v>
      </c>
      <c r="G228" s="237"/>
      <c r="H228" s="236" t="str">
        <f>"FYE: "&amp;data!C96</f>
        <v>FYE: 12/31/2024</v>
      </c>
    </row>
    <row r="229" spans="1:9" ht="20.100000000000001" customHeight="1">
      <c r="A229" s="230">
        <v>1</v>
      </c>
      <c r="B229" s="238" t="s">
        <v>235</v>
      </c>
      <c r="C229" s="240" t="s">
        <v>84</v>
      </c>
      <c r="D229" s="240" t="s">
        <v>85</v>
      </c>
      <c r="E229" s="240" t="s">
        <v>86</v>
      </c>
      <c r="F229" s="240" t="s">
        <v>87</v>
      </c>
      <c r="G229" s="240" t="s">
        <v>88</v>
      </c>
      <c r="H229" s="240" t="s">
        <v>89</v>
      </c>
      <c r="I229" s="240" t="s">
        <v>90</v>
      </c>
    </row>
    <row r="230" spans="1:9" ht="20.100000000000001" customHeight="1">
      <c r="A230" s="241">
        <v>2</v>
      </c>
      <c r="B230" s="242" t="s">
        <v>1000</v>
      </c>
      <c r="C230" s="244"/>
      <c r="D230" s="244" t="s">
        <v>163</v>
      </c>
      <c r="E230" s="244" t="s">
        <v>164</v>
      </c>
      <c r="F230" s="244" t="s">
        <v>133</v>
      </c>
      <c r="G230" s="244"/>
      <c r="H230" s="244"/>
      <c r="I230" s="244"/>
    </row>
    <row r="231" spans="1:9" ht="20.100000000000001" customHeight="1">
      <c r="A231" s="241"/>
      <c r="B231" s="242"/>
      <c r="C231" s="244" t="s">
        <v>162</v>
      </c>
      <c r="D231" s="244" t="s">
        <v>215</v>
      </c>
      <c r="E231" s="244" t="s">
        <v>1040</v>
      </c>
      <c r="F231" s="244" t="s">
        <v>1041</v>
      </c>
      <c r="G231" s="244" t="s">
        <v>165</v>
      </c>
      <c r="H231" s="244" t="s">
        <v>166</v>
      </c>
      <c r="I231" s="244" t="s">
        <v>167</v>
      </c>
    </row>
    <row r="232" spans="1:9" ht="20.100000000000001" customHeight="1">
      <c r="A232" s="230">
        <v>3</v>
      </c>
      <c r="B232" s="238" t="s">
        <v>1004</v>
      </c>
      <c r="C232" s="240" t="s">
        <v>1042</v>
      </c>
      <c r="D232" s="240" t="s">
        <v>1043</v>
      </c>
      <c r="E232" s="250"/>
      <c r="F232" s="250"/>
      <c r="G232" s="250"/>
      <c r="H232" s="240" t="s">
        <v>259</v>
      </c>
      <c r="I232" s="250"/>
    </row>
    <row r="233" spans="1:9" ht="20.100000000000001" customHeight="1">
      <c r="A233" s="230">
        <v>4</v>
      </c>
      <c r="B233" s="238" t="s">
        <v>260</v>
      </c>
      <c r="C233" s="238">
        <f>data!AZ59</f>
        <v>0</v>
      </c>
      <c r="D233" s="238">
        <f>data!BA59</f>
        <v>0</v>
      </c>
      <c r="E233" s="250"/>
      <c r="F233" s="250"/>
      <c r="G233" s="250"/>
      <c r="H233" s="238">
        <f>data!BE59</f>
        <v>38489</v>
      </c>
      <c r="I233" s="250"/>
    </row>
    <row r="234" spans="1:9" ht="20.100000000000001" customHeight="1">
      <c r="A234" s="230">
        <v>5</v>
      </c>
      <c r="B234" s="238" t="s">
        <v>261</v>
      </c>
      <c r="C234" s="245">
        <f>data!AZ60</f>
        <v>0</v>
      </c>
      <c r="D234" s="245">
        <f>data!BA60</f>
        <v>1.19</v>
      </c>
      <c r="E234" s="245">
        <f>data!BB60</f>
        <v>0.49</v>
      </c>
      <c r="F234" s="245">
        <f>data!BC60</f>
        <v>0</v>
      </c>
      <c r="G234" s="245">
        <f>data!BD60</f>
        <v>0.88</v>
      </c>
      <c r="H234" s="245">
        <f>data!BE60</f>
        <v>3.66</v>
      </c>
      <c r="I234" s="245">
        <f>data!BF60</f>
        <v>4.87</v>
      </c>
    </row>
    <row r="235" spans="1:9" ht="20.100000000000001" customHeight="1">
      <c r="A235" s="230">
        <v>6</v>
      </c>
      <c r="B235" s="238" t="s">
        <v>262</v>
      </c>
      <c r="C235" s="238">
        <f>data!AZ61</f>
        <v>0</v>
      </c>
      <c r="D235" s="238">
        <f>data!BA61</f>
        <v>60142</v>
      </c>
      <c r="E235" s="238">
        <f>data!BB61</f>
        <v>34676</v>
      </c>
      <c r="F235" s="238">
        <f>data!BC61</f>
        <v>0</v>
      </c>
      <c r="G235" s="238">
        <f>data!BD61</f>
        <v>62301</v>
      </c>
      <c r="H235" s="238">
        <f>data!BE61</f>
        <v>215108</v>
      </c>
      <c r="I235" s="238">
        <f>data!BF61</f>
        <v>210766</v>
      </c>
    </row>
    <row r="236" spans="1:9" ht="20.100000000000001" customHeight="1">
      <c r="A236" s="230">
        <v>7</v>
      </c>
      <c r="B236" s="238" t="s">
        <v>10</v>
      </c>
      <c r="C236" s="238">
        <f>data!AZ62</f>
        <v>0</v>
      </c>
      <c r="D236" s="238">
        <f>data!BA62</f>
        <v>12825</v>
      </c>
      <c r="E236" s="238">
        <f>data!BB62</f>
        <v>7394</v>
      </c>
      <c r="F236" s="238">
        <f>data!BC62</f>
        <v>0</v>
      </c>
      <c r="G236" s="238">
        <f>data!BD62</f>
        <v>13285</v>
      </c>
      <c r="H236" s="238">
        <f>data!BE62</f>
        <v>45871</v>
      </c>
      <c r="I236" s="238">
        <f>data!BF62</f>
        <v>44945</v>
      </c>
    </row>
    <row r="237" spans="1:9" ht="20.100000000000001" customHeight="1">
      <c r="A237" s="230">
        <v>8</v>
      </c>
      <c r="B237" s="238" t="s">
        <v>263</v>
      </c>
      <c r="C237" s="238">
        <f>data!AZ63</f>
        <v>0</v>
      </c>
      <c r="D237" s="238">
        <f>data!BA63</f>
        <v>0</v>
      </c>
      <c r="E237" s="238">
        <f>data!BB63</f>
        <v>0</v>
      </c>
      <c r="F237" s="238">
        <f>data!BC63</f>
        <v>0</v>
      </c>
      <c r="G237" s="238">
        <f>data!BD63</f>
        <v>0</v>
      </c>
      <c r="H237" s="238">
        <f>data!BE63</f>
        <v>0</v>
      </c>
      <c r="I237" s="238">
        <f>data!BF63</f>
        <v>0</v>
      </c>
    </row>
    <row r="238" spans="1:9" ht="20.100000000000001" customHeight="1">
      <c r="A238" s="230">
        <v>9</v>
      </c>
      <c r="B238" s="238" t="s">
        <v>264</v>
      </c>
      <c r="C238" s="238">
        <f>data!AZ64</f>
        <v>0</v>
      </c>
      <c r="D238" s="238">
        <f>data!BA64</f>
        <v>10816</v>
      </c>
      <c r="E238" s="238">
        <f>data!BB64</f>
        <v>259</v>
      </c>
      <c r="F238" s="238">
        <f>data!BC64</f>
        <v>0</v>
      </c>
      <c r="G238" s="238">
        <f>data!BD64</f>
        <v>3589</v>
      </c>
      <c r="H238" s="238">
        <f>data!BE64</f>
        <v>36043</v>
      </c>
      <c r="I238" s="238">
        <f>data!BF64</f>
        <v>21867</v>
      </c>
    </row>
    <row r="239" spans="1:9" ht="20.100000000000001" customHeight="1">
      <c r="A239" s="230">
        <v>10</v>
      </c>
      <c r="B239" s="238" t="s">
        <v>520</v>
      </c>
      <c r="C239" s="238">
        <f>data!AZ65</f>
        <v>0</v>
      </c>
      <c r="D239" s="238">
        <f>data!BA65</f>
        <v>0</v>
      </c>
      <c r="E239" s="238">
        <f>data!BB65</f>
        <v>0</v>
      </c>
      <c r="F239" s="238">
        <f>data!BC65</f>
        <v>0</v>
      </c>
      <c r="G239" s="238">
        <f>data!BD65</f>
        <v>0</v>
      </c>
      <c r="H239" s="238">
        <f>data!BE65</f>
        <v>210675</v>
      </c>
      <c r="I239" s="238">
        <f>data!BF65</f>
        <v>0</v>
      </c>
    </row>
    <row r="240" spans="1:9" ht="20.100000000000001" customHeight="1">
      <c r="A240" s="230">
        <v>11</v>
      </c>
      <c r="B240" s="238" t="s">
        <v>521</v>
      </c>
      <c r="C240" s="238">
        <f>data!AZ66</f>
        <v>0</v>
      </c>
      <c r="D240" s="238">
        <f>data!BA66</f>
        <v>1074</v>
      </c>
      <c r="E240" s="238">
        <f>data!BB66</f>
        <v>0</v>
      </c>
      <c r="F240" s="238">
        <f>data!BC66</f>
        <v>0</v>
      </c>
      <c r="G240" s="238">
        <f>data!BD66</f>
        <v>34453</v>
      </c>
      <c r="H240" s="238">
        <f>data!BE66</f>
        <v>131623</v>
      </c>
      <c r="I240" s="238">
        <f>data!BF66</f>
        <v>0</v>
      </c>
    </row>
    <row r="241" spans="1:9" ht="20.100000000000001" customHeight="1">
      <c r="A241" s="230">
        <v>12</v>
      </c>
      <c r="B241" s="238" t="s">
        <v>15</v>
      </c>
      <c r="C241" s="238">
        <f>data!AZ67</f>
        <v>28580</v>
      </c>
      <c r="D241" s="238">
        <f>data!BA67</f>
        <v>43240</v>
      </c>
      <c r="E241" s="238">
        <f>data!BB67</f>
        <v>7431</v>
      </c>
      <c r="F241" s="238">
        <f>data!BC67</f>
        <v>0</v>
      </c>
      <c r="G241" s="238">
        <f>data!BD67</f>
        <v>0</v>
      </c>
      <c r="H241" s="238">
        <f>data!BE67</f>
        <v>229046</v>
      </c>
      <c r="I241" s="238">
        <f>data!BF67</f>
        <v>11634</v>
      </c>
    </row>
    <row r="242" spans="1:9" ht="20.100000000000001" customHeight="1">
      <c r="A242" s="230">
        <v>13</v>
      </c>
      <c r="B242" s="238" t="s">
        <v>1005</v>
      </c>
      <c r="C242" s="238">
        <f>data!AZ68</f>
        <v>0</v>
      </c>
      <c r="D242" s="238">
        <f>data!BA68</f>
        <v>0</v>
      </c>
      <c r="E242" s="238">
        <f>data!BB68</f>
        <v>0</v>
      </c>
      <c r="F242" s="238">
        <f>data!BC68</f>
        <v>0</v>
      </c>
      <c r="G242" s="238">
        <f>data!BD68</f>
        <v>0</v>
      </c>
      <c r="H242" s="238">
        <f>data!BE68</f>
        <v>0</v>
      </c>
      <c r="I242" s="238">
        <f>data!BF68</f>
        <v>0</v>
      </c>
    </row>
    <row r="243" spans="1:9" ht="20.100000000000001" customHeight="1">
      <c r="A243" s="230">
        <v>14</v>
      </c>
      <c r="B243" s="238" t="s">
        <v>1006</v>
      </c>
      <c r="C243" s="238">
        <f>data!AZ69</f>
        <v>0</v>
      </c>
      <c r="D243" s="238">
        <f>data!BA69</f>
        <v>0</v>
      </c>
      <c r="E243" s="238">
        <f>data!BB69</f>
        <v>169</v>
      </c>
      <c r="F243" s="238">
        <f>data!BC69</f>
        <v>0</v>
      </c>
      <c r="G243" s="238">
        <f>data!BD69</f>
        <v>93</v>
      </c>
      <c r="H243" s="238">
        <f>data!BE69</f>
        <v>9327</v>
      </c>
      <c r="I243" s="238">
        <f>data!BF69</f>
        <v>0</v>
      </c>
    </row>
    <row r="244" spans="1:9" ht="20.100000000000001" customHeight="1">
      <c r="A244" s="230">
        <v>15</v>
      </c>
      <c r="B244" s="238" t="s">
        <v>283</v>
      </c>
      <c r="C244" s="238">
        <f>-data!AZ84</f>
        <v>0</v>
      </c>
      <c r="D244" s="238">
        <f>-data!BA84</f>
        <v>0</v>
      </c>
      <c r="E244" s="238">
        <f>-data!BB84</f>
        <v>-230</v>
      </c>
      <c r="F244" s="238">
        <f>-data!BC84</f>
        <v>0</v>
      </c>
      <c r="G244" s="238">
        <f>-data!BD84</f>
        <v>0</v>
      </c>
      <c r="H244" s="238">
        <f>-data!BE84</f>
        <v>-7776</v>
      </c>
      <c r="I244" s="238">
        <f>-data!BF84</f>
        <v>0</v>
      </c>
    </row>
    <row r="245" spans="1:9" ht="20.100000000000001" customHeight="1">
      <c r="A245" s="230">
        <v>16</v>
      </c>
      <c r="B245" s="246" t="s">
        <v>1007</v>
      </c>
      <c r="C245" s="238">
        <f>data!AZ85</f>
        <v>28580</v>
      </c>
      <c r="D245" s="238">
        <f>data!BA85</f>
        <v>128097</v>
      </c>
      <c r="E245" s="238">
        <f>data!BB85</f>
        <v>49699</v>
      </c>
      <c r="F245" s="238">
        <f>data!BC85</f>
        <v>0</v>
      </c>
      <c r="G245" s="238">
        <f>data!BD85</f>
        <v>113721</v>
      </c>
      <c r="H245" s="238">
        <f>data!BE85</f>
        <v>869917</v>
      </c>
      <c r="I245" s="238">
        <f>data!BF85</f>
        <v>289212</v>
      </c>
    </row>
    <row r="246" spans="1:9" ht="20.100000000000001" customHeight="1">
      <c r="A246" s="230">
        <v>17</v>
      </c>
      <c r="B246" s="238" t="s">
        <v>285</v>
      </c>
      <c r="C246" s="248"/>
      <c r="D246" s="248"/>
      <c r="E246" s="248"/>
      <c r="F246" s="248"/>
      <c r="G246" s="248"/>
      <c r="H246" s="248"/>
      <c r="I246" s="248"/>
    </row>
    <row r="247" spans="1:9" ht="20.100000000000001" customHeight="1">
      <c r="A247" s="230">
        <v>18</v>
      </c>
      <c r="B247" s="238" t="s">
        <v>1008</v>
      </c>
      <c r="C247" s="238"/>
      <c r="D247" s="238"/>
      <c r="E247" s="238"/>
      <c r="F247" s="238"/>
      <c r="G247" s="238"/>
      <c r="H247" s="238"/>
      <c r="I247" s="238"/>
    </row>
    <row r="248" spans="1:9" ht="20.100000000000001" customHeight="1">
      <c r="A248" s="230">
        <v>19</v>
      </c>
      <c r="B248" s="246" t="s">
        <v>1009</v>
      </c>
      <c r="C248" s="253" t="str">
        <f>IF(data!AZ87&gt;0,data!AZ87,"")</f>
        <v>x</v>
      </c>
      <c r="D248" s="253" t="str">
        <f>IF(data!BA87&gt;0,data!BA87,"")</f>
        <v>x</v>
      </c>
      <c r="E248" s="253" t="str">
        <f>IF(data!BB87&gt;0,data!BB87,"")</f>
        <v>x</v>
      </c>
      <c r="F248" s="253" t="str">
        <f>IF(data!BC87&gt;0,data!BC87,"")</f>
        <v>x</v>
      </c>
      <c r="G248" s="253" t="str">
        <f>IF(data!BD87&gt;0,data!BD87,"")</f>
        <v>x</v>
      </c>
      <c r="H248" s="253" t="str">
        <f>IF(data!BE87&gt;0,data!BE87,"")</f>
        <v>x</v>
      </c>
      <c r="I248" s="253" t="str">
        <f>IF(data!BF87&gt;0,data!BF87,"")</f>
        <v>x</v>
      </c>
    </row>
    <row r="249" spans="1:9" ht="20.100000000000001" customHeight="1">
      <c r="A249" s="230">
        <v>20</v>
      </c>
      <c r="B249" s="246" t="s">
        <v>1010</v>
      </c>
      <c r="C249" s="253" t="str">
        <f>IF(data!AZ88&gt;0,data!AZ88,"")</f>
        <v>x</v>
      </c>
      <c r="D249" s="253" t="str">
        <f>IF(data!BA88&gt;0,data!BA88,"")</f>
        <v>x</v>
      </c>
      <c r="E249" s="253" t="str">
        <f>IF(data!BB88&gt;0,data!BB88,"")</f>
        <v>x</v>
      </c>
      <c r="F249" s="253" t="str">
        <f>IF(data!BC88&gt;0,data!BC88,"")</f>
        <v>x</v>
      </c>
      <c r="G249" s="253" t="str">
        <f>IF(data!BD88&gt;0,data!BD88,"")</f>
        <v>x</v>
      </c>
      <c r="H249" s="253" t="str">
        <f>IF(data!BE88&gt;0,data!BE88,"")</f>
        <v>x</v>
      </c>
      <c r="I249" s="253" t="str">
        <f>IF(data!BF88&gt;0,data!BF88,"")</f>
        <v>x</v>
      </c>
    </row>
    <row r="250" spans="1:9" ht="20.100000000000001" customHeight="1">
      <c r="A250" s="230">
        <v>21</v>
      </c>
      <c r="B250" s="246" t="s">
        <v>1011</v>
      </c>
      <c r="C250" s="253" t="str">
        <f>IF(data!AZ89&gt;0,data!AZ89,"")</f>
        <v>x</v>
      </c>
      <c r="D250" s="253" t="str">
        <f>IF(data!BA89&gt;0,data!BA89,"")</f>
        <v>x</v>
      </c>
      <c r="E250" s="253" t="str">
        <f>IF(data!BB89&gt;0,data!BB89,"")</f>
        <v>x</v>
      </c>
      <c r="F250" s="253" t="str">
        <f>IF(data!BC89&gt;0,data!BC89,"")</f>
        <v>x</v>
      </c>
      <c r="G250" s="253" t="str">
        <f>IF(data!BD89&gt;0,data!BD89,"")</f>
        <v>x</v>
      </c>
      <c r="H250" s="253" t="str">
        <f>IF(data!BE89&gt;0,data!BE89,"")</f>
        <v>x</v>
      </c>
      <c r="I250" s="253" t="str">
        <f>IF(data!BF89&gt;0,data!BF89,"")</f>
        <v>x</v>
      </c>
    </row>
    <row r="251" spans="1:9" ht="20.100000000000001" customHeight="1">
      <c r="A251" s="230" t="s">
        <v>1012</v>
      </c>
      <c r="B251" s="238"/>
      <c r="C251" s="248"/>
      <c r="D251" s="248"/>
      <c r="E251" s="248"/>
      <c r="F251" s="248"/>
      <c r="G251" s="248"/>
      <c r="H251" s="248"/>
      <c r="I251" s="248"/>
    </row>
    <row r="252" spans="1:9" ht="20.100000000000001" customHeight="1">
      <c r="A252" s="230">
        <v>22</v>
      </c>
      <c r="B252" s="238" t="s">
        <v>1013</v>
      </c>
      <c r="C252" s="254">
        <f>data!AZ90</f>
        <v>850</v>
      </c>
      <c r="D252" s="254">
        <f>data!BA90</f>
        <v>1286</v>
      </c>
      <c r="E252" s="254">
        <f>data!BB90</f>
        <v>221</v>
      </c>
      <c r="F252" s="254">
        <f>data!BC90</f>
        <v>0</v>
      </c>
      <c r="G252" s="254">
        <f>data!BD90</f>
        <v>0</v>
      </c>
      <c r="H252" s="254">
        <f>data!BE90</f>
        <v>6812</v>
      </c>
      <c r="I252" s="254">
        <f>data!BF90</f>
        <v>346</v>
      </c>
    </row>
    <row r="253" spans="1:9" ht="20.100000000000001" customHeight="1">
      <c r="A253" s="230">
        <v>23</v>
      </c>
      <c r="B253" s="238" t="s">
        <v>1014</v>
      </c>
      <c r="C253" s="254">
        <f>data!AZ91</f>
        <v>0</v>
      </c>
      <c r="D253" s="254">
        <f>data!BA91</f>
        <v>0</v>
      </c>
      <c r="E253" s="254">
        <f>data!BB91</f>
        <v>0</v>
      </c>
      <c r="F253" s="254">
        <f>data!BC91</f>
        <v>0</v>
      </c>
      <c r="G253" s="253" t="str">
        <f>IF(data!BD91&gt;0,data!BD91,"")</f>
        <v>x</v>
      </c>
      <c r="H253" s="253" t="str">
        <f>IF(data!BE91&gt;0,data!BE91,"")</f>
        <v>x</v>
      </c>
      <c r="I253" s="254">
        <f>data!BF91</f>
        <v>0</v>
      </c>
    </row>
    <row r="254" spans="1:9" ht="20.100000000000001" customHeight="1">
      <c r="A254" s="230">
        <v>24</v>
      </c>
      <c r="B254" s="238" t="s">
        <v>1015</v>
      </c>
      <c r="C254" s="253" t="str">
        <f>IF(data!AZ92&gt;0,data!AZ92,"")</f>
        <v>x</v>
      </c>
      <c r="D254" s="254">
        <f>data!BA92</f>
        <v>1286</v>
      </c>
      <c r="E254" s="254">
        <f>data!BB92</f>
        <v>221</v>
      </c>
      <c r="F254" s="254">
        <f>data!BC92</f>
        <v>0</v>
      </c>
      <c r="G254" s="253" t="str">
        <f>IF(data!BD92&gt;0,data!BD92,"")</f>
        <v>x</v>
      </c>
      <c r="H254" s="253" t="str">
        <f>IF(data!BE92&gt;0,data!BE92,"")</f>
        <v>x</v>
      </c>
      <c r="I254" s="253" t="str">
        <f>IF(data!BF92&gt;0,data!BF92,"")</f>
        <v>x</v>
      </c>
    </row>
    <row r="255" spans="1:9" ht="20.100000000000001" customHeight="1">
      <c r="A255" s="230">
        <v>25</v>
      </c>
      <c r="B255" s="238" t="s">
        <v>1016</v>
      </c>
      <c r="C255" s="253" t="str">
        <f>IF(data!AZ93&gt;0,data!AZ93,"")</f>
        <v>x</v>
      </c>
      <c r="D255" s="253" t="str">
        <f>IF(data!BA93&gt;0,data!BA93,"")</f>
        <v>x</v>
      </c>
      <c r="E255" s="254">
        <f>data!BB93</f>
        <v>0</v>
      </c>
      <c r="F255" s="254">
        <f>data!BC93</f>
        <v>0</v>
      </c>
      <c r="G255" s="253" t="str">
        <f>IF(data!BD93&gt;0,data!BD93,"")</f>
        <v>x</v>
      </c>
      <c r="H255" s="253" t="str">
        <f>IF(data!BE93&gt;0,data!BE93,"")</f>
        <v>x</v>
      </c>
      <c r="I255" s="253" t="str">
        <f>IF(data!BF93&gt;0,data!BF93,"")</f>
        <v>x</v>
      </c>
    </row>
    <row r="256" spans="1:9" ht="20.100000000000001" customHeight="1">
      <c r="A256" s="230">
        <v>26</v>
      </c>
      <c r="B256" s="238" t="s">
        <v>293</v>
      </c>
      <c r="C256" s="253" t="str">
        <f>IF(data!AZ94&gt;0,data!AZ94,"")</f>
        <v>x</v>
      </c>
      <c r="D256" s="253" t="str">
        <f>IF(data!BA94&gt;0,data!BA94,"")</f>
        <v>x</v>
      </c>
      <c r="E256" s="253" t="str">
        <f>IF(data!BB94&gt;0,data!BB94,"")</f>
        <v>x</v>
      </c>
      <c r="F256" s="253" t="str">
        <f>IF(data!BC94&gt;0,data!BC94,"")</f>
        <v>x</v>
      </c>
      <c r="G256" s="253" t="str">
        <f>IF(data!BD94&gt;0,data!BD94,"")</f>
        <v>x</v>
      </c>
      <c r="H256" s="253" t="str">
        <f>IF(data!BE94&gt;0,data!BE94,"")</f>
        <v>x</v>
      </c>
      <c r="I256" s="253" t="str">
        <f>IF(data!BF94&gt;0,data!BF94,"")</f>
        <v>x</v>
      </c>
    </row>
    <row r="257" spans="1:9" ht="20.100000000000001" customHeight="1">
      <c r="A257" s="231" t="s">
        <v>998</v>
      </c>
      <c r="B257" s="232"/>
      <c r="C257" s="232"/>
      <c r="D257" s="232"/>
      <c r="E257" s="232"/>
      <c r="F257" s="232"/>
      <c r="G257" s="232"/>
      <c r="H257" s="232"/>
      <c r="I257" s="231"/>
    </row>
    <row r="258" spans="1:9" ht="20.100000000000001" customHeight="1">
      <c r="D258" s="234"/>
      <c r="I258" s="235" t="s">
        <v>1044</v>
      </c>
    </row>
    <row r="259" spans="1:9" ht="20.100000000000001" customHeight="1">
      <c r="A259" s="234"/>
    </row>
    <row r="260" spans="1:9" ht="20.100000000000001" customHeight="1">
      <c r="A260" s="236" t="str">
        <f>"Hospital: "&amp;data!C98</f>
        <v>Hospital: Odessa Memorial Healthcare Center</v>
      </c>
      <c r="G260" s="237"/>
      <c r="H260" s="236" t="str">
        <f>"FYE: "&amp;data!C96</f>
        <v>FYE: 12/31/2024</v>
      </c>
    </row>
    <row r="261" spans="1:9" ht="20.100000000000001" customHeight="1">
      <c r="A261" s="230">
        <v>1</v>
      </c>
      <c r="B261" s="238" t="s">
        <v>235</v>
      </c>
      <c r="C261" s="240" t="s">
        <v>91</v>
      </c>
      <c r="D261" s="240" t="s">
        <v>92</v>
      </c>
      <c r="E261" s="240" t="s">
        <v>93</v>
      </c>
      <c r="F261" s="240" t="s">
        <v>94</v>
      </c>
      <c r="G261" s="240" t="s">
        <v>95</v>
      </c>
      <c r="H261" s="240" t="s">
        <v>96</v>
      </c>
      <c r="I261" s="240" t="s">
        <v>97</v>
      </c>
    </row>
    <row r="262" spans="1:9" ht="20.100000000000001" customHeight="1">
      <c r="A262" s="241">
        <v>2</v>
      </c>
      <c r="B262" s="242" t="s">
        <v>1000</v>
      </c>
      <c r="C262" s="244" t="s">
        <v>1045</v>
      </c>
      <c r="D262" s="244" t="s">
        <v>169</v>
      </c>
      <c r="E262" s="244" t="s">
        <v>170</v>
      </c>
      <c r="F262" s="244"/>
      <c r="G262" s="244" t="s">
        <v>172</v>
      </c>
      <c r="H262" s="244"/>
      <c r="I262" s="244" t="s">
        <v>158</v>
      </c>
    </row>
    <row r="263" spans="1:9" ht="20.100000000000001" customHeight="1">
      <c r="A263" s="241"/>
      <c r="B263" s="242"/>
      <c r="C263" s="244" t="s">
        <v>1046</v>
      </c>
      <c r="D263" s="244" t="s">
        <v>216</v>
      </c>
      <c r="E263" s="244" t="s">
        <v>195</v>
      </c>
      <c r="F263" s="244" t="s">
        <v>171</v>
      </c>
      <c r="G263" s="244" t="s">
        <v>217</v>
      </c>
      <c r="H263" s="244" t="s">
        <v>173</v>
      </c>
      <c r="I263" s="244" t="s">
        <v>1047</v>
      </c>
    </row>
    <row r="264" spans="1:9" ht="20.100000000000001" customHeight="1">
      <c r="A264" s="230">
        <v>3</v>
      </c>
      <c r="B264" s="238" t="s">
        <v>1004</v>
      </c>
      <c r="C264" s="250"/>
      <c r="D264" s="250"/>
      <c r="E264" s="250"/>
      <c r="F264" s="250"/>
      <c r="G264" s="250"/>
      <c r="H264" s="250"/>
      <c r="I264" s="250"/>
    </row>
    <row r="265" spans="1:9" ht="20.100000000000001" customHeight="1">
      <c r="A265" s="230">
        <v>4</v>
      </c>
      <c r="B265" s="238" t="s">
        <v>260</v>
      </c>
      <c r="C265" s="250"/>
      <c r="D265" s="250"/>
      <c r="E265" s="250"/>
      <c r="F265" s="250"/>
      <c r="G265" s="250"/>
      <c r="H265" s="250"/>
      <c r="I265" s="250"/>
    </row>
    <row r="266" spans="1:9" ht="20.100000000000001" customHeight="1">
      <c r="A266" s="230">
        <v>5</v>
      </c>
      <c r="B266" s="238" t="s">
        <v>261</v>
      </c>
      <c r="C266" s="245">
        <f>data!BG60</f>
        <v>0</v>
      </c>
      <c r="D266" s="245">
        <f>data!BH60</f>
        <v>0</v>
      </c>
      <c r="E266" s="245">
        <f>data!BI60</f>
        <v>0</v>
      </c>
      <c r="F266" s="245">
        <f>data!BJ60</f>
        <v>0</v>
      </c>
      <c r="G266" s="245">
        <f>data!BK60</f>
        <v>0</v>
      </c>
      <c r="H266" s="245">
        <f>data!BL60</f>
        <v>1.4</v>
      </c>
      <c r="I266" s="245">
        <f>data!BM60</f>
        <v>1.95</v>
      </c>
    </row>
    <row r="267" spans="1:9" ht="20.100000000000001" customHeight="1">
      <c r="A267" s="230">
        <v>6</v>
      </c>
      <c r="B267" s="238" t="s">
        <v>262</v>
      </c>
      <c r="C267" s="238">
        <f>data!BG61</f>
        <v>0</v>
      </c>
      <c r="D267" s="238">
        <f>data!BH61</f>
        <v>0</v>
      </c>
      <c r="E267" s="238">
        <f>data!BI61</f>
        <v>0</v>
      </c>
      <c r="F267" s="238">
        <f>data!BJ61</f>
        <v>0</v>
      </c>
      <c r="G267" s="238">
        <f>data!BK61</f>
        <v>0</v>
      </c>
      <c r="H267" s="238">
        <f>data!BL61</f>
        <v>77506</v>
      </c>
      <c r="I267" s="238">
        <f>data!BM61</f>
        <v>119751</v>
      </c>
    </row>
    <row r="268" spans="1:9" ht="20.100000000000001" customHeight="1">
      <c r="A268" s="230">
        <v>7</v>
      </c>
      <c r="B268" s="238" t="s">
        <v>10</v>
      </c>
      <c r="C268" s="238">
        <f>data!BG62</f>
        <v>0</v>
      </c>
      <c r="D268" s="238">
        <f>data!BH62</f>
        <v>0</v>
      </c>
      <c r="E268" s="238">
        <f>data!BI62</f>
        <v>0</v>
      </c>
      <c r="F268" s="238">
        <f>data!BJ62</f>
        <v>0</v>
      </c>
      <c r="G268" s="238">
        <f>data!BK62</f>
        <v>0</v>
      </c>
      <c r="H268" s="238">
        <f>data!BL62</f>
        <v>16528</v>
      </c>
      <c r="I268" s="238">
        <f>data!BM62</f>
        <v>25536</v>
      </c>
    </row>
    <row r="269" spans="1:9" ht="20.100000000000001" customHeight="1">
      <c r="A269" s="230">
        <v>8</v>
      </c>
      <c r="B269" s="238" t="s">
        <v>263</v>
      </c>
      <c r="C269" s="238">
        <f>data!BG63</f>
        <v>0</v>
      </c>
      <c r="D269" s="238">
        <f>data!BH63</f>
        <v>0</v>
      </c>
      <c r="E269" s="238">
        <f>data!BI63</f>
        <v>0</v>
      </c>
      <c r="F269" s="238">
        <f>data!BJ63</f>
        <v>0</v>
      </c>
      <c r="G269" s="238">
        <f>data!BK63</f>
        <v>0</v>
      </c>
      <c r="H269" s="238">
        <f>data!BL63</f>
        <v>0</v>
      </c>
      <c r="I269" s="238">
        <f>data!BM63</f>
        <v>69891</v>
      </c>
    </row>
    <row r="270" spans="1:9" ht="20.100000000000001" customHeight="1">
      <c r="A270" s="230">
        <v>9</v>
      </c>
      <c r="B270" s="238" t="s">
        <v>264</v>
      </c>
      <c r="C270" s="238">
        <f>data!BG64</f>
        <v>0</v>
      </c>
      <c r="D270" s="238">
        <f>data!BH64</f>
        <v>0</v>
      </c>
      <c r="E270" s="238">
        <f>data!BI64</f>
        <v>0</v>
      </c>
      <c r="F270" s="238">
        <f>data!BJ64</f>
        <v>0</v>
      </c>
      <c r="G270" s="238">
        <f>data!BK64</f>
        <v>0</v>
      </c>
      <c r="H270" s="238">
        <f>data!BL64</f>
        <v>139</v>
      </c>
      <c r="I270" s="238">
        <f>data!BM64</f>
        <v>1979</v>
      </c>
    </row>
    <row r="271" spans="1:9" ht="20.100000000000001" customHeight="1">
      <c r="A271" s="230">
        <v>10</v>
      </c>
      <c r="B271" s="238" t="s">
        <v>520</v>
      </c>
      <c r="C271" s="238">
        <f>data!BG65</f>
        <v>0</v>
      </c>
      <c r="D271" s="238">
        <f>data!BH65</f>
        <v>0</v>
      </c>
      <c r="E271" s="238">
        <f>data!BI65</f>
        <v>0</v>
      </c>
      <c r="F271" s="238">
        <f>data!BJ65</f>
        <v>0</v>
      </c>
      <c r="G271" s="238">
        <f>data!BK65</f>
        <v>0</v>
      </c>
      <c r="H271" s="238">
        <f>data!BL65</f>
        <v>0</v>
      </c>
      <c r="I271" s="238">
        <f>data!BM65</f>
        <v>0</v>
      </c>
    </row>
    <row r="272" spans="1:9" ht="20.100000000000001" customHeight="1">
      <c r="A272" s="230">
        <v>11</v>
      </c>
      <c r="B272" s="238" t="s">
        <v>521</v>
      </c>
      <c r="C272" s="238">
        <f>data!BG66</f>
        <v>0</v>
      </c>
      <c r="D272" s="238">
        <f>data!BH66</f>
        <v>0</v>
      </c>
      <c r="E272" s="238">
        <f>data!BI66</f>
        <v>0</v>
      </c>
      <c r="F272" s="238">
        <f>data!BJ66</f>
        <v>0</v>
      </c>
      <c r="G272" s="238">
        <f>data!BK66</f>
        <v>0</v>
      </c>
      <c r="H272" s="238">
        <f>data!BL66</f>
        <v>0</v>
      </c>
      <c r="I272" s="238">
        <f>data!BM66</f>
        <v>439714</v>
      </c>
    </row>
    <row r="273" spans="1:9" ht="20.100000000000001" customHeight="1">
      <c r="A273" s="230">
        <v>12</v>
      </c>
      <c r="B273" s="238" t="s">
        <v>15</v>
      </c>
      <c r="C273" s="238">
        <f>data!BG67</f>
        <v>0</v>
      </c>
      <c r="D273" s="238">
        <f>data!BH67</f>
        <v>0</v>
      </c>
      <c r="E273" s="238">
        <f>data!BI67</f>
        <v>0</v>
      </c>
      <c r="F273" s="238">
        <f>data!BJ67</f>
        <v>0</v>
      </c>
      <c r="G273" s="238">
        <f>data!BK67</f>
        <v>0</v>
      </c>
      <c r="H273" s="238">
        <f>data!BL67</f>
        <v>2017</v>
      </c>
      <c r="I273" s="238">
        <f>data!BM67</f>
        <v>0</v>
      </c>
    </row>
    <row r="274" spans="1:9" ht="20.100000000000001" customHeight="1">
      <c r="A274" s="230">
        <v>13</v>
      </c>
      <c r="B274" s="238" t="s">
        <v>1005</v>
      </c>
      <c r="C274" s="238">
        <f>data!BG68</f>
        <v>0</v>
      </c>
      <c r="D274" s="238">
        <f>data!BH68</f>
        <v>0</v>
      </c>
      <c r="E274" s="238">
        <f>data!BI68</f>
        <v>0</v>
      </c>
      <c r="F274" s="238">
        <f>data!BJ68</f>
        <v>0</v>
      </c>
      <c r="G274" s="238">
        <f>data!BK68</f>
        <v>0</v>
      </c>
      <c r="H274" s="238">
        <f>data!BL68</f>
        <v>0</v>
      </c>
      <c r="I274" s="238">
        <f>data!BM68</f>
        <v>0</v>
      </c>
    </row>
    <row r="275" spans="1:9" ht="20.100000000000001" customHeight="1">
      <c r="A275" s="230">
        <v>14</v>
      </c>
      <c r="B275" s="238" t="s">
        <v>1006</v>
      </c>
      <c r="C275" s="238">
        <f>data!BG69</f>
        <v>0</v>
      </c>
      <c r="D275" s="238">
        <f>data!BH69</f>
        <v>0</v>
      </c>
      <c r="E275" s="238">
        <f>data!BI69</f>
        <v>0</v>
      </c>
      <c r="F275" s="238">
        <f>data!BJ69</f>
        <v>0</v>
      </c>
      <c r="G275" s="238">
        <f>data!BK69</f>
        <v>0</v>
      </c>
      <c r="H275" s="238">
        <f>data!BL69</f>
        <v>0</v>
      </c>
      <c r="I275" s="238">
        <f>data!BM69</f>
        <v>19308</v>
      </c>
    </row>
    <row r="276" spans="1:9" ht="20.100000000000001" customHeight="1">
      <c r="A276" s="230">
        <v>15</v>
      </c>
      <c r="B276" s="238" t="s">
        <v>283</v>
      </c>
      <c r="C276" s="238">
        <f>-data!BG84</f>
        <v>0</v>
      </c>
      <c r="D276" s="238">
        <f>-data!BH84</f>
        <v>0</v>
      </c>
      <c r="E276" s="238">
        <f>-data!BI84</f>
        <v>0</v>
      </c>
      <c r="F276" s="238">
        <f>-data!BJ84</f>
        <v>0</v>
      </c>
      <c r="G276" s="238">
        <f>-data!BK84</f>
        <v>0</v>
      </c>
      <c r="H276" s="238">
        <f>-data!BL84</f>
        <v>0</v>
      </c>
      <c r="I276" s="238">
        <f>-data!BM84</f>
        <v>-33</v>
      </c>
    </row>
    <row r="277" spans="1:9" ht="20.100000000000001" customHeight="1">
      <c r="A277" s="230">
        <v>16</v>
      </c>
      <c r="B277" s="246" t="s">
        <v>1007</v>
      </c>
      <c r="C277" s="238">
        <f>data!BG85</f>
        <v>0</v>
      </c>
      <c r="D277" s="238">
        <f>data!BH85</f>
        <v>0</v>
      </c>
      <c r="E277" s="238">
        <f>data!BI85</f>
        <v>0</v>
      </c>
      <c r="F277" s="238">
        <f>data!BJ85</f>
        <v>0</v>
      </c>
      <c r="G277" s="238">
        <f>data!BK85</f>
        <v>0</v>
      </c>
      <c r="H277" s="238">
        <f>data!BL85</f>
        <v>96190</v>
      </c>
      <c r="I277" s="238">
        <f>data!BM85</f>
        <v>676146</v>
      </c>
    </row>
    <row r="278" spans="1:9" ht="20.100000000000001" customHeight="1">
      <c r="A278" s="230">
        <v>17</v>
      </c>
      <c r="B278" s="238" t="s">
        <v>285</v>
      </c>
      <c r="C278" s="248"/>
      <c r="D278" s="248"/>
      <c r="E278" s="248"/>
      <c r="F278" s="248"/>
      <c r="G278" s="248"/>
      <c r="H278" s="248"/>
      <c r="I278" s="248"/>
    </row>
    <row r="279" spans="1:9" ht="20.100000000000001" customHeight="1">
      <c r="A279" s="230">
        <v>18</v>
      </c>
      <c r="B279" s="238" t="s">
        <v>1008</v>
      </c>
      <c r="C279" s="238"/>
      <c r="D279" s="238"/>
      <c r="E279" s="238"/>
      <c r="F279" s="238"/>
      <c r="G279" s="238"/>
      <c r="H279" s="238"/>
      <c r="I279" s="238"/>
    </row>
    <row r="280" spans="1:9" ht="20.100000000000001" customHeight="1">
      <c r="A280" s="230">
        <v>19</v>
      </c>
      <c r="B280" s="246" t="s">
        <v>1009</v>
      </c>
      <c r="C280" s="253" t="str">
        <f>IF(data!BG87&gt;0,data!BG87,"")</f>
        <v>x</v>
      </c>
      <c r="D280" s="253" t="str">
        <f>IF(data!BH87&gt;0,data!BH87,"")</f>
        <v>x</v>
      </c>
      <c r="E280" s="253" t="str">
        <f>IF(data!BI87&gt;0,data!BI87,"")</f>
        <v>x</v>
      </c>
      <c r="F280" s="253" t="str">
        <f>IF(data!BJ87&gt;0,data!BJ87,"")</f>
        <v>x</v>
      </c>
      <c r="G280" s="253" t="str">
        <f>IF(data!BK87&gt;0,data!BK87,"")</f>
        <v>x</v>
      </c>
      <c r="H280" s="253" t="str">
        <f>IF(data!BL87&gt;0,data!BL87,"")</f>
        <v>x</v>
      </c>
      <c r="I280" s="253" t="str">
        <f>IF(data!BM87&gt;0,data!BM87,"")</f>
        <v>x</v>
      </c>
    </row>
    <row r="281" spans="1:9" ht="20.100000000000001" customHeight="1">
      <c r="A281" s="230">
        <v>20</v>
      </c>
      <c r="B281" s="246" t="s">
        <v>1010</v>
      </c>
      <c r="C281" s="253" t="str">
        <f>IF(data!BG88&gt;0,data!BG88,"")</f>
        <v>x</v>
      </c>
      <c r="D281" s="253" t="str">
        <f>IF(data!BH88&gt;0,data!BH88,"")</f>
        <v>x</v>
      </c>
      <c r="E281" s="253" t="str">
        <f>IF(data!BI88&gt;0,data!BI88,"")</f>
        <v>x</v>
      </c>
      <c r="F281" s="253" t="str">
        <f>IF(data!BJ88&gt;0,data!BJ88,"")</f>
        <v>x</v>
      </c>
      <c r="G281" s="253" t="str">
        <f>IF(data!BK88&gt;0,data!BK88,"")</f>
        <v>x</v>
      </c>
      <c r="H281" s="253" t="str">
        <f>IF(data!BL88&gt;0,data!BL88,"")</f>
        <v>x</v>
      </c>
      <c r="I281" s="253" t="str">
        <f>IF(data!BM88&gt;0,data!BM88,"")</f>
        <v>x</v>
      </c>
    </row>
    <row r="282" spans="1:9" ht="20.100000000000001" customHeight="1">
      <c r="A282" s="230">
        <v>21</v>
      </c>
      <c r="B282" s="246" t="s">
        <v>1011</v>
      </c>
      <c r="C282" s="253" t="str">
        <f>IF(data!BG89&gt;0,data!BG89,"")</f>
        <v>x</v>
      </c>
      <c r="D282" s="253" t="str">
        <f>IF(data!BH89&gt;0,data!BH89,"")</f>
        <v>x</v>
      </c>
      <c r="E282" s="253" t="str">
        <f>IF(data!BI89&gt;0,data!BI89,"")</f>
        <v>x</v>
      </c>
      <c r="F282" s="253" t="str">
        <f>IF(data!BJ89&gt;0,data!BJ89,"")</f>
        <v>x</v>
      </c>
      <c r="G282" s="253" t="str">
        <f>IF(data!BK89&gt;0,data!BK89,"")</f>
        <v>x</v>
      </c>
      <c r="H282" s="253" t="str">
        <f>IF(data!BL89&gt;0,data!BL89,"")</f>
        <v>x</v>
      </c>
      <c r="I282" s="253" t="str">
        <f>IF(data!BM89&gt;0,data!BM89,"")</f>
        <v>x</v>
      </c>
    </row>
    <row r="283" spans="1:9" ht="20.100000000000001" customHeight="1">
      <c r="A283" s="230" t="s">
        <v>1012</v>
      </c>
      <c r="B283" s="238"/>
      <c r="C283" s="255"/>
      <c r="D283" s="255"/>
      <c r="E283" s="255"/>
      <c r="F283" s="255"/>
      <c r="G283" s="255"/>
      <c r="H283" s="255"/>
      <c r="I283" s="255"/>
    </row>
    <row r="284" spans="1:9" ht="20.100000000000001" customHeight="1">
      <c r="A284" s="230">
        <v>22</v>
      </c>
      <c r="B284" s="238" t="s">
        <v>1013</v>
      </c>
      <c r="C284" s="254">
        <f>data!BG90</f>
        <v>0</v>
      </c>
      <c r="D284" s="254">
        <f>data!BH90</f>
        <v>0</v>
      </c>
      <c r="E284" s="254">
        <f>data!BI90</f>
        <v>0</v>
      </c>
      <c r="F284" s="254">
        <f>data!BJ90</f>
        <v>0</v>
      </c>
      <c r="G284" s="254">
        <f>data!BK90</f>
        <v>0</v>
      </c>
      <c r="H284" s="254">
        <f>data!BL90</f>
        <v>60</v>
      </c>
      <c r="I284" s="254">
        <f>data!BM90</f>
        <v>0</v>
      </c>
    </row>
    <row r="285" spans="1:9" ht="20.100000000000001" customHeight="1">
      <c r="A285" s="230">
        <v>23</v>
      </c>
      <c r="B285" s="238" t="s">
        <v>1014</v>
      </c>
      <c r="C285" s="253" t="str">
        <f>IF(data!BG91&gt;0,data!BG91,"")</f>
        <v>x</v>
      </c>
      <c r="D285" s="254">
        <f>data!BH91</f>
        <v>0</v>
      </c>
      <c r="E285" s="254">
        <f>data!BI91</f>
        <v>0</v>
      </c>
      <c r="F285" s="253" t="str">
        <f>IF(data!BJ91&gt;0,data!BJ91,"")</f>
        <v>x</v>
      </c>
      <c r="G285" s="254">
        <f>data!BK91</f>
        <v>0</v>
      </c>
      <c r="H285" s="254">
        <f>data!BL91</f>
        <v>0</v>
      </c>
      <c r="I285" s="254">
        <f>data!BM91</f>
        <v>0</v>
      </c>
    </row>
    <row r="286" spans="1:9" ht="20.100000000000001" customHeight="1">
      <c r="A286" s="230">
        <v>24</v>
      </c>
      <c r="B286" s="238" t="s">
        <v>1015</v>
      </c>
      <c r="C286" s="253" t="str">
        <f>IF(data!BG92&gt;0,data!BG92,"")</f>
        <v>x</v>
      </c>
      <c r="D286" s="254">
        <f>data!BH92</f>
        <v>0</v>
      </c>
      <c r="E286" s="254">
        <f>data!BI92</f>
        <v>0</v>
      </c>
      <c r="F286" s="253" t="str">
        <f>IF(data!BJ92&gt;0,data!BJ92,"")</f>
        <v>x</v>
      </c>
      <c r="G286" s="254">
        <f>data!BK92</f>
        <v>0</v>
      </c>
      <c r="H286" s="254">
        <f>data!BL92</f>
        <v>60</v>
      </c>
      <c r="I286" s="254">
        <f>data!BM92</f>
        <v>0</v>
      </c>
    </row>
    <row r="287" spans="1:9" ht="20.100000000000001" customHeight="1">
      <c r="A287" s="230">
        <v>25</v>
      </c>
      <c r="B287" s="238" t="s">
        <v>1016</v>
      </c>
      <c r="C287" s="253" t="str">
        <f>IF(data!BG93&gt;0,data!BG93,"")</f>
        <v>x</v>
      </c>
      <c r="D287" s="254">
        <f>data!BH93</f>
        <v>0</v>
      </c>
      <c r="E287" s="254">
        <f>data!BI93</f>
        <v>0</v>
      </c>
      <c r="F287" s="253" t="str">
        <f>IF(data!BJ93&gt;0,data!BJ93,"")</f>
        <v>x</v>
      </c>
      <c r="G287" s="254">
        <f>data!BK93</f>
        <v>0</v>
      </c>
      <c r="H287" s="254">
        <f>data!BL93</f>
        <v>0</v>
      </c>
      <c r="I287" s="254">
        <f>data!BM93</f>
        <v>0</v>
      </c>
    </row>
    <row r="288" spans="1:9" ht="20.100000000000001" customHeight="1">
      <c r="A288" s="230">
        <v>26</v>
      </c>
      <c r="B288" s="238" t="s">
        <v>293</v>
      </c>
      <c r="C288" s="253" t="str">
        <f>IF(data!BG94&gt;0,data!BG94,"")</f>
        <v>x</v>
      </c>
      <c r="D288" s="253" t="str">
        <f>IF(data!BH94&gt;0,data!BH94,"")</f>
        <v>x</v>
      </c>
      <c r="E288" s="253" t="str">
        <f>IF(data!BI94&gt;0,data!BI94,"")</f>
        <v>x</v>
      </c>
      <c r="F288" s="253" t="str">
        <f>IF(data!BJ94&gt;0,data!BJ94,"")</f>
        <v>x</v>
      </c>
      <c r="G288" s="253" t="str">
        <f>IF(data!BK94&gt;0,data!BK94,"")</f>
        <v>x</v>
      </c>
      <c r="H288" s="253" t="str">
        <f>IF(data!BL94&gt;0,data!BL94,"")</f>
        <v>x</v>
      </c>
      <c r="I288" s="253" t="str">
        <f>IF(data!BM94&gt;0,data!BM94,"")</f>
        <v>x</v>
      </c>
    </row>
    <row r="289" spans="1:9" ht="20.100000000000001" customHeight="1">
      <c r="A289" s="231" t="s">
        <v>998</v>
      </c>
      <c r="B289" s="232"/>
      <c r="C289" s="232"/>
      <c r="D289" s="232"/>
      <c r="E289" s="232"/>
      <c r="F289" s="232"/>
      <c r="G289" s="232"/>
      <c r="H289" s="232"/>
      <c r="I289" s="231"/>
    </row>
    <row r="290" spans="1:9" ht="20.100000000000001" customHeight="1">
      <c r="D290" s="234"/>
      <c r="I290" s="235" t="s">
        <v>1048</v>
      </c>
    </row>
    <row r="291" spans="1:9" ht="20.100000000000001" customHeight="1">
      <c r="A291" s="234"/>
    </row>
    <row r="292" spans="1:9" ht="20.100000000000001" customHeight="1">
      <c r="A292" s="236" t="str">
        <f>"Hospital: "&amp;data!C98</f>
        <v>Hospital: Odessa Memorial Healthcare Center</v>
      </c>
      <c r="G292" s="237"/>
      <c r="H292" s="236" t="str">
        <f>"FYE: "&amp;data!C96</f>
        <v>FYE: 12/31/2024</v>
      </c>
    </row>
    <row r="293" spans="1:9" ht="20.100000000000001" customHeight="1">
      <c r="A293" s="230">
        <v>1</v>
      </c>
      <c r="B293" s="238" t="s">
        <v>235</v>
      </c>
      <c r="C293" s="240" t="s">
        <v>98</v>
      </c>
      <c r="D293" s="240" t="s">
        <v>99</v>
      </c>
      <c r="E293" s="240" t="s">
        <v>100</v>
      </c>
      <c r="F293" s="240" t="s">
        <v>101</v>
      </c>
      <c r="G293" s="240" t="s">
        <v>102</v>
      </c>
      <c r="H293" s="240" t="s">
        <v>103</v>
      </c>
      <c r="I293" s="240" t="s">
        <v>104</v>
      </c>
    </row>
    <row r="294" spans="1:9" ht="20.100000000000001" customHeight="1">
      <c r="A294" s="241">
        <v>2</v>
      </c>
      <c r="B294" s="242" t="s">
        <v>1000</v>
      </c>
      <c r="C294" s="244" t="s">
        <v>174</v>
      </c>
      <c r="D294" s="244" t="s">
        <v>175</v>
      </c>
      <c r="E294" s="244" t="s">
        <v>176</v>
      </c>
      <c r="F294" s="244" t="s">
        <v>177</v>
      </c>
      <c r="G294" s="244"/>
      <c r="H294" s="244" t="s">
        <v>179</v>
      </c>
      <c r="I294" s="244" t="s">
        <v>180</v>
      </c>
    </row>
    <row r="295" spans="1:9" ht="20.100000000000001" customHeight="1">
      <c r="A295" s="241"/>
      <c r="B295" s="242"/>
      <c r="C295" s="244" t="s">
        <v>1049</v>
      </c>
      <c r="D295" s="244" t="s">
        <v>220</v>
      </c>
      <c r="E295" s="244" t="s">
        <v>221</v>
      </c>
      <c r="F295" s="244" t="s">
        <v>222</v>
      </c>
      <c r="G295" s="244" t="s">
        <v>178</v>
      </c>
      <c r="H295" s="244" t="s">
        <v>223</v>
      </c>
      <c r="I295" s="244" t="s">
        <v>195</v>
      </c>
    </row>
    <row r="296" spans="1:9" ht="20.100000000000001" customHeight="1">
      <c r="A296" s="230">
        <v>3</v>
      </c>
      <c r="B296" s="238" t="s">
        <v>1004</v>
      </c>
      <c r="C296" s="250"/>
      <c r="D296" s="250"/>
      <c r="E296" s="250"/>
      <c r="F296" s="250"/>
      <c r="G296" s="250"/>
      <c r="H296" s="250"/>
      <c r="I296" s="250"/>
    </row>
    <row r="297" spans="1:9" ht="20.100000000000001" customHeight="1">
      <c r="A297" s="230">
        <v>4</v>
      </c>
      <c r="B297" s="238" t="s">
        <v>260</v>
      </c>
      <c r="C297" s="250"/>
      <c r="D297" s="250"/>
      <c r="E297" s="250"/>
      <c r="F297" s="250"/>
      <c r="G297" s="250"/>
      <c r="H297" s="250"/>
      <c r="I297" s="250"/>
    </row>
    <row r="298" spans="1:9" ht="20.100000000000001" customHeight="1">
      <c r="A298" s="230">
        <v>5</v>
      </c>
      <c r="B298" s="238" t="s">
        <v>261</v>
      </c>
      <c r="C298" s="245">
        <f>data!BN60</f>
        <v>5.19</v>
      </c>
      <c r="D298" s="245">
        <f>data!BO60</f>
        <v>0</v>
      </c>
      <c r="E298" s="245">
        <f>data!BP60</f>
        <v>0</v>
      </c>
      <c r="F298" s="245">
        <f>data!BQ60</f>
        <v>0</v>
      </c>
      <c r="G298" s="245">
        <f>data!BR60</f>
        <v>0</v>
      </c>
      <c r="H298" s="245">
        <f>data!BS60</f>
        <v>0</v>
      </c>
      <c r="I298" s="245">
        <f>data!BT60</f>
        <v>0</v>
      </c>
    </row>
    <row r="299" spans="1:9" ht="20.100000000000001" customHeight="1">
      <c r="A299" s="230">
        <v>6</v>
      </c>
      <c r="B299" s="238" t="s">
        <v>262</v>
      </c>
      <c r="C299" s="238">
        <f>data!BN61</f>
        <v>565360</v>
      </c>
      <c r="D299" s="238">
        <f>data!BO61</f>
        <v>0</v>
      </c>
      <c r="E299" s="238">
        <f>data!BP61</f>
        <v>0</v>
      </c>
      <c r="F299" s="238">
        <f>data!BQ61</f>
        <v>0</v>
      </c>
      <c r="G299" s="238">
        <f>data!BR61</f>
        <v>0</v>
      </c>
      <c r="H299" s="238">
        <f>data!BS61</f>
        <v>0</v>
      </c>
      <c r="I299" s="238">
        <f>data!BT61</f>
        <v>0</v>
      </c>
    </row>
    <row r="300" spans="1:9" ht="20.100000000000001" customHeight="1">
      <c r="A300" s="230">
        <v>7</v>
      </c>
      <c r="B300" s="238" t="s">
        <v>10</v>
      </c>
      <c r="C300" s="238">
        <f>data!BN62</f>
        <v>120560</v>
      </c>
      <c r="D300" s="238">
        <f>data!BO62</f>
        <v>0</v>
      </c>
      <c r="E300" s="238">
        <f>data!BP62</f>
        <v>0</v>
      </c>
      <c r="F300" s="238">
        <f>data!BQ62</f>
        <v>0</v>
      </c>
      <c r="G300" s="238">
        <f>data!BR62</f>
        <v>0</v>
      </c>
      <c r="H300" s="238">
        <f>data!BS62</f>
        <v>0</v>
      </c>
      <c r="I300" s="238">
        <f>data!BT62</f>
        <v>0</v>
      </c>
    </row>
    <row r="301" spans="1:9" ht="20.100000000000001" customHeight="1">
      <c r="A301" s="230">
        <v>8</v>
      </c>
      <c r="B301" s="238" t="s">
        <v>263</v>
      </c>
      <c r="C301" s="238">
        <f>data!BN63</f>
        <v>66275</v>
      </c>
      <c r="D301" s="238">
        <f>data!BO63</f>
        <v>0</v>
      </c>
      <c r="E301" s="238">
        <f>data!BP63</f>
        <v>0</v>
      </c>
      <c r="F301" s="238">
        <f>data!BQ63</f>
        <v>0</v>
      </c>
      <c r="G301" s="238">
        <f>data!BR63</f>
        <v>0</v>
      </c>
      <c r="H301" s="238">
        <f>data!BS63</f>
        <v>0</v>
      </c>
      <c r="I301" s="238">
        <f>data!BT63</f>
        <v>0</v>
      </c>
    </row>
    <row r="302" spans="1:9" ht="20.100000000000001" customHeight="1">
      <c r="A302" s="230">
        <v>9</v>
      </c>
      <c r="B302" s="238" t="s">
        <v>264</v>
      </c>
      <c r="C302" s="238">
        <f>data!BN64</f>
        <v>63119</v>
      </c>
      <c r="D302" s="238">
        <f>data!BO64</f>
        <v>0</v>
      </c>
      <c r="E302" s="238">
        <f>data!BP64</f>
        <v>0</v>
      </c>
      <c r="F302" s="238">
        <f>data!BQ64</f>
        <v>0</v>
      </c>
      <c r="G302" s="238">
        <f>data!BR64</f>
        <v>0</v>
      </c>
      <c r="H302" s="238">
        <f>data!BS64</f>
        <v>0</v>
      </c>
      <c r="I302" s="238">
        <f>data!BT64</f>
        <v>0</v>
      </c>
    </row>
    <row r="303" spans="1:9" ht="20.100000000000001" customHeight="1">
      <c r="A303" s="230">
        <v>10</v>
      </c>
      <c r="B303" s="238" t="s">
        <v>520</v>
      </c>
      <c r="C303" s="238">
        <f>data!BN65</f>
        <v>51439</v>
      </c>
      <c r="D303" s="238">
        <f>data!BO65</f>
        <v>0</v>
      </c>
      <c r="E303" s="238">
        <f>data!BP65</f>
        <v>0</v>
      </c>
      <c r="F303" s="238">
        <f>data!BQ65</f>
        <v>0</v>
      </c>
      <c r="G303" s="238">
        <f>data!BR65</f>
        <v>0</v>
      </c>
      <c r="H303" s="238">
        <f>data!BS65</f>
        <v>0</v>
      </c>
      <c r="I303" s="238">
        <f>data!BT65</f>
        <v>0</v>
      </c>
    </row>
    <row r="304" spans="1:9" ht="20.100000000000001" customHeight="1">
      <c r="A304" s="230">
        <v>11</v>
      </c>
      <c r="B304" s="238" t="s">
        <v>521</v>
      </c>
      <c r="C304" s="238">
        <f>data!BN66</f>
        <v>370093</v>
      </c>
      <c r="D304" s="238">
        <f>data!BO66</f>
        <v>0</v>
      </c>
      <c r="E304" s="238">
        <f>data!BP66</f>
        <v>0</v>
      </c>
      <c r="F304" s="238">
        <f>data!BQ66</f>
        <v>0</v>
      </c>
      <c r="G304" s="238">
        <f>data!BR66</f>
        <v>0</v>
      </c>
      <c r="H304" s="238">
        <f>data!BS66</f>
        <v>0</v>
      </c>
      <c r="I304" s="238">
        <f>data!BT66</f>
        <v>0</v>
      </c>
    </row>
    <row r="305" spans="1:9" ht="20.100000000000001" customHeight="1">
      <c r="A305" s="230">
        <v>12</v>
      </c>
      <c r="B305" s="238" t="s">
        <v>15</v>
      </c>
      <c r="C305" s="238">
        <f>data!BN67</f>
        <v>165735</v>
      </c>
      <c r="D305" s="238">
        <f>data!BO67</f>
        <v>0</v>
      </c>
      <c r="E305" s="238">
        <f>data!BP67</f>
        <v>0</v>
      </c>
      <c r="F305" s="238">
        <f>data!BQ67</f>
        <v>0</v>
      </c>
      <c r="G305" s="238">
        <f>data!BR67</f>
        <v>0</v>
      </c>
      <c r="H305" s="238">
        <f>data!BS67</f>
        <v>0</v>
      </c>
      <c r="I305" s="238">
        <f>data!BT67</f>
        <v>0</v>
      </c>
    </row>
    <row r="306" spans="1:9" ht="20.100000000000001" customHeight="1">
      <c r="A306" s="230">
        <v>13</v>
      </c>
      <c r="B306" s="238" t="s">
        <v>1005</v>
      </c>
      <c r="C306" s="238">
        <f>data!BN68</f>
        <v>1647</v>
      </c>
      <c r="D306" s="238">
        <f>data!BO68</f>
        <v>0</v>
      </c>
      <c r="E306" s="238">
        <f>data!BP68</f>
        <v>0</v>
      </c>
      <c r="F306" s="238">
        <f>data!BQ68</f>
        <v>0</v>
      </c>
      <c r="G306" s="238">
        <f>data!BR68</f>
        <v>0</v>
      </c>
      <c r="H306" s="238">
        <f>data!BS68</f>
        <v>0</v>
      </c>
      <c r="I306" s="238">
        <f>data!BT68</f>
        <v>0</v>
      </c>
    </row>
    <row r="307" spans="1:9" ht="20.100000000000001" customHeight="1">
      <c r="A307" s="230">
        <v>14</v>
      </c>
      <c r="B307" s="238" t="s">
        <v>1006</v>
      </c>
      <c r="C307" s="238">
        <f>data!BN69</f>
        <v>252580</v>
      </c>
      <c r="D307" s="238">
        <f>data!BO69</f>
        <v>0</v>
      </c>
      <c r="E307" s="238">
        <f>data!BP69</f>
        <v>0</v>
      </c>
      <c r="F307" s="238">
        <f>data!BQ69</f>
        <v>0</v>
      </c>
      <c r="G307" s="238">
        <f>data!BR69</f>
        <v>0</v>
      </c>
      <c r="H307" s="238">
        <f>data!BS69</f>
        <v>0</v>
      </c>
      <c r="I307" s="238">
        <f>data!BT69</f>
        <v>0</v>
      </c>
    </row>
    <row r="308" spans="1:9" ht="20.100000000000001" customHeight="1">
      <c r="A308" s="230">
        <v>15</v>
      </c>
      <c r="B308" s="238" t="s">
        <v>283</v>
      </c>
      <c r="C308" s="238">
        <f>-data!BN84</f>
        <v>-15345</v>
      </c>
      <c r="D308" s="238">
        <f>-data!BO84</f>
        <v>0</v>
      </c>
      <c r="E308" s="238">
        <f>-data!BP84</f>
        <v>0</v>
      </c>
      <c r="F308" s="238">
        <f>-data!BQ84</f>
        <v>0</v>
      </c>
      <c r="G308" s="238">
        <f>-data!BR84</f>
        <v>0</v>
      </c>
      <c r="H308" s="238">
        <f>-data!BS84</f>
        <v>0</v>
      </c>
      <c r="I308" s="238">
        <f>-data!BT84</f>
        <v>0</v>
      </c>
    </row>
    <row r="309" spans="1:9" ht="20.100000000000001" customHeight="1">
      <c r="A309" s="230">
        <v>16</v>
      </c>
      <c r="B309" s="246" t="s">
        <v>1007</v>
      </c>
      <c r="C309" s="238">
        <f>data!BN85</f>
        <v>1641463</v>
      </c>
      <c r="D309" s="238">
        <f>data!BO85</f>
        <v>0</v>
      </c>
      <c r="E309" s="238">
        <f>data!BP85</f>
        <v>0</v>
      </c>
      <c r="F309" s="238">
        <f>data!BQ85</f>
        <v>0</v>
      </c>
      <c r="G309" s="238">
        <f>data!BR85</f>
        <v>0</v>
      </c>
      <c r="H309" s="238">
        <f>data!BS85</f>
        <v>0</v>
      </c>
      <c r="I309" s="238">
        <f>data!BT85</f>
        <v>0</v>
      </c>
    </row>
    <row r="310" spans="1:9" ht="20.100000000000001" customHeight="1">
      <c r="A310" s="230">
        <v>17</v>
      </c>
      <c r="B310" s="238" t="s">
        <v>285</v>
      </c>
      <c r="C310" s="248"/>
      <c r="D310" s="248"/>
      <c r="E310" s="248"/>
      <c r="F310" s="248"/>
      <c r="G310" s="248"/>
      <c r="H310" s="248"/>
      <c r="I310" s="248"/>
    </row>
    <row r="311" spans="1:9" ht="20.100000000000001" customHeight="1">
      <c r="A311" s="230">
        <v>18</v>
      </c>
      <c r="B311" s="238" t="s">
        <v>1008</v>
      </c>
      <c r="C311" s="238"/>
      <c r="D311" s="238"/>
      <c r="E311" s="238"/>
      <c r="F311" s="238"/>
      <c r="G311" s="238"/>
      <c r="H311" s="238"/>
      <c r="I311" s="238"/>
    </row>
    <row r="312" spans="1:9" ht="20.100000000000001" customHeight="1">
      <c r="A312" s="230">
        <v>19</v>
      </c>
      <c r="B312" s="246" t="s">
        <v>1009</v>
      </c>
      <c r="C312" s="253" t="str">
        <f>IF(data!BN87&gt;0,data!BN87,"")</f>
        <v>x</v>
      </c>
      <c r="D312" s="253" t="str">
        <f>IF(data!BO87&gt;0,data!BO87,"")</f>
        <v>x</v>
      </c>
      <c r="E312" s="253" t="str">
        <f>IF(data!BP87&gt;0,data!BP87,"")</f>
        <v>x</v>
      </c>
      <c r="F312" s="253" t="str">
        <f>IF(data!BQ87&gt;0,data!BQ87,"")</f>
        <v>x</v>
      </c>
      <c r="G312" s="253" t="str">
        <f>IF(data!BR87&gt;0,data!BR87,"")</f>
        <v>x</v>
      </c>
      <c r="H312" s="253" t="str">
        <f>IF(data!BS87&gt;0,data!BS87,"")</f>
        <v>x</v>
      </c>
      <c r="I312" s="253" t="str">
        <f>IF(data!BT87&gt;0,data!BT87,"")</f>
        <v>x</v>
      </c>
    </row>
    <row r="313" spans="1:9" ht="20.100000000000001" customHeight="1">
      <c r="A313" s="230">
        <v>20</v>
      </c>
      <c r="B313" s="246" t="s">
        <v>1010</v>
      </c>
      <c r="C313" s="253" t="str">
        <f>IF(data!BN88&gt;0,data!BN88,"")</f>
        <v>x</v>
      </c>
      <c r="D313" s="253" t="str">
        <f>IF(data!BO88&gt;0,data!BO88,"")</f>
        <v>x</v>
      </c>
      <c r="E313" s="253" t="str">
        <f>IF(data!BP88&gt;0,data!BP88,"")</f>
        <v>x</v>
      </c>
      <c r="F313" s="253" t="str">
        <f>IF(data!BQ88&gt;0,data!BQ88,"")</f>
        <v>x</v>
      </c>
      <c r="G313" s="253" t="str">
        <f>IF(data!BR88&gt;0,data!BR88,"")</f>
        <v>x</v>
      </c>
      <c r="H313" s="253" t="str">
        <f>IF(data!BS88&gt;0,data!BS88,"")</f>
        <v>x</v>
      </c>
      <c r="I313" s="253" t="str">
        <f>IF(data!BT88&gt;0,data!BT88,"")</f>
        <v>x</v>
      </c>
    </row>
    <row r="314" spans="1:9" ht="20.100000000000001" customHeight="1">
      <c r="A314" s="230">
        <v>21</v>
      </c>
      <c r="B314" s="246" t="s">
        <v>1011</v>
      </c>
      <c r="C314" s="253" t="str">
        <f>IF(data!BN89&gt;0,data!BN89,"")</f>
        <v>x</v>
      </c>
      <c r="D314" s="253" t="str">
        <f>IF(data!BO89&gt;0,data!BO89,"")</f>
        <v>x</v>
      </c>
      <c r="E314" s="253" t="str">
        <f>IF(data!BP89&gt;0,data!BP89,"")</f>
        <v>x</v>
      </c>
      <c r="F314" s="253" t="str">
        <f>IF(data!BQ89&gt;0,data!BQ89,"")</f>
        <v>x</v>
      </c>
      <c r="G314" s="253" t="str">
        <f>IF(data!BR89&gt;0,data!BR89,"")</f>
        <v>x</v>
      </c>
      <c r="H314" s="253" t="str">
        <f>IF(data!BS89&gt;0,data!BS89,"")</f>
        <v>x</v>
      </c>
      <c r="I314" s="253" t="str">
        <f>IF(data!BT89&gt;0,data!BT89,"")</f>
        <v>x</v>
      </c>
    </row>
    <row r="315" spans="1:9" ht="20.100000000000001" customHeight="1">
      <c r="A315" s="230" t="s">
        <v>1012</v>
      </c>
      <c r="B315" s="238"/>
      <c r="C315" s="248"/>
      <c r="D315" s="248"/>
      <c r="E315" s="248"/>
      <c r="F315" s="248"/>
      <c r="G315" s="248"/>
      <c r="H315" s="248"/>
      <c r="I315" s="248"/>
    </row>
    <row r="316" spans="1:9" ht="20.100000000000001" customHeight="1">
      <c r="A316" s="230">
        <v>22</v>
      </c>
      <c r="B316" s="238" t="s">
        <v>1013</v>
      </c>
      <c r="C316" s="254">
        <f>data!BN90</f>
        <v>3840</v>
      </c>
      <c r="D316" s="254">
        <f>data!BO90</f>
        <v>0</v>
      </c>
      <c r="E316" s="254">
        <f>data!BP90</f>
        <v>0</v>
      </c>
      <c r="F316" s="254">
        <f>data!BQ90</f>
        <v>0</v>
      </c>
      <c r="G316" s="254">
        <f>data!BR90</f>
        <v>0</v>
      </c>
      <c r="H316" s="254">
        <f>data!BS90</f>
        <v>0</v>
      </c>
      <c r="I316" s="254">
        <f>data!BT90</f>
        <v>0</v>
      </c>
    </row>
    <row r="317" spans="1:9" ht="20.100000000000001" customHeight="1">
      <c r="A317" s="230">
        <v>23</v>
      </c>
      <c r="B317" s="238" t="s">
        <v>1014</v>
      </c>
      <c r="C317" s="253" t="str">
        <f>IF(data!BN91&gt;0,data!BN91,"")</f>
        <v>x</v>
      </c>
      <c r="D317" s="253" t="str">
        <f>IF(data!BO91&gt;0,data!BO91,"")</f>
        <v>x</v>
      </c>
      <c r="E317" s="253" t="str">
        <f>IF(data!BP91&gt;0,data!BP91,"")</f>
        <v>x</v>
      </c>
      <c r="F317" s="253" t="str">
        <f>IF(data!BQ91&gt;0,data!BQ91,"")</f>
        <v>x</v>
      </c>
      <c r="G317" s="254">
        <f>data!BR91</f>
        <v>0</v>
      </c>
      <c r="H317" s="254">
        <f>data!BS91</f>
        <v>0</v>
      </c>
      <c r="I317" s="254">
        <f>data!BT91</f>
        <v>0</v>
      </c>
    </row>
    <row r="318" spans="1:9" ht="20.100000000000001" customHeight="1">
      <c r="A318" s="230">
        <v>24</v>
      </c>
      <c r="B318" s="238" t="s">
        <v>1015</v>
      </c>
      <c r="C318" s="253" t="str">
        <f>IF(data!BN92&gt;0,data!BN92,"")</f>
        <v>x</v>
      </c>
      <c r="D318" s="253" t="str">
        <f>IF(data!BO92&gt;0,data!BO92,"")</f>
        <v>x</v>
      </c>
      <c r="E318" s="253" t="str">
        <f>IF(data!BP92&gt;0,data!BP92,"")</f>
        <v>x</v>
      </c>
      <c r="F318" s="253" t="str">
        <f>IF(data!BQ92&gt;0,data!BQ92,"")</f>
        <v>x</v>
      </c>
      <c r="G318" s="253" t="str">
        <f>IF(data!BR92&gt;0,data!BR92,"")</f>
        <v>x</v>
      </c>
      <c r="H318" s="254">
        <f>data!BS92</f>
        <v>0</v>
      </c>
      <c r="I318" s="254">
        <f>data!BT92</f>
        <v>0</v>
      </c>
    </row>
    <row r="319" spans="1:9" ht="20.100000000000001" customHeight="1">
      <c r="A319" s="230">
        <v>25</v>
      </c>
      <c r="B319" s="238" t="s">
        <v>1016</v>
      </c>
      <c r="C319" s="253" t="str">
        <f>IF(data!BN93&gt;0,data!BN93,"")</f>
        <v>x</v>
      </c>
      <c r="D319" s="253" t="str">
        <f>IF(data!BO93&gt;0,data!BO93,"")</f>
        <v>x</v>
      </c>
      <c r="E319" s="253" t="str">
        <f>IF(data!BP93&gt;0,data!BP93,"")</f>
        <v>x</v>
      </c>
      <c r="F319" s="253" t="str">
        <f>IF(data!BQ93&gt;0,data!BQ93,"")</f>
        <v>x</v>
      </c>
      <c r="G319" s="253" t="str">
        <f>IF(data!BR93&gt;0,data!BR93,"")</f>
        <v>x</v>
      </c>
      <c r="H319" s="254">
        <f>data!BS93</f>
        <v>0</v>
      </c>
      <c r="I319" s="254">
        <f>data!BT93</f>
        <v>0</v>
      </c>
    </row>
    <row r="320" spans="1:9" ht="20.100000000000001" customHeight="1">
      <c r="A320" s="230">
        <v>26</v>
      </c>
      <c r="B320" s="238" t="s">
        <v>293</v>
      </c>
      <c r="C320" s="256" t="str">
        <f>IF(data!BN94&gt;0,data!BN94,"")</f>
        <v>x</v>
      </c>
      <c r="D320" s="256" t="str">
        <f>IF(data!BO94&gt;0,data!BO94,"")</f>
        <v>x</v>
      </c>
      <c r="E320" s="256" t="str">
        <f>IF(data!BP94&gt;0,data!BP94,"")</f>
        <v>x</v>
      </c>
      <c r="F320" s="256" t="str">
        <f>IF(data!BQ94&gt;0,data!BQ94,"")</f>
        <v>x</v>
      </c>
      <c r="G320" s="256" t="str">
        <f>IF(data!BR94&gt;0,data!BR94,"")</f>
        <v>x</v>
      </c>
      <c r="H320" s="256" t="str">
        <f>IF(data!BS94&gt;0,data!BS94,"")</f>
        <v>x</v>
      </c>
      <c r="I320" s="256" t="str">
        <f>IF(data!BT94&gt;0,data!BT94,"")</f>
        <v>x</v>
      </c>
    </row>
    <row r="321" spans="1:9" ht="20.100000000000001" customHeight="1">
      <c r="A321" s="231" t="s">
        <v>998</v>
      </c>
      <c r="B321" s="232"/>
      <c r="C321" s="232"/>
      <c r="D321" s="232"/>
      <c r="E321" s="232"/>
      <c r="F321" s="232"/>
      <c r="G321" s="232"/>
      <c r="H321" s="232"/>
      <c r="I321" s="231"/>
    </row>
    <row r="322" spans="1:9" ht="20.100000000000001" customHeight="1">
      <c r="D322" s="234"/>
      <c r="I322" s="235" t="s">
        <v>1050</v>
      </c>
    </row>
    <row r="323" spans="1:9" ht="20.100000000000001" customHeight="1">
      <c r="A323" s="234"/>
    </row>
    <row r="324" spans="1:9" ht="20.100000000000001" customHeight="1">
      <c r="A324" s="236" t="str">
        <f>"Hospital: "&amp;data!C98</f>
        <v>Hospital: Odessa Memorial Healthcare Center</v>
      </c>
      <c r="G324" s="237"/>
      <c r="H324" s="236" t="str">
        <f>"FYE: "&amp;data!C96</f>
        <v>FYE: 12/31/2024</v>
      </c>
    </row>
    <row r="325" spans="1:9" ht="20.100000000000001" customHeight="1">
      <c r="A325" s="230">
        <v>1</v>
      </c>
      <c r="B325" s="238" t="s">
        <v>235</v>
      </c>
      <c r="C325" s="240" t="s">
        <v>105</v>
      </c>
      <c r="D325" s="240" t="s">
        <v>106</v>
      </c>
      <c r="E325" s="240" t="s">
        <v>107</v>
      </c>
      <c r="F325" s="240" t="s">
        <v>108</v>
      </c>
      <c r="G325" s="240" t="s">
        <v>109</v>
      </c>
      <c r="H325" s="240" t="s">
        <v>110</v>
      </c>
      <c r="I325" s="240" t="s">
        <v>111</v>
      </c>
    </row>
    <row r="326" spans="1:9" ht="20.100000000000001" customHeight="1">
      <c r="A326" s="241">
        <v>2</v>
      </c>
      <c r="B326" s="242" t="s">
        <v>1000</v>
      </c>
      <c r="C326" s="244" t="s">
        <v>181</v>
      </c>
      <c r="D326" s="244" t="s">
        <v>181</v>
      </c>
      <c r="E326" s="244" t="s">
        <v>181</v>
      </c>
      <c r="F326" s="244" t="s">
        <v>182</v>
      </c>
      <c r="G326" s="244" t="s">
        <v>183</v>
      </c>
      <c r="H326" s="244" t="s">
        <v>184</v>
      </c>
      <c r="I326" s="244" t="s">
        <v>185</v>
      </c>
    </row>
    <row r="327" spans="1:9" ht="20.100000000000001" customHeight="1">
      <c r="A327" s="241"/>
      <c r="B327" s="242"/>
      <c r="C327" s="244" t="s">
        <v>224</v>
      </c>
      <c r="D327" s="244" t="s">
        <v>225</v>
      </c>
      <c r="E327" s="244" t="s">
        <v>226</v>
      </c>
      <c r="F327" s="244" t="s">
        <v>177</v>
      </c>
      <c r="G327" s="244" t="s">
        <v>1049</v>
      </c>
      <c r="H327" s="244" t="s">
        <v>178</v>
      </c>
      <c r="I327" s="244" t="s">
        <v>227</v>
      </c>
    </row>
    <row r="328" spans="1:9" ht="20.100000000000001" customHeight="1">
      <c r="A328" s="230">
        <v>3</v>
      </c>
      <c r="B328" s="238" t="s">
        <v>1004</v>
      </c>
      <c r="C328" s="250"/>
      <c r="D328" s="250"/>
      <c r="E328" s="250"/>
      <c r="F328" s="250"/>
      <c r="G328" s="250"/>
      <c r="H328" s="250"/>
      <c r="I328" s="250"/>
    </row>
    <row r="329" spans="1:9" ht="20.100000000000001" customHeight="1">
      <c r="A329" s="230">
        <v>4</v>
      </c>
      <c r="B329" s="238" t="s">
        <v>260</v>
      </c>
      <c r="C329" s="250"/>
      <c r="D329" s="250"/>
      <c r="E329" s="250"/>
      <c r="F329" s="250"/>
      <c r="G329" s="250"/>
      <c r="H329" s="250"/>
      <c r="I329" s="250"/>
    </row>
    <row r="330" spans="1:9" ht="20.100000000000001" customHeight="1">
      <c r="A330" s="230">
        <v>5</v>
      </c>
      <c r="B330" s="238" t="s">
        <v>261</v>
      </c>
      <c r="C330" s="245">
        <f>data!BU60</f>
        <v>0</v>
      </c>
      <c r="D330" s="245">
        <f>data!BV60</f>
        <v>0.96</v>
      </c>
      <c r="E330" s="245">
        <f>data!BW60</f>
        <v>0</v>
      </c>
      <c r="F330" s="245">
        <f>data!BX60</f>
        <v>0</v>
      </c>
      <c r="G330" s="245">
        <f>data!BY60</f>
        <v>1.54</v>
      </c>
      <c r="H330" s="245">
        <f>data!BZ60</f>
        <v>0</v>
      </c>
      <c r="I330" s="245">
        <f>data!CA60</f>
        <v>0</v>
      </c>
    </row>
    <row r="331" spans="1:9" ht="20.100000000000001" customHeight="1">
      <c r="A331" s="230">
        <v>6</v>
      </c>
      <c r="B331" s="238" t="s">
        <v>262</v>
      </c>
      <c r="C331" s="257">
        <f>data!BU61</f>
        <v>0</v>
      </c>
      <c r="D331" s="257">
        <f>data!BV61</f>
        <v>54660</v>
      </c>
      <c r="E331" s="257">
        <f>data!BW61</f>
        <v>0</v>
      </c>
      <c r="F331" s="257">
        <f>data!BX61</f>
        <v>0</v>
      </c>
      <c r="G331" s="257">
        <f>data!BY61</f>
        <v>239274</v>
      </c>
      <c r="H331" s="257">
        <f>data!BZ61</f>
        <v>0</v>
      </c>
      <c r="I331" s="257">
        <f>data!CA61</f>
        <v>0</v>
      </c>
    </row>
    <row r="332" spans="1:9" ht="20.100000000000001" customHeight="1">
      <c r="A332" s="230">
        <v>7</v>
      </c>
      <c r="B332" s="238" t="s">
        <v>10</v>
      </c>
      <c r="C332" s="257">
        <f>data!BU62</f>
        <v>0</v>
      </c>
      <c r="D332" s="257">
        <f>data!BV62</f>
        <v>11656</v>
      </c>
      <c r="E332" s="257">
        <f>data!BW62</f>
        <v>0</v>
      </c>
      <c r="F332" s="257">
        <f>data!BX62</f>
        <v>0</v>
      </c>
      <c r="G332" s="257">
        <f>data!BY62</f>
        <v>51024</v>
      </c>
      <c r="H332" s="257">
        <f>data!BZ62</f>
        <v>0</v>
      </c>
      <c r="I332" s="257">
        <f>data!CA62</f>
        <v>0</v>
      </c>
    </row>
    <row r="333" spans="1:9" ht="20.100000000000001" customHeight="1">
      <c r="A333" s="230">
        <v>8</v>
      </c>
      <c r="B333" s="238" t="s">
        <v>263</v>
      </c>
      <c r="C333" s="257">
        <f>data!BU63</f>
        <v>0</v>
      </c>
      <c r="D333" s="257">
        <f>data!BV63</f>
        <v>7418</v>
      </c>
      <c r="E333" s="257">
        <f>data!BW63</f>
        <v>0</v>
      </c>
      <c r="F333" s="257">
        <f>data!BX63</f>
        <v>0</v>
      </c>
      <c r="G333" s="257">
        <f>data!BY63</f>
        <v>0</v>
      </c>
      <c r="H333" s="257">
        <f>data!BZ63</f>
        <v>0</v>
      </c>
      <c r="I333" s="257">
        <f>data!CA63</f>
        <v>0</v>
      </c>
    </row>
    <row r="334" spans="1:9" ht="20.100000000000001" customHeight="1">
      <c r="A334" s="230">
        <v>9</v>
      </c>
      <c r="B334" s="238" t="s">
        <v>264</v>
      </c>
      <c r="C334" s="257">
        <f>data!BU64</f>
        <v>0</v>
      </c>
      <c r="D334" s="257">
        <f>data!BV64</f>
        <v>726</v>
      </c>
      <c r="E334" s="257">
        <f>data!BW64</f>
        <v>0</v>
      </c>
      <c r="F334" s="257">
        <f>data!BX64</f>
        <v>0</v>
      </c>
      <c r="G334" s="257">
        <f>data!BY64</f>
        <v>298</v>
      </c>
      <c r="H334" s="257">
        <f>data!BZ64</f>
        <v>0</v>
      </c>
      <c r="I334" s="257">
        <f>data!CA64</f>
        <v>0</v>
      </c>
    </row>
    <row r="335" spans="1:9" ht="20.100000000000001" customHeight="1">
      <c r="A335" s="230">
        <v>10</v>
      </c>
      <c r="B335" s="238" t="s">
        <v>520</v>
      </c>
      <c r="C335" s="257">
        <f>data!BU65</f>
        <v>0</v>
      </c>
      <c r="D335" s="257">
        <f>data!BV65</f>
        <v>0</v>
      </c>
      <c r="E335" s="257">
        <f>data!BW65</f>
        <v>0</v>
      </c>
      <c r="F335" s="257">
        <f>data!BX65</f>
        <v>0</v>
      </c>
      <c r="G335" s="257">
        <f>data!BY65</f>
        <v>0</v>
      </c>
      <c r="H335" s="257">
        <f>data!BZ65</f>
        <v>0</v>
      </c>
      <c r="I335" s="257">
        <f>data!CA65</f>
        <v>0</v>
      </c>
    </row>
    <row r="336" spans="1:9" ht="20.100000000000001" customHeight="1">
      <c r="A336" s="230">
        <v>11</v>
      </c>
      <c r="B336" s="238" t="s">
        <v>521</v>
      </c>
      <c r="C336" s="257">
        <f>data!BU66</f>
        <v>0</v>
      </c>
      <c r="D336" s="257">
        <f>data!BV66</f>
        <v>74135</v>
      </c>
      <c r="E336" s="257">
        <f>data!BW66</f>
        <v>0</v>
      </c>
      <c r="F336" s="257">
        <f>data!BX66</f>
        <v>0</v>
      </c>
      <c r="G336" s="257">
        <f>data!BY66</f>
        <v>111371</v>
      </c>
      <c r="H336" s="257">
        <f>data!BZ66</f>
        <v>0</v>
      </c>
      <c r="I336" s="257">
        <f>data!CA66</f>
        <v>0</v>
      </c>
    </row>
    <row r="337" spans="1:9" ht="20.100000000000001" customHeight="1">
      <c r="A337" s="230">
        <v>12</v>
      </c>
      <c r="B337" s="238" t="s">
        <v>15</v>
      </c>
      <c r="C337" s="257">
        <f>data!BU67</f>
        <v>0</v>
      </c>
      <c r="D337" s="257">
        <f>data!BV67</f>
        <v>1816</v>
      </c>
      <c r="E337" s="257">
        <f>data!BW67</f>
        <v>0</v>
      </c>
      <c r="F337" s="257">
        <f>data!BX67</f>
        <v>0</v>
      </c>
      <c r="G337" s="257">
        <f>data!BY67</f>
        <v>8709</v>
      </c>
      <c r="H337" s="257">
        <f>data!BZ67</f>
        <v>0</v>
      </c>
      <c r="I337" s="257">
        <f>data!CA67</f>
        <v>0</v>
      </c>
    </row>
    <row r="338" spans="1:9" ht="20.100000000000001" customHeight="1">
      <c r="A338" s="230">
        <v>13</v>
      </c>
      <c r="B338" s="238" t="s">
        <v>1005</v>
      </c>
      <c r="C338" s="257">
        <f>data!BU68</f>
        <v>0</v>
      </c>
      <c r="D338" s="257">
        <f>data!BV68</f>
        <v>0</v>
      </c>
      <c r="E338" s="257">
        <f>data!BW68</f>
        <v>0</v>
      </c>
      <c r="F338" s="257">
        <f>data!BX68</f>
        <v>0</v>
      </c>
      <c r="G338" s="257">
        <f>data!BY68</f>
        <v>0</v>
      </c>
      <c r="H338" s="257">
        <f>data!BZ68</f>
        <v>0</v>
      </c>
      <c r="I338" s="257">
        <f>data!CA68</f>
        <v>0</v>
      </c>
    </row>
    <row r="339" spans="1:9" ht="20.100000000000001" customHeight="1">
      <c r="A339" s="230">
        <v>14</v>
      </c>
      <c r="B339" s="238" t="s">
        <v>1006</v>
      </c>
      <c r="C339" s="257">
        <f>data!BU69</f>
        <v>0</v>
      </c>
      <c r="D339" s="257">
        <f>data!BV69</f>
        <v>66</v>
      </c>
      <c r="E339" s="257">
        <f>data!BW69</f>
        <v>0</v>
      </c>
      <c r="F339" s="257">
        <f>data!BX69</f>
        <v>0</v>
      </c>
      <c r="G339" s="257">
        <f>data!BY69</f>
        <v>11199</v>
      </c>
      <c r="H339" s="257">
        <f>data!BZ69</f>
        <v>0</v>
      </c>
      <c r="I339" s="257">
        <f>data!CA69</f>
        <v>0</v>
      </c>
    </row>
    <row r="340" spans="1:9" ht="20.100000000000001" customHeight="1">
      <c r="A340" s="230">
        <v>15</v>
      </c>
      <c r="B340" s="238" t="s">
        <v>283</v>
      </c>
      <c r="C340" s="238">
        <f>-data!BU84</f>
        <v>0</v>
      </c>
      <c r="D340" s="238">
        <f>-data!BV84</f>
        <v>0</v>
      </c>
      <c r="E340" s="238">
        <f>-data!BW84</f>
        <v>0</v>
      </c>
      <c r="F340" s="238">
        <f>-data!BX84</f>
        <v>0</v>
      </c>
      <c r="G340" s="238">
        <f>-data!BY84</f>
        <v>0</v>
      </c>
      <c r="H340" s="238">
        <f>-data!BZ84</f>
        <v>0</v>
      </c>
      <c r="I340" s="238">
        <f>-data!CA84</f>
        <v>0</v>
      </c>
    </row>
    <row r="341" spans="1:9" ht="20.100000000000001" customHeight="1">
      <c r="A341" s="230">
        <v>16</v>
      </c>
      <c r="B341" s="246" t="s">
        <v>1007</v>
      </c>
      <c r="C341" s="238">
        <f>data!BU85</f>
        <v>0</v>
      </c>
      <c r="D341" s="238">
        <f>data!BV85</f>
        <v>150477</v>
      </c>
      <c r="E341" s="238">
        <f>data!BW85</f>
        <v>0</v>
      </c>
      <c r="F341" s="238">
        <f>data!BX85</f>
        <v>0</v>
      </c>
      <c r="G341" s="238">
        <f>data!BY85</f>
        <v>421875</v>
      </c>
      <c r="H341" s="238">
        <f>data!BZ85</f>
        <v>0</v>
      </c>
      <c r="I341" s="238">
        <f>data!CA85</f>
        <v>0</v>
      </c>
    </row>
    <row r="342" spans="1:9" ht="20.100000000000001" customHeight="1">
      <c r="A342" s="230">
        <v>17</v>
      </c>
      <c r="B342" s="238" t="s">
        <v>285</v>
      </c>
      <c r="C342" s="248"/>
      <c r="D342" s="248"/>
      <c r="E342" s="248"/>
      <c r="F342" s="248"/>
      <c r="G342" s="248"/>
      <c r="H342" s="248"/>
      <c r="I342" s="248"/>
    </row>
    <row r="343" spans="1:9" ht="20.100000000000001" customHeight="1">
      <c r="A343" s="230">
        <v>18</v>
      </c>
      <c r="B343" s="238" t="s">
        <v>1008</v>
      </c>
      <c r="C343" s="238"/>
      <c r="D343" s="238"/>
      <c r="E343" s="238"/>
      <c r="F343" s="238"/>
      <c r="G343" s="238"/>
      <c r="H343" s="238"/>
      <c r="I343" s="238"/>
    </row>
    <row r="344" spans="1:9" ht="20.100000000000001" customHeight="1">
      <c r="A344" s="230">
        <v>19</v>
      </c>
      <c r="B344" s="246" t="s">
        <v>1009</v>
      </c>
      <c r="C344" s="253" t="str">
        <f>IF(data!BU87&gt;0,data!BU87,"")</f>
        <v>x</v>
      </c>
      <c r="D344" s="253" t="str">
        <f>IF(data!BV87&gt;0,data!BV87,"")</f>
        <v>x</v>
      </c>
      <c r="E344" s="253" t="str">
        <f>IF(data!BW87&gt;0,data!BW87,"")</f>
        <v>x</v>
      </c>
      <c r="F344" s="253" t="str">
        <f>IF(data!BX87&gt;0,data!BX87,"")</f>
        <v>x</v>
      </c>
      <c r="G344" s="253" t="str">
        <f>IF(data!BY87&gt;0,data!BY87,"")</f>
        <v>x</v>
      </c>
      <c r="H344" s="253" t="str">
        <f>IF(data!BZ87&gt;0,data!BZ87,"")</f>
        <v>x</v>
      </c>
      <c r="I344" s="253" t="str">
        <f>IF(data!CA87&gt;0,data!CA87,"")</f>
        <v>x</v>
      </c>
    </row>
    <row r="345" spans="1:9" ht="20.100000000000001" customHeight="1">
      <c r="A345" s="230">
        <v>20</v>
      </c>
      <c r="B345" s="246" t="s">
        <v>1010</v>
      </c>
      <c r="C345" s="253" t="str">
        <f>IF(data!BU88&gt;0,data!BU88,"")</f>
        <v>x</v>
      </c>
      <c r="D345" s="253" t="str">
        <f>IF(data!BV88&gt;0,data!BV88,"")</f>
        <v>x</v>
      </c>
      <c r="E345" s="253" t="str">
        <f>IF(data!BW88&gt;0,data!BW88,"")</f>
        <v>x</v>
      </c>
      <c r="F345" s="253" t="str">
        <f>IF(data!BX88&gt;0,data!BX88,"")</f>
        <v>x</v>
      </c>
      <c r="G345" s="253" t="str">
        <f>IF(data!BY88&gt;0,data!BY88,"")</f>
        <v>x</v>
      </c>
      <c r="H345" s="253" t="str">
        <f>IF(data!BZ88&gt;0,data!BZ88,"")</f>
        <v>x</v>
      </c>
      <c r="I345" s="253" t="str">
        <f>IF(data!CA88&gt;0,data!CA88,"")</f>
        <v>x</v>
      </c>
    </row>
    <row r="346" spans="1:9" ht="20.100000000000001" customHeight="1">
      <c r="A346" s="230">
        <v>21</v>
      </c>
      <c r="B346" s="246" t="s">
        <v>1011</v>
      </c>
      <c r="C346" s="253" t="str">
        <f>IF(data!BU89&gt;0,data!BU89,"")</f>
        <v>x</v>
      </c>
      <c r="D346" s="253" t="str">
        <f>IF(data!BV89&gt;0,data!BV89,"")</f>
        <v>x</v>
      </c>
      <c r="E346" s="253" t="str">
        <f>IF(data!BW89&gt;0,data!BW89,"")</f>
        <v>x</v>
      </c>
      <c r="F346" s="253" t="str">
        <f>IF(data!BX89&gt;0,data!BX89,"")</f>
        <v>x</v>
      </c>
      <c r="G346" s="253" t="str">
        <f>IF(data!BY89&gt;0,data!BY89,"")</f>
        <v>x</v>
      </c>
      <c r="H346" s="253" t="str">
        <f>IF(data!BZ89&gt;0,data!BZ89,"")</f>
        <v>x</v>
      </c>
      <c r="I346" s="253" t="str">
        <f>IF(data!CA89&gt;0,data!CA89,"")</f>
        <v>x</v>
      </c>
    </row>
    <row r="347" spans="1:9" ht="20.100000000000001" customHeight="1">
      <c r="A347" s="230" t="s">
        <v>1012</v>
      </c>
      <c r="B347" s="238"/>
      <c r="C347" s="248"/>
      <c r="D347" s="248"/>
      <c r="E347" s="248"/>
      <c r="F347" s="248"/>
      <c r="G347" s="248"/>
      <c r="H347" s="248"/>
      <c r="I347" s="248"/>
    </row>
    <row r="348" spans="1:9" ht="20.100000000000001" customHeight="1">
      <c r="A348" s="230">
        <v>22</v>
      </c>
      <c r="B348" s="238" t="s">
        <v>1013</v>
      </c>
      <c r="C348" s="254">
        <f>data!BU90</f>
        <v>0</v>
      </c>
      <c r="D348" s="254">
        <f>data!BV90</f>
        <v>54</v>
      </c>
      <c r="E348" s="254">
        <f>data!BW90</f>
        <v>0</v>
      </c>
      <c r="F348" s="254">
        <f>data!BX90</f>
        <v>0</v>
      </c>
      <c r="G348" s="254">
        <f>data!BY90</f>
        <v>259</v>
      </c>
      <c r="H348" s="254">
        <f>data!BZ90</f>
        <v>0</v>
      </c>
      <c r="I348" s="254">
        <f>data!CA90</f>
        <v>0</v>
      </c>
    </row>
    <row r="349" spans="1:9" ht="20.100000000000001" customHeight="1">
      <c r="A349" s="230">
        <v>23</v>
      </c>
      <c r="B349" s="238" t="s">
        <v>1014</v>
      </c>
      <c r="C349" s="254">
        <f>data!BU91</f>
        <v>0</v>
      </c>
      <c r="D349" s="254">
        <f>data!BV91</f>
        <v>0</v>
      </c>
      <c r="E349" s="254">
        <f>data!BW91</f>
        <v>0</v>
      </c>
      <c r="F349" s="254">
        <f>data!BX91</f>
        <v>0</v>
      </c>
      <c r="G349" s="254">
        <f>data!BY91</f>
        <v>0</v>
      </c>
      <c r="H349" s="254">
        <f>data!BZ91</f>
        <v>0</v>
      </c>
      <c r="I349" s="254">
        <f>data!CA91</f>
        <v>0</v>
      </c>
    </row>
    <row r="350" spans="1:9" ht="20.100000000000001" customHeight="1">
      <c r="A350" s="230">
        <v>24</v>
      </c>
      <c r="B350" s="238" t="s">
        <v>1015</v>
      </c>
      <c r="C350" s="254">
        <f>data!BU92</f>
        <v>0</v>
      </c>
      <c r="D350" s="254">
        <f>data!BV92</f>
        <v>54</v>
      </c>
      <c r="E350" s="254">
        <f>data!BW92</f>
        <v>0</v>
      </c>
      <c r="F350" s="254">
        <f>data!BX92</f>
        <v>0</v>
      </c>
      <c r="G350" s="254">
        <f>data!BY92</f>
        <v>259</v>
      </c>
      <c r="H350" s="254">
        <f>data!BZ92</f>
        <v>0</v>
      </c>
      <c r="I350" s="254">
        <f>data!CA92</f>
        <v>0</v>
      </c>
    </row>
    <row r="351" spans="1:9" ht="20.100000000000001" customHeight="1">
      <c r="A351" s="230">
        <v>25</v>
      </c>
      <c r="B351" s="238" t="s">
        <v>1016</v>
      </c>
      <c r="C351" s="254">
        <f>data!BU93</f>
        <v>0</v>
      </c>
      <c r="D351" s="254">
        <f>data!BV93</f>
        <v>0</v>
      </c>
      <c r="E351" s="254">
        <f>data!BW93</f>
        <v>0</v>
      </c>
      <c r="F351" s="254">
        <f>data!BX93</f>
        <v>0</v>
      </c>
      <c r="G351" s="254">
        <f>data!BY93</f>
        <v>0</v>
      </c>
      <c r="H351" s="254">
        <f>data!BZ93</f>
        <v>0</v>
      </c>
      <c r="I351" s="254">
        <f>data!CA93</f>
        <v>0</v>
      </c>
    </row>
    <row r="352" spans="1:9" ht="20.100000000000001" customHeight="1">
      <c r="A352" s="230">
        <v>26</v>
      </c>
      <c r="B352" s="238" t="s">
        <v>293</v>
      </c>
      <c r="C352" s="256" t="str">
        <f>IF(data!BU94&gt;0,data!BU94,"")</f>
        <v/>
      </c>
      <c r="D352" s="256" t="str">
        <f>IF(data!BV94&gt;0,data!BV94,"")</f>
        <v/>
      </c>
      <c r="E352" s="256" t="str">
        <f>IF(data!BW94&gt;0,data!BW94,"")</f>
        <v/>
      </c>
      <c r="F352" s="256" t="str">
        <f>IF(data!BX94&gt;0,data!BX94,"")</f>
        <v/>
      </c>
      <c r="G352" s="256" t="str">
        <f>IF(data!BY94&gt;0,data!BY94,"")</f>
        <v/>
      </c>
      <c r="H352" s="256" t="str">
        <f>IF(data!BZ94&gt;0,data!BZ94,"")</f>
        <v/>
      </c>
      <c r="I352" s="256" t="str">
        <f>IF(data!CA94&gt;0,data!CA94,"")</f>
        <v/>
      </c>
    </row>
    <row r="353" spans="1:9" ht="20.100000000000001" customHeight="1">
      <c r="A353" s="231" t="s">
        <v>998</v>
      </c>
      <c r="B353" s="232"/>
      <c r="C353" s="232"/>
      <c r="D353" s="232"/>
      <c r="E353" s="232"/>
      <c r="F353" s="232"/>
      <c r="G353" s="232"/>
      <c r="H353" s="232"/>
      <c r="I353" s="231"/>
    </row>
    <row r="354" spans="1:9" ht="20.100000000000001" customHeight="1">
      <c r="D354" s="234"/>
      <c r="I354" s="235" t="s">
        <v>1051</v>
      </c>
    </row>
    <row r="355" spans="1:9" ht="20.100000000000001" customHeight="1">
      <c r="A355" s="234"/>
    </row>
    <row r="356" spans="1:9" ht="20.100000000000001" customHeight="1">
      <c r="A356" s="236" t="str">
        <f>"Hospital: "&amp;data!C98</f>
        <v>Hospital: Odessa Memorial Healthcare Center</v>
      </c>
      <c r="G356" s="237"/>
      <c r="H356" s="236" t="str">
        <f>"FYE: "&amp;data!C96</f>
        <v>FYE: 12/31/2024</v>
      </c>
    </row>
    <row r="357" spans="1:9" ht="20.100000000000001" customHeight="1">
      <c r="A357" s="230">
        <v>1</v>
      </c>
      <c r="B357" s="238" t="s">
        <v>235</v>
      </c>
      <c r="C357" s="240">
        <v>8910</v>
      </c>
      <c r="D357" s="240">
        <v>8930</v>
      </c>
      <c r="E357" s="240" t="s">
        <v>114</v>
      </c>
      <c r="F357" s="258"/>
      <c r="G357" s="258"/>
      <c r="H357" s="258"/>
      <c r="I357" s="240"/>
    </row>
    <row r="358" spans="1:9" ht="20.100000000000001" customHeight="1">
      <c r="A358" s="241">
        <v>2</v>
      </c>
      <c r="B358" s="242" t="s">
        <v>1000</v>
      </c>
      <c r="C358" s="244" t="s">
        <v>186</v>
      </c>
      <c r="D358" s="244" t="s">
        <v>158</v>
      </c>
      <c r="E358" s="244" t="s">
        <v>237</v>
      </c>
      <c r="F358" s="259"/>
      <c r="G358" s="259"/>
      <c r="H358" s="259"/>
      <c r="I358" s="244" t="s">
        <v>187</v>
      </c>
    </row>
    <row r="359" spans="1:9" ht="20.100000000000001" customHeight="1">
      <c r="A359" s="241"/>
      <c r="B359" s="242"/>
      <c r="C359" s="244" t="s">
        <v>227</v>
      </c>
      <c r="D359" s="244" t="s">
        <v>1052</v>
      </c>
      <c r="E359" s="244" t="s">
        <v>239</v>
      </c>
      <c r="F359" s="259"/>
      <c r="G359" s="259"/>
      <c r="H359" s="259"/>
      <c r="I359" s="244" t="s">
        <v>229</v>
      </c>
    </row>
    <row r="360" spans="1:9" ht="20.100000000000001" customHeight="1">
      <c r="A360" s="230">
        <v>3</v>
      </c>
      <c r="B360" s="238" t="s">
        <v>1004</v>
      </c>
      <c r="C360" s="250"/>
      <c r="D360" s="250"/>
      <c r="E360" s="250"/>
      <c r="F360" s="250"/>
      <c r="G360" s="250"/>
      <c r="H360" s="250"/>
      <c r="I360" s="250"/>
    </row>
    <row r="361" spans="1:9" ht="20.100000000000001" customHeight="1">
      <c r="A361" s="230">
        <v>4</v>
      </c>
      <c r="B361" s="238" t="s">
        <v>260</v>
      </c>
      <c r="C361" s="250"/>
      <c r="D361" s="250"/>
      <c r="E361" s="250"/>
      <c r="F361" s="250"/>
      <c r="G361" s="250"/>
      <c r="H361" s="250"/>
      <c r="I361" s="250"/>
    </row>
    <row r="362" spans="1:9" ht="20.100000000000001" customHeight="1">
      <c r="A362" s="230">
        <v>5</v>
      </c>
      <c r="B362" s="238" t="s">
        <v>261</v>
      </c>
      <c r="C362" s="245">
        <f>data!CB60</f>
        <v>0</v>
      </c>
      <c r="D362" s="245">
        <f>data!CC60</f>
        <v>0</v>
      </c>
      <c r="E362" s="260"/>
      <c r="F362" s="248"/>
      <c r="G362" s="248"/>
      <c r="H362" s="248"/>
      <c r="I362" s="261">
        <f>data!CE60</f>
        <v>61.14</v>
      </c>
    </row>
    <row r="363" spans="1:9" ht="20.100000000000001" customHeight="1">
      <c r="A363" s="230">
        <v>6</v>
      </c>
      <c r="B363" s="238" t="s">
        <v>262</v>
      </c>
      <c r="C363" s="257">
        <f>data!CB61</f>
        <v>0</v>
      </c>
      <c r="D363" s="257">
        <f>data!CC61</f>
        <v>0</v>
      </c>
      <c r="E363" s="262"/>
      <c r="F363" s="262"/>
      <c r="G363" s="262"/>
      <c r="H363" s="262"/>
      <c r="I363" s="257">
        <f>data!CE61</f>
        <v>5106599</v>
      </c>
    </row>
    <row r="364" spans="1:9" ht="20.100000000000001" customHeight="1">
      <c r="A364" s="230">
        <v>7</v>
      </c>
      <c r="B364" s="238" t="s">
        <v>10</v>
      </c>
      <c r="C364" s="257">
        <f>data!CB62</f>
        <v>0</v>
      </c>
      <c r="D364" s="257">
        <f>data!CC62</f>
        <v>0</v>
      </c>
      <c r="E364" s="262"/>
      <c r="F364" s="262"/>
      <c r="G364" s="262"/>
      <c r="H364" s="262"/>
      <c r="I364" s="257">
        <f>data!CE62</f>
        <v>1088956</v>
      </c>
    </row>
    <row r="365" spans="1:9" ht="20.100000000000001" customHeight="1">
      <c r="A365" s="230">
        <v>8</v>
      </c>
      <c r="B365" s="238" t="s">
        <v>263</v>
      </c>
      <c r="C365" s="257">
        <f>data!CB63</f>
        <v>0</v>
      </c>
      <c r="D365" s="257">
        <f>data!CC63</f>
        <v>0</v>
      </c>
      <c r="E365" s="262"/>
      <c r="F365" s="262"/>
      <c r="G365" s="262"/>
      <c r="H365" s="262"/>
      <c r="I365" s="257">
        <f>data!CE63</f>
        <v>2592451</v>
      </c>
    </row>
    <row r="366" spans="1:9" ht="20.100000000000001" customHeight="1">
      <c r="A366" s="230">
        <v>9</v>
      </c>
      <c r="B366" s="238" t="s">
        <v>264</v>
      </c>
      <c r="C366" s="257">
        <f>data!CB64</f>
        <v>0</v>
      </c>
      <c r="D366" s="257">
        <f>data!CC64</f>
        <v>0</v>
      </c>
      <c r="E366" s="262"/>
      <c r="F366" s="262"/>
      <c r="G366" s="262"/>
      <c r="H366" s="262"/>
      <c r="I366" s="257">
        <f>data!CE64</f>
        <v>789830</v>
      </c>
    </row>
    <row r="367" spans="1:9" ht="20.100000000000001" customHeight="1">
      <c r="A367" s="230">
        <v>10</v>
      </c>
      <c r="B367" s="238" t="s">
        <v>520</v>
      </c>
      <c r="C367" s="257">
        <f>data!CB65</f>
        <v>0</v>
      </c>
      <c r="D367" s="257">
        <f>data!CC65</f>
        <v>0</v>
      </c>
      <c r="E367" s="262"/>
      <c r="F367" s="262"/>
      <c r="G367" s="262"/>
      <c r="H367" s="262"/>
      <c r="I367" s="257">
        <f>data!CE65</f>
        <v>302388</v>
      </c>
    </row>
    <row r="368" spans="1:9" ht="20.100000000000001" customHeight="1">
      <c r="A368" s="230">
        <v>11</v>
      </c>
      <c r="B368" s="238" t="s">
        <v>521</v>
      </c>
      <c r="C368" s="257">
        <f>data!CB66</f>
        <v>0</v>
      </c>
      <c r="D368" s="257">
        <f>data!CC66</f>
        <v>0</v>
      </c>
      <c r="E368" s="262"/>
      <c r="F368" s="262"/>
      <c r="G368" s="262"/>
      <c r="H368" s="262"/>
      <c r="I368" s="257">
        <f>data!CE66</f>
        <v>1637655</v>
      </c>
    </row>
    <row r="369" spans="1:9" ht="20.100000000000001" customHeight="1">
      <c r="A369" s="230">
        <v>12</v>
      </c>
      <c r="B369" s="238" t="s">
        <v>15</v>
      </c>
      <c r="C369" s="257">
        <f>data!CB67</f>
        <v>0</v>
      </c>
      <c r="D369" s="257">
        <f>data!CC67</f>
        <v>0</v>
      </c>
      <c r="E369" s="262"/>
      <c r="F369" s="262"/>
      <c r="G369" s="262"/>
      <c r="H369" s="262"/>
      <c r="I369" s="257">
        <f>data!CE67</f>
        <v>1294151</v>
      </c>
    </row>
    <row r="370" spans="1:9" ht="20.100000000000001" customHeight="1">
      <c r="A370" s="230">
        <v>13</v>
      </c>
      <c r="B370" s="238" t="s">
        <v>1005</v>
      </c>
      <c r="C370" s="257">
        <f>data!CB68</f>
        <v>0</v>
      </c>
      <c r="D370" s="257">
        <f>data!CC68</f>
        <v>0</v>
      </c>
      <c r="E370" s="262"/>
      <c r="F370" s="262"/>
      <c r="G370" s="262"/>
      <c r="H370" s="262"/>
      <c r="I370" s="257">
        <f>data!CE68</f>
        <v>23163</v>
      </c>
    </row>
    <row r="371" spans="1:9" ht="20.100000000000001" customHeight="1">
      <c r="A371" s="230">
        <v>14</v>
      </c>
      <c r="B371" s="238" t="s">
        <v>1006</v>
      </c>
      <c r="C371" s="257">
        <f>data!CB69</f>
        <v>0</v>
      </c>
      <c r="D371" s="257">
        <f>data!CC69</f>
        <v>0</v>
      </c>
      <c r="E371" s="257">
        <f>data!CD69</f>
        <v>370005</v>
      </c>
      <c r="F371" s="262"/>
      <c r="G371" s="262"/>
      <c r="H371" s="262"/>
      <c r="I371" s="257">
        <f>data!CE69</f>
        <v>764266</v>
      </c>
    </row>
    <row r="372" spans="1:9" ht="20.100000000000001" customHeight="1">
      <c r="A372" s="230">
        <v>15</v>
      </c>
      <c r="B372" s="238" t="s">
        <v>283</v>
      </c>
      <c r="C372" s="238">
        <f>-data!CB84</f>
        <v>0</v>
      </c>
      <c r="D372" s="238">
        <f>-data!CC84</f>
        <v>0</v>
      </c>
      <c r="E372" s="238">
        <f>-data!CD84</f>
        <v>0</v>
      </c>
      <c r="F372" s="248"/>
      <c r="G372" s="248"/>
      <c r="H372" s="248"/>
      <c r="I372" s="238">
        <f>-data!CE84</f>
        <v>-34201</v>
      </c>
    </row>
    <row r="373" spans="1:9" ht="20.100000000000001" customHeight="1">
      <c r="A373" s="230">
        <v>16</v>
      </c>
      <c r="B373" s="246" t="s">
        <v>1007</v>
      </c>
      <c r="C373" s="257">
        <f>data!CB85</f>
        <v>0</v>
      </c>
      <c r="D373" s="257">
        <f>data!CC85</f>
        <v>0</v>
      </c>
      <c r="E373" s="257">
        <f>data!CD85</f>
        <v>370005</v>
      </c>
      <c r="F373" s="262"/>
      <c r="G373" s="262"/>
      <c r="H373" s="262"/>
      <c r="I373" s="238">
        <f>data!CE85</f>
        <v>13565258</v>
      </c>
    </row>
    <row r="374" spans="1:9" ht="20.100000000000001" customHeight="1">
      <c r="A374" s="230">
        <v>17</v>
      </c>
      <c r="B374" s="238" t="s">
        <v>285</v>
      </c>
      <c r="C374" s="262"/>
      <c r="D374" s="262"/>
      <c r="E374" s="262"/>
      <c r="F374" s="262"/>
      <c r="G374" s="262"/>
      <c r="H374" s="262"/>
      <c r="I374" s="238">
        <f>data!CE86</f>
        <v>863337</v>
      </c>
    </row>
    <row r="375" spans="1:9" ht="20.100000000000001" customHeight="1">
      <c r="A375" s="230">
        <v>18</v>
      </c>
      <c r="B375" s="238" t="s">
        <v>1008</v>
      </c>
      <c r="C375" s="238"/>
      <c r="D375" s="238"/>
      <c r="E375" s="238"/>
      <c r="F375" s="238"/>
      <c r="G375" s="238"/>
      <c r="H375" s="238"/>
      <c r="I375" s="238"/>
    </row>
    <row r="376" spans="1:9" ht="20.100000000000001" customHeight="1">
      <c r="A376" s="230">
        <v>19</v>
      </c>
      <c r="B376" s="246" t="s">
        <v>1009</v>
      </c>
      <c r="C376" s="253" t="str">
        <f>IF(data!CB87&gt;0,data!CB87,"")</f>
        <v>x</v>
      </c>
      <c r="D376" s="253" t="str">
        <f>IF(data!CC87&gt;0,data!CC87,"")</f>
        <v>x</v>
      </c>
      <c r="E376" s="248"/>
      <c r="F376" s="248"/>
      <c r="G376" s="248"/>
      <c r="H376" s="248"/>
      <c r="I376" s="254">
        <f>data!CE87</f>
        <v>2856790</v>
      </c>
    </row>
    <row r="377" spans="1:9" ht="20.100000000000001" customHeight="1">
      <c r="A377" s="230">
        <v>20</v>
      </c>
      <c r="B377" s="246" t="s">
        <v>1010</v>
      </c>
      <c r="C377" s="253" t="str">
        <f>IF(data!CB88&gt;0,data!CB88,"")</f>
        <v>x</v>
      </c>
      <c r="D377" s="253" t="str">
        <f>IF(data!CC88&gt;0,data!CC88,"")</f>
        <v>x</v>
      </c>
      <c r="E377" s="248"/>
      <c r="F377" s="248"/>
      <c r="G377" s="248"/>
      <c r="H377" s="248"/>
      <c r="I377" s="254">
        <f>data!CE88</f>
        <v>4550014</v>
      </c>
    </row>
    <row r="378" spans="1:9" ht="20.100000000000001" customHeight="1">
      <c r="A378" s="230">
        <v>21</v>
      </c>
      <c r="B378" s="246" t="s">
        <v>1011</v>
      </c>
      <c r="C378" s="253" t="str">
        <f>IF(data!CB89&gt;0,data!CB89,"")</f>
        <v>x</v>
      </c>
      <c r="D378" s="253" t="str">
        <f>IF(data!CC89&gt;0,data!CC89,"")</f>
        <v>x</v>
      </c>
      <c r="E378" s="248"/>
      <c r="F378" s="248"/>
      <c r="G378" s="248"/>
      <c r="H378" s="248"/>
      <c r="I378" s="254">
        <f>data!CE89</f>
        <v>7406804</v>
      </c>
    </row>
    <row r="379" spans="1:9" ht="20.100000000000001" customHeight="1">
      <c r="A379" s="230" t="s">
        <v>1012</v>
      </c>
      <c r="B379" s="238"/>
      <c r="C379" s="248"/>
      <c r="D379" s="248"/>
      <c r="E379" s="248"/>
      <c r="F379" s="248"/>
      <c r="G379" s="248"/>
      <c r="H379" s="248"/>
      <c r="I379" s="248"/>
    </row>
    <row r="380" spans="1:9" ht="20.100000000000001" customHeight="1">
      <c r="A380" s="230">
        <v>22</v>
      </c>
      <c r="B380" s="238" t="s">
        <v>1013</v>
      </c>
      <c r="C380" s="254">
        <f>data!CB90</f>
        <v>0</v>
      </c>
      <c r="D380" s="254">
        <f>data!CC90</f>
        <v>0</v>
      </c>
      <c r="E380" s="248"/>
      <c r="F380" s="248"/>
      <c r="G380" s="248"/>
      <c r="H380" s="248"/>
      <c r="I380" s="238">
        <f>data!CE90</f>
        <v>38489</v>
      </c>
    </row>
    <row r="381" spans="1:9" ht="20.100000000000001" customHeight="1">
      <c r="A381" s="230">
        <v>23</v>
      </c>
      <c r="B381" s="238" t="s">
        <v>1014</v>
      </c>
      <c r="C381" s="254">
        <f>data!CB91</f>
        <v>0</v>
      </c>
      <c r="D381" s="253" t="str">
        <f>IF(data!CC91&gt;0,data!CC91,"")</f>
        <v>x</v>
      </c>
      <c r="E381" s="248"/>
      <c r="F381" s="248"/>
      <c r="G381" s="248"/>
      <c r="H381" s="248"/>
      <c r="I381" s="238">
        <f>data!CE91</f>
        <v>16587</v>
      </c>
    </row>
    <row r="382" spans="1:9" ht="20.100000000000001" customHeight="1">
      <c r="A382" s="230">
        <v>24</v>
      </c>
      <c r="B382" s="238" t="s">
        <v>1015</v>
      </c>
      <c r="C382" s="254">
        <f>data!CB92</f>
        <v>0</v>
      </c>
      <c r="D382" s="253" t="str">
        <f>IF(data!CC92&gt;0,data!CC92,"")</f>
        <v>x</v>
      </c>
      <c r="E382" s="248"/>
      <c r="F382" s="248"/>
      <c r="G382" s="248"/>
      <c r="H382" s="248"/>
      <c r="I382" s="238">
        <f>data!CE92</f>
        <v>24289</v>
      </c>
    </row>
    <row r="383" spans="1:9" ht="20.100000000000001" customHeight="1">
      <c r="A383" s="230">
        <v>25</v>
      </c>
      <c r="B383" s="238" t="s">
        <v>1016</v>
      </c>
      <c r="C383" s="254">
        <f>data!CB93</f>
        <v>0</v>
      </c>
      <c r="D383" s="253" t="str">
        <f>IF(data!CC93&gt;0,data!CC93,"")</f>
        <v>x</v>
      </c>
      <c r="E383" s="248"/>
      <c r="F383" s="248"/>
      <c r="G383" s="248"/>
      <c r="H383" s="248"/>
      <c r="I383" s="238">
        <f>data!CE93</f>
        <v>53330</v>
      </c>
    </row>
    <row r="384" spans="1:9" ht="20.100000000000001" customHeight="1">
      <c r="A384" s="230">
        <v>26</v>
      </c>
      <c r="B384" s="238" t="s">
        <v>293</v>
      </c>
      <c r="C384" s="253" t="str">
        <f>IF(data!CB94&gt;0,data!CB94,"")</f>
        <v/>
      </c>
      <c r="D384" s="253" t="str">
        <f>IF(data!CC94&gt;0,data!CC94,"")</f>
        <v>x</v>
      </c>
      <c r="E384" s="260"/>
      <c r="F384" s="248"/>
      <c r="G384" s="248"/>
      <c r="H384" s="248"/>
      <c r="I384" s="245">
        <f>data!CE94</f>
        <v>19.82</v>
      </c>
    </row>
    <row r="410" ht="15"/>
  </sheetData>
  <printOptions horizontalCentered="1" verticalCentered="1"/>
  <pageMargins left="0" right="0" top="0" bottom="0" header="0" footer="0"/>
  <pageSetup scale="83" fitToHeight="12" orientation="landscape"/>
  <headerFooter alignWithMargins="0"/>
  <rowBreaks count="12" manualBreakCount="12">
    <brk id="32" max="1048575" man="1"/>
    <brk id="64" max="1048575" man="1"/>
    <brk id="96" max="1048575" man="1"/>
    <brk id="128" max="1048575" man="1"/>
    <brk id="160" max="1048575" man="1"/>
    <brk id="192" max="1048575" man="1"/>
    <brk id="224" max="1048575" man="1"/>
    <brk id="256" max="1048575" man="1"/>
    <brk id="288" max="1048575" man="1"/>
    <brk id="320" max="1048575" man="1"/>
    <brk id="352" max="1048575" man="1"/>
    <brk id="410" max="1048575" man="1"/>
  </rowBreaks>
  <customProperties>
    <customPr name="OrphanNamesChecke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9E135-B838-491A-8996-55DC28B996C0}">
  <sheetPr syncVertical="1" syncRef="N47" transitionEvaluation="1" transitionEntry="1" codeName="Sheet1">
    <tabColor rgb="FF92D050"/>
    <pageSetUpPr autoPageBreaks="0" fitToPage="1"/>
  </sheetPr>
  <dimension ref="A1:CF716"/>
  <sheetViews>
    <sheetView topLeftCell="N47" zoomScale="80" zoomScaleNormal="80" workbookViewId="0">
      <selection activeCell="Y90" sqref="Y90"/>
    </sheetView>
  </sheetViews>
  <sheetFormatPr defaultColWidth="11.77734375" defaultRowHeight="15"/>
  <cols>
    <col min="1" max="1" width="44.44140625" style="11" customWidth="1"/>
    <col min="2" max="84" width="13.5546875" style="11" customWidth="1"/>
    <col min="85" max="89" width="11.77734375" style="11" customWidth="1"/>
    <col min="90" max="16384" width="11.77734375" style="11"/>
  </cols>
  <sheetData>
    <row r="1" spans="1:5" ht="43.5" customHeight="1">
      <c r="C1" s="13"/>
    </row>
    <row r="2" spans="1:5">
      <c r="C2" s="13"/>
      <c r="E2" s="11" t="s">
        <v>0</v>
      </c>
    </row>
    <row r="3" spans="1:5">
      <c r="A3" s="56" t="s">
        <v>1</v>
      </c>
      <c r="C3" s="13"/>
    </row>
    <row r="4" spans="1:5">
      <c r="A4" s="56" t="s">
        <v>2</v>
      </c>
      <c r="C4" s="13"/>
    </row>
    <row r="5" spans="1:5">
      <c r="A5" s="310" t="s">
        <v>1053</v>
      </c>
    </row>
    <row r="6" spans="1:5">
      <c r="A6" s="11" t="s">
        <v>1054</v>
      </c>
    </row>
    <row r="7" spans="1:5">
      <c r="A7" s="11" t="s">
        <v>297</v>
      </c>
    </row>
    <row r="8" spans="1:5">
      <c r="C8" s="13"/>
    </row>
    <row r="9" spans="1:5">
      <c r="A9" s="56" t="s">
        <v>5</v>
      </c>
      <c r="C9" s="13"/>
    </row>
    <row r="10" spans="1:5">
      <c r="A10" s="11" t="s">
        <v>6</v>
      </c>
      <c r="C10" s="13"/>
    </row>
    <row r="11" spans="1:5">
      <c r="A11" s="14" t="s">
        <v>7</v>
      </c>
      <c r="C11" s="13"/>
    </row>
    <row r="12" spans="1:5">
      <c r="A12" s="12" t="s">
        <v>8</v>
      </c>
      <c r="C12" s="13"/>
    </row>
    <row r="13" spans="1:5">
      <c r="A13" s="11" t="s">
        <v>9</v>
      </c>
      <c r="C13" s="13"/>
    </row>
    <row r="14" spans="1:5">
      <c r="C14" s="13"/>
    </row>
    <row r="15" spans="1:5">
      <c r="A15" s="59" t="s">
        <v>10</v>
      </c>
    </row>
    <row r="16" spans="1:5">
      <c r="A16" s="12" t="s">
        <v>11</v>
      </c>
    </row>
    <row r="17" spans="1:10">
      <c r="A17" s="14" t="s">
        <v>12</v>
      </c>
    </row>
    <row r="18" spans="1:10" ht="14.45" customHeight="1">
      <c r="A18" s="14" t="s">
        <v>13</v>
      </c>
    </row>
    <row r="19" spans="1:10" ht="14.45" customHeight="1">
      <c r="A19" s="14" t="s">
        <v>14</v>
      </c>
    </row>
    <row r="20" spans="1:10" ht="14.45" customHeight="1">
      <c r="A20" s="12"/>
      <c r="E20" s="58"/>
      <c r="F20" s="58"/>
      <c r="G20" s="58"/>
    </row>
    <row r="21" spans="1:10" ht="14.45" customHeight="1">
      <c r="A21" s="60" t="s">
        <v>15</v>
      </c>
      <c r="E21" s="58"/>
      <c r="F21" s="58"/>
      <c r="G21" s="58"/>
      <c r="I21" s="58"/>
      <c r="J21" s="58"/>
    </row>
    <row r="22" spans="1:10" ht="16.5">
      <c r="A22" s="14" t="s">
        <v>16</v>
      </c>
      <c r="E22" s="57"/>
      <c r="F22" s="57"/>
      <c r="G22" s="57"/>
      <c r="I22" s="57"/>
      <c r="J22" s="57"/>
    </row>
    <row r="23" spans="1:10" ht="16.5">
      <c r="A23" s="14" t="s">
        <v>17</v>
      </c>
      <c r="E23" s="57"/>
      <c r="F23" s="57"/>
      <c r="G23" s="57"/>
      <c r="I23" s="57"/>
      <c r="J23" s="57"/>
    </row>
    <row r="24" spans="1:10">
      <c r="A24" s="14" t="s">
        <v>18</v>
      </c>
    </row>
    <row r="25" spans="1:10">
      <c r="A25" s="14" t="s">
        <v>19</v>
      </c>
    </row>
    <row r="26" spans="1:10">
      <c r="A26" s="14"/>
    </row>
    <row r="27" spans="1:10">
      <c r="A27" s="12" t="s">
        <v>20</v>
      </c>
      <c r="C27" s="13"/>
    </row>
    <row r="28" spans="1:10">
      <c r="A28" s="14" t="s">
        <v>21</v>
      </c>
      <c r="C28" s="13"/>
    </row>
    <row r="29" spans="1:10">
      <c r="C29" s="13"/>
    </row>
    <row r="30" spans="1:10">
      <c r="A30" s="11" t="s">
        <v>22</v>
      </c>
      <c r="C30" s="311" t="s">
        <v>23</v>
      </c>
      <c r="F30" s="312"/>
    </row>
    <row r="31" spans="1:10">
      <c r="C31" s="13"/>
    </row>
    <row r="32" spans="1:10">
      <c r="A32" s="56" t="s">
        <v>24</v>
      </c>
      <c r="B32" s="58"/>
      <c r="C32" s="58"/>
      <c r="D32" s="58"/>
    </row>
    <row r="33" spans="1:84">
      <c r="A33" s="14" t="s">
        <v>25</v>
      </c>
      <c r="B33" s="58"/>
      <c r="C33" s="58"/>
      <c r="D33" s="58"/>
    </row>
    <row r="34" spans="1:84" ht="16.5">
      <c r="A34" s="14" t="s">
        <v>26</v>
      </c>
      <c r="B34" s="57"/>
      <c r="C34" s="57"/>
      <c r="D34" s="57"/>
    </row>
    <row r="35" spans="1:84" ht="16.5">
      <c r="B35" s="57"/>
      <c r="C35" s="57"/>
      <c r="D35" s="57"/>
    </row>
    <row r="36" spans="1:84">
      <c r="A36" s="313" t="s">
        <v>27</v>
      </c>
      <c r="B36" s="314"/>
      <c r="C36" s="315"/>
      <c r="D36" s="314"/>
      <c r="E36" s="314"/>
      <c r="F36" s="314"/>
      <c r="G36" s="316"/>
    </row>
    <row r="37" spans="1:84">
      <c r="A37" s="317" t="s">
        <v>1055</v>
      </c>
      <c r="B37" s="318"/>
      <c r="C37" s="319"/>
      <c r="D37" s="320"/>
      <c r="E37" s="320"/>
      <c r="F37" s="320"/>
      <c r="G37" s="321"/>
    </row>
    <row r="38" spans="1:84">
      <c r="A38" s="322" t="s">
        <v>29</v>
      </c>
      <c r="B38" s="318"/>
      <c r="C38" s="319"/>
      <c r="D38" s="320"/>
      <c r="E38" s="320"/>
      <c r="F38" s="320"/>
      <c r="G38" s="321"/>
    </row>
    <row r="39" spans="1:84">
      <c r="A39" s="323" t="s">
        <v>1056</v>
      </c>
      <c r="B39" s="320"/>
      <c r="C39" s="319"/>
      <c r="D39" s="320"/>
      <c r="E39" s="320"/>
      <c r="F39" s="320"/>
      <c r="G39" s="321"/>
    </row>
    <row r="40" spans="1:84">
      <c r="A40" s="324" t="s">
        <v>31</v>
      </c>
      <c r="B40" s="325"/>
      <c r="C40" s="326"/>
      <c r="D40" s="325"/>
      <c r="E40" s="325"/>
      <c r="F40" s="325"/>
      <c r="G40" s="327"/>
    </row>
    <row r="41" spans="1:84">
      <c r="C41" s="13"/>
    </row>
    <row r="42" spans="1:84">
      <c r="A42" s="11" t="s">
        <v>32</v>
      </c>
      <c r="C42" s="13"/>
      <c r="F42" s="312" t="s">
        <v>33</v>
      </c>
    </row>
    <row r="43" spans="1:84">
      <c r="A43" s="312" t="s">
        <v>34</v>
      </c>
      <c r="C43" s="13"/>
    </row>
    <row r="44" spans="1:84">
      <c r="A44" s="16"/>
      <c r="B44" s="16"/>
      <c r="C44" s="17" t="s">
        <v>35</v>
      </c>
      <c r="D44" s="18" t="s">
        <v>36</v>
      </c>
      <c r="E44" s="18" t="s">
        <v>37</v>
      </c>
      <c r="F44" s="18" t="s">
        <v>38</v>
      </c>
      <c r="G44" s="18" t="s">
        <v>39</v>
      </c>
      <c r="H44" s="18" t="s">
        <v>40</v>
      </c>
      <c r="I44" s="18" t="s">
        <v>41</v>
      </c>
      <c r="J44" s="18" t="s">
        <v>42</v>
      </c>
      <c r="K44" s="18" t="s">
        <v>43</v>
      </c>
      <c r="L44" s="18" t="s">
        <v>44</v>
      </c>
      <c r="M44" s="18" t="s">
        <v>45</v>
      </c>
      <c r="N44" s="18" t="s">
        <v>46</v>
      </c>
      <c r="O44" s="18" t="s">
        <v>47</v>
      </c>
      <c r="P44" s="18" t="s">
        <v>48</v>
      </c>
      <c r="Q44" s="18" t="s">
        <v>49</v>
      </c>
      <c r="R44" s="18" t="s">
        <v>50</v>
      </c>
      <c r="S44" s="18" t="s">
        <v>51</v>
      </c>
      <c r="T44" s="18" t="s">
        <v>52</v>
      </c>
      <c r="U44" s="18" t="s">
        <v>53</v>
      </c>
      <c r="V44" s="18" t="s">
        <v>54</v>
      </c>
      <c r="W44" s="18" t="s">
        <v>55</v>
      </c>
      <c r="X44" s="18" t="s">
        <v>56</v>
      </c>
      <c r="Y44" s="18" t="s">
        <v>57</v>
      </c>
      <c r="Z44" s="18" t="s">
        <v>58</v>
      </c>
      <c r="AA44" s="18" t="s">
        <v>59</v>
      </c>
      <c r="AB44" s="18" t="s">
        <v>60</v>
      </c>
      <c r="AC44" s="18" t="s">
        <v>61</v>
      </c>
      <c r="AD44" s="18" t="s">
        <v>62</v>
      </c>
      <c r="AE44" s="18" t="s">
        <v>63</v>
      </c>
      <c r="AF44" s="18" t="s">
        <v>64</v>
      </c>
      <c r="AG44" s="18" t="s">
        <v>65</v>
      </c>
      <c r="AH44" s="18" t="s">
        <v>66</v>
      </c>
      <c r="AI44" s="18" t="s">
        <v>67</v>
      </c>
      <c r="AJ44" s="18" t="s">
        <v>68</v>
      </c>
      <c r="AK44" s="18" t="s">
        <v>69</v>
      </c>
      <c r="AL44" s="18" t="s">
        <v>70</v>
      </c>
      <c r="AM44" s="18" t="s">
        <v>71</v>
      </c>
      <c r="AN44" s="18" t="s">
        <v>72</v>
      </c>
      <c r="AO44" s="18" t="s">
        <v>73</v>
      </c>
      <c r="AP44" s="18" t="s">
        <v>74</v>
      </c>
      <c r="AQ44" s="18" t="s">
        <v>75</v>
      </c>
      <c r="AR44" s="18" t="s">
        <v>76</v>
      </c>
      <c r="AS44" s="18" t="s">
        <v>77</v>
      </c>
      <c r="AT44" s="18" t="s">
        <v>78</v>
      </c>
      <c r="AU44" s="18" t="s">
        <v>79</v>
      </c>
      <c r="AV44" s="18" t="s">
        <v>80</v>
      </c>
      <c r="AW44" s="18" t="s">
        <v>81</v>
      </c>
      <c r="AX44" s="18" t="s">
        <v>82</v>
      </c>
      <c r="AY44" s="18" t="s">
        <v>83</v>
      </c>
      <c r="AZ44" s="18" t="s">
        <v>84</v>
      </c>
      <c r="BA44" s="18" t="s">
        <v>85</v>
      </c>
      <c r="BB44" s="18" t="s">
        <v>86</v>
      </c>
      <c r="BC44" s="18" t="s">
        <v>87</v>
      </c>
      <c r="BD44" s="18" t="s">
        <v>88</v>
      </c>
      <c r="BE44" s="18" t="s">
        <v>89</v>
      </c>
      <c r="BF44" s="18" t="s">
        <v>90</v>
      </c>
      <c r="BG44" s="18" t="s">
        <v>91</v>
      </c>
      <c r="BH44" s="18" t="s">
        <v>92</v>
      </c>
      <c r="BI44" s="18" t="s">
        <v>93</v>
      </c>
      <c r="BJ44" s="18" t="s">
        <v>94</v>
      </c>
      <c r="BK44" s="18" t="s">
        <v>95</v>
      </c>
      <c r="BL44" s="18" t="s">
        <v>96</v>
      </c>
      <c r="BM44" s="18" t="s">
        <v>97</v>
      </c>
      <c r="BN44" s="18" t="s">
        <v>98</v>
      </c>
      <c r="BO44" s="18" t="s">
        <v>99</v>
      </c>
      <c r="BP44" s="18" t="s">
        <v>100</v>
      </c>
      <c r="BQ44" s="18" t="s">
        <v>101</v>
      </c>
      <c r="BR44" s="18" t="s">
        <v>102</v>
      </c>
      <c r="BS44" s="18" t="s">
        <v>103</v>
      </c>
      <c r="BT44" s="18" t="s">
        <v>104</v>
      </c>
      <c r="BU44" s="18" t="s">
        <v>105</v>
      </c>
      <c r="BV44" s="18" t="s">
        <v>106</v>
      </c>
      <c r="BW44" s="18" t="s">
        <v>107</v>
      </c>
      <c r="BX44" s="18" t="s">
        <v>108</v>
      </c>
      <c r="BY44" s="18" t="s">
        <v>109</v>
      </c>
      <c r="BZ44" s="18" t="s">
        <v>110</v>
      </c>
      <c r="CA44" s="18" t="s">
        <v>111</v>
      </c>
      <c r="CB44" s="18" t="s">
        <v>112</v>
      </c>
      <c r="CC44" s="18" t="s">
        <v>113</v>
      </c>
      <c r="CD44" s="18" t="s">
        <v>114</v>
      </c>
      <c r="CE44" s="18" t="s">
        <v>115</v>
      </c>
    </row>
    <row r="45" spans="1:84">
      <c r="A45" s="16"/>
      <c r="B45" s="19" t="s">
        <v>116</v>
      </c>
      <c r="C45" s="17" t="s">
        <v>117</v>
      </c>
      <c r="D45" s="18" t="s">
        <v>118</v>
      </c>
      <c r="E45" s="18" t="s">
        <v>119</v>
      </c>
      <c r="F45" s="18" t="s">
        <v>120</v>
      </c>
      <c r="G45" s="18" t="s">
        <v>121</v>
      </c>
      <c r="H45" s="18" t="s">
        <v>122</v>
      </c>
      <c r="I45" s="18" t="s">
        <v>123</v>
      </c>
      <c r="J45" s="18" t="s">
        <v>124</v>
      </c>
      <c r="K45" s="18" t="s">
        <v>125</v>
      </c>
      <c r="L45" s="18" t="s">
        <v>126</v>
      </c>
      <c r="M45" s="18" t="s">
        <v>127</v>
      </c>
      <c r="N45" s="18" t="s">
        <v>128</v>
      </c>
      <c r="O45" s="18" t="s">
        <v>129</v>
      </c>
      <c r="P45" s="18" t="s">
        <v>130</v>
      </c>
      <c r="Q45" s="18" t="s">
        <v>131</v>
      </c>
      <c r="R45" s="18" t="s">
        <v>132</v>
      </c>
      <c r="S45" s="18" t="s">
        <v>133</v>
      </c>
      <c r="T45" s="18" t="s">
        <v>134</v>
      </c>
      <c r="U45" s="18" t="s">
        <v>135</v>
      </c>
      <c r="V45" s="18" t="s">
        <v>136</v>
      </c>
      <c r="W45" s="18" t="s">
        <v>137</v>
      </c>
      <c r="X45" s="18" t="s">
        <v>138</v>
      </c>
      <c r="Y45" s="18" t="s">
        <v>139</v>
      </c>
      <c r="Z45" s="18" t="s">
        <v>139</v>
      </c>
      <c r="AA45" s="18" t="s">
        <v>140</v>
      </c>
      <c r="AB45" s="18" t="s">
        <v>141</v>
      </c>
      <c r="AC45" s="18" t="s">
        <v>142</v>
      </c>
      <c r="AD45" s="18" t="s">
        <v>143</v>
      </c>
      <c r="AE45" s="18" t="s">
        <v>121</v>
      </c>
      <c r="AF45" s="18" t="s">
        <v>122</v>
      </c>
      <c r="AG45" s="18" t="s">
        <v>144</v>
      </c>
      <c r="AH45" s="18" t="s">
        <v>145</v>
      </c>
      <c r="AI45" s="18" t="s">
        <v>146</v>
      </c>
      <c r="AJ45" s="18" t="s">
        <v>147</v>
      </c>
      <c r="AK45" s="18" t="s">
        <v>148</v>
      </c>
      <c r="AL45" s="18" t="s">
        <v>149</v>
      </c>
      <c r="AM45" s="18" t="s">
        <v>150</v>
      </c>
      <c r="AN45" s="18" t="s">
        <v>136</v>
      </c>
      <c r="AO45" s="18" t="s">
        <v>151</v>
      </c>
      <c r="AP45" s="18" t="s">
        <v>152</v>
      </c>
      <c r="AQ45" s="18" t="s">
        <v>153</v>
      </c>
      <c r="AR45" s="18" t="s">
        <v>154</v>
      </c>
      <c r="AS45" s="18" t="s">
        <v>155</v>
      </c>
      <c r="AT45" s="18" t="s">
        <v>156</v>
      </c>
      <c r="AU45" s="18" t="s">
        <v>157</v>
      </c>
      <c r="AV45" s="18" t="s">
        <v>158</v>
      </c>
      <c r="AW45" s="18" t="s">
        <v>159</v>
      </c>
      <c r="AX45" s="18" t="s">
        <v>160</v>
      </c>
      <c r="AY45" s="18" t="s">
        <v>161</v>
      </c>
      <c r="AZ45" s="18" t="s">
        <v>162</v>
      </c>
      <c r="BA45" s="18" t="s">
        <v>163</v>
      </c>
      <c r="BB45" s="18" t="s">
        <v>164</v>
      </c>
      <c r="BC45" s="18" t="s">
        <v>133</v>
      </c>
      <c r="BD45" s="18" t="s">
        <v>165</v>
      </c>
      <c r="BE45" s="18" t="s">
        <v>166</v>
      </c>
      <c r="BF45" s="18" t="s">
        <v>167</v>
      </c>
      <c r="BG45" s="18" t="s">
        <v>168</v>
      </c>
      <c r="BH45" s="18" t="s">
        <v>169</v>
      </c>
      <c r="BI45" s="18" t="s">
        <v>170</v>
      </c>
      <c r="BJ45" s="18" t="s">
        <v>171</v>
      </c>
      <c r="BK45" s="18" t="s">
        <v>172</v>
      </c>
      <c r="BL45" s="18" t="s">
        <v>173</v>
      </c>
      <c r="BM45" s="18" t="s">
        <v>158</v>
      </c>
      <c r="BN45" s="18" t="s">
        <v>174</v>
      </c>
      <c r="BO45" s="18" t="s">
        <v>175</v>
      </c>
      <c r="BP45" s="18" t="s">
        <v>176</v>
      </c>
      <c r="BQ45" s="18" t="s">
        <v>177</v>
      </c>
      <c r="BR45" s="18" t="s">
        <v>178</v>
      </c>
      <c r="BS45" s="18" t="s">
        <v>179</v>
      </c>
      <c r="BT45" s="18" t="s">
        <v>180</v>
      </c>
      <c r="BU45" s="18" t="s">
        <v>181</v>
      </c>
      <c r="BV45" s="18" t="s">
        <v>181</v>
      </c>
      <c r="BW45" s="18" t="s">
        <v>181</v>
      </c>
      <c r="BX45" s="18" t="s">
        <v>182</v>
      </c>
      <c r="BY45" s="18" t="s">
        <v>183</v>
      </c>
      <c r="BZ45" s="18" t="s">
        <v>184</v>
      </c>
      <c r="CA45" s="18" t="s">
        <v>185</v>
      </c>
      <c r="CB45" s="18" t="s">
        <v>186</v>
      </c>
      <c r="CC45" s="18" t="s">
        <v>158</v>
      </c>
      <c r="CD45" s="18"/>
      <c r="CE45" s="18" t="s">
        <v>187</v>
      </c>
    </row>
    <row r="46" spans="1:84">
      <c r="A46" s="16" t="s">
        <v>10</v>
      </c>
      <c r="B46" s="18" t="s">
        <v>188</v>
      </c>
      <c r="C46" s="17" t="s">
        <v>189</v>
      </c>
      <c r="D46" s="18" t="s">
        <v>189</v>
      </c>
      <c r="E46" s="18" t="s">
        <v>189</v>
      </c>
      <c r="F46" s="18" t="s">
        <v>190</v>
      </c>
      <c r="G46" s="18" t="s">
        <v>191</v>
      </c>
      <c r="H46" s="18" t="s">
        <v>189</v>
      </c>
      <c r="I46" s="18" t="s">
        <v>192</v>
      </c>
      <c r="J46" s="18"/>
      <c r="K46" s="18" t="s">
        <v>183</v>
      </c>
      <c r="L46" s="18" t="s">
        <v>193</v>
      </c>
      <c r="M46" s="18" t="s">
        <v>194</v>
      </c>
      <c r="N46" s="18" t="s">
        <v>195</v>
      </c>
      <c r="O46" s="18" t="s">
        <v>196</v>
      </c>
      <c r="P46" s="18" t="s">
        <v>195</v>
      </c>
      <c r="Q46" s="18" t="s">
        <v>197</v>
      </c>
      <c r="R46" s="18"/>
      <c r="S46" s="18" t="s">
        <v>195</v>
      </c>
      <c r="T46" s="18" t="s">
        <v>198</v>
      </c>
      <c r="U46" s="18"/>
      <c r="V46" s="18" t="s">
        <v>199</v>
      </c>
      <c r="W46" s="18" t="s">
        <v>200</v>
      </c>
      <c r="X46" s="18" t="s">
        <v>201</v>
      </c>
      <c r="Y46" s="18" t="s">
        <v>202</v>
      </c>
      <c r="Z46" s="18" t="s">
        <v>203</v>
      </c>
      <c r="AA46" s="18" t="s">
        <v>204</v>
      </c>
      <c r="AB46" s="18"/>
      <c r="AC46" s="18" t="s">
        <v>198</v>
      </c>
      <c r="AD46" s="18"/>
      <c r="AE46" s="18" t="s">
        <v>198</v>
      </c>
      <c r="AF46" s="18" t="s">
        <v>205</v>
      </c>
      <c r="AG46" s="18" t="s">
        <v>197</v>
      </c>
      <c r="AH46" s="18"/>
      <c r="AI46" s="18" t="s">
        <v>206</v>
      </c>
      <c r="AJ46" s="18"/>
      <c r="AK46" s="18" t="s">
        <v>198</v>
      </c>
      <c r="AL46" s="18" t="s">
        <v>198</v>
      </c>
      <c r="AM46" s="18" t="s">
        <v>198</v>
      </c>
      <c r="AN46" s="18" t="s">
        <v>207</v>
      </c>
      <c r="AO46" s="18" t="s">
        <v>208</v>
      </c>
      <c r="AP46" s="18" t="s">
        <v>147</v>
      </c>
      <c r="AQ46" s="18" t="s">
        <v>209</v>
      </c>
      <c r="AR46" s="18" t="s">
        <v>195</v>
      </c>
      <c r="AS46" s="18"/>
      <c r="AT46" s="18" t="s">
        <v>210</v>
      </c>
      <c r="AU46" s="18" t="s">
        <v>211</v>
      </c>
      <c r="AV46" s="18" t="s">
        <v>212</v>
      </c>
      <c r="AW46" s="18" t="s">
        <v>213</v>
      </c>
      <c r="AX46" s="18" t="s">
        <v>214</v>
      </c>
      <c r="AY46" s="18"/>
      <c r="AZ46" s="18"/>
      <c r="BA46" s="18" t="s">
        <v>215</v>
      </c>
      <c r="BB46" s="18" t="s">
        <v>195</v>
      </c>
      <c r="BC46" s="18" t="s">
        <v>209</v>
      </c>
      <c r="BD46" s="18"/>
      <c r="BE46" s="18"/>
      <c r="BF46" s="18"/>
      <c r="BG46" s="18"/>
      <c r="BH46" s="18" t="s">
        <v>216</v>
      </c>
      <c r="BI46" s="18" t="s">
        <v>195</v>
      </c>
      <c r="BJ46" s="18"/>
      <c r="BK46" s="18" t="s">
        <v>217</v>
      </c>
      <c r="BL46" s="18"/>
      <c r="BM46" s="18" t="s">
        <v>218</v>
      </c>
      <c r="BN46" s="18" t="s">
        <v>219</v>
      </c>
      <c r="BO46" s="18" t="s">
        <v>220</v>
      </c>
      <c r="BP46" s="18" t="s">
        <v>221</v>
      </c>
      <c r="BQ46" s="18" t="s">
        <v>222</v>
      </c>
      <c r="BR46" s="18"/>
      <c r="BS46" s="18" t="s">
        <v>223</v>
      </c>
      <c r="BT46" s="18" t="s">
        <v>195</v>
      </c>
      <c r="BU46" s="18" t="s">
        <v>224</v>
      </c>
      <c r="BV46" s="18" t="s">
        <v>225</v>
      </c>
      <c r="BW46" s="18" t="s">
        <v>226</v>
      </c>
      <c r="BX46" s="18" t="s">
        <v>177</v>
      </c>
      <c r="BY46" s="18" t="s">
        <v>219</v>
      </c>
      <c r="BZ46" s="18" t="s">
        <v>178</v>
      </c>
      <c r="CA46" s="18" t="s">
        <v>227</v>
      </c>
      <c r="CB46" s="18" t="s">
        <v>227</v>
      </c>
      <c r="CC46" s="18" t="s">
        <v>228</v>
      </c>
      <c r="CD46" s="18"/>
      <c r="CE46" s="18" t="s">
        <v>229</v>
      </c>
    </row>
    <row r="47" spans="1:84">
      <c r="A47" s="16" t="s">
        <v>230</v>
      </c>
      <c r="B47" s="272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0</v>
      </c>
      <c r="V47" s="273">
        <v>0</v>
      </c>
      <c r="W47" s="273">
        <v>0</v>
      </c>
      <c r="X47" s="273">
        <v>0</v>
      </c>
      <c r="Y47" s="273">
        <v>0</v>
      </c>
      <c r="Z47" s="273">
        <v>0</v>
      </c>
      <c r="AA47" s="273">
        <v>0</v>
      </c>
      <c r="AB47" s="273">
        <v>0</v>
      </c>
      <c r="AC47" s="273">
        <v>0</v>
      </c>
      <c r="AD47" s="273">
        <v>0</v>
      </c>
      <c r="AE47" s="273">
        <v>0</v>
      </c>
      <c r="AF47" s="273">
        <v>0</v>
      </c>
      <c r="AG47" s="273">
        <v>0</v>
      </c>
      <c r="AH47" s="273">
        <v>0</v>
      </c>
      <c r="AI47" s="273">
        <v>0</v>
      </c>
      <c r="AJ47" s="273">
        <v>0</v>
      </c>
      <c r="AK47" s="273">
        <v>0</v>
      </c>
      <c r="AL47" s="273">
        <v>0</v>
      </c>
      <c r="AM47" s="273">
        <v>0</v>
      </c>
      <c r="AN47" s="273">
        <v>0</v>
      </c>
      <c r="AO47" s="273">
        <v>0</v>
      </c>
      <c r="AP47" s="273">
        <v>0</v>
      </c>
      <c r="AQ47" s="273">
        <v>0</v>
      </c>
      <c r="AR47" s="273">
        <v>0</v>
      </c>
      <c r="AS47" s="273">
        <v>0</v>
      </c>
      <c r="AT47" s="273">
        <v>0</v>
      </c>
      <c r="AU47" s="273">
        <v>0</v>
      </c>
      <c r="AV47" s="273">
        <v>0</v>
      </c>
      <c r="AW47" s="273">
        <v>0</v>
      </c>
      <c r="AX47" s="273">
        <v>0</v>
      </c>
      <c r="AY47" s="273">
        <v>0</v>
      </c>
      <c r="AZ47" s="273">
        <v>0</v>
      </c>
      <c r="BA47" s="273">
        <v>0</v>
      </c>
      <c r="BB47" s="273">
        <v>0</v>
      </c>
      <c r="BC47" s="273">
        <v>0</v>
      </c>
      <c r="BD47" s="273">
        <v>0</v>
      </c>
      <c r="BE47" s="273">
        <v>0</v>
      </c>
      <c r="BF47" s="273">
        <v>0</v>
      </c>
      <c r="BG47" s="273">
        <v>0</v>
      </c>
      <c r="BH47" s="273">
        <v>0</v>
      </c>
      <c r="BI47" s="273">
        <v>0</v>
      </c>
      <c r="BJ47" s="273">
        <v>0</v>
      </c>
      <c r="BK47" s="273">
        <v>0</v>
      </c>
      <c r="BL47" s="273">
        <v>0</v>
      </c>
      <c r="BM47" s="273">
        <v>0</v>
      </c>
      <c r="BN47" s="273">
        <v>0</v>
      </c>
      <c r="BO47" s="273">
        <v>0</v>
      </c>
      <c r="BP47" s="273">
        <v>0</v>
      </c>
      <c r="BQ47" s="273">
        <v>0</v>
      </c>
      <c r="BR47" s="273">
        <v>0</v>
      </c>
      <c r="BS47" s="273">
        <v>0</v>
      </c>
      <c r="BT47" s="273">
        <v>0</v>
      </c>
      <c r="BU47" s="273">
        <v>0</v>
      </c>
      <c r="BV47" s="273">
        <v>0</v>
      </c>
      <c r="BW47" s="273">
        <v>0</v>
      </c>
      <c r="BX47" s="273">
        <v>0</v>
      </c>
      <c r="BY47" s="273">
        <v>0</v>
      </c>
      <c r="BZ47" s="273">
        <v>0</v>
      </c>
      <c r="CA47" s="273">
        <v>0</v>
      </c>
      <c r="CB47" s="273">
        <v>0</v>
      </c>
      <c r="CC47" s="273">
        <v>0</v>
      </c>
      <c r="CD47" s="16"/>
      <c r="CE47" s="25">
        <v>0</v>
      </c>
      <c r="CF47" s="328">
        <v>0</v>
      </c>
    </row>
    <row r="48" spans="1:84">
      <c r="A48" s="25" t="s">
        <v>231</v>
      </c>
      <c r="B48" s="272">
        <v>1357784</v>
      </c>
      <c r="C48" s="25">
        <v>0</v>
      </c>
      <c r="D48" s="25">
        <v>0</v>
      </c>
      <c r="E48" s="25">
        <v>5111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322149</v>
      </c>
      <c r="M48" s="25">
        <v>0</v>
      </c>
      <c r="N48" s="25">
        <v>85050</v>
      </c>
      <c r="O48" s="25">
        <v>0</v>
      </c>
      <c r="P48" s="25">
        <v>65</v>
      </c>
      <c r="Q48" s="25">
        <v>0</v>
      </c>
      <c r="R48" s="25">
        <v>0</v>
      </c>
      <c r="S48" s="25">
        <v>1779</v>
      </c>
      <c r="T48" s="25">
        <v>0</v>
      </c>
      <c r="U48" s="25">
        <v>21287</v>
      </c>
      <c r="V48" s="25">
        <v>5340</v>
      </c>
      <c r="W48" s="25">
        <v>0</v>
      </c>
      <c r="X48" s="25">
        <v>0</v>
      </c>
      <c r="Y48" s="25">
        <v>37669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141067</v>
      </c>
      <c r="AF48" s="25">
        <v>0</v>
      </c>
      <c r="AG48" s="25">
        <v>40914</v>
      </c>
      <c r="AH48" s="25">
        <v>36874</v>
      </c>
      <c r="AI48" s="25">
        <v>0</v>
      </c>
      <c r="AJ48" s="25">
        <v>194536</v>
      </c>
      <c r="AK48" s="25">
        <v>0</v>
      </c>
      <c r="AL48" s="25">
        <v>0</v>
      </c>
      <c r="AM48" s="25">
        <v>0</v>
      </c>
      <c r="AN48" s="25">
        <v>0</v>
      </c>
      <c r="AO48" s="25">
        <v>3851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62498</v>
      </c>
      <c r="AZ48" s="25">
        <v>0</v>
      </c>
      <c r="BA48" s="25">
        <v>29692</v>
      </c>
      <c r="BB48" s="25">
        <v>14237</v>
      </c>
      <c r="BC48" s="25">
        <v>0</v>
      </c>
      <c r="BD48" s="25">
        <v>22684</v>
      </c>
      <c r="BE48" s="25">
        <v>44744</v>
      </c>
      <c r="BF48" s="25">
        <v>36198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14326</v>
      </c>
      <c r="BM48" s="25">
        <v>42153</v>
      </c>
      <c r="BN48" s="25">
        <v>128744</v>
      </c>
      <c r="BO48" s="25">
        <v>58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11682</v>
      </c>
      <c r="BW48" s="25">
        <v>0</v>
      </c>
      <c r="BX48" s="25">
        <v>0</v>
      </c>
      <c r="BY48" s="25">
        <v>55075</v>
      </c>
      <c r="BZ48" s="25">
        <v>0</v>
      </c>
      <c r="CA48" s="25">
        <v>0</v>
      </c>
      <c r="CB48" s="25">
        <v>0</v>
      </c>
      <c r="CC48" s="25">
        <v>0</v>
      </c>
      <c r="CD48" s="25" t="s">
        <v>1057</v>
      </c>
      <c r="CE48" s="25" t="s">
        <v>1057</v>
      </c>
      <c r="CF48" s="328">
        <v>0</v>
      </c>
    </row>
    <row r="49" spans="1:84">
      <c r="A49" s="16" t="s">
        <v>232</v>
      </c>
      <c r="B49" s="25">
        <v>1357784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328">
        <v>0</v>
      </c>
    </row>
    <row r="50" spans="1:84">
      <c r="A50" s="16" t="s">
        <v>15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328">
        <v>0</v>
      </c>
    </row>
    <row r="51" spans="1:84">
      <c r="A51" s="21" t="s">
        <v>233</v>
      </c>
      <c r="B51" s="273">
        <v>0</v>
      </c>
      <c r="C51" s="273">
        <v>0</v>
      </c>
      <c r="D51" s="273">
        <v>0</v>
      </c>
      <c r="E51" s="273">
        <v>0</v>
      </c>
      <c r="F51" s="273">
        <v>0</v>
      </c>
      <c r="G51" s="273">
        <v>0</v>
      </c>
      <c r="H51" s="273">
        <v>0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4241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  <c r="AH51" s="273">
        <v>0</v>
      </c>
      <c r="AI51" s="273">
        <v>0</v>
      </c>
      <c r="AJ51" s="273">
        <v>0</v>
      </c>
      <c r="AK51" s="273">
        <v>0</v>
      </c>
      <c r="AL51" s="273">
        <v>0</v>
      </c>
      <c r="AM51" s="273">
        <v>0</v>
      </c>
      <c r="AN51" s="273">
        <v>0</v>
      </c>
      <c r="AO51" s="273">
        <v>0</v>
      </c>
      <c r="AP51" s="273">
        <v>0</v>
      </c>
      <c r="AQ51" s="273">
        <v>0</v>
      </c>
      <c r="AR51" s="273">
        <v>0</v>
      </c>
      <c r="AS51" s="273">
        <v>0</v>
      </c>
      <c r="AT51" s="273">
        <v>0</v>
      </c>
      <c r="AU51" s="273">
        <v>0</v>
      </c>
      <c r="AV51" s="273">
        <v>0</v>
      </c>
      <c r="AW51" s="273">
        <v>0</v>
      </c>
      <c r="AX51" s="273">
        <v>0</v>
      </c>
      <c r="AY51" s="273">
        <v>0</v>
      </c>
      <c r="AZ51" s="273">
        <v>0</v>
      </c>
      <c r="BA51" s="273">
        <v>0</v>
      </c>
      <c r="BB51" s="273">
        <v>0</v>
      </c>
      <c r="BC51" s="273">
        <v>0</v>
      </c>
      <c r="BD51" s="273">
        <v>0</v>
      </c>
      <c r="BE51" s="273">
        <v>0</v>
      </c>
      <c r="BF51" s="273">
        <v>0</v>
      </c>
      <c r="BG51" s="273">
        <v>0</v>
      </c>
      <c r="BH51" s="273">
        <v>0</v>
      </c>
      <c r="BI51" s="273">
        <v>0</v>
      </c>
      <c r="BJ51" s="273">
        <v>0</v>
      </c>
      <c r="BK51" s="273">
        <v>0</v>
      </c>
      <c r="BL51" s="273">
        <v>0</v>
      </c>
      <c r="BM51" s="273">
        <v>0</v>
      </c>
      <c r="BN51" s="273">
        <v>0</v>
      </c>
      <c r="BO51" s="273">
        <v>0</v>
      </c>
      <c r="BP51" s="273">
        <v>0</v>
      </c>
      <c r="BQ51" s="273">
        <v>0</v>
      </c>
      <c r="BR51" s="273">
        <v>0</v>
      </c>
      <c r="BS51" s="273">
        <v>0</v>
      </c>
      <c r="BT51" s="273">
        <v>0</v>
      </c>
      <c r="BU51" s="273">
        <v>0</v>
      </c>
      <c r="BV51" s="273">
        <v>0</v>
      </c>
      <c r="BW51" s="273">
        <v>0</v>
      </c>
      <c r="BX51" s="273">
        <v>0</v>
      </c>
      <c r="BY51" s="273">
        <v>0</v>
      </c>
      <c r="BZ51" s="273">
        <v>0</v>
      </c>
      <c r="CA51" s="273">
        <v>0</v>
      </c>
      <c r="CB51" s="273">
        <v>0</v>
      </c>
      <c r="CC51" s="273">
        <v>0</v>
      </c>
      <c r="CD51" s="16"/>
      <c r="CE51" s="25">
        <v>4241</v>
      </c>
      <c r="CF51" s="328">
        <v>0</v>
      </c>
    </row>
    <row r="52" spans="1:84">
      <c r="A52" s="31" t="s">
        <v>234</v>
      </c>
      <c r="B52" s="272">
        <v>1177047</v>
      </c>
      <c r="C52" s="25">
        <v>0</v>
      </c>
      <c r="D52" s="25">
        <v>0</v>
      </c>
      <c r="E52" s="25">
        <v>10941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229636</v>
      </c>
      <c r="M52" s="25">
        <v>0</v>
      </c>
      <c r="N52" s="25">
        <v>187738</v>
      </c>
      <c r="O52" s="25">
        <v>0</v>
      </c>
      <c r="P52" s="25">
        <v>9718</v>
      </c>
      <c r="Q52" s="25">
        <v>0</v>
      </c>
      <c r="R52" s="25">
        <v>0</v>
      </c>
      <c r="S52" s="25">
        <v>32566</v>
      </c>
      <c r="T52" s="25">
        <v>0</v>
      </c>
      <c r="U52" s="25">
        <v>6854</v>
      </c>
      <c r="V52" s="25">
        <v>3121</v>
      </c>
      <c r="W52" s="25">
        <v>0</v>
      </c>
      <c r="X52" s="25">
        <v>0</v>
      </c>
      <c r="Y52" s="25">
        <v>22043</v>
      </c>
      <c r="Z52" s="25">
        <v>0</v>
      </c>
      <c r="AA52" s="25">
        <v>0</v>
      </c>
      <c r="AB52" s="25">
        <v>5792</v>
      </c>
      <c r="AC52" s="25">
        <v>0</v>
      </c>
      <c r="AD52" s="25">
        <v>0</v>
      </c>
      <c r="AE52" s="25">
        <v>29863</v>
      </c>
      <c r="AF52" s="25">
        <v>0</v>
      </c>
      <c r="AG52" s="25">
        <v>18246</v>
      </c>
      <c r="AH52" s="25">
        <v>9139</v>
      </c>
      <c r="AI52" s="25">
        <v>0</v>
      </c>
      <c r="AJ52" s="25">
        <v>104102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75687</v>
      </c>
      <c r="AZ52" s="25">
        <v>27353</v>
      </c>
      <c r="BA52" s="25">
        <v>41383</v>
      </c>
      <c r="BB52" s="25">
        <v>7112</v>
      </c>
      <c r="BC52" s="25">
        <v>0</v>
      </c>
      <c r="BD52" s="25">
        <v>0</v>
      </c>
      <c r="BE52" s="25">
        <v>219210</v>
      </c>
      <c r="BF52" s="25">
        <v>7916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1931</v>
      </c>
      <c r="BM52" s="25">
        <v>0</v>
      </c>
      <c r="BN52" s="25">
        <v>116620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1738</v>
      </c>
      <c r="BW52" s="25">
        <v>0</v>
      </c>
      <c r="BX52" s="25">
        <v>0</v>
      </c>
      <c r="BY52" s="25">
        <v>8335</v>
      </c>
      <c r="BZ52" s="25">
        <v>0</v>
      </c>
      <c r="CA52" s="25">
        <v>0</v>
      </c>
      <c r="CB52" s="25">
        <v>0</v>
      </c>
      <c r="CC52" s="25">
        <v>0</v>
      </c>
      <c r="CD52" s="25" t="s">
        <v>1057</v>
      </c>
      <c r="CE52" s="25" t="s">
        <v>1057</v>
      </c>
      <c r="CF52" s="328">
        <v>0</v>
      </c>
    </row>
    <row r="53" spans="1:84">
      <c r="A53" s="16" t="s">
        <v>232</v>
      </c>
      <c r="B53" s="25">
        <v>1177047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328">
        <v>0</v>
      </c>
    </row>
    <row r="54" spans="1:84">
      <c r="A54" s="16"/>
      <c r="B54" s="16"/>
      <c r="C54" s="22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328">
        <v>0</v>
      </c>
    </row>
    <row r="55" spans="1:84">
      <c r="A55" s="21" t="s">
        <v>235</v>
      </c>
      <c r="B55" s="16"/>
      <c r="C55" s="17" t="s">
        <v>35</v>
      </c>
      <c r="D55" s="18" t="s">
        <v>36</v>
      </c>
      <c r="E55" s="18" t="s">
        <v>37</v>
      </c>
      <c r="F55" s="18" t="s">
        <v>38</v>
      </c>
      <c r="G55" s="18" t="s">
        <v>39</v>
      </c>
      <c r="H55" s="18" t="s">
        <v>40</v>
      </c>
      <c r="I55" s="18" t="s">
        <v>41</v>
      </c>
      <c r="J55" s="18" t="s">
        <v>42</v>
      </c>
      <c r="K55" s="18" t="s">
        <v>43</v>
      </c>
      <c r="L55" s="18" t="s">
        <v>44</v>
      </c>
      <c r="M55" s="18" t="s">
        <v>45</v>
      </c>
      <c r="N55" s="18" t="s">
        <v>46</v>
      </c>
      <c r="O55" s="18" t="s">
        <v>47</v>
      </c>
      <c r="P55" s="18" t="s">
        <v>48</v>
      </c>
      <c r="Q55" s="18" t="s">
        <v>49</v>
      </c>
      <c r="R55" s="18" t="s">
        <v>50</v>
      </c>
      <c r="S55" s="18" t="s">
        <v>51</v>
      </c>
      <c r="T55" s="23" t="s">
        <v>52</v>
      </c>
      <c r="U55" s="18" t="s">
        <v>53</v>
      </c>
      <c r="V55" s="18" t="s">
        <v>54</v>
      </c>
      <c r="W55" s="18" t="s">
        <v>55</v>
      </c>
      <c r="X55" s="18" t="s">
        <v>56</v>
      </c>
      <c r="Y55" s="18" t="s">
        <v>57</v>
      </c>
      <c r="Z55" s="18" t="s">
        <v>58</v>
      </c>
      <c r="AA55" s="18" t="s">
        <v>59</v>
      </c>
      <c r="AB55" s="18" t="s">
        <v>60</v>
      </c>
      <c r="AC55" s="18" t="s">
        <v>61</v>
      </c>
      <c r="AD55" s="18" t="s">
        <v>62</v>
      </c>
      <c r="AE55" s="18" t="s">
        <v>63</v>
      </c>
      <c r="AF55" s="18" t="s">
        <v>64</v>
      </c>
      <c r="AG55" s="18" t="s">
        <v>65</v>
      </c>
      <c r="AH55" s="18" t="s">
        <v>66</v>
      </c>
      <c r="AI55" s="18" t="s">
        <v>67</v>
      </c>
      <c r="AJ55" s="18" t="s">
        <v>68</v>
      </c>
      <c r="AK55" s="18" t="s">
        <v>69</v>
      </c>
      <c r="AL55" s="18" t="s">
        <v>70</v>
      </c>
      <c r="AM55" s="18" t="s">
        <v>71</v>
      </c>
      <c r="AN55" s="18" t="s">
        <v>72</v>
      </c>
      <c r="AO55" s="18" t="s">
        <v>73</v>
      </c>
      <c r="AP55" s="18" t="s">
        <v>74</v>
      </c>
      <c r="AQ55" s="18" t="s">
        <v>75</v>
      </c>
      <c r="AR55" s="18" t="s">
        <v>76</v>
      </c>
      <c r="AS55" s="18" t="s">
        <v>77</v>
      </c>
      <c r="AT55" s="18" t="s">
        <v>78</v>
      </c>
      <c r="AU55" s="18" t="s">
        <v>79</v>
      </c>
      <c r="AV55" s="18" t="s">
        <v>80</v>
      </c>
      <c r="AW55" s="18" t="s">
        <v>81</v>
      </c>
      <c r="AX55" s="18" t="s">
        <v>82</v>
      </c>
      <c r="AY55" s="18" t="s">
        <v>83</v>
      </c>
      <c r="AZ55" s="18" t="s">
        <v>84</v>
      </c>
      <c r="BA55" s="18" t="s">
        <v>85</v>
      </c>
      <c r="BB55" s="18" t="s">
        <v>86</v>
      </c>
      <c r="BC55" s="18" t="s">
        <v>87</v>
      </c>
      <c r="BD55" s="18" t="s">
        <v>88</v>
      </c>
      <c r="BE55" s="18" t="s">
        <v>89</v>
      </c>
      <c r="BF55" s="18" t="s">
        <v>90</v>
      </c>
      <c r="BG55" s="18" t="s">
        <v>91</v>
      </c>
      <c r="BH55" s="18" t="s">
        <v>92</v>
      </c>
      <c r="BI55" s="18" t="s">
        <v>93</v>
      </c>
      <c r="BJ55" s="18" t="s">
        <v>94</v>
      </c>
      <c r="BK55" s="18" t="s">
        <v>95</v>
      </c>
      <c r="BL55" s="18" t="s">
        <v>96</v>
      </c>
      <c r="BM55" s="18" t="s">
        <v>97</v>
      </c>
      <c r="BN55" s="18" t="s">
        <v>98</v>
      </c>
      <c r="BO55" s="18" t="s">
        <v>99</v>
      </c>
      <c r="BP55" s="18" t="s">
        <v>100</v>
      </c>
      <c r="BQ55" s="18" t="s">
        <v>101</v>
      </c>
      <c r="BR55" s="18" t="s">
        <v>102</v>
      </c>
      <c r="BS55" s="18" t="s">
        <v>103</v>
      </c>
      <c r="BT55" s="18" t="s">
        <v>104</v>
      </c>
      <c r="BU55" s="18" t="s">
        <v>105</v>
      </c>
      <c r="BV55" s="18" t="s">
        <v>106</v>
      </c>
      <c r="BW55" s="18" t="s">
        <v>107</v>
      </c>
      <c r="BX55" s="18" t="s">
        <v>108</v>
      </c>
      <c r="BY55" s="18" t="s">
        <v>109</v>
      </c>
      <c r="BZ55" s="18" t="s">
        <v>110</v>
      </c>
      <c r="CA55" s="18" t="s">
        <v>111</v>
      </c>
      <c r="CB55" s="18" t="s">
        <v>112</v>
      </c>
      <c r="CC55" s="18" t="s">
        <v>113</v>
      </c>
      <c r="CD55" s="18" t="s">
        <v>114</v>
      </c>
      <c r="CE55" s="18" t="s">
        <v>115</v>
      </c>
      <c r="CF55" s="328">
        <v>0</v>
      </c>
    </row>
    <row r="56" spans="1:84">
      <c r="A56" s="21" t="s">
        <v>236</v>
      </c>
      <c r="B56" s="16"/>
      <c r="C56" s="17" t="s">
        <v>117</v>
      </c>
      <c r="D56" s="18" t="s">
        <v>118</v>
      </c>
      <c r="E56" s="18" t="s">
        <v>119</v>
      </c>
      <c r="F56" s="18" t="s">
        <v>120</v>
      </c>
      <c r="G56" s="18" t="s">
        <v>121</v>
      </c>
      <c r="H56" s="18" t="s">
        <v>122</v>
      </c>
      <c r="I56" s="18" t="s">
        <v>123</v>
      </c>
      <c r="J56" s="18" t="s">
        <v>124</v>
      </c>
      <c r="K56" s="18" t="s">
        <v>125</v>
      </c>
      <c r="L56" s="18" t="s">
        <v>126</v>
      </c>
      <c r="M56" s="18" t="s">
        <v>127</v>
      </c>
      <c r="N56" s="18" t="s">
        <v>128</v>
      </c>
      <c r="O56" s="18" t="s">
        <v>129</v>
      </c>
      <c r="P56" s="18" t="s">
        <v>130</v>
      </c>
      <c r="Q56" s="18" t="s">
        <v>131</v>
      </c>
      <c r="R56" s="18" t="s">
        <v>132</v>
      </c>
      <c r="S56" s="18" t="s">
        <v>133</v>
      </c>
      <c r="T56" s="18" t="s">
        <v>134</v>
      </c>
      <c r="U56" s="18" t="s">
        <v>135</v>
      </c>
      <c r="V56" s="18" t="s">
        <v>136</v>
      </c>
      <c r="W56" s="18" t="s">
        <v>137</v>
      </c>
      <c r="X56" s="18" t="s">
        <v>138</v>
      </c>
      <c r="Y56" s="18" t="s">
        <v>139</v>
      </c>
      <c r="Z56" s="18" t="s">
        <v>139</v>
      </c>
      <c r="AA56" s="18" t="s">
        <v>140</v>
      </c>
      <c r="AB56" s="18" t="s">
        <v>141</v>
      </c>
      <c r="AC56" s="18" t="s">
        <v>142</v>
      </c>
      <c r="AD56" s="18" t="s">
        <v>143</v>
      </c>
      <c r="AE56" s="18" t="s">
        <v>121</v>
      </c>
      <c r="AF56" s="18" t="s">
        <v>122</v>
      </c>
      <c r="AG56" s="18" t="s">
        <v>144</v>
      </c>
      <c r="AH56" s="18" t="s">
        <v>145</v>
      </c>
      <c r="AI56" s="18" t="s">
        <v>146</v>
      </c>
      <c r="AJ56" s="18" t="s">
        <v>147</v>
      </c>
      <c r="AK56" s="18" t="s">
        <v>148</v>
      </c>
      <c r="AL56" s="18" t="s">
        <v>149</v>
      </c>
      <c r="AM56" s="18" t="s">
        <v>150</v>
      </c>
      <c r="AN56" s="18" t="s">
        <v>136</v>
      </c>
      <c r="AO56" s="18" t="s">
        <v>151</v>
      </c>
      <c r="AP56" s="18" t="s">
        <v>152</v>
      </c>
      <c r="AQ56" s="18" t="s">
        <v>153</v>
      </c>
      <c r="AR56" s="18" t="s">
        <v>154</v>
      </c>
      <c r="AS56" s="18" t="s">
        <v>155</v>
      </c>
      <c r="AT56" s="18" t="s">
        <v>156</v>
      </c>
      <c r="AU56" s="18" t="s">
        <v>157</v>
      </c>
      <c r="AV56" s="18" t="s">
        <v>158</v>
      </c>
      <c r="AW56" s="18" t="s">
        <v>159</v>
      </c>
      <c r="AX56" s="18" t="s">
        <v>160</v>
      </c>
      <c r="AY56" s="18" t="s">
        <v>161</v>
      </c>
      <c r="AZ56" s="18" t="s">
        <v>162</v>
      </c>
      <c r="BA56" s="18" t="s">
        <v>163</v>
      </c>
      <c r="BB56" s="18" t="s">
        <v>164</v>
      </c>
      <c r="BC56" s="18" t="s">
        <v>133</v>
      </c>
      <c r="BD56" s="18" t="s">
        <v>165</v>
      </c>
      <c r="BE56" s="18" t="s">
        <v>166</v>
      </c>
      <c r="BF56" s="18" t="s">
        <v>167</v>
      </c>
      <c r="BG56" s="18" t="s">
        <v>168</v>
      </c>
      <c r="BH56" s="18" t="s">
        <v>169</v>
      </c>
      <c r="BI56" s="18" t="s">
        <v>170</v>
      </c>
      <c r="BJ56" s="18" t="s">
        <v>171</v>
      </c>
      <c r="BK56" s="18" t="s">
        <v>172</v>
      </c>
      <c r="BL56" s="18" t="s">
        <v>173</v>
      </c>
      <c r="BM56" s="18" t="s">
        <v>158</v>
      </c>
      <c r="BN56" s="18" t="s">
        <v>174</v>
      </c>
      <c r="BO56" s="18" t="s">
        <v>175</v>
      </c>
      <c r="BP56" s="18" t="s">
        <v>176</v>
      </c>
      <c r="BQ56" s="18" t="s">
        <v>177</v>
      </c>
      <c r="BR56" s="18" t="s">
        <v>178</v>
      </c>
      <c r="BS56" s="18" t="s">
        <v>179</v>
      </c>
      <c r="BT56" s="18" t="s">
        <v>180</v>
      </c>
      <c r="BU56" s="18" t="s">
        <v>181</v>
      </c>
      <c r="BV56" s="18" t="s">
        <v>181</v>
      </c>
      <c r="BW56" s="18" t="s">
        <v>181</v>
      </c>
      <c r="BX56" s="18" t="s">
        <v>182</v>
      </c>
      <c r="BY56" s="18" t="s">
        <v>183</v>
      </c>
      <c r="BZ56" s="18" t="s">
        <v>184</v>
      </c>
      <c r="CA56" s="18" t="s">
        <v>185</v>
      </c>
      <c r="CB56" s="18" t="s">
        <v>186</v>
      </c>
      <c r="CC56" s="18" t="s">
        <v>158</v>
      </c>
      <c r="CD56" s="18" t="s">
        <v>237</v>
      </c>
      <c r="CE56" s="18" t="s">
        <v>187</v>
      </c>
      <c r="CF56" s="328">
        <v>0</v>
      </c>
    </row>
    <row r="57" spans="1:84">
      <c r="A57" s="21" t="s">
        <v>238</v>
      </c>
      <c r="B57" s="16"/>
      <c r="C57" s="17" t="s">
        <v>189</v>
      </c>
      <c r="D57" s="18" t="s">
        <v>189</v>
      </c>
      <c r="E57" s="18" t="s">
        <v>189</v>
      </c>
      <c r="F57" s="18" t="s">
        <v>190</v>
      </c>
      <c r="G57" s="18" t="s">
        <v>191</v>
      </c>
      <c r="H57" s="18" t="s">
        <v>189</v>
      </c>
      <c r="I57" s="18" t="s">
        <v>192</v>
      </c>
      <c r="J57" s="18"/>
      <c r="K57" s="18" t="s">
        <v>183</v>
      </c>
      <c r="L57" s="18" t="s">
        <v>193</v>
      </c>
      <c r="M57" s="18" t="s">
        <v>194</v>
      </c>
      <c r="N57" s="18" t="s">
        <v>195</v>
      </c>
      <c r="O57" s="18" t="s">
        <v>196</v>
      </c>
      <c r="P57" s="18" t="s">
        <v>195</v>
      </c>
      <c r="Q57" s="18" t="s">
        <v>197</v>
      </c>
      <c r="R57" s="18"/>
      <c r="S57" s="18" t="s">
        <v>195</v>
      </c>
      <c r="T57" s="18" t="s">
        <v>198</v>
      </c>
      <c r="U57" s="18"/>
      <c r="V57" s="18" t="s">
        <v>199</v>
      </c>
      <c r="W57" s="18" t="s">
        <v>200</v>
      </c>
      <c r="X57" s="18" t="s">
        <v>201</v>
      </c>
      <c r="Y57" s="18" t="s">
        <v>202</v>
      </c>
      <c r="Z57" s="18" t="s">
        <v>203</v>
      </c>
      <c r="AA57" s="18" t="s">
        <v>204</v>
      </c>
      <c r="AB57" s="18"/>
      <c r="AC57" s="18" t="s">
        <v>198</v>
      </c>
      <c r="AD57" s="18"/>
      <c r="AE57" s="18" t="s">
        <v>198</v>
      </c>
      <c r="AF57" s="18" t="s">
        <v>205</v>
      </c>
      <c r="AG57" s="18" t="s">
        <v>197</v>
      </c>
      <c r="AH57" s="18"/>
      <c r="AI57" s="18" t="s">
        <v>206</v>
      </c>
      <c r="AJ57" s="18"/>
      <c r="AK57" s="18" t="s">
        <v>198</v>
      </c>
      <c r="AL57" s="18" t="s">
        <v>198</v>
      </c>
      <c r="AM57" s="18" t="s">
        <v>198</v>
      </c>
      <c r="AN57" s="18" t="s">
        <v>207</v>
      </c>
      <c r="AO57" s="18" t="s">
        <v>208</v>
      </c>
      <c r="AP57" s="18" t="s">
        <v>147</v>
      </c>
      <c r="AQ57" s="18" t="s">
        <v>209</v>
      </c>
      <c r="AR57" s="18" t="s">
        <v>195</v>
      </c>
      <c r="AS57" s="18"/>
      <c r="AT57" s="18" t="s">
        <v>210</v>
      </c>
      <c r="AU57" s="18" t="s">
        <v>211</v>
      </c>
      <c r="AV57" s="18" t="s">
        <v>212</v>
      </c>
      <c r="AW57" s="18" t="s">
        <v>213</v>
      </c>
      <c r="AX57" s="18" t="s">
        <v>214</v>
      </c>
      <c r="AY57" s="18"/>
      <c r="AZ57" s="18"/>
      <c r="BA57" s="18" t="s">
        <v>215</v>
      </c>
      <c r="BB57" s="18" t="s">
        <v>195</v>
      </c>
      <c r="BC57" s="18" t="s">
        <v>209</v>
      </c>
      <c r="BD57" s="18"/>
      <c r="BE57" s="18"/>
      <c r="BF57" s="18"/>
      <c r="BG57" s="18"/>
      <c r="BH57" s="18" t="s">
        <v>216</v>
      </c>
      <c r="BI57" s="18" t="s">
        <v>195</v>
      </c>
      <c r="BJ57" s="18"/>
      <c r="BK57" s="18" t="s">
        <v>217</v>
      </c>
      <c r="BL57" s="18"/>
      <c r="BM57" s="18" t="s">
        <v>218</v>
      </c>
      <c r="BN57" s="18" t="s">
        <v>219</v>
      </c>
      <c r="BO57" s="18" t="s">
        <v>220</v>
      </c>
      <c r="BP57" s="18" t="s">
        <v>221</v>
      </c>
      <c r="BQ57" s="18" t="s">
        <v>222</v>
      </c>
      <c r="BR57" s="18"/>
      <c r="BS57" s="18" t="s">
        <v>223</v>
      </c>
      <c r="BT57" s="18" t="s">
        <v>195</v>
      </c>
      <c r="BU57" s="18" t="s">
        <v>224</v>
      </c>
      <c r="BV57" s="18" t="s">
        <v>225</v>
      </c>
      <c r="BW57" s="18" t="s">
        <v>226</v>
      </c>
      <c r="BX57" s="18" t="s">
        <v>177</v>
      </c>
      <c r="BY57" s="18" t="s">
        <v>219</v>
      </c>
      <c r="BZ57" s="18" t="s">
        <v>178</v>
      </c>
      <c r="CA57" s="18" t="s">
        <v>227</v>
      </c>
      <c r="CB57" s="18" t="s">
        <v>227</v>
      </c>
      <c r="CC57" s="18" t="s">
        <v>228</v>
      </c>
      <c r="CD57" s="18" t="s">
        <v>239</v>
      </c>
      <c r="CE57" s="18" t="s">
        <v>229</v>
      </c>
      <c r="CF57" s="328">
        <v>0</v>
      </c>
    </row>
    <row r="58" spans="1:84">
      <c r="A58" s="21" t="s">
        <v>240</v>
      </c>
      <c r="B58" s="16"/>
      <c r="C58" s="17" t="s">
        <v>241</v>
      </c>
      <c r="D58" s="18" t="s">
        <v>241</v>
      </c>
      <c r="E58" s="18" t="s">
        <v>241</v>
      </c>
      <c r="F58" s="18" t="s">
        <v>241</v>
      </c>
      <c r="G58" s="18" t="s">
        <v>241</v>
      </c>
      <c r="H58" s="18" t="s">
        <v>241</v>
      </c>
      <c r="I58" s="18" t="s">
        <v>241</v>
      </c>
      <c r="J58" s="18" t="s">
        <v>242</v>
      </c>
      <c r="K58" s="18" t="s">
        <v>241</v>
      </c>
      <c r="L58" s="18" t="s">
        <v>241</v>
      </c>
      <c r="M58" s="18" t="s">
        <v>241</v>
      </c>
      <c r="N58" s="18" t="s">
        <v>241</v>
      </c>
      <c r="O58" s="18" t="s">
        <v>243</v>
      </c>
      <c r="P58" s="18" t="s">
        <v>244</v>
      </c>
      <c r="Q58" s="18" t="s">
        <v>245</v>
      </c>
      <c r="R58" s="19" t="s">
        <v>246</v>
      </c>
      <c r="S58" s="24" t="s">
        <v>247</v>
      </c>
      <c r="T58" s="24" t="s">
        <v>247</v>
      </c>
      <c r="U58" s="18" t="s">
        <v>248</v>
      </c>
      <c r="V58" s="18" t="s">
        <v>248</v>
      </c>
      <c r="W58" s="18" t="s">
        <v>249</v>
      </c>
      <c r="X58" s="18" t="s">
        <v>250</v>
      </c>
      <c r="Y58" s="18" t="s">
        <v>251</v>
      </c>
      <c r="Z58" s="18" t="s">
        <v>251</v>
      </c>
      <c r="AA58" s="18" t="s">
        <v>251</v>
      </c>
      <c r="AB58" s="24" t="s">
        <v>247</v>
      </c>
      <c r="AC58" s="18" t="s">
        <v>252</v>
      </c>
      <c r="AD58" s="18" t="s">
        <v>253</v>
      </c>
      <c r="AE58" s="18" t="s">
        <v>252</v>
      </c>
      <c r="AF58" s="18" t="s">
        <v>254</v>
      </c>
      <c r="AG58" s="18" t="s">
        <v>254</v>
      </c>
      <c r="AH58" s="18" t="s">
        <v>255</v>
      </c>
      <c r="AI58" s="18" t="s">
        <v>256</v>
      </c>
      <c r="AJ58" s="18" t="s">
        <v>254</v>
      </c>
      <c r="AK58" s="18" t="s">
        <v>252</v>
      </c>
      <c r="AL58" s="18" t="s">
        <v>252</v>
      </c>
      <c r="AM58" s="18" t="s">
        <v>252</v>
      </c>
      <c r="AN58" s="18" t="s">
        <v>243</v>
      </c>
      <c r="AO58" s="18" t="s">
        <v>253</v>
      </c>
      <c r="AP58" s="18" t="s">
        <v>254</v>
      </c>
      <c r="AQ58" s="18" t="s">
        <v>255</v>
      </c>
      <c r="AR58" s="18" t="s">
        <v>254</v>
      </c>
      <c r="AS58" s="18" t="s">
        <v>252</v>
      </c>
      <c r="AT58" s="18" t="s">
        <v>257</v>
      </c>
      <c r="AU58" s="18" t="s">
        <v>254</v>
      </c>
      <c r="AV58" s="24" t="s">
        <v>247</v>
      </c>
      <c r="AW58" s="24" t="s">
        <v>247</v>
      </c>
      <c r="AX58" s="24" t="s">
        <v>247</v>
      </c>
      <c r="AY58" s="18" t="s">
        <v>258</v>
      </c>
      <c r="AZ58" s="18" t="s">
        <v>258</v>
      </c>
      <c r="BA58" s="24" t="s">
        <v>247</v>
      </c>
      <c r="BB58" s="24" t="s">
        <v>247</v>
      </c>
      <c r="BC58" s="24" t="s">
        <v>247</v>
      </c>
      <c r="BD58" s="24" t="s">
        <v>247</v>
      </c>
      <c r="BE58" s="18" t="s">
        <v>259</v>
      </c>
      <c r="BF58" s="24" t="s">
        <v>247</v>
      </c>
      <c r="BG58" s="24" t="s">
        <v>247</v>
      </c>
      <c r="BH58" s="24" t="s">
        <v>247</v>
      </c>
      <c r="BI58" s="24" t="s">
        <v>247</v>
      </c>
      <c r="BJ58" s="24" t="s">
        <v>247</v>
      </c>
      <c r="BK58" s="24" t="s">
        <v>247</v>
      </c>
      <c r="BL58" s="24" t="s">
        <v>247</v>
      </c>
      <c r="BM58" s="24" t="s">
        <v>247</v>
      </c>
      <c r="BN58" s="24" t="s">
        <v>247</v>
      </c>
      <c r="BO58" s="24" t="s">
        <v>247</v>
      </c>
      <c r="BP58" s="24" t="s">
        <v>247</v>
      </c>
      <c r="BQ58" s="24" t="s">
        <v>247</v>
      </c>
      <c r="BR58" s="24" t="s">
        <v>247</v>
      </c>
      <c r="BS58" s="24" t="s">
        <v>247</v>
      </c>
      <c r="BT58" s="24" t="s">
        <v>247</v>
      </c>
      <c r="BU58" s="24" t="s">
        <v>247</v>
      </c>
      <c r="BV58" s="24" t="s">
        <v>247</v>
      </c>
      <c r="BW58" s="24" t="s">
        <v>247</v>
      </c>
      <c r="BX58" s="24" t="s">
        <v>247</v>
      </c>
      <c r="BY58" s="24" t="s">
        <v>247</v>
      </c>
      <c r="BZ58" s="24" t="s">
        <v>247</v>
      </c>
      <c r="CA58" s="24" t="s">
        <v>247</v>
      </c>
      <c r="CB58" s="24" t="s">
        <v>247</v>
      </c>
      <c r="CC58" s="24" t="s">
        <v>247</v>
      </c>
      <c r="CD58" s="24" t="s">
        <v>247</v>
      </c>
      <c r="CE58" s="24" t="s">
        <v>247</v>
      </c>
      <c r="CF58" s="328">
        <v>0</v>
      </c>
    </row>
    <row r="59" spans="1:84">
      <c r="A59" s="31" t="s">
        <v>260</v>
      </c>
      <c r="B59" s="25"/>
      <c r="C59" s="273">
        <v>0</v>
      </c>
      <c r="D59" s="273">
        <v>0</v>
      </c>
      <c r="E59" s="273">
        <v>73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  <c r="K59" s="273">
        <v>0</v>
      </c>
      <c r="L59" s="273">
        <v>4601</v>
      </c>
      <c r="M59" s="273">
        <v>0</v>
      </c>
      <c r="N59" s="273">
        <v>3843</v>
      </c>
      <c r="O59" s="273">
        <v>0</v>
      </c>
      <c r="P59" s="329">
        <v>0</v>
      </c>
      <c r="Q59" s="329">
        <v>0</v>
      </c>
      <c r="R59" s="329">
        <v>0</v>
      </c>
      <c r="S59" s="330">
        <v>0</v>
      </c>
      <c r="T59" s="330">
        <v>0</v>
      </c>
      <c r="U59" s="331">
        <v>7146</v>
      </c>
      <c r="V59" s="329">
        <v>243</v>
      </c>
      <c r="W59" s="329">
        <v>0</v>
      </c>
      <c r="X59" s="329">
        <v>0</v>
      </c>
      <c r="Y59" s="329">
        <v>662</v>
      </c>
      <c r="Z59" s="329">
        <v>0</v>
      </c>
      <c r="AA59" s="329">
        <v>0</v>
      </c>
      <c r="AB59" s="330">
        <v>0</v>
      </c>
      <c r="AC59" s="329">
        <v>0</v>
      </c>
      <c r="AD59" s="329">
        <v>0</v>
      </c>
      <c r="AE59" s="329">
        <v>3662</v>
      </c>
      <c r="AF59" s="329">
        <v>0</v>
      </c>
      <c r="AG59" s="329">
        <v>564</v>
      </c>
      <c r="AH59" s="329">
        <v>81</v>
      </c>
      <c r="AI59" s="329">
        <v>0</v>
      </c>
      <c r="AJ59" s="329">
        <v>3644</v>
      </c>
      <c r="AK59" s="329">
        <v>0</v>
      </c>
      <c r="AL59" s="329">
        <v>0</v>
      </c>
      <c r="AM59" s="329">
        <v>0</v>
      </c>
      <c r="AN59" s="329">
        <v>0</v>
      </c>
      <c r="AO59" s="329">
        <v>1320</v>
      </c>
      <c r="AP59" s="329">
        <v>0</v>
      </c>
      <c r="AQ59" s="329">
        <v>0</v>
      </c>
      <c r="AR59" s="329">
        <v>0</v>
      </c>
      <c r="AS59" s="329">
        <v>0</v>
      </c>
      <c r="AT59" s="329">
        <v>0</v>
      </c>
      <c r="AU59" s="329">
        <v>0</v>
      </c>
      <c r="AV59" s="330">
        <v>0</v>
      </c>
      <c r="AW59" s="330">
        <v>0</v>
      </c>
      <c r="AX59" s="330">
        <v>0</v>
      </c>
      <c r="AY59" s="329">
        <v>13845</v>
      </c>
      <c r="AZ59" s="329">
        <v>0</v>
      </c>
      <c r="BA59" s="330">
        <v>0</v>
      </c>
      <c r="BB59" s="330">
        <v>0</v>
      </c>
      <c r="BC59" s="330">
        <v>0</v>
      </c>
      <c r="BD59" s="330">
        <v>0</v>
      </c>
      <c r="BE59" s="329">
        <v>36577</v>
      </c>
      <c r="BF59" s="330">
        <v>0</v>
      </c>
      <c r="BG59" s="330">
        <v>0</v>
      </c>
      <c r="BH59" s="330">
        <v>0</v>
      </c>
      <c r="BI59" s="330">
        <v>0</v>
      </c>
      <c r="BJ59" s="330">
        <v>0</v>
      </c>
      <c r="BK59" s="330">
        <v>0</v>
      </c>
      <c r="BL59" s="330">
        <v>0</v>
      </c>
      <c r="BM59" s="330">
        <v>0</v>
      </c>
      <c r="BN59" s="330">
        <v>0</v>
      </c>
      <c r="BO59" s="330">
        <v>0</v>
      </c>
      <c r="BP59" s="330">
        <v>0</v>
      </c>
      <c r="BQ59" s="330">
        <v>0</v>
      </c>
      <c r="BR59" s="330">
        <v>0</v>
      </c>
      <c r="BS59" s="330">
        <v>0</v>
      </c>
      <c r="BT59" s="330">
        <v>0</v>
      </c>
      <c r="BU59" s="330">
        <v>0</v>
      </c>
      <c r="BV59" s="330">
        <v>0</v>
      </c>
      <c r="BW59" s="330">
        <v>0</v>
      </c>
      <c r="BX59" s="330">
        <v>0</v>
      </c>
      <c r="BY59" s="330">
        <v>0</v>
      </c>
      <c r="BZ59" s="330">
        <v>0</v>
      </c>
      <c r="CA59" s="330">
        <v>0</v>
      </c>
      <c r="CB59" s="330">
        <v>0</v>
      </c>
      <c r="CC59" s="330">
        <v>0</v>
      </c>
      <c r="CD59" s="224">
        <v>0</v>
      </c>
      <c r="CE59" s="25">
        <v>0</v>
      </c>
      <c r="CF59" s="328">
        <v>0</v>
      </c>
    </row>
    <row r="60" spans="1:84" s="201" customFormat="1" ht="15.75" customHeight="1">
      <c r="A60" s="207" t="s">
        <v>261</v>
      </c>
      <c r="B60" s="208"/>
      <c r="C60" s="277">
        <v>0</v>
      </c>
      <c r="D60" s="277">
        <v>0</v>
      </c>
      <c r="E60" s="277">
        <v>0.24</v>
      </c>
      <c r="F60" s="277">
        <v>0</v>
      </c>
      <c r="G60" s="277">
        <v>0</v>
      </c>
      <c r="H60" s="277">
        <v>0</v>
      </c>
      <c r="I60" s="277">
        <v>0</v>
      </c>
      <c r="J60" s="277">
        <v>0</v>
      </c>
      <c r="K60" s="277">
        <v>0</v>
      </c>
      <c r="L60" s="277">
        <v>15.05</v>
      </c>
      <c r="M60" s="277">
        <v>0</v>
      </c>
      <c r="N60" s="277">
        <v>6.03</v>
      </c>
      <c r="O60" s="277">
        <v>0</v>
      </c>
      <c r="P60" s="332">
        <v>0.01</v>
      </c>
      <c r="Q60" s="332">
        <v>0</v>
      </c>
      <c r="R60" s="332">
        <v>0</v>
      </c>
      <c r="S60" s="278">
        <v>0.11</v>
      </c>
      <c r="T60" s="278">
        <v>0</v>
      </c>
      <c r="U60" s="333">
        <v>1.07</v>
      </c>
      <c r="V60" s="332">
        <v>0.2</v>
      </c>
      <c r="W60" s="332">
        <v>0</v>
      </c>
      <c r="X60" s="332">
        <v>0</v>
      </c>
      <c r="Y60" s="332">
        <v>1.41</v>
      </c>
      <c r="Z60" s="332">
        <v>0</v>
      </c>
      <c r="AA60" s="332">
        <v>0</v>
      </c>
      <c r="AB60" s="278">
        <v>0</v>
      </c>
      <c r="AC60" s="332">
        <v>0</v>
      </c>
      <c r="AD60" s="332">
        <v>0</v>
      </c>
      <c r="AE60" s="332">
        <v>4.8600000000000003</v>
      </c>
      <c r="AF60" s="332">
        <v>0</v>
      </c>
      <c r="AG60" s="332">
        <v>0.71</v>
      </c>
      <c r="AH60" s="332">
        <v>1.34</v>
      </c>
      <c r="AI60" s="332">
        <v>0</v>
      </c>
      <c r="AJ60" s="332">
        <v>8.98</v>
      </c>
      <c r="AK60" s="332">
        <v>0</v>
      </c>
      <c r="AL60" s="332">
        <v>0</v>
      </c>
      <c r="AM60" s="332">
        <v>0</v>
      </c>
      <c r="AN60" s="332">
        <v>0</v>
      </c>
      <c r="AO60" s="332">
        <v>0.18</v>
      </c>
      <c r="AP60" s="332">
        <v>0</v>
      </c>
      <c r="AQ60" s="332">
        <v>0</v>
      </c>
      <c r="AR60" s="332">
        <v>0</v>
      </c>
      <c r="AS60" s="332">
        <v>0</v>
      </c>
      <c r="AT60" s="332">
        <v>0</v>
      </c>
      <c r="AU60" s="332">
        <v>0</v>
      </c>
      <c r="AV60" s="278">
        <v>0</v>
      </c>
      <c r="AW60" s="278">
        <v>0</v>
      </c>
      <c r="AX60" s="278">
        <v>0</v>
      </c>
      <c r="AY60" s="332">
        <v>5.58</v>
      </c>
      <c r="AZ60" s="332">
        <v>0</v>
      </c>
      <c r="BA60" s="278">
        <v>2.65</v>
      </c>
      <c r="BB60" s="278">
        <v>0.91</v>
      </c>
      <c r="BC60" s="278">
        <v>0</v>
      </c>
      <c r="BD60" s="278">
        <v>1.1299999999999999</v>
      </c>
      <c r="BE60" s="332">
        <v>3.38</v>
      </c>
      <c r="BF60" s="278">
        <v>3.59</v>
      </c>
      <c r="BG60" s="278">
        <v>0</v>
      </c>
      <c r="BH60" s="278">
        <v>0</v>
      </c>
      <c r="BI60" s="278">
        <v>0</v>
      </c>
      <c r="BJ60" s="278">
        <v>0</v>
      </c>
      <c r="BK60" s="278">
        <v>0</v>
      </c>
      <c r="BL60" s="278">
        <v>1.17</v>
      </c>
      <c r="BM60" s="278">
        <v>2.58</v>
      </c>
      <c r="BN60" s="278">
        <v>4.2</v>
      </c>
      <c r="BO60" s="278">
        <v>0</v>
      </c>
      <c r="BP60" s="278">
        <v>0</v>
      </c>
      <c r="BQ60" s="278">
        <v>0</v>
      </c>
      <c r="BR60" s="278">
        <v>0</v>
      </c>
      <c r="BS60" s="278">
        <v>0</v>
      </c>
      <c r="BT60" s="278">
        <v>0</v>
      </c>
      <c r="BU60" s="278">
        <v>0</v>
      </c>
      <c r="BV60" s="278">
        <v>0.77</v>
      </c>
      <c r="BW60" s="278">
        <v>0</v>
      </c>
      <c r="BX60" s="278">
        <v>0</v>
      </c>
      <c r="BY60" s="278">
        <v>2.13</v>
      </c>
      <c r="BZ60" s="278">
        <v>0</v>
      </c>
      <c r="CA60" s="278">
        <v>0</v>
      </c>
      <c r="CB60" s="278">
        <v>0</v>
      </c>
      <c r="CC60" s="278">
        <v>0</v>
      </c>
      <c r="CD60" s="209" t="s">
        <v>247</v>
      </c>
      <c r="CE60" s="227">
        <v>68.28</v>
      </c>
      <c r="CF60" s="334">
        <v>0</v>
      </c>
    </row>
    <row r="61" spans="1:84">
      <c r="A61" s="31" t="s">
        <v>262</v>
      </c>
      <c r="B61" s="16"/>
      <c r="C61" s="273">
        <v>0</v>
      </c>
      <c r="D61" s="273">
        <v>0</v>
      </c>
      <c r="E61" s="273">
        <v>19878</v>
      </c>
      <c r="F61" s="273">
        <v>0</v>
      </c>
      <c r="G61" s="273">
        <v>0</v>
      </c>
      <c r="H61" s="273">
        <v>0</v>
      </c>
      <c r="I61" s="273">
        <v>0</v>
      </c>
      <c r="J61" s="273">
        <v>0</v>
      </c>
      <c r="K61" s="273">
        <v>0</v>
      </c>
      <c r="L61" s="273">
        <v>1252832</v>
      </c>
      <c r="M61" s="273">
        <v>0</v>
      </c>
      <c r="N61" s="273">
        <v>330758</v>
      </c>
      <c r="O61" s="273">
        <v>0</v>
      </c>
      <c r="P61" s="329">
        <v>252</v>
      </c>
      <c r="Q61" s="329">
        <v>0</v>
      </c>
      <c r="R61" s="329">
        <v>0</v>
      </c>
      <c r="S61" s="280">
        <v>6919</v>
      </c>
      <c r="T61" s="280">
        <v>0</v>
      </c>
      <c r="U61" s="331">
        <v>82786</v>
      </c>
      <c r="V61" s="329">
        <v>20766</v>
      </c>
      <c r="W61" s="329">
        <v>0</v>
      </c>
      <c r="X61" s="329">
        <v>0</v>
      </c>
      <c r="Y61" s="329">
        <v>146493</v>
      </c>
      <c r="Z61" s="329">
        <v>0</v>
      </c>
      <c r="AA61" s="329">
        <v>0</v>
      </c>
      <c r="AB61" s="281">
        <v>0</v>
      </c>
      <c r="AC61" s="329">
        <v>0</v>
      </c>
      <c r="AD61" s="329">
        <v>0</v>
      </c>
      <c r="AE61" s="329">
        <v>548605</v>
      </c>
      <c r="AF61" s="329">
        <v>0</v>
      </c>
      <c r="AG61" s="329">
        <v>159114</v>
      </c>
      <c r="AH61" s="329">
        <v>143401</v>
      </c>
      <c r="AI61" s="329">
        <v>0</v>
      </c>
      <c r="AJ61" s="329">
        <v>756548</v>
      </c>
      <c r="AK61" s="329">
        <v>0</v>
      </c>
      <c r="AL61" s="329">
        <v>0</v>
      </c>
      <c r="AM61" s="329">
        <v>0</v>
      </c>
      <c r="AN61" s="329">
        <v>0</v>
      </c>
      <c r="AO61" s="329">
        <v>14976</v>
      </c>
      <c r="AP61" s="329">
        <v>0</v>
      </c>
      <c r="AQ61" s="329">
        <v>0</v>
      </c>
      <c r="AR61" s="329">
        <v>0</v>
      </c>
      <c r="AS61" s="329">
        <v>0</v>
      </c>
      <c r="AT61" s="329">
        <v>0</v>
      </c>
      <c r="AU61" s="329">
        <v>0</v>
      </c>
      <c r="AV61" s="280">
        <v>0</v>
      </c>
      <c r="AW61" s="280">
        <v>0</v>
      </c>
      <c r="AX61" s="280">
        <v>0</v>
      </c>
      <c r="AY61" s="329">
        <v>243053</v>
      </c>
      <c r="AZ61" s="329">
        <v>0</v>
      </c>
      <c r="BA61" s="280">
        <v>115470</v>
      </c>
      <c r="BB61" s="280">
        <v>55366</v>
      </c>
      <c r="BC61" s="280">
        <v>0</v>
      </c>
      <c r="BD61" s="280">
        <v>88218</v>
      </c>
      <c r="BE61" s="329">
        <v>174010</v>
      </c>
      <c r="BF61" s="280">
        <v>140775</v>
      </c>
      <c r="BG61" s="280">
        <v>0</v>
      </c>
      <c r="BH61" s="280">
        <v>0</v>
      </c>
      <c r="BI61" s="280">
        <v>0</v>
      </c>
      <c r="BJ61" s="280">
        <v>0</v>
      </c>
      <c r="BK61" s="280">
        <v>0</v>
      </c>
      <c r="BL61" s="280">
        <v>55714</v>
      </c>
      <c r="BM61" s="280">
        <v>163934</v>
      </c>
      <c r="BN61" s="280">
        <v>500683</v>
      </c>
      <c r="BO61" s="280">
        <v>224</v>
      </c>
      <c r="BP61" s="280">
        <v>0</v>
      </c>
      <c r="BQ61" s="280">
        <v>0</v>
      </c>
      <c r="BR61" s="280">
        <v>0</v>
      </c>
      <c r="BS61" s="280">
        <v>0</v>
      </c>
      <c r="BT61" s="280">
        <v>0</v>
      </c>
      <c r="BU61" s="280">
        <v>0</v>
      </c>
      <c r="BV61" s="280">
        <v>45430</v>
      </c>
      <c r="BW61" s="280">
        <v>0</v>
      </c>
      <c r="BX61" s="280">
        <v>0</v>
      </c>
      <c r="BY61" s="280">
        <v>214187</v>
      </c>
      <c r="BZ61" s="280">
        <v>0</v>
      </c>
      <c r="CA61" s="280">
        <v>0</v>
      </c>
      <c r="CB61" s="280">
        <v>0</v>
      </c>
      <c r="CC61" s="280">
        <v>0</v>
      </c>
      <c r="CD61" s="24" t="s">
        <v>247</v>
      </c>
      <c r="CE61" s="25">
        <v>5280392</v>
      </c>
      <c r="CF61" s="328">
        <v>0</v>
      </c>
    </row>
    <row r="62" spans="1:84">
      <c r="A62" s="31" t="s">
        <v>10</v>
      </c>
      <c r="B62" s="16"/>
      <c r="C62" s="25">
        <v>0</v>
      </c>
      <c r="D62" s="25">
        <v>0</v>
      </c>
      <c r="E62" s="25">
        <v>5111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322149</v>
      </c>
      <c r="M62" s="25">
        <v>0</v>
      </c>
      <c r="N62" s="25">
        <v>85050</v>
      </c>
      <c r="O62" s="25">
        <v>0</v>
      </c>
      <c r="P62" s="25">
        <v>65</v>
      </c>
      <c r="Q62" s="25">
        <v>0</v>
      </c>
      <c r="R62" s="25">
        <v>0</v>
      </c>
      <c r="S62" s="25">
        <v>1779</v>
      </c>
      <c r="T62" s="25">
        <v>0</v>
      </c>
      <c r="U62" s="25">
        <v>21287</v>
      </c>
      <c r="V62" s="25">
        <v>5340</v>
      </c>
      <c r="W62" s="25">
        <v>0</v>
      </c>
      <c r="X62" s="25">
        <v>0</v>
      </c>
      <c r="Y62" s="25">
        <v>37669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141067</v>
      </c>
      <c r="AF62" s="25">
        <v>0</v>
      </c>
      <c r="AG62" s="25">
        <v>40914</v>
      </c>
      <c r="AH62" s="25">
        <v>36874</v>
      </c>
      <c r="AI62" s="25">
        <v>0</v>
      </c>
      <c r="AJ62" s="25">
        <v>194536</v>
      </c>
      <c r="AK62" s="25">
        <v>0</v>
      </c>
      <c r="AL62" s="25">
        <v>0</v>
      </c>
      <c r="AM62" s="25">
        <v>0</v>
      </c>
      <c r="AN62" s="25">
        <v>0</v>
      </c>
      <c r="AO62" s="25">
        <v>3851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62498</v>
      </c>
      <c r="AZ62" s="25">
        <v>0</v>
      </c>
      <c r="BA62" s="25">
        <v>29692</v>
      </c>
      <c r="BB62" s="25">
        <v>14237</v>
      </c>
      <c r="BC62" s="25">
        <v>0</v>
      </c>
      <c r="BD62" s="25">
        <v>22684</v>
      </c>
      <c r="BE62" s="25">
        <v>44744</v>
      </c>
      <c r="BF62" s="25">
        <v>36198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14326</v>
      </c>
      <c r="BM62" s="25">
        <v>42153</v>
      </c>
      <c r="BN62" s="25">
        <v>128744</v>
      </c>
      <c r="BO62" s="25">
        <v>58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11682</v>
      </c>
      <c r="BW62" s="25">
        <v>0</v>
      </c>
      <c r="BX62" s="25">
        <v>0</v>
      </c>
      <c r="BY62" s="25">
        <v>55075</v>
      </c>
      <c r="BZ62" s="25">
        <v>0</v>
      </c>
      <c r="CA62" s="25">
        <v>0</v>
      </c>
      <c r="CB62" s="25">
        <v>0</v>
      </c>
      <c r="CC62" s="25">
        <v>0</v>
      </c>
      <c r="CD62" s="24" t="s">
        <v>247</v>
      </c>
      <c r="CE62" s="25">
        <v>1357783</v>
      </c>
      <c r="CF62" s="328">
        <v>0</v>
      </c>
    </row>
    <row r="63" spans="1:84">
      <c r="A63" s="31" t="s">
        <v>263</v>
      </c>
      <c r="B63" s="16"/>
      <c r="C63" s="273">
        <v>0</v>
      </c>
      <c r="D63" s="273">
        <v>0</v>
      </c>
      <c r="E63" s="273">
        <v>15411</v>
      </c>
      <c r="F63" s="273">
        <v>0</v>
      </c>
      <c r="G63" s="273">
        <v>0</v>
      </c>
      <c r="H63" s="273">
        <v>0</v>
      </c>
      <c r="I63" s="273">
        <v>0</v>
      </c>
      <c r="J63" s="273">
        <v>0</v>
      </c>
      <c r="K63" s="273">
        <v>0</v>
      </c>
      <c r="L63" s="273">
        <v>971297</v>
      </c>
      <c r="M63" s="273">
        <v>0</v>
      </c>
      <c r="N63" s="273">
        <v>202508</v>
      </c>
      <c r="O63" s="273">
        <v>0</v>
      </c>
      <c r="P63" s="329">
        <v>7051</v>
      </c>
      <c r="Q63" s="329">
        <v>0</v>
      </c>
      <c r="R63" s="329">
        <v>0</v>
      </c>
      <c r="S63" s="280">
        <v>0</v>
      </c>
      <c r="T63" s="280">
        <v>0</v>
      </c>
      <c r="U63" s="331">
        <v>15179</v>
      </c>
      <c r="V63" s="329">
        <v>613</v>
      </c>
      <c r="W63" s="329">
        <v>0</v>
      </c>
      <c r="X63" s="329">
        <v>0</v>
      </c>
      <c r="Y63" s="329">
        <v>4322</v>
      </c>
      <c r="Z63" s="329">
        <v>0</v>
      </c>
      <c r="AA63" s="329">
        <v>0</v>
      </c>
      <c r="AB63" s="329">
        <v>16365</v>
      </c>
      <c r="AC63" s="329">
        <v>0</v>
      </c>
      <c r="AD63" s="329">
        <v>0</v>
      </c>
      <c r="AE63" s="329">
        <v>0</v>
      </c>
      <c r="AF63" s="329">
        <v>0</v>
      </c>
      <c r="AG63" s="329">
        <v>877658</v>
      </c>
      <c r="AH63" s="329">
        <v>0</v>
      </c>
      <c r="AI63" s="329">
        <v>0</v>
      </c>
      <c r="AJ63" s="329">
        <v>33969</v>
      </c>
      <c r="AK63" s="329">
        <v>0</v>
      </c>
      <c r="AL63" s="329">
        <v>0</v>
      </c>
      <c r="AM63" s="329">
        <v>0</v>
      </c>
      <c r="AN63" s="329">
        <v>0</v>
      </c>
      <c r="AO63" s="329">
        <v>11611</v>
      </c>
      <c r="AP63" s="329">
        <v>0</v>
      </c>
      <c r="AQ63" s="329">
        <v>0</v>
      </c>
      <c r="AR63" s="329">
        <v>0</v>
      </c>
      <c r="AS63" s="329">
        <v>0</v>
      </c>
      <c r="AT63" s="329">
        <v>0</v>
      </c>
      <c r="AU63" s="329">
        <v>0</v>
      </c>
      <c r="AV63" s="280">
        <v>0</v>
      </c>
      <c r="AW63" s="280">
        <v>0</v>
      </c>
      <c r="AX63" s="280">
        <v>0</v>
      </c>
      <c r="AY63" s="329">
        <v>0</v>
      </c>
      <c r="AZ63" s="329">
        <v>0</v>
      </c>
      <c r="BA63" s="280">
        <v>0</v>
      </c>
      <c r="BB63" s="280">
        <v>0</v>
      </c>
      <c r="BC63" s="280">
        <v>0</v>
      </c>
      <c r="BD63" s="280">
        <v>0</v>
      </c>
      <c r="BE63" s="329">
        <v>0</v>
      </c>
      <c r="BF63" s="280">
        <v>0</v>
      </c>
      <c r="BG63" s="280">
        <v>0</v>
      </c>
      <c r="BH63" s="280">
        <v>0</v>
      </c>
      <c r="BI63" s="280">
        <v>0</v>
      </c>
      <c r="BJ63" s="280">
        <v>0</v>
      </c>
      <c r="BK63" s="280">
        <v>0</v>
      </c>
      <c r="BL63" s="280">
        <v>0</v>
      </c>
      <c r="BM63" s="280">
        <v>72643</v>
      </c>
      <c r="BN63" s="280">
        <v>151229</v>
      </c>
      <c r="BO63" s="280">
        <v>0</v>
      </c>
      <c r="BP63" s="280">
        <v>0</v>
      </c>
      <c r="BQ63" s="280">
        <v>0</v>
      </c>
      <c r="BR63" s="280">
        <v>0</v>
      </c>
      <c r="BS63" s="280">
        <v>0</v>
      </c>
      <c r="BT63" s="280">
        <v>0</v>
      </c>
      <c r="BU63" s="280">
        <v>0</v>
      </c>
      <c r="BV63" s="280">
        <v>6788</v>
      </c>
      <c r="BW63" s="280">
        <v>0</v>
      </c>
      <c r="BX63" s="280">
        <v>0</v>
      </c>
      <c r="BY63" s="280">
        <v>0</v>
      </c>
      <c r="BZ63" s="280">
        <v>0</v>
      </c>
      <c r="CA63" s="280">
        <v>0</v>
      </c>
      <c r="CB63" s="280">
        <v>0</v>
      </c>
      <c r="CC63" s="280">
        <v>0</v>
      </c>
      <c r="CD63" s="24" t="s">
        <v>247</v>
      </c>
      <c r="CE63" s="25">
        <v>2386644</v>
      </c>
      <c r="CF63" s="335">
        <v>0</v>
      </c>
    </row>
    <row r="64" spans="1:84">
      <c r="A64" s="31" t="s">
        <v>264</v>
      </c>
      <c r="B64" s="16"/>
      <c r="C64" s="273">
        <v>0</v>
      </c>
      <c r="D64" s="273">
        <v>0</v>
      </c>
      <c r="E64" s="273">
        <v>989</v>
      </c>
      <c r="F64" s="273">
        <v>0</v>
      </c>
      <c r="G64" s="273">
        <v>0</v>
      </c>
      <c r="H64" s="273">
        <v>0</v>
      </c>
      <c r="I64" s="273">
        <v>0</v>
      </c>
      <c r="J64" s="273">
        <v>0</v>
      </c>
      <c r="K64" s="273">
        <v>0</v>
      </c>
      <c r="L64" s="273">
        <v>62351</v>
      </c>
      <c r="M64" s="273">
        <v>0</v>
      </c>
      <c r="N64" s="273">
        <v>79356</v>
      </c>
      <c r="O64" s="273">
        <v>0</v>
      </c>
      <c r="P64" s="329">
        <v>6311</v>
      </c>
      <c r="Q64" s="329">
        <v>0</v>
      </c>
      <c r="R64" s="329">
        <v>0</v>
      </c>
      <c r="S64" s="280">
        <v>23890</v>
      </c>
      <c r="T64" s="280">
        <v>0</v>
      </c>
      <c r="U64" s="331">
        <v>87721</v>
      </c>
      <c r="V64" s="329">
        <v>970</v>
      </c>
      <c r="W64" s="329">
        <v>0</v>
      </c>
      <c r="X64" s="329">
        <v>0</v>
      </c>
      <c r="Y64" s="329">
        <v>6842</v>
      </c>
      <c r="Z64" s="329">
        <v>0</v>
      </c>
      <c r="AA64" s="329">
        <v>0</v>
      </c>
      <c r="AB64" s="329">
        <v>96236</v>
      </c>
      <c r="AC64" s="329">
        <v>0</v>
      </c>
      <c r="AD64" s="329">
        <v>0</v>
      </c>
      <c r="AE64" s="329">
        <v>7068</v>
      </c>
      <c r="AF64" s="329">
        <v>0</v>
      </c>
      <c r="AG64" s="329">
        <v>20085</v>
      </c>
      <c r="AH64" s="329">
        <v>26845</v>
      </c>
      <c r="AI64" s="329">
        <v>0</v>
      </c>
      <c r="AJ64" s="329">
        <v>79470</v>
      </c>
      <c r="AK64" s="329">
        <v>0</v>
      </c>
      <c r="AL64" s="329">
        <v>0</v>
      </c>
      <c r="AM64" s="329">
        <v>0</v>
      </c>
      <c r="AN64" s="329">
        <v>0</v>
      </c>
      <c r="AO64" s="329">
        <v>745</v>
      </c>
      <c r="AP64" s="329">
        <v>0</v>
      </c>
      <c r="AQ64" s="329">
        <v>0</v>
      </c>
      <c r="AR64" s="329">
        <v>0</v>
      </c>
      <c r="AS64" s="329">
        <v>0</v>
      </c>
      <c r="AT64" s="329">
        <v>0</v>
      </c>
      <c r="AU64" s="329">
        <v>0</v>
      </c>
      <c r="AV64" s="280">
        <v>0</v>
      </c>
      <c r="AW64" s="280">
        <v>0</v>
      </c>
      <c r="AX64" s="280">
        <v>0</v>
      </c>
      <c r="AY64" s="329">
        <v>109328</v>
      </c>
      <c r="AZ64" s="329">
        <v>0</v>
      </c>
      <c r="BA64" s="280">
        <v>7326</v>
      </c>
      <c r="BB64" s="280">
        <v>583</v>
      </c>
      <c r="BC64" s="280">
        <v>0</v>
      </c>
      <c r="BD64" s="280">
        <v>5288</v>
      </c>
      <c r="BE64" s="329">
        <v>40352</v>
      </c>
      <c r="BF64" s="280">
        <v>14571</v>
      </c>
      <c r="BG64" s="280">
        <v>0</v>
      </c>
      <c r="BH64" s="280">
        <v>0</v>
      </c>
      <c r="BI64" s="280">
        <v>0</v>
      </c>
      <c r="BJ64" s="280">
        <v>0</v>
      </c>
      <c r="BK64" s="280">
        <v>0</v>
      </c>
      <c r="BL64" s="280">
        <v>439</v>
      </c>
      <c r="BM64" s="280">
        <v>815</v>
      </c>
      <c r="BN64" s="280">
        <v>47706</v>
      </c>
      <c r="BO64" s="280">
        <v>387</v>
      </c>
      <c r="BP64" s="280">
        <v>0</v>
      </c>
      <c r="BQ64" s="280">
        <v>0</v>
      </c>
      <c r="BR64" s="280">
        <v>0</v>
      </c>
      <c r="BS64" s="280">
        <v>0</v>
      </c>
      <c r="BT64" s="280">
        <v>0</v>
      </c>
      <c r="BU64" s="280">
        <v>0</v>
      </c>
      <c r="BV64" s="280">
        <v>1243</v>
      </c>
      <c r="BW64" s="280">
        <v>0</v>
      </c>
      <c r="BX64" s="280">
        <v>0</v>
      </c>
      <c r="BY64" s="280">
        <v>694</v>
      </c>
      <c r="BZ64" s="280">
        <v>0</v>
      </c>
      <c r="CA64" s="280">
        <v>0</v>
      </c>
      <c r="CB64" s="280">
        <v>0</v>
      </c>
      <c r="CC64" s="280">
        <v>0</v>
      </c>
      <c r="CD64" s="24" t="s">
        <v>247</v>
      </c>
      <c r="CE64" s="25">
        <v>727611</v>
      </c>
      <c r="CF64" s="328">
        <v>0</v>
      </c>
    </row>
    <row r="65" spans="1:84">
      <c r="A65" s="31" t="s">
        <v>265</v>
      </c>
      <c r="B65" s="16"/>
      <c r="C65" s="273">
        <v>0</v>
      </c>
      <c r="D65" s="273">
        <v>0</v>
      </c>
      <c r="E65" s="273">
        <v>6</v>
      </c>
      <c r="F65" s="273">
        <v>0</v>
      </c>
      <c r="G65" s="273">
        <v>0</v>
      </c>
      <c r="H65" s="273">
        <v>0</v>
      </c>
      <c r="I65" s="273">
        <v>0</v>
      </c>
      <c r="J65" s="273">
        <v>0</v>
      </c>
      <c r="K65" s="273">
        <v>0</v>
      </c>
      <c r="L65" s="273">
        <v>382</v>
      </c>
      <c r="M65" s="273">
        <v>0</v>
      </c>
      <c r="N65" s="273">
        <v>30865</v>
      </c>
      <c r="O65" s="273">
        <v>0</v>
      </c>
      <c r="P65" s="329">
        <v>0</v>
      </c>
      <c r="Q65" s="329">
        <v>0</v>
      </c>
      <c r="R65" s="329">
        <v>0</v>
      </c>
      <c r="S65" s="280">
        <v>0</v>
      </c>
      <c r="T65" s="280">
        <v>0</v>
      </c>
      <c r="U65" s="331">
        <v>0</v>
      </c>
      <c r="V65" s="329">
        <v>0</v>
      </c>
      <c r="W65" s="329">
        <v>0</v>
      </c>
      <c r="X65" s="329">
        <v>0</v>
      </c>
      <c r="Y65" s="329">
        <v>0</v>
      </c>
      <c r="Z65" s="329">
        <v>0</v>
      </c>
      <c r="AA65" s="329">
        <v>0</v>
      </c>
      <c r="AB65" s="281">
        <v>0</v>
      </c>
      <c r="AC65" s="329">
        <v>0</v>
      </c>
      <c r="AD65" s="329">
        <v>0</v>
      </c>
      <c r="AE65" s="329">
        <v>0</v>
      </c>
      <c r="AF65" s="329">
        <v>0</v>
      </c>
      <c r="AG65" s="329">
        <v>0</v>
      </c>
      <c r="AH65" s="329">
        <v>0</v>
      </c>
      <c r="AI65" s="329">
        <v>0</v>
      </c>
      <c r="AJ65" s="329">
        <v>18505</v>
      </c>
      <c r="AK65" s="329">
        <v>0</v>
      </c>
      <c r="AL65" s="329">
        <v>0</v>
      </c>
      <c r="AM65" s="329">
        <v>0</v>
      </c>
      <c r="AN65" s="329">
        <v>0</v>
      </c>
      <c r="AO65" s="329">
        <v>5</v>
      </c>
      <c r="AP65" s="329">
        <v>0</v>
      </c>
      <c r="AQ65" s="329">
        <v>0</v>
      </c>
      <c r="AR65" s="329">
        <v>0</v>
      </c>
      <c r="AS65" s="329">
        <v>0</v>
      </c>
      <c r="AT65" s="329">
        <v>0</v>
      </c>
      <c r="AU65" s="329">
        <v>0</v>
      </c>
      <c r="AV65" s="280">
        <v>0</v>
      </c>
      <c r="AW65" s="280">
        <v>0</v>
      </c>
      <c r="AX65" s="280">
        <v>0</v>
      </c>
      <c r="AY65" s="329">
        <v>0</v>
      </c>
      <c r="AZ65" s="329">
        <v>0</v>
      </c>
      <c r="BA65" s="280">
        <v>0</v>
      </c>
      <c r="BB65" s="280">
        <v>0</v>
      </c>
      <c r="BC65" s="280">
        <v>0</v>
      </c>
      <c r="BD65" s="280">
        <v>0</v>
      </c>
      <c r="BE65" s="329">
        <v>161055</v>
      </c>
      <c r="BF65" s="280">
        <v>0</v>
      </c>
      <c r="BG65" s="280">
        <v>0</v>
      </c>
      <c r="BH65" s="280">
        <v>0</v>
      </c>
      <c r="BI65" s="280">
        <v>0</v>
      </c>
      <c r="BJ65" s="280">
        <v>0</v>
      </c>
      <c r="BK65" s="280">
        <v>0</v>
      </c>
      <c r="BL65" s="280">
        <v>0</v>
      </c>
      <c r="BM65" s="280">
        <v>0</v>
      </c>
      <c r="BN65" s="280">
        <v>47738</v>
      </c>
      <c r="BO65" s="280">
        <v>0</v>
      </c>
      <c r="BP65" s="280">
        <v>0</v>
      </c>
      <c r="BQ65" s="280">
        <v>0</v>
      </c>
      <c r="BR65" s="280">
        <v>0</v>
      </c>
      <c r="BS65" s="280">
        <v>0</v>
      </c>
      <c r="BT65" s="280">
        <v>0</v>
      </c>
      <c r="BU65" s="280">
        <v>0</v>
      </c>
      <c r="BV65" s="280">
        <v>0</v>
      </c>
      <c r="BW65" s="280">
        <v>0</v>
      </c>
      <c r="BX65" s="280">
        <v>0</v>
      </c>
      <c r="BY65" s="280">
        <v>0</v>
      </c>
      <c r="BZ65" s="280">
        <v>0</v>
      </c>
      <c r="CA65" s="280">
        <v>0</v>
      </c>
      <c r="CB65" s="280">
        <v>0</v>
      </c>
      <c r="CC65" s="280">
        <v>0</v>
      </c>
      <c r="CD65" s="24" t="s">
        <v>247</v>
      </c>
      <c r="CE65" s="25">
        <v>258556</v>
      </c>
      <c r="CF65" s="328">
        <v>0</v>
      </c>
    </row>
    <row r="66" spans="1:84">
      <c r="A66" s="31" t="s">
        <v>266</v>
      </c>
      <c r="B66" s="16"/>
      <c r="C66" s="273">
        <v>0</v>
      </c>
      <c r="D66" s="273">
        <v>0</v>
      </c>
      <c r="E66" s="273">
        <v>367</v>
      </c>
      <c r="F66" s="273">
        <v>0</v>
      </c>
      <c r="G66" s="273">
        <v>0</v>
      </c>
      <c r="H66" s="273">
        <v>0</v>
      </c>
      <c r="I66" s="273">
        <v>0</v>
      </c>
      <c r="J66" s="273">
        <v>0</v>
      </c>
      <c r="K66" s="273">
        <v>0</v>
      </c>
      <c r="L66" s="273">
        <v>23158</v>
      </c>
      <c r="M66" s="273">
        <v>0</v>
      </c>
      <c r="N66" s="273">
        <v>9199</v>
      </c>
      <c r="O66" s="273">
        <v>0</v>
      </c>
      <c r="P66" s="329">
        <v>0</v>
      </c>
      <c r="Q66" s="329">
        <v>0</v>
      </c>
      <c r="R66" s="329">
        <v>0</v>
      </c>
      <c r="S66" s="280">
        <v>0</v>
      </c>
      <c r="T66" s="280">
        <v>0</v>
      </c>
      <c r="U66" s="331">
        <v>72019</v>
      </c>
      <c r="V66" s="329">
        <v>3664</v>
      </c>
      <c r="W66" s="329">
        <v>0</v>
      </c>
      <c r="X66" s="329">
        <v>0</v>
      </c>
      <c r="Y66" s="329">
        <v>25844</v>
      </c>
      <c r="Z66" s="329">
        <v>0</v>
      </c>
      <c r="AA66" s="329">
        <v>0</v>
      </c>
      <c r="AB66" s="329">
        <v>89510</v>
      </c>
      <c r="AC66" s="329">
        <v>0</v>
      </c>
      <c r="AD66" s="329">
        <v>0</v>
      </c>
      <c r="AE66" s="329">
        <v>11064</v>
      </c>
      <c r="AF66" s="329">
        <v>0</v>
      </c>
      <c r="AG66" s="329">
        <v>796</v>
      </c>
      <c r="AH66" s="329">
        <v>17072</v>
      </c>
      <c r="AI66" s="329">
        <v>0</v>
      </c>
      <c r="AJ66" s="329">
        <v>9696</v>
      </c>
      <c r="AK66" s="329">
        <v>0</v>
      </c>
      <c r="AL66" s="329">
        <v>0</v>
      </c>
      <c r="AM66" s="329">
        <v>0</v>
      </c>
      <c r="AN66" s="329">
        <v>0</v>
      </c>
      <c r="AO66" s="329">
        <v>277</v>
      </c>
      <c r="AP66" s="329">
        <v>0</v>
      </c>
      <c r="AQ66" s="329">
        <v>0</v>
      </c>
      <c r="AR66" s="329">
        <v>0</v>
      </c>
      <c r="AS66" s="329">
        <v>0</v>
      </c>
      <c r="AT66" s="329">
        <v>0</v>
      </c>
      <c r="AU66" s="329">
        <v>0</v>
      </c>
      <c r="AV66" s="280">
        <v>0</v>
      </c>
      <c r="AW66" s="280">
        <v>0</v>
      </c>
      <c r="AX66" s="280">
        <v>0</v>
      </c>
      <c r="AY66" s="329">
        <v>99696</v>
      </c>
      <c r="AZ66" s="329">
        <v>0</v>
      </c>
      <c r="BA66" s="280">
        <v>672</v>
      </c>
      <c r="BB66" s="280">
        <v>0</v>
      </c>
      <c r="BC66" s="280">
        <v>0</v>
      </c>
      <c r="BD66" s="280">
        <v>5667</v>
      </c>
      <c r="BE66" s="329">
        <v>113210</v>
      </c>
      <c r="BF66" s="280">
        <v>0</v>
      </c>
      <c r="BG66" s="280">
        <v>0</v>
      </c>
      <c r="BH66" s="280">
        <v>0</v>
      </c>
      <c r="BI66" s="280">
        <v>0</v>
      </c>
      <c r="BJ66" s="280">
        <v>0</v>
      </c>
      <c r="BK66" s="280">
        <v>0</v>
      </c>
      <c r="BL66" s="280">
        <v>0</v>
      </c>
      <c r="BM66" s="280">
        <v>386176</v>
      </c>
      <c r="BN66" s="280">
        <v>416872</v>
      </c>
      <c r="BO66" s="280">
        <v>0</v>
      </c>
      <c r="BP66" s="280">
        <v>0</v>
      </c>
      <c r="BQ66" s="280">
        <v>0</v>
      </c>
      <c r="BR66" s="280">
        <v>0</v>
      </c>
      <c r="BS66" s="280">
        <v>0</v>
      </c>
      <c r="BT66" s="280">
        <v>0</v>
      </c>
      <c r="BU66" s="280">
        <v>0</v>
      </c>
      <c r="BV66" s="280">
        <v>54773</v>
      </c>
      <c r="BW66" s="280">
        <v>0</v>
      </c>
      <c r="BX66" s="280">
        <v>0</v>
      </c>
      <c r="BY66" s="280">
        <v>99711</v>
      </c>
      <c r="BZ66" s="280">
        <v>0</v>
      </c>
      <c r="CA66" s="280">
        <v>0</v>
      </c>
      <c r="CB66" s="280">
        <v>0</v>
      </c>
      <c r="CC66" s="280">
        <v>0</v>
      </c>
      <c r="CD66" s="24" t="s">
        <v>247</v>
      </c>
      <c r="CE66" s="25">
        <v>1439443</v>
      </c>
      <c r="CF66" s="328">
        <v>0</v>
      </c>
    </row>
    <row r="67" spans="1:84">
      <c r="A67" s="31" t="s">
        <v>15</v>
      </c>
      <c r="B67" s="16"/>
      <c r="C67" s="25">
        <v>0</v>
      </c>
      <c r="D67" s="25">
        <v>0</v>
      </c>
      <c r="E67" s="25">
        <v>10941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229636</v>
      </c>
      <c r="M67" s="25">
        <v>0</v>
      </c>
      <c r="N67" s="25">
        <v>191979</v>
      </c>
      <c r="O67" s="25">
        <v>0</v>
      </c>
      <c r="P67" s="25">
        <v>9718</v>
      </c>
      <c r="Q67" s="25">
        <v>0</v>
      </c>
      <c r="R67" s="25">
        <v>0</v>
      </c>
      <c r="S67" s="25">
        <v>32566</v>
      </c>
      <c r="T67" s="25">
        <v>0</v>
      </c>
      <c r="U67" s="25">
        <v>6854</v>
      </c>
      <c r="V67" s="25">
        <v>3121</v>
      </c>
      <c r="W67" s="25">
        <v>0</v>
      </c>
      <c r="X67" s="25">
        <v>0</v>
      </c>
      <c r="Y67" s="25">
        <v>22043</v>
      </c>
      <c r="Z67" s="25">
        <v>0</v>
      </c>
      <c r="AA67" s="25">
        <v>0</v>
      </c>
      <c r="AB67" s="25">
        <v>5792</v>
      </c>
      <c r="AC67" s="25">
        <v>0</v>
      </c>
      <c r="AD67" s="25">
        <v>0</v>
      </c>
      <c r="AE67" s="25">
        <v>29863</v>
      </c>
      <c r="AF67" s="25">
        <v>0</v>
      </c>
      <c r="AG67" s="25">
        <v>18246</v>
      </c>
      <c r="AH67" s="25">
        <v>9139</v>
      </c>
      <c r="AI67" s="25">
        <v>0</v>
      </c>
      <c r="AJ67" s="25">
        <v>104102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75687</v>
      </c>
      <c r="AZ67" s="25">
        <v>27353</v>
      </c>
      <c r="BA67" s="25">
        <v>41383</v>
      </c>
      <c r="BB67" s="25">
        <v>7112</v>
      </c>
      <c r="BC67" s="25">
        <v>0</v>
      </c>
      <c r="BD67" s="25">
        <v>0</v>
      </c>
      <c r="BE67" s="25">
        <v>219210</v>
      </c>
      <c r="BF67" s="25">
        <v>7916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1931</v>
      </c>
      <c r="BM67" s="25">
        <v>0</v>
      </c>
      <c r="BN67" s="25">
        <v>116620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1738</v>
      </c>
      <c r="BW67" s="25">
        <v>0</v>
      </c>
      <c r="BX67" s="25">
        <v>0</v>
      </c>
      <c r="BY67" s="25">
        <v>8335</v>
      </c>
      <c r="BZ67" s="25">
        <v>0</v>
      </c>
      <c r="CA67" s="25">
        <v>0</v>
      </c>
      <c r="CB67" s="25">
        <v>0</v>
      </c>
      <c r="CC67" s="25">
        <v>0</v>
      </c>
      <c r="CD67" s="24" t="s">
        <v>247</v>
      </c>
      <c r="CE67" s="25">
        <v>1181285</v>
      </c>
      <c r="CF67" s="328">
        <v>0</v>
      </c>
    </row>
    <row r="68" spans="1:84">
      <c r="A68" s="31" t="s">
        <v>267</v>
      </c>
      <c r="B68" s="25"/>
      <c r="C68" s="273">
        <v>0</v>
      </c>
      <c r="D68" s="273">
        <v>0</v>
      </c>
      <c r="E68" s="273">
        <v>0</v>
      </c>
      <c r="F68" s="273">
        <v>0</v>
      </c>
      <c r="G68" s="273">
        <v>0</v>
      </c>
      <c r="H68" s="273">
        <v>0</v>
      </c>
      <c r="I68" s="273">
        <v>0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329">
        <v>0</v>
      </c>
      <c r="Q68" s="329">
        <v>0</v>
      </c>
      <c r="R68" s="329">
        <v>0</v>
      </c>
      <c r="S68" s="280">
        <v>0</v>
      </c>
      <c r="T68" s="280">
        <v>0</v>
      </c>
      <c r="U68" s="331">
        <v>0</v>
      </c>
      <c r="V68" s="329">
        <v>0</v>
      </c>
      <c r="W68" s="329">
        <v>0</v>
      </c>
      <c r="X68" s="329">
        <v>0</v>
      </c>
      <c r="Y68" s="329">
        <v>0</v>
      </c>
      <c r="Z68" s="329">
        <v>0</v>
      </c>
      <c r="AA68" s="329">
        <v>0</v>
      </c>
      <c r="AB68" s="281">
        <v>18766</v>
      </c>
      <c r="AC68" s="329">
        <v>0</v>
      </c>
      <c r="AD68" s="329">
        <v>0</v>
      </c>
      <c r="AE68" s="329">
        <v>0</v>
      </c>
      <c r="AF68" s="329">
        <v>0</v>
      </c>
      <c r="AG68" s="329">
        <v>0</v>
      </c>
      <c r="AH68" s="329">
        <v>0</v>
      </c>
      <c r="AI68" s="329">
        <v>0</v>
      </c>
      <c r="AJ68" s="329">
        <v>0</v>
      </c>
      <c r="AK68" s="329">
        <v>0</v>
      </c>
      <c r="AL68" s="329">
        <v>0</v>
      </c>
      <c r="AM68" s="329">
        <v>0</v>
      </c>
      <c r="AN68" s="329">
        <v>0</v>
      </c>
      <c r="AO68" s="329">
        <v>0</v>
      </c>
      <c r="AP68" s="329">
        <v>0</v>
      </c>
      <c r="AQ68" s="329">
        <v>0</v>
      </c>
      <c r="AR68" s="329">
        <v>0</v>
      </c>
      <c r="AS68" s="329">
        <v>0</v>
      </c>
      <c r="AT68" s="329">
        <v>0</v>
      </c>
      <c r="AU68" s="329">
        <v>0</v>
      </c>
      <c r="AV68" s="280">
        <v>0</v>
      </c>
      <c r="AW68" s="280">
        <v>0</v>
      </c>
      <c r="AX68" s="280">
        <v>0</v>
      </c>
      <c r="AY68" s="329">
        <v>0</v>
      </c>
      <c r="AZ68" s="329">
        <v>0</v>
      </c>
      <c r="BA68" s="280">
        <v>0</v>
      </c>
      <c r="BB68" s="280">
        <v>0</v>
      </c>
      <c r="BC68" s="280">
        <v>0</v>
      </c>
      <c r="BD68" s="280">
        <v>0</v>
      </c>
      <c r="BE68" s="329">
        <v>0</v>
      </c>
      <c r="BF68" s="280">
        <v>0</v>
      </c>
      <c r="BG68" s="280">
        <v>0</v>
      </c>
      <c r="BH68" s="280">
        <v>0</v>
      </c>
      <c r="BI68" s="280">
        <v>0</v>
      </c>
      <c r="BJ68" s="280">
        <v>0</v>
      </c>
      <c r="BK68" s="280">
        <v>0</v>
      </c>
      <c r="BL68" s="280">
        <v>0</v>
      </c>
      <c r="BM68" s="280">
        <v>0</v>
      </c>
      <c r="BN68" s="280">
        <v>950</v>
      </c>
      <c r="BO68" s="280">
        <v>0</v>
      </c>
      <c r="BP68" s="280">
        <v>0</v>
      </c>
      <c r="BQ68" s="280">
        <v>0</v>
      </c>
      <c r="BR68" s="280">
        <v>0</v>
      </c>
      <c r="BS68" s="280">
        <v>0</v>
      </c>
      <c r="BT68" s="280">
        <v>0</v>
      </c>
      <c r="BU68" s="280">
        <v>0</v>
      </c>
      <c r="BV68" s="280">
        <v>0</v>
      </c>
      <c r="BW68" s="280">
        <v>0</v>
      </c>
      <c r="BX68" s="280">
        <v>0</v>
      </c>
      <c r="BY68" s="280">
        <v>0</v>
      </c>
      <c r="BZ68" s="280">
        <v>0</v>
      </c>
      <c r="CA68" s="280">
        <v>0</v>
      </c>
      <c r="CB68" s="280">
        <v>0</v>
      </c>
      <c r="CC68" s="280">
        <v>0</v>
      </c>
      <c r="CD68" s="24" t="s">
        <v>247</v>
      </c>
      <c r="CE68" s="25">
        <v>19716</v>
      </c>
      <c r="CF68" s="328">
        <v>0</v>
      </c>
    </row>
    <row r="69" spans="1:84">
      <c r="A69" s="31" t="s">
        <v>268</v>
      </c>
      <c r="B69" s="16"/>
      <c r="C69" s="25">
        <v>0</v>
      </c>
      <c r="D69" s="25">
        <v>0</v>
      </c>
      <c r="E69" s="25">
        <v>-32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-1995</v>
      </c>
      <c r="M69" s="25">
        <v>0</v>
      </c>
      <c r="N69" s="25">
        <v>11981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14874</v>
      </c>
      <c r="V69" s="25">
        <v>348</v>
      </c>
      <c r="W69" s="25">
        <v>0</v>
      </c>
      <c r="X69" s="25">
        <v>0</v>
      </c>
      <c r="Y69" s="25">
        <v>2453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5335</v>
      </c>
      <c r="AF69" s="25">
        <v>0</v>
      </c>
      <c r="AG69" s="25">
        <v>3311</v>
      </c>
      <c r="AH69" s="25">
        <v>2770</v>
      </c>
      <c r="AI69" s="25">
        <v>0</v>
      </c>
      <c r="AJ69" s="25">
        <v>25821</v>
      </c>
      <c r="AK69" s="25">
        <v>0</v>
      </c>
      <c r="AL69" s="25">
        <v>0</v>
      </c>
      <c r="AM69" s="25">
        <v>0</v>
      </c>
      <c r="AN69" s="25">
        <v>0</v>
      </c>
      <c r="AO69" s="25">
        <v>-24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2704</v>
      </c>
      <c r="BC69" s="25">
        <v>0</v>
      </c>
      <c r="BD69" s="25">
        <v>77</v>
      </c>
      <c r="BE69" s="25">
        <v>328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44809</v>
      </c>
      <c r="BN69" s="25">
        <v>246762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115</v>
      </c>
      <c r="BW69" s="25">
        <v>0</v>
      </c>
      <c r="BX69" s="25">
        <v>0</v>
      </c>
      <c r="BY69" s="25">
        <v>13645</v>
      </c>
      <c r="BZ69" s="25">
        <v>0</v>
      </c>
      <c r="CA69" s="25">
        <v>0</v>
      </c>
      <c r="CB69" s="25">
        <v>0</v>
      </c>
      <c r="CC69" s="25">
        <v>0</v>
      </c>
      <c r="CD69" s="25">
        <v>354865</v>
      </c>
      <c r="CE69" s="25">
        <v>728147</v>
      </c>
      <c r="CF69" s="328">
        <v>0</v>
      </c>
    </row>
    <row r="70" spans="1:84">
      <c r="A70" s="26" t="s">
        <v>269</v>
      </c>
      <c r="B70" s="336"/>
      <c r="C70" s="282">
        <v>0</v>
      </c>
      <c r="D70" s="282">
        <v>0</v>
      </c>
      <c r="E70" s="282">
        <v>0</v>
      </c>
      <c r="F70" s="282">
        <v>0</v>
      </c>
      <c r="G70" s="282">
        <v>0</v>
      </c>
      <c r="H70" s="282">
        <v>0</v>
      </c>
      <c r="I70" s="282">
        <v>0</v>
      </c>
      <c r="J70" s="282">
        <v>0</v>
      </c>
      <c r="K70" s="282">
        <v>0</v>
      </c>
      <c r="L70" s="282">
        <v>0</v>
      </c>
      <c r="M70" s="282">
        <v>0</v>
      </c>
      <c r="N70" s="282">
        <v>0</v>
      </c>
      <c r="O70" s="282">
        <v>0</v>
      </c>
      <c r="P70" s="282">
        <v>0</v>
      </c>
      <c r="Q70" s="282">
        <v>0</v>
      </c>
      <c r="R70" s="282">
        <v>0</v>
      </c>
      <c r="S70" s="282">
        <v>0</v>
      </c>
      <c r="T70" s="282">
        <v>0</v>
      </c>
      <c r="U70" s="282">
        <v>0</v>
      </c>
      <c r="V70" s="282">
        <v>0</v>
      </c>
      <c r="W70" s="282">
        <v>0</v>
      </c>
      <c r="X70" s="282">
        <v>0</v>
      </c>
      <c r="Y70" s="282">
        <v>0</v>
      </c>
      <c r="Z70" s="282">
        <v>0</v>
      </c>
      <c r="AA70" s="282">
        <v>0</v>
      </c>
      <c r="AB70" s="282">
        <v>0</v>
      </c>
      <c r="AC70" s="282">
        <v>0</v>
      </c>
      <c r="AD70" s="282">
        <v>0</v>
      </c>
      <c r="AE70" s="282">
        <v>0</v>
      </c>
      <c r="AF70" s="282">
        <v>0</v>
      </c>
      <c r="AG70" s="282">
        <v>0</v>
      </c>
      <c r="AH70" s="282">
        <v>0</v>
      </c>
      <c r="AI70" s="282">
        <v>0</v>
      </c>
      <c r="AJ70" s="282">
        <v>0</v>
      </c>
      <c r="AK70" s="282">
        <v>0</v>
      </c>
      <c r="AL70" s="282">
        <v>0</v>
      </c>
      <c r="AM70" s="282">
        <v>0</v>
      </c>
      <c r="AN70" s="282">
        <v>0</v>
      </c>
      <c r="AO70" s="282">
        <v>0</v>
      </c>
      <c r="AP70" s="282">
        <v>0</v>
      </c>
      <c r="AQ70" s="282">
        <v>0</v>
      </c>
      <c r="AR70" s="282">
        <v>0</v>
      </c>
      <c r="AS70" s="282">
        <v>0</v>
      </c>
      <c r="AT70" s="282">
        <v>0</v>
      </c>
      <c r="AU70" s="282">
        <v>0</v>
      </c>
      <c r="AV70" s="282">
        <v>0</v>
      </c>
      <c r="AW70" s="282">
        <v>0</v>
      </c>
      <c r="AX70" s="282">
        <v>0</v>
      </c>
      <c r="AY70" s="282">
        <v>0</v>
      </c>
      <c r="AZ70" s="282">
        <v>0</v>
      </c>
      <c r="BA70" s="282">
        <v>0</v>
      </c>
      <c r="BB70" s="282">
        <v>0</v>
      </c>
      <c r="BC70" s="282">
        <v>0</v>
      </c>
      <c r="BD70" s="282">
        <v>0</v>
      </c>
      <c r="BE70" s="282">
        <v>0</v>
      </c>
      <c r="BF70" s="282">
        <v>0</v>
      </c>
      <c r="BG70" s="282">
        <v>0</v>
      </c>
      <c r="BH70" s="282">
        <v>0</v>
      </c>
      <c r="BI70" s="282">
        <v>0</v>
      </c>
      <c r="BJ70" s="282">
        <v>0</v>
      </c>
      <c r="BK70" s="282">
        <v>0</v>
      </c>
      <c r="BL70" s="282">
        <v>0</v>
      </c>
      <c r="BM70" s="282">
        <v>0</v>
      </c>
      <c r="BN70" s="282">
        <v>0</v>
      </c>
      <c r="BO70" s="282">
        <v>0</v>
      </c>
      <c r="BP70" s="282">
        <v>0</v>
      </c>
      <c r="BQ70" s="282">
        <v>0</v>
      </c>
      <c r="BR70" s="282">
        <v>0</v>
      </c>
      <c r="BS70" s="282">
        <v>0</v>
      </c>
      <c r="BT70" s="282">
        <v>0</v>
      </c>
      <c r="BU70" s="282">
        <v>0</v>
      </c>
      <c r="BV70" s="282">
        <v>0</v>
      </c>
      <c r="BW70" s="282">
        <v>0</v>
      </c>
      <c r="BX70" s="282">
        <v>0</v>
      </c>
      <c r="BY70" s="282">
        <v>0</v>
      </c>
      <c r="BZ70" s="282">
        <v>0</v>
      </c>
      <c r="CA70" s="282">
        <v>0</v>
      </c>
      <c r="CB70" s="282">
        <v>0</v>
      </c>
      <c r="CC70" s="282">
        <v>0</v>
      </c>
      <c r="CD70" s="282">
        <v>0</v>
      </c>
      <c r="CE70" s="25">
        <v>0</v>
      </c>
      <c r="CF70" s="328">
        <v>0</v>
      </c>
    </row>
    <row r="71" spans="1:84">
      <c r="A71" s="26" t="s">
        <v>270</v>
      </c>
      <c r="B71" s="336"/>
      <c r="C71" s="282">
        <v>0</v>
      </c>
      <c r="D71" s="282">
        <v>0</v>
      </c>
      <c r="E71" s="282">
        <v>0</v>
      </c>
      <c r="F71" s="282">
        <v>0</v>
      </c>
      <c r="G71" s="282">
        <v>0</v>
      </c>
      <c r="H71" s="282">
        <v>0</v>
      </c>
      <c r="I71" s="282">
        <v>0</v>
      </c>
      <c r="J71" s="282">
        <v>0</v>
      </c>
      <c r="K71" s="282">
        <v>0</v>
      </c>
      <c r="L71" s="282">
        <v>0</v>
      </c>
      <c r="M71" s="282">
        <v>0</v>
      </c>
      <c r="N71" s="282">
        <v>0</v>
      </c>
      <c r="O71" s="282">
        <v>0</v>
      </c>
      <c r="P71" s="282">
        <v>0</v>
      </c>
      <c r="Q71" s="282">
        <v>0</v>
      </c>
      <c r="R71" s="282">
        <v>0</v>
      </c>
      <c r="S71" s="282">
        <v>0</v>
      </c>
      <c r="T71" s="282">
        <v>0</v>
      </c>
      <c r="U71" s="282">
        <v>0</v>
      </c>
      <c r="V71" s="282">
        <v>0</v>
      </c>
      <c r="W71" s="282">
        <v>0</v>
      </c>
      <c r="X71" s="282">
        <v>0</v>
      </c>
      <c r="Y71" s="282">
        <v>0</v>
      </c>
      <c r="Z71" s="282">
        <v>0</v>
      </c>
      <c r="AA71" s="282">
        <v>0</v>
      </c>
      <c r="AB71" s="282">
        <v>0</v>
      </c>
      <c r="AC71" s="282">
        <v>0</v>
      </c>
      <c r="AD71" s="282">
        <v>0</v>
      </c>
      <c r="AE71" s="282">
        <v>0</v>
      </c>
      <c r="AF71" s="282">
        <v>0</v>
      </c>
      <c r="AG71" s="282">
        <v>0</v>
      </c>
      <c r="AH71" s="282">
        <v>0</v>
      </c>
      <c r="AI71" s="282">
        <v>0</v>
      </c>
      <c r="AJ71" s="282">
        <v>0</v>
      </c>
      <c r="AK71" s="282">
        <v>0</v>
      </c>
      <c r="AL71" s="282">
        <v>0</v>
      </c>
      <c r="AM71" s="282">
        <v>0</v>
      </c>
      <c r="AN71" s="282">
        <v>0</v>
      </c>
      <c r="AO71" s="282">
        <v>0</v>
      </c>
      <c r="AP71" s="282">
        <v>0</v>
      </c>
      <c r="AQ71" s="282">
        <v>0</v>
      </c>
      <c r="AR71" s="282">
        <v>0</v>
      </c>
      <c r="AS71" s="282">
        <v>0</v>
      </c>
      <c r="AT71" s="282">
        <v>0</v>
      </c>
      <c r="AU71" s="282">
        <v>0</v>
      </c>
      <c r="AV71" s="282">
        <v>0</v>
      </c>
      <c r="AW71" s="282">
        <v>0</v>
      </c>
      <c r="AX71" s="282">
        <v>0</v>
      </c>
      <c r="AY71" s="282">
        <v>0</v>
      </c>
      <c r="AZ71" s="282">
        <v>0</v>
      </c>
      <c r="BA71" s="282">
        <v>0</v>
      </c>
      <c r="BB71" s="282">
        <v>0</v>
      </c>
      <c r="BC71" s="282">
        <v>0</v>
      </c>
      <c r="BD71" s="282">
        <v>0</v>
      </c>
      <c r="BE71" s="282">
        <v>0</v>
      </c>
      <c r="BF71" s="282">
        <v>0</v>
      </c>
      <c r="BG71" s="282">
        <v>0</v>
      </c>
      <c r="BH71" s="282">
        <v>0</v>
      </c>
      <c r="BI71" s="282">
        <v>0</v>
      </c>
      <c r="BJ71" s="282">
        <v>0</v>
      </c>
      <c r="BK71" s="282">
        <v>0</v>
      </c>
      <c r="BL71" s="282">
        <v>0</v>
      </c>
      <c r="BM71" s="282">
        <v>0</v>
      </c>
      <c r="BN71" s="282">
        <v>0</v>
      </c>
      <c r="BO71" s="282">
        <v>0</v>
      </c>
      <c r="BP71" s="282">
        <v>0</v>
      </c>
      <c r="BQ71" s="282">
        <v>0</v>
      </c>
      <c r="BR71" s="282">
        <v>0</v>
      </c>
      <c r="BS71" s="282">
        <v>0</v>
      </c>
      <c r="BT71" s="282">
        <v>0</v>
      </c>
      <c r="BU71" s="282">
        <v>0</v>
      </c>
      <c r="BV71" s="282">
        <v>0</v>
      </c>
      <c r="BW71" s="282">
        <v>0</v>
      </c>
      <c r="BX71" s="282">
        <v>0</v>
      </c>
      <c r="BY71" s="282">
        <v>0</v>
      </c>
      <c r="BZ71" s="282">
        <v>0</v>
      </c>
      <c r="CA71" s="282">
        <v>0</v>
      </c>
      <c r="CB71" s="282">
        <v>0</v>
      </c>
      <c r="CC71" s="282">
        <v>0</v>
      </c>
      <c r="CD71" s="282">
        <v>0</v>
      </c>
      <c r="CE71" s="25">
        <v>0</v>
      </c>
      <c r="CF71" s="328">
        <v>0</v>
      </c>
    </row>
    <row r="72" spans="1:84">
      <c r="A72" s="26" t="s">
        <v>271</v>
      </c>
      <c r="B72" s="336"/>
      <c r="C72" s="282">
        <v>0</v>
      </c>
      <c r="D72" s="282">
        <v>0</v>
      </c>
      <c r="E72" s="282">
        <v>0</v>
      </c>
      <c r="F72" s="282">
        <v>0</v>
      </c>
      <c r="G72" s="282">
        <v>0</v>
      </c>
      <c r="H72" s="282">
        <v>0</v>
      </c>
      <c r="I72" s="282">
        <v>0</v>
      </c>
      <c r="J72" s="282">
        <v>0</v>
      </c>
      <c r="K72" s="282">
        <v>0</v>
      </c>
      <c r="L72" s="282">
        <v>0</v>
      </c>
      <c r="M72" s="282">
        <v>0</v>
      </c>
      <c r="N72" s="282">
        <v>0</v>
      </c>
      <c r="O72" s="282">
        <v>0</v>
      </c>
      <c r="P72" s="282">
        <v>0</v>
      </c>
      <c r="Q72" s="282">
        <v>0</v>
      </c>
      <c r="R72" s="282">
        <v>0</v>
      </c>
      <c r="S72" s="282">
        <v>0</v>
      </c>
      <c r="T72" s="282">
        <v>0</v>
      </c>
      <c r="U72" s="282">
        <v>0</v>
      </c>
      <c r="V72" s="282">
        <v>0</v>
      </c>
      <c r="W72" s="282">
        <v>0</v>
      </c>
      <c r="X72" s="282">
        <v>0</v>
      </c>
      <c r="Y72" s="282">
        <v>0</v>
      </c>
      <c r="Z72" s="282">
        <v>0</v>
      </c>
      <c r="AA72" s="282">
        <v>0</v>
      </c>
      <c r="AB72" s="282">
        <v>0</v>
      </c>
      <c r="AC72" s="282">
        <v>0</v>
      </c>
      <c r="AD72" s="282">
        <v>0</v>
      </c>
      <c r="AE72" s="282">
        <v>0</v>
      </c>
      <c r="AF72" s="282">
        <v>0</v>
      </c>
      <c r="AG72" s="282">
        <v>0</v>
      </c>
      <c r="AH72" s="282">
        <v>0</v>
      </c>
      <c r="AI72" s="282">
        <v>0</v>
      </c>
      <c r="AJ72" s="282">
        <v>0</v>
      </c>
      <c r="AK72" s="282">
        <v>0</v>
      </c>
      <c r="AL72" s="282">
        <v>0</v>
      </c>
      <c r="AM72" s="282">
        <v>0</v>
      </c>
      <c r="AN72" s="282">
        <v>0</v>
      </c>
      <c r="AO72" s="282">
        <v>0</v>
      </c>
      <c r="AP72" s="282">
        <v>0</v>
      </c>
      <c r="AQ72" s="282">
        <v>0</v>
      </c>
      <c r="AR72" s="282">
        <v>0</v>
      </c>
      <c r="AS72" s="282">
        <v>0</v>
      </c>
      <c r="AT72" s="282">
        <v>0</v>
      </c>
      <c r="AU72" s="282">
        <v>0</v>
      </c>
      <c r="AV72" s="282">
        <v>0</v>
      </c>
      <c r="AW72" s="282">
        <v>0</v>
      </c>
      <c r="AX72" s="282">
        <v>0</v>
      </c>
      <c r="AY72" s="282">
        <v>0</v>
      </c>
      <c r="AZ72" s="282">
        <v>0</v>
      </c>
      <c r="BA72" s="282">
        <v>0</v>
      </c>
      <c r="BB72" s="282">
        <v>0</v>
      </c>
      <c r="BC72" s="282">
        <v>0</v>
      </c>
      <c r="BD72" s="282">
        <v>0</v>
      </c>
      <c r="BE72" s="282">
        <v>0</v>
      </c>
      <c r="BF72" s="282">
        <v>0</v>
      </c>
      <c r="BG72" s="282">
        <v>0</v>
      </c>
      <c r="BH72" s="282">
        <v>0</v>
      </c>
      <c r="BI72" s="282">
        <v>0</v>
      </c>
      <c r="BJ72" s="282">
        <v>0</v>
      </c>
      <c r="BK72" s="282">
        <v>0</v>
      </c>
      <c r="BL72" s="282">
        <v>0</v>
      </c>
      <c r="BM72" s="282">
        <v>0</v>
      </c>
      <c r="BN72" s="282">
        <v>0</v>
      </c>
      <c r="BO72" s="282">
        <v>0</v>
      </c>
      <c r="BP72" s="282">
        <v>0</v>
      </c>
      <c r="BQ72" s="282">
        <v>0</v>
      </c>
      <c r="BR72" s="282">
        <v>0</v>
      </c>
      <c r="BS72" s="282">
        <v>0</v>
      </c>
      <c r="BT72" s="282">
        <v>0</v>
      </c>
      <c r="BU72" s="282">
        <v>0</v>
      </c>
      <c r="BV72" s="282">
        <v>0</v>
      </c>
      <c r="BW72" s="282">
        <v>0</v>
      </c>
      <c r="BX72" s="282">
        <v>0</v>
      </c>
      <c r="BY72" s="282">
        <v>0</v>
      </c>
      <c r="BZ72" s="282">
        <v>0</v>
      </c>
      <c r="CA72" s="282">
        <v>0</v>
      </c>
      <c r="CB72" s="282">
        <v>0</v>
      </c>
      <c r="CC72" s="282">
        <v>0</v>
      </c>
      <c r="CD72" s="282">
        <v>0</v>
      </c>
      <c r="CE72" s="25">
        <v>0</v>
      </c>
      <c r="CF72" s="328">
        <v>0</v>
      </c>
    </row>
    <row r="73" spans="1:84">
      <c r="A73" s="26" t="s">
        <v>272</v>
      </c>
      <c r="B73" s="336"/>
      <c r="C73" s="282">
        <v>0</v>
      </c>
      <c r="D73" s="282">
        <v>0</v>
      </c>
      <c r="E73" s="282">
        <v>0</v>
      </c>
      <c r="F73" s="282">
        <v>0</v>
      </c>
      <c r="G73" s="282">
        <v>0</v>
      </c>
      <c r="H73" s="282">
        <v>0</v>
      </c>
      <c r="I73" s="282">
        <v>0</v>
      </c>
      <c r="J73" s="282">
        <v>0</v>
      </c>
      <c r="K73" s="282">
        <v>0</v>
      </c>
      <c r="L73" s="282">
        <v>0</v>
      </c>
      <c r="M73" s="282">
        <v>0</v>
      </c>
      <c r="N73" s="282">
        <v>0</v>
      </c>
      <c r="O73" s="282">
        <v>0</v>
      </c>
      <c r="P73" s="282">
        <v>0</v>
      </c>
      <c r="Q73" s="282">
        <v>0</v>
      </c>
      <c r="R73" s="282">
        <v>0</v>
      </c>
      <c r="S73" s="282">
        <v>0</v>
      </c>
      <c r="T73" s="282">
        <v>0</v>
      </c>
      <c r="U73" s="282">
        <v>0</v>
      </c>
      <c r="V73" s="282">
        <v>0</v>
      </c>
      <c r="W73" s="282">
        <v>0</v>
      </c>
      <c r="X73" s="282">
        <v>0</v>
      </c>
      <c r="Y73" s="282">
        <v>0</v>
      </c>
      <c r="Z73" s="282">
        <v>0</v>
      </c>
      <c r="AA73" s="282">
        <v>0</v>
      </c>
      <c r="AB73" s="282">
        <v>0</v>
      </c>
      <c r="AC73" s="282">
        <v>0</v>
      </c>
      <c r="AD73" s="282">
        <v>0</v>
      </c>
      <c r="AE73" s="282">
        <v>0</v>
      </c>
      <c r="AF73" s="282">
        <v>0</v>
      </c>
      <c r="AG73" s="282">
        <v>0</v>
      </c>
      <c r="AH73" s="282">
        <v>0</v>
      </c>
      <c r="AI73" s="282">
        <v>0</v>
      </c>
      <c r="AJ73" s="282">
        <v>0</v>
      </c>
      <c r="AK73" s="282">
        <v>0</v>
      </c>
      <c r="AL73" s="282">
        <v>0</v>
      </c>
      <c r="AM73" s="282">
        <v>0</v>
      </c>
      <c r="AN73" s="282">
        <v>0</v>
      </c>
      <c r="AO73" s="282">
        <v>0</v>
      </c>
      <c r="AP73" s="282">
        <v>0</v>
      </c>
      <c r="AQ73" s="282">
        <v>0</v>
      </c>
      <c r="AR73" s="282">
        <v>0</v>
      </c>
      <c r="AS73" s="282">
        <v>0</v>
      </c>
      <c r="AT73" s="282">
        <v>0</v>
      </c>
      <c r="AU73" s="282">
        <v>0</v>
      </c>
      <c r="AV73" s="282">
        <v>0</v>
      </c>
      <c r="AW73" s="282">
        <v>0</v>
      </c>
      <c r="AX73" s="282">
        <v>0</v>
      </c>
      <c r="AY73" s="282">
        <v>0</v>
      </c>
      <c r="AZ73" s="282">
        <v>0</v>
      </c>
      <c r="BA73" s="282">
        <v>0</v>
      </c>
      <c r="BB73" s="282">
        <v>0</v>
      </c>
      <c r="BC73" s="282">
        <v>0</v>
      </c>
      <c r="BD73" s="282">
        <v>0</v>
      </c>
      <c r="BE73" s="282">
        <v>0</v>
      </c>
      <c r="BF73" s="282">
        <v>0</v>
      </c>
      <c r="BG73" s="282">
        <v>0</v>
      </c>
      <c r="BH73" s="282">
        <v>0</v>
      </c>
      <c r="BI73" s="282">
        <v>0</v>
      </c>
      <c r="BJ73" s="282">
        <v>0</v>
      </c>
      <c r="BK73" s="282">
        <v>0</v>
      </c>
      <c r="BL73" s="282">
        <v>0</v>
      </c>
      <c r="BM73" s="282">
        <v>0</v>
      </c>
      <c r="BN73" s="282">
        <v>0</v>
      </c>
      <c r="BO73" s="282">
        <v>0</v>
      </c>
      <c r="BP73" s="282">
        <v>0</v>
      </c>
      <c r="BQ73" s="282">
        <v>0</v>
      </c>
      <c r="BR73" s="282">
        <v>0</v>
      </c>
      <c r="BS73" s="282">
        <v>0</v>
      </c>
      <c r="BT73" s="282">
        <v>0</v>
      </c>
      <c r="BU73" s="282">
        <v>0</v>
      </c>
      <c r="BV73" s="282">
        <v>0</v>
      </c>
      <c r="BW73" s="282">
        <v>0</v>
      </c>
      <c r="BX73" s="282">
        <v>0</v>
      </c>
      <c r="BY73" s="282">
        <v>0</v>
      </c>
      <c r="BZ73" s="282">
        <v>0</v>
      </c>
      <c r="CA73" s="282">
        <v>0</v>
      </c>
      <c r="CB73" s="282">
        <v>0</v>
      </c>
      <c r="CC73" s="282">
        <v>0</v>
      </c>
      <c r="CD73" s="282">
        <v>0</v>
      </c>
      <c r="CE73" s="25">
        <v>0</v>
      </c>
      <c r="CF73" s="328">
        <v>0</v>
      </c>
    </row>
    <row r="74" spans="1:84">
      <c r="A74" s="26" t="s">
        <v>273</v>
      </c>
      <c r="B74" s="336"/>
      <c r="C74" s="282">
        <v>0</v>
      </c>
      <c r="D74" s="282">
        <v>0</v>
      </c>
      <c r="E74" s="282">
        <v>0</v>
      </c>
      <c r="F74" s="282">
        <v>0</v>
      </c>
      <c r="G74" s="282">
        <v>0</v>
      </c>
      <c r="H74" s="282">
        <v>0</v>
      </c>
      <c r="I74" s="282">
        <v>0</v>
      </c>
      <c r="J74" s="282">
        <v>0</v>
      </c>
      <c r="K74" s="282">
        <v>0</v>
      </c>
      <c r="L74" s="282">
        <v>0</v>
      </c>
      <c r="M74" s="282">
        <v>0</v>
      </c>
      <c r="N74" s="282">
        <v>0</v>
      </c>
      <c r="O74" s="282">
        <v>0</v>
      </c>
      <c r="P74" s="282">
        <v>0</v>
      </c>
      <c r="Q74" s="282">
        <v>0</v>
      </c>
      <c r="R74" s="282">
        <v>0</v>
      </c>
      <c r="S74" s="282">
        <v>0</v>
      </c>
      <c r="T74" s="282">
        <v>0</v>
      </c>
      <c r="U74" s="282">
        <v>0</v>
      </c>
      <c r="V74" s="282">
        <v>0</v>
      </c>
      <c r="W74" s="282">
        <v>0</v>
      </c>
      <c r="X74" s="282">
        <v>0</v>
      </c>
      <c r="Y74" s="282">
        <v>0</v>
      </c>
      <c r="Z74" s="282">
        <v>0</v>
      </c>
      <c r="AA74" s="282">
        <v>0</v>
      </c>
      <c r="AB74" s="282">
        <v>0</v>
      </c>
      <c r="AC74" s="282">
        <v>0</v>
      </c>
      <c r="AD74" s="282">
        <v>0</v>
      </c>
      <c r="AE74" s="282">
        <v>0</v>
      </c>
      <c r="AF74" s="282">
        <v>0</v>
      </c>
      <c r="AG74" s="282">
        <v>0</v>
      </c>
      <c r="AH74" s="282">
        <v>0</v>
      </c>
      <c r="AI74" s="282">
        <v>0</v>
      </c>
      <c r="AJ74" s="282">
        <v>0</v>
      </c>
      <c r="AK74" s="282">
        <v>0</v>
      </c>
      <c r="AL74" s="282">
        <v>0</v>
      </c>
      <c r="AM74" s="282">
        <v>0</v>
      </c>
      <c r="AN74" s="282">
        <v>0</v>
      </c>
      <c r="AO74" s="282">
        <v>0</v>
      </c>
      <c r="AP74" s="282">
        <v>0</v>
      </c>
      <c r="AQ74" s="282">
        <v>0</v>
      </c>
      <c r="AR74" s="282">
        <v>0</v>
      </c>
      <c r="AS74" s="282">
        <v>0</v>
      </c>
      <c r="AT74" s="282">
        <v>0</v>
      </c>
      <c r="AU74" s="282">
        <v>0</v>
      </c>
      <c r="AV74" s="282">
        <v>0</v>
      </c>
      <c r="AW74" s="282">
        <v>0</v>
      </c>
      <c r="AX74" s="282">
        <v>0</v>
      </c>
      <c r="AY74" s="282">
        <v>0</v>
      </c>
      <c r="AZ74" s="282">
        <v>0</v>
      </c>
      <c r="BA74" s="282">
        <v>0</v>
      </c>
      <c r="BB74" s="282">
        <v>0</v>
      </c>
      <c r="BC74" s="282">
        <v>0</v>
      </c>
      <c r="BD74" s="282">
        <v>0</v>
      </c>
      <c r="BE74" s="282">
        <v>0</v>
      </c>
      <c r="BF74" s="282">
        <v>0</v>
      </c>
      <c r="BG74" s="282">
        <v>0</v>
      </c>
      <c r="BH74" s="282">
        <v>0</v>
      </c>
      <c r="BI74" s="282">
        <v>0</v>
      </c>
      <c r="BJ74" s="282">
        <v>0</v>
      </c>
      <c r="BK74" s="282">
        <v>0</v>
      </c>
      <c r="BL74" s="282">
        <v>0</v>
      </c>
      <c r="BM74" s="282">
        <v>0</v>
      </c>
      <c r="BN74" s="282">
        <v>0</v>
      </c>
      <c r="BO74" s="282">
        <v>0</v>
      </c>
      <c r="BP74" s="282">
        <v>0</v>
      </c>
      <c r="BQ74" s="282">
        <v>0</v>
      </c>
      <c r="BR74" s="282">
        <v>0</v>
      </c>
      <c r="BS74" s="282">
        <v>0</v>
      </c>
      <c r="BT74" s="282">
        <v>0</v>
      </c>
      <c r="BU74" s="282">
        <v>0</v>
      </c>
      <c r="BV74" s="282">
        <v>0</v>
      </c>
      <c r="BW74" s="282">
        <v>0</v>
      </c>
      <c r="BX74" s="282">
        <v>0</v>
      </c>
      <c r="BY74" s="282">
        <v>0</v>
      </c>
      <c r="BZ74" s="282">
        <v>0</v>
      </c>
      <c r="CA74" s="282">
        <v>0</v>
      </c>
      <c r="CB74" s="282">
        <v>0</v>
      </c>
      <c r="CC74" s="282">
        <v>0</v>
      </c>
      <c r="CD74" s="282">
        <v>0</v>
      </c>
      <c r="CE74" s="25">
        <v>0</v>
      </c>
      <c r="CF74" s="328">
        <v>0</v>
      </c>
    </row>
    <row r="75" spans="1:84">
      <c r="A75" s="26" t="s">
        <v>274</v>
      </c>
      <c r="B75" s="336"/>
      <c r="C75" s="282">
        <v>0</v>
      </c>
      <c r="D75" s="282">
        <v>0</v>
      </c>
      <c r="E75" s="282">
        <v>0</v>
      </c>
      <c r="F75" s="282">
        <v>0</v>
      </c>
      <c r="G75" s="282">
        <v>0</v>
      </c>
      <c r="H75" s="282">
        <v>0</v>
      </c>
      <c r="I75" s="282">
        <v>0</v>
      </c>
      <c r="J75" s="282">
        <v>0</v>
      </c>
      <c r="K75" s="282">
        <v>0</v>
      </c>
      <c r="L75" s="282">
        <v>0</v>
      </c>
      <c r="M75" s="282">
        <v>0</v>
      </c>
      <c r="N75" s="282">
        <v>0</v>
      </c>
      <c r="O75" s="282">
        <v>0</v>
      </c>
      <c r="P75" s="282">
        <v>0</v>
      </c>
      <c r="Q75" s="282">
        <v>0</v>
      </c>
      <c r="R75" s="282">
        <v>0</v>
      </c>
      <c r="S75" s="282">
        <v>0</v>
      </c>
      <c r="T75" s="282">
        <v>0</v>
      </c>
      <c r="U75" s="282">
        <v>0</v>
      </c>
      <c r="V75" s="282">
        <v>0</v>
      </c>
      <c r="W75" s="282">
        <v>0</v>
      </c>
      <c r="X75" s="282">
        <v>0</v>
      </c>
      <c r="Y75" s="282">
        <v>0</v>
      </c>
      <c r="Z75" s="282">
        <v>0</v>
      </c>
      <c r="AA75" s="282">
        <v>0</v>
      </c>
      <c r="AB75" s="282">
        <v>0</v>
      </c>
      <c r="AC75" s="282">
        <v>0</v>
      </c>
      <c r="AD75" s="282">
        <v>0</v>
      </c>
      <c r="AE75" s="282">
        <v>0</v>
      </c>
      <c r="AF75" s="282">
        <v>0</v>
      </c>
      <c r="AG75" s="282">
        <v>0</v>
      </c>
      <c r="AH75" s="282">
        <v>0</v>
      </c>
      <c r="AI75" s="282">
        <v>0</v>
      </c>
      <c r="AJ75" s="282">
        <v>0</v>
      </c>
      <c r="AK75" s="282">
        <v>0</v>
      </c>
      <c r="AL75" s="282">
        <v>0</v>
      </c>
      <c r="AM75" s="282">
        <v>0</v>
      </c>
      <c r="AN75" s="282">
        <v>0</v>
      </c>
      <c r="AO75" s="282">
        <v>0</v>
      </c>
      <c r="AP75" s="282">
        <v>0</v>
      </c>
      <c r="AQ75" s="282">
        <v>0</v>
      </c>
      <c r="AR75" s="282">
        <v>0</v>
      </c>
      <c r="AS75" s="282">
        <v>0</v>
      </c>
      <c r="AT75" s="282">
        <v>0</v>
      </c>
      <c r="AU75" s="282">
        <v>0</v>
      </c>
      <c r="AV75" s="282">
        <v>0</v>
      </c>
      <c r="AW75" s="282">
        <v>0</v>
      </c>
      <c r="AX75" s="282">
        <v>0</v>
      </c>
      <c r="AY75" s="282">
        <v>0</v>
      </c>
      <c r="AZ75" s="282">
        <v>0</v>
      </c>
      <c r="BA75" s="282">
        <v>0</v>
      </c>
      <c r="BB75" s="282">
        <v>0</v>
      </c>
      <c r="BC75" s="282">
        <v>0</v>
      </c>
      <c r="BD75" s="282">
        <v>0</v>
      </c>
      <c r="BE75" s="282">
        <v>0</v>
      </c>
      <c r="BF75" s="282">
        <v>0</v>
      </c>
      <c r="BG75" s="282">
        <v>0</v>
      </c>
      <c r="BH75" s="282">
        <v>0</v>
      </c>
      <c r="BI75" s="282">
        <v>0</v>
      </c>
      <c r="BJ75" s="282">
        <v>0</v>
      </c>
      <c r="BK75" s="282">
        <v>0</v>
      </c>
      <c r="BL75" s="282">
        <v>0</v>
      </c>
      <c r="BM75" s="282">
        <v>0</v>
      </c>
      <c r="BN75" s="282">
        <v>0</v>
      </c>
      <c r="BO75" s="282">
        <v>0</v>
      </c>
      <c r="BP75" s="282">
        <v>0</v>
      </c>
      <c r="BQ75" s="282">
        <v>0</v>
      </c>
      <c r="BR75" s="282">
        <v>0</v>
      </c>
      <c r="BS75" s="282">
        <v>0</v>
      </c>
      <c r="BT75" s="282">
        <v>0</v>
      </c>
      <c r="BU75" s="282">
        <v>0</v>
      </c>
      <c r="BV75" s="282">
        <v>0</v>
      </c>
      <c r="BW75" s="282">
        <v>0</v>
      </c>
      <c r="BX75" s="282">
        <v>0</v>
      </c>
      <c r="BY75" s="282">
        <v>0</v>
      </c>
      <c r="BZ75" s="282">
        <v>0</v>
      </c>
      <c r="CA75" s="282">
        <v>0</v>
      </c>
      <c r="CB75" s="282">
        <v>0</v>
      </c>
      <c r="CC75" s="282">
        <v>0</v>
      </c>
      <c r="CD75" s="282">
        <v>0</v>
      </c>
      <c r="CE75" s="25">
        <v>0</v>
      </c>
      <c r="CF75" s="328">
        <v>0</v>
      </c>
    </row>
    <row r="76" spans="1:84">
      <c r="A76" s="26" t="s">
        <v>275</v>
      </c>
      <c r="B76" s="337"/>
      <c r="C76" s="282">
        <v>0</v>
      </c>
      <c r="D76" s="282">
        <v>0</v>
      </c>
      <c r="E76" s="282">
        <v>0</v>
      </c>
      <c r="F76" s="282">
        <v>0</v>
      </c>
      <c r="G76" s="282">
        <v>0</v>
      </c>
      <c r="H76" s="282">
        <v>0</v>
      </c>
      <c r="I76" s="282">
        <v>0</v>
      </c>
      <c r="J76" s="282">
        <v>0</v>
      </c>
      <c r="K76" s="282">
        <v>0</v>
      </c>
      <c r="L76" s="282">
        <v>0</v>
      </c>
      <c r="M76" s="282">
        <v>0</v>
      </c>
      <c r="N76" s="282">
        <v>0</v>
      </c>
      <c r="O76" s="282">
        <v>0</v>
      </c>
      <c r="P76" s="282">
        <v>0</v>
      </c>
      <c r="Q76" s="282">
        <v>0</v>
      </c>
      <c r="R76" s="282">
        <v>0</v>
      </c>
      <c r="S76" s="282">
        <v>0</v>
      </c>
      <c r="T76" s="282">
        <v>0</v>
      </c>
      <c r="U76" s="282">
        <v>0</v>
      </c>
      <c r="V76" s="282">
        <v>0</v>
      </c>
      <c r="W76" s="282">
        <v>0</v>
      </c>
      <c r="X76" s="282">
        <v>0</v>
      </c>
      <c r="Y76" s="282">
        <v>0</v>
      </c>
      <c r="Z76" s="282">
        <v>0</v>
      </c>
      <c r="AA76" s="282">
        <v>0</v>
      </c>
      <c r="AB76" s="282">
        <v>0</v>
      </c>
      <c r="AC76" s="282">
        <v>0</v>
      </c>
      <c r="AD76" s="282">
        <v>0</v>
      </c>
      <c r="AE76" s="282">
        <v>0</v>
      </c>
      <c r="AF76" s="282">
        <v>0</v>
      </c>
      <c r="AG76" s="282">
        <v>0</v>
      </c>
      <c r="AH76" s="282">
        <v>0</v>
      </c>
      <c r="AI76" s="282">
        <v>0</v>
      </c>
      <c r="AJ76" s="282">
        <v>0</v>
      </c>
      <c r="AK76" s="282">
        <v>0</v>
      </c>
      <c r="AL76" s="282">
        <v>0</v>
      </c>
      <c r="AM76" s="282">
        <v>0</v>
      </c>
      <c r="AN76" s="282">
        <v>0</v>
      </c>
      <c r="AO76" s="282">
        <v>0</v>
      </c>
      <c r="AP76" s="282">
        <v>0</v>
      </c>
      <c r="AQ76" s="282">
        <v>0</v>
      </c>
      <c r="AR76" s="282">
        <v>0</v>
      </c>
      <c r="AS76" s="282">
        <v>0</v>
      </c>
      <c r="AT76" s="282">
        <v>0</v>
      </c>
      <c r="AU76" s="282">
        <v>0</v>
      </c>
      <c r="AV76" s="282">
        <v>0</v>
      </c>
      <c r="AW76" s="282">
        <v>0</v>
      </c>
      <c r="AX76" s="282">
        <v>0</v>
      </c>
      <c r="AY76" s="282">
        <v>0</v>
      </c>
      <c r="AZ76" s="282">
        <v>0</v>
      </c>
      <c r="BA76" s="282">
        <v>0</v>
      </c>
      <c r="BB76" s="282">
        <v>0</v>
      </c>
      <c r="BC76" s="282">
        <v>0</v>
      </c>
      <c r="BD76" s="282">
        <v>0</v>
      </c>
      <c r="BE76" s="282">
        <v>0</v>
      </c>
      <c r="BF76" s="282">
        <v>0</v>
      </c>
      <c r="BG76" s="282">
        <v>0</v>
      </c>
      <c r="BH76" s="282">
        <v>0</v>
      </c>
      <c r="BI76" s="282">
        <v>0</v>
      </c>
      <c r="BJ76" s="282">
        <v>0</v>
      </c>
      <c r="BK76" s="282">
        <v>0</v>
      </c>
      <c r="BL76" s="282">
        <v>0</v>
      </c>
      <c r="BM76" s="282">
        <v>0</v>
      </c>
      <c r="BN76" s="282">
        <v>0</v>
      </c>
      <c r="BO76" s="282">
        <v>0</v>
      </c>
      <c r="BP76" s="282">
        <v>0</v>
      </c>
      <c r="BQ76" s="282">
        <v>0</v>
      </c>
      <c r="BR76" s="282">
        <v>0</v>
      </c>
      <c r="BS76" s="282">
        <v>0</v>
      </c>
      <c r="BT76" s="282">
        <v>0</v>
      </c>
      <c r="BU76" s="282">
        <v>0</v>
      </c>
      <c r="BV76" s="282">
        <v>0</v>
      </c>
      <c r="BW76" s="282">
        <v>0</v>
      </c>
      <c r="BX76" s="282">
        <v>0</v>
      </c>
      <c r="BY76" s="282">
        <v>0</v>
      </c>
      <c r="BZ76" s="282">
        <v>0</v>
      </c>
      <c r="CA76" s="282">
        <v>0</v>
      </c>
      <c r="CB76" s="282">
        <v>0</v>
      </c>
      <c r="CC76" s="282">
        <v>0</v>
      </c>
      <c r="CD76" s="282">
        <v>0</v>
      </c>
      <c r="CE76" s="25">
        <v>0</v>
      </c>
      <c r="CF76" s="328">
        <v>0</v>
      </c>
    </row>
    <row r="77" spans="1:84">
      <c r="A77" s="26" t="s">
        <v>276</v>
      </c>
      <c r="B77" s="336"/>
      <c r="C77" s="282">
        <v>0</v>
      </c>
      <c r="D77" s="282">
        <v>0</v>
      </c>
      <c r="E77" s="282">
        <v>0</v>
      </c>
      <c r="F77" s="282">
        <v>0</v>
      </c>
      <c r="G77" s="282">
        <v>0</v>
      </c>
      <c r="H77" s="282">
        <v>0</v>
      </c>
      <c r="I77" s="282">
        <v>0</v>
      </c>
      <c r="J77" s="282">
        <v>0</v>
      </c>
      <c r="K77" s="282">
        <v>0</v>
      </c>
      <c r="L77" s="282">
        <v>0</v>
      </c>
      <c r="M77" s="282">
        <v>0</v>
      </c>
      <c r="N77" s="282">
        <v>0</v>
      </c>
      <c r="O77" s="282">
        <v>0</v>
      </c>
      <c r="P77" s="282">
        <v>0</v>
      </c>
      <c r="Q77" s="282">
        <v>0</v>
      </c>
      <c r="R77" s="282">
        <v>0</v>
      </c>
      <c r="S77" s="282">
        <v>0</v>
      </c>
      <c r="T77" s="282">
        <v>0</v>
      </c>
      <c r="U77" s="282">
        <v>0</v>
      </c>
      <c r="V77" s="282">
        <v>0</v>
      </c>
      <c r="W77" s="282">
        <v>0</v>
      </c>
      <c r="X77" s="282">
        <v>0</v>
      </c>
      <c r="Y77" s="282">
        <v>0</v>
      </c>
      <c r="Z77" s="282">
        <v>0</v>
      </c>
      <c r="AA77" s="282">
        <v>0</v>
      </c>
      <c r="AB77" s="282">
        <v>0</v>
      </c>
      <c r="AC77" s="282">
        <v>0</v>
      </c>
      <c r="AD77" s="282">
        <v>0</v>
      </c>
      <c r="AE77" s="282">
        <v>0</v>
      </c>
      <c r="AF77" s="282">
        <v>0</v>
      </c>
      <c r="AG77" s="282">
        <v>0</v>
      </c>
      <c r="AH77" s="282">
        <v>0</v>
      </c>
      <c r="AI77" s="282">
        <v>0</v>
      </c>
      <c r="AJ77" s="282">
        <v>0</v>
      </c>
      <c r="AK77" s="282">
        <v>0</v>
      </c>
      <c r="AL77" s="282">
        <v>0</v>
      </c>
      <c r="AM77" s="282">
        <v>0</v>
      </c>
      <c r="AN77" s="282">
        <v>0</v>
      </c>
      <c r="AO77" s="282">
        <v>0</v>
      </c>
      <c r="AP77" s="282">
        <v>0</v>
      </c>
      <c r="AQ77" s="282">
        <v>0</v>
      </c>
      <c r="AR77" s="282">
        <v>0</v>
      </c>
      <c r="AS77" s="282">
        <v>0</v>
      </c>
      <c r="AT77" s="282">
        <v>0</v>
      </c>
      <c r="AU77" s="282">
        <v>0</v>
      </c>
      <c r="AV77" s="282">
        <v>0</v>
      </c>
      <c r="AW77" s="282">
        <v>0</v>
      </c>
      <c r="AX77" s="282">
        <v>0</v>
      </c>
      <c r="AY77" s="282">
        <v>0</v>
      </c>
      <c r="AZ77" s="282">
        <v>0</v>
      </c>
      <c r="BA77" s="282">
        <v>0</v>
      </c>
      <c r="BB77" s="282">
        <v>0</v>
      </c>
      <c r="BC77" s="282">
        <v>0</v>
      </c>
      <c r="BD77" s="282">
        <v>0</v>
      </c>
      <c r="BE77" s="282">
        <v>0</v>
      </c>
      <c r="BF77" s="282">
        <v>0</v>
      </c>
      <c r="BG77" s="282">
        <v>0</v>
      </c>
      <c r="BH77" s="282">
        <v>0</v>
      </c>
      <c r="BI77" s="282">
        <v>0</v>
      </c>
      <c r="BJ77" s="282">
        <v>0</v>
      </c>
      <c r="BK77" s="282">
        <v>0</v>
      </c>
      <c r="BL77" s="282">
        <v>0</v>
      </c>
      <c r="BM77" s="282">
        <v>0</v>
      </c>
      <c r="BN77" s="282">
        <v>0</v>
      </c>
      <c r="BO77" s="282">
        <v>0</v>
      </c>
      <c r="BP77" s="282">
        <v>0</v>
      </c>
      <c r="BQ77" s="282">
        <v>0</v>
      </c>
      <c r="BR77" s="282">
        <v>0</v>
      </c>
      <c r="BS77" s="282">
        <v>0</v>
      </c>
      <c r="BT77" s="282">
        <v>0</v>
      </c>
      <c r="BU77" s="282">
        <v>0</v>
      </c>
      <c r="BV77" s="282">
        <v>0</v>
      </c>
      <c r="BW77" s="282">
        <v>0</v>
      </c>
      <c r="BX77" s="282">
        <v>0</v>
      </c>
      <c r="BY77" s="282">
        <v>0</v>
      </c>
      <c r="BZ77" s="282">
        <v>0</v>
      </c>
      <c r="CA77" s="282">
        <v>0</v>
      </c>
      <c r="CB77" s="282">
        <v>0</v>
      </c>
      <c r="CC77" s="282">
        <v>0</v>
      </c>
      <c r="CD77" s="282">
        <v>0</v>
      </c>
      <c r="CE77" s="25">
        <v>0</v>
      </c>
      <c r="CF77" s="328">
        <v>0</v>
      </c>
    </row>
    <row r="78" spans="1:84">
      <c r="A78" s="26" t="s">
        <v>277</v>
      </c>
      <c r="B78" s="16"/>
      <c r="C78" s="282">
        <v>0</v>
      </c>
      <c r="D78" s="282">
        <v>0</v>
      </c>
      <c r="E78" s="282">
        <v>0</v>
      </c>
      <c r="F78" s="282">
        <v>0</v>
      </c>
      <c r="G78" s="282">
        <v>0</v>
      </c>
      <c r="H78" s="282">
        <v>0</v>
      </c>
      <c r="I78" s="282">
        <v>0</v>
      </c>
      <c r="J78" s="282">
        <v>0</v>
      </c>
      <c r="K78" s="282">
        <v>0</v>
      </c>
      <c r="L78" s="282">
        <v>0</v>
      </c>
      <c r="M78" s="282">
        <v>0</v>
      </c>
      <c r="N78" s="282">
        <v>0</v>
      </c>
      <c r="O78" s="282">
        <v>0</v>
      </c>
      <c r="P78" s="282">
        <v>0</v>
      </c>
      <c r="Q78" s="282">
        <v>0</v>
      </c>
      <c r="R78" s="282">
        <v>0</v>
      </c>
      <c r="S78" s="282">
        <v>0</v>
      </c>
      <c r="T78" s="282">
        <v>0</v>
      </c>
      <c r="U78" s="282">
        <v>0</v>
      </c>
      <c r="V78" s="282">
        <v>0</v>
      </c>
      <c r="W78" s="282">
        <v>0</v>
      </c>
      <c r="X78" s="282">
        <v>0</v>
      </c>
      <c r="Y78" s="282">
        <v>0</v>
      </c>
      <c r="Z78" s="282">
        <v>0</v>
      </c>
      <c r="AA78" s="282">
        <v>0</v>
      </c>
      <c r="AB78" s="282">
        <v>0</v>
      </c>
      <c r="AC78" s="282">
        <v>0</v>
      </c>
      <c r="AD78" s="282">
        <v>0</v>
      </c>
      <c r="AE78" s="282">
        <v>0</v>
      </c>
      <c r="AF78" s="282">
        <v>0</v>
      </c>
      <c r="AG78" s="282">
        <v>0</v>
      </c>
      <c r="AH78" s="282">
        <v>0</v>
      </c>
      <c r="AI78" s="282">
        <v>0</v>
      </c>
      <c r="AJ78" s="282">
        <v>0</v>
      </c>
      <c r="AK78" s="282">
        <v>0</v>
      </c>
      <c r="AL78" s="282">
        <v>0</v>
      </c>
      <c r="AM78" s="282">
        <v>0</v>
      </c>
      <c r="AN78" s="282">
        <v>0</v>
      </c>
      <c r="AO78" s="282">
        <v>0</v>
      </c>
      <c r="AP78" s="282">
        <v>0</v>
      </c>
      <c r="AQ78" s="282">
        <v>0</v>
      </c>
      <c r="AR78" s="282">
        <v>0</v>
      </c>
      <c r="AS78" s="282">
        <v>0</v>
      </c>
      <c r="AT78" s="282">
        <v>0</v>
      </c>
      <c r="AU78" s="282">
        <v>0</v>
      </c>
      <c r="AV78" s="282">
        <v>0</v>
      </c>
      <c r="AW78" s="282">
        <v>0</v>
      </c>
      <c r="AX78" s="282">
        <v>0</v>
      </c>
      <c r="AY78" s="282">
        <v>0</v>
      </c>
      <c r="AZ78" s="282">
        <v>0</v>
      </c>
      <c r="BA78" s="282">
        <v>0</v>
      </c>
      <c r="BB78" s="282">
        <v>0</v>
      </c>
      <c r="BC78" s="282">
        <v>0</v>
      </c>
      <c r="BD78" s="282">
        <v>0</v>
      </c>
      <c r="BE78" s="282">
        <v>0</v>
      </c>
      <c r="BF78" s="282">
        <v>0</v>
      </c>
      <c r="BG78" s="282">
        <v>0</v>
      </c>
      <c r="BH78" s="282">
        <v>0</v>
      </c>
      <c r="BI78" s="282">
        <v>0</v>
      </c>
      <c r="BJ78" s="282">
        <v>0</v>
      </c>
      <c r="BK78" s="282">
        <v>0</v>
      </c>
      <c r="BL78" s="282">
        <v>0</v>
      </c>
      <c r="BM78" s="282">
        <v>0</v>
      </c>
      <c r="BN78" s="282">
        <v>0</v>
      </c>
      <c r="BO78" s="282">
        <v>0</v>
      </c>
      <c r="BP78" s="282">
        <v>0</v>
      </c>
      <c r="BQ78" s="282">
        <v>0</v>
      </c>
      <c r="BR78" s="282">
        <v>0</v>
      </c>
      <c r="BS78" s="282">
        <v>0</v>
      </c>
      <c r="BT78" s="282">
        <v>0</v>
      </c>
      <c r="BU78" s="282">
        <v>0</v>
      </c>
      <c r="BV78" s="282">
        <v>0</v>
      </c>
      <c r="BW78" s="282">
        <v>0</v>
      </c>
      <c r="BX78" s="282">
        <v>0</v>
      </c>
      <c r="BY78" s="282">
        <v>0</v>
      </c>
      <c r="BZ78" s="282">
        <v>0</v>
      </c>
      <c r="CA78" s="282">
        <v>0</v>
      </c>
      <c r="CB78" s="282">
        <v>0</v>
      </c>
      <c r="CC78" s="282">
        <v>0</v>
      </c>
      <c r="CD78" s="282">
        <v>0</v>
      </c>
      <c r="CE78" s="25">
        <v>0</v>
      </c>
      <c r="CF78" s="328">
        <v>0</v>
      </c>
    </row>
    <row r="79" spans="1:84">
      <c r="A79" s="26" t="s">
        <v>278</v>
      </c>
      <c r="B79" s="16"/>
      <c r="C79" s="282">
        <v>0</v>
      </c>
      <c r="D79" s="282">
        <v>0</v>
      </c>
      <c r="E79" s="282">
        <v>0</v>
      </c>
      <c r="F79" s="282">
        <v>0</v>
      </c>
      <c r="G79" s="282">
        <v>0</v>
      </c>
      <c r="H79" s="282">
        <v>0</v>
      </c>
      <c r="I79" s="282">
        <v>0</v>
      </c>
      <c r="J79" s="282">
        <v>0</v>
      </c>
      <c r="K79" s="282">
        <v>0</v>
      </c>
      <c r="L79" s="282">
        <v>0</v>
      </c>
      <c r="M79" s="282">
        <v>0</v>
      </c>
      <c r="N79" s="282">
        <v>3051</v>
      </c>
      <c r="O79" s="282">
        <v>0</v>
      </c>
      <c r="P79" s="282">
        <v>0</v>
      </c>
      <c r="Q79" s="282">
        <v>0</v>
      </c>
      <c r="R79" s="282">
        <v>0</v>
      </c>
      <c r="S79" s="282">
        <v>0</v>
      </c>
      <c r="T79" s="282">
        <v>0</v>
      </c>
      <c r="U79" s="282">
        <v>0</v>
      </c>
      <c r="V79" s="282">
        <v>0</v>
      </c>
      <c r="W79" s="282">
        <v>0</v>
      </c>
      <c r="X79" s="282">
        <v>0</v>
      </c>
      <c r="Y79" s="282">
        <v>0</v>
      </c>
      <c r="Z79" s="282">
        <v>0</v>
      </c>
      <c r="AA79" s="282">
        <v>0</v>
      </c>
      <c r="AB79" s="282">
        <v>0</v>
      </c>
      <c r="AC79" s="282">
        <v>0</v>
      </c>
      <c r="AD79" s="282">
        <v>0</v>
      </c>
      <c r="AE79" s="282">
        <v>0</v>
      </c>
      <c r="AF79" s="282">
        <v>0</v>
      </c>
      <c r="AG79" s="282">
        <v>0</v>
      </c>
      <c r="AH79" s="282">
        <v>0</v>
      </c>
      <c r="AI79" s="282">
        <v>0</v>
      </c>
      <c r="AJ79" s="282">
        <v>0</v>
      </c>
      <c r="AK79" s="282">
        <v>0</v>
      </c>
      <c r="AL79" s="282">
        <v>0</v>
      </c>
      <c r="AM79" s="282">
        <v>0</v>
      </c>
      <c r="AN79" s="282">
        <v>0</v>
      </c>
      <c r="AO79" s="282">
        <v>0</v>
      </c>
      <c r="AP79" s="282">
        <v>0</v>
      </c>
      <c r="AQ79" s="282">
        <v>0</v>
      </c>
      <c r="AR79" s="282">
        <v>0</v>
      </c>
      <c r="AS79" s="282">
        <v>0</v>
      </c>
      <c r="AT79" s="282">
        <v>0</v>
      </c>
      <c r="AU79" s="282">
        <v>0</v>
      </c>
      <c r="AV79" s="282">
        <v>0</v>
      </c>
      <c r="AW79" s="282">
        <v>0</v>
      </c>
      <c r="AX79" s="282">
        <v>0</v>
      </c>
      <c r="AY79" s="282">
        <v>0</v>
      </c>
      <c r="AZ79" s="282">
        <v>0</v>
      </c>
      <c r="BA79" s="282">
        <v>0</v>
      </c>
      <c r="BB79" s="282">
        <v>0</v>
      </c>
      <c r="BC79" s="282">
        <v>0</v>
      </c>
      <c r="BD79" s="282">
        <v>0</v>
      </c>
      <c r="BE79" s="282">
        <v>0</v>
      </c>
      <c r="BF79" s="282">
        <v>0</v>
      </c>
      <c r="BG79" s="282">
        <v>0</v>
      </c>
      <c r="BH79" s="282">
        <v>0</v>
      </c>
      <c r="BI79" s="282">
        <v>0</v>
      </c>
      <c r="BJ79" s="282">
        <v>0</v>
      </c>
      <c r="BK79" s="282">
        <v>0</v>
      </c>
      <c r="BL79" s="282">
        <v>0</v>
      </c>
      <c r="BM79" s="282">
        <v>0</v>
      </c>
      <c r="BN79" s="282">
        <v>28583</v>
      </c>
      <c r="BO79" s="282">
        <v>0</v>
      </c>
      <c r="BP79" s="282">
        <v>0</v>
      </c>
      <c r="BQ79" s="282">
        <v>0</v>
      </c>
      <c r="BR79" s="282">
        <v>0</v>
      </c>
      <c r="BS79" s="282">
        <v>0</v>
      </c>
      <c r="BT79" s="282">
        <v>0</v>
      </c>
      <c r="BU79" s="282">
        <v>0</v>
      </c>
      <c r="BV79" s="282">
        <v>0</v>
      </c>
      <c r="BW79" s="282">
        <v>0</v>
      </c>
      <c r="BX79" s="282">
        <v>0</v>
      </c>
      <c r="BY79" s="282">
        <v>0</v>
      </c>
      <c r="BZ79" s="282">
        <v>0</v>
      </c>
      <c r="CA79" s="282">
        <v>0</v>
      </c>
      <c r="CB79" s="282">
        <v>0</v>
      </c>
      <c r="CC79" s="282">
        <v>0</v>
      </c>
      <c r="CD79" s="282">
        <v>0</v>
      </c>
      <c r="CE79" s="25">
        <v>31634</v>
      </c>
      <c r="CF79" s="328">
        <v>0</v>
      </c>
    </row>
    <row r="80" spans="1:84">
      <c r="A80" s="26" t="s">
        <v>279</v>
      </c>
      <c r="B80" s="16"/>
      <c r="C80" s="282">
        <v>0</v>
      </c>
      <c r="D80" s="282">
        <v>0</v>
      </c>
      <c r="E80" s="282">
        <v>0</v>
      </c>
      <c r="F80" s="282">
        <v>0</v>
      </c>
      <c r="G80" s="282">
        <v>0</v>
      </c>
      <c r="H80" s="282">
        <v>0</v>
      </c>
      <c r="I80" s="282">
        <v>0</v>
      </c>
      <c r="J80" s="282">
        <v>0</v>
      </c>
      <c r="K80" s="282">
        <v>0</v>
      </c>
      <c r="L80" s="282">
        <v>0</v>
      </c>
      <c r="M80" s="282">
        <v>0</v>
      </c>
      <c r="N80" s="282">
        <v>2636</v>
      </c>
      <c r="O80" s="282">
        <v>0</v>
      </c>
      <c r="P80" s="282">
        <v>0</v>
      </c>
      <c r="Q80" s="282">
        <v>0</v>
      </c>
      <c r="R80" s="282">
        <v>0</v>
      </c>
      <c r="S80" s="282">
        <v>0</v>
      </c>
      <c r="T80" s="282">
        <v>0</v>
      </c>
      <c r="U80" s="282">
        <v>645</v>
      </c>
      <c r="V80" s="282">
        <v>0</v>
      </c>
      <c r="W80" s="282">
        <v>0</v>
      </c>
      <c r="X80" s="282">
        <v>0</v>
      </c>
      <c r="Y80" s="282">
        <v>0</v>
      </c>
      <c r="Z80" s="282">
        <v>0</v>
      </c>
      <c r="AA80" s="282">
        <v>0</v>
      </c>
      <c r="AB80" s="282">
        <v>0</v>
      </c>
      <c r="AC80" s="282">
        <v>0</v>
      </c>
      <c r="AD80" s="282">
        <v>0</v>
      </c>
      <c r="AE80" s="282">
        <v>3555</v>
      </c>
      <c r="AF80" s="282">
        <v>0</v>
      </c>
      <c r="AG80" s="282">
        <v>3311</v>
      </c>
      <c r="AH80" s="282">
        <v>531</v>
      </c>
      <c r="AI80" s="282">
        <v>0</v>
      </c>
      <c r="AJ80" s="282">
        <v>19223</v>
      </c>
      <c r="AK80" s="282">
        <v>0</v>
      </c>
      <c r="AL80" s="282">
        <v>0</v>
      </c>
      <c r="AM80" s="282">
        <v>0</v>
      </c>
      <c r="AN80" s="282">
        <v>0</v>
      </c>
      <c r="AO80" s="282">
        <v>0</v>
      </c>
      <c r="AP80" s="282">
        <v>0</v>
      </c>
      <c r="AQ80" s="282">
        <v>0</v>
      </c>
      <c r="AR80" s="282">
        <v>0</v>
      </c>
      <c r="AS80" s="282">
        <v>0</v>
      </c>
      <c r="AT80" s="282">
        <v>0</v>
      </c>
      <c r="AU80" s="282">
        <v>0</v>
      </c>
      <c r="AV80" s="282">
        <v>0</v>
      </c>
      <c r="AW80" s="282">
        <v>0</v>
      </c>
      <c r="AX80" s="282">
        <v>0</v>
      </c>
      <c r="AY80" s="282">
        <v>0</v>
      </c>
      <c r="AZ80" s="282">
        <v>0</v>
      </c>
      <c r="BA80" s="282">
        <v>0</v>
      </c>
      <c r="BB80" s="282">
        <v>2704</v>
      </c>
      <c r="BC80" s="282">
        <v>0</v>
      </c>
      <c r="BD80" s="282">
        <v>0</v>
      </c>
      <c r="BE80" s="282">
        <v>0</v>
      </c>
      <c r="BF80" s="282">
        <v>0</v>
      </c>
      <c r="BG80" s="282">
        <v>0</v>
      </c>
      <c r="BH80" s="282">
        <v>0</v>
      </c>
      <c r="BI80" s="282">
        <v>0</v>
      </c>
      <c r="BJ80" s="282">
        <v>0</v>
      </c>
      <c r="BK80" s="282">
        <v>0</v>
      </c>
      <c r="BL80" s="282">
        <v>0</v>
      </c>
      <c r="BM80" s="282">
        <v>105</v>
      </c>
      <c r="BN80" s="282">
        <v>55909</v>
      </c>
      <c r="BO80" s="282">
        <v>0</v>
      </c>
      <c r="BP80" s="282">
        <v>0</v>
      </c>
      <c r="BQ80" s="282">
        <v>0</v>
      </c>
      <c r="BR80" s="282">
        <v>0</v>
      </c>
      <c r="BS80" s="282">
        <v>0</v>
      </c>
      <c r="BT80" s="282">
        <v>0</v>
      </c>
      <c r="BU80" s="282">
        <v>0</v>
      </c>
      <c r="BV80" s="282">
        <v>0</v>
      </c>
      <c r="BW80" s="282">
        <v>0</v>
      </c>
      <c r="BX80" s="282">
        <v>0</v>
      </c>
      <c r="BY80" s="282">
        <v>0</v>
      </c>
      <c r="BZ80" s="282">
        <v>0</v>
      </c>
      <c r="CA80" s="282">
        <v>0</v>
      </c>
      <c r="CB80" s="282">
        <v>0</v>
      </c>
      <c r="CC80" s="282">
        <v>0</v>
      </c>
      <c r="CD80" s="282">
        <v>0</v>
      </c>
      <c r="CE80" s="25">
        <v>88619</v>
      </c>
      <c r="CF80" s="328">
        <v>0</v>
      </c>
    </row>
    <row r="81" spans="1:84">
      <c r="A81" s="26" t="s">
        <v>280</v>
      </c>
      <c r="B81" s="16"/>
      <c r="C81" s="282">
        <v>0</v>
      </c>
      <c r="D81" s="282">
        <v>0</v>
      </c>
      <c r="E81" s="282">
        <v>0</v>
      </c>
      <c r="F81" s="282">
        <v>0</v>
      </c>
      <c r="G81" s="282">
        <v>0</v>
      </c>
      <c r="H81" s="282">
        <v>0</v>
      </c>
      <c r="I81" s="282">
        <v>0</v>
      </c>
      <c r="J81" s="282">
        <v>0</v>
      </c>
      <c r="K81" s="282">
        <v>0</v>
      </c>
      <c r="L81" s="282">
        <v>0</v>
      </c>
      <c r="M81" s="282">
        <v>0</v>
      </c>
      <c r="N81" s="282">
        <v>0</v>
      </c>
      <c r="O81" s="282">
        <v>0</v>
      </c>
      <c r="P81" s="282">
        <v>0</v>
      </c>
      <c r="Q81" s="282">
        <v>0</v>
      </c>
      <c r="R81" s="282">
        <v>0</v>
      </c>
      <c r="S81" s="282">
        <v>0</v>
      </c>
      <c r="T81" s="282">
        <v>0</v>
      </c>
      <c r="U81" s="282">
        <v>0</v>
      </c>
      <c r="V81" s="282">
        <v>0</v>
      </c>
      <c r="W81" s="282">
        <v>0</v>
      </c>
      <c r="X81" s="282">
        <v>0</v>
      </c>
      <c r="Y81" s="282">
        <v>0</v>
      </c>
      <c r="Z81" s="282">
        <v>0</v>
      </c>
      <c r="AA81" s="282">
        <v>0</v>
      </c>
      <c r="AB81" s="282">
        <v>0</v>
      </c>
      <c r="AC81" s="282">
        <v>0</v>
      </c>
      <c r="AD81" s="282">
        <v>0</v>
      </c>
      <c r="AE81" s="282">
        <v>0</v>
      </c>
      <c r="AF81" s="282">
        <v>0</v>
      </c>
      <c r="AG81" s="282">
        <v>0</v>
      </c>
      <c r="AH81" s="282">
        <v>0</v>
      </c>
      <c r="AI81" s="282">
        <v>0</v>
      </c>
      <c r="AJ81" s="282">
        <v>0</v>
      </c>
      <c r="AK81" s="282">
        <v>0</v>
      </c>
      <c r="AL81" s="282">
        <v>0</v>
      </c>
      <c r="AM81" s="282">
        <v>0</v>
      </c>
      <c r="AN81" s="282">
        <v>0</v>
      </c>
      <c r="AO81" s="282">
        <v>0</v>
      </c>
      <c r="AP81" s="282">
        <v>0</v>
      </c>
      <c r="AQ81" s="282">
        <v>0</v>
      </c>
      <c r="AR81" s="282">
        <v>0</v>
      </c>
      <c r="AS81" s="282">
        <v>0</v>
      </c>
      <c r="AT81" s="282">
        <v>0</v>
      </c>
      <c r="AU81" s="282">
        <v>0</v>
      </c>
      <c r="AV81" s="282">
        <v>0</v>
      </c>
      <c r="AW81" s="282">
        <v>0</v>
      </c>
      <c r="AX81" s="282">
        <v>0</v>
      </c>
      <c r="AY81" s="282">
        <v>0</v>
      </c>
      <c r="AZ81" s="282">
        <v>0</v>
      </c>
      <c r="BA81" s="282">
        <v>0</v>
      </c>
      <c r="BB81" s="282">
        <v>0</v>
      </c>
      <c r="BC81" s="282">
        <v>0</v>
      </c>
      <c r="BD81" s="282">
        <v>0</v>
      </c>
      <c r="BE81" s="282">
        <v>0</v>
      </c>
      <c r="BF81" s="282">
        <v>0</v>
      </c>
      <c r="BG81" s="282">
        <v>0</v>
      </c>
      <c r="BH81" s="282">
        <v>0</v>
      </c>
      <c r="BI81" s="282">
        <v>0</v>
      </c>
      <c r="BJ81" s="282">
        <v>0</v>
      </c>
      <c r="BK81" s="282">
        <v>0</v>
      </c>
      <c r="BL81" s="282">
        <v>0</v>
      </c>
      <c r="BM81" s="282">
        <v>0</v>
      </c>
      <c r="BN81" s="282">
        <v>0</v>
      </c>
      <c r="BO81" s="282">
        <v>0</v>
      </c>
      <c r="BP81" s="282">
        <v>0</v>
      </c>
      <c r="BQ81" s="282">
        <v>0</v>
      </c>
      <c r="BR81" s="282">
        <v>0</v>
      </c>
      <c r="BS81" s="282">
        <v>0</v>
      </c>
      <c r="BT81" s="282">
        <v>0</v>
      </c>
      <c r="BU81" s="282">
        <v>0</v>
      </c>
      <c r="BV81" s="282">
        <v>0</v>
      </c>
      <c r="BW81" s="282">
        <v>0</v>
      </c>
      <c r="BX81" s="282">
        <v>0</v>
      </c>
      <c r="BY81" s="282">
        <v>0</v>
      </c>
      <c r="BZ81" s="282">
        <v>0</v>
      </c>
      <c r="CA81" s="282">
        <v>0</v>
      </c>
      <c r="CB81" s="282">
        <v>0</v>
      </c>
      <c r="CC81" s="282">
        <v>0</v>
      </c>
      <c r="CD81" s="282">
        <v>0</v>
      </c>
      <c r="CE81" s="25">
        <v>0</v>
      </c>
      <c r="CF81" s="328">
        <v>0</v>
      </c>
    </row>
    <row r="82" spans="1:84">
      <c r="A82" s="26" t="s">
        <v>281</v>
      </c>
      <c r="B82" s="16"/>
      <c r="C82" s="282">
        <v>0</v>
      </c>
      <c r="D82" s="282">
        <v>0</v>
      </c>
      <c r="E82" s="282">
        <v>0</v>
      </c>
      <c r="F82" s="282">
        <v>0</v>
      </c>
      <c r="G82" s="282">
        <v>0</v>
      </c>
      <c r="H82" s="282">
        <v>0</v>
      </c>
      <c r="I82" s="282">
        <v>0</v>
      </c>
      <c r="J82" s="282">
        <v>0</v>
      </c>
      <c r="K82" s="282">
        <v>0</v>
      </c>
      <c r="L82" s="282">
        <v>0</v>
      </c>
      <c r="M82" s="282">
        <v>0</v>
      </c>
      <c r="N82" s="282">
        <v>0</v>
      </c>
      <c r="O82" s="282">
        <v>0</v>
      </c>
      <c r="P82" s="282">
        <v>0</v>
      </c>
      <c r="Q82" s="282">
        <v>0</v>
      </c>
      <c r="R82" s="282">
        <v>0</v>
      </c>
      <c r="S82" s="282">
        <v>0</v>
      </c>
      <c r="T82" s="282">
        <v>0</v>
      </c>
      <c r="U82" s="282">
        <v>0</v>
      </c>
      <c r="V82" s="282">
        <v>0</v>
      </c>
      <c r="W82" s="282">
        <v>0</v>
      </c>
      <c r="X82" s="282">
        <v>0</v>
      </c>
      <c r="Y82" s="282">
        <v>0</v>
      </c>
      <c r="Z82" s="282">
        <v>0</v>
      </c>
      <c r="AA82" s="282">
        <v>0</v>
      </c>
      <c r="AB82" s="282">
        <v>0</v>
      </c>
      <c r="AC82" s="282">
        <v>0</v>
      </c>
      <c r="AD82" s="282">
        <v>0</v>
      </c>
      <c r="AE82" s="282">
        <v>0</v>
      </c>
      <c r="AF82" s="282">
        <v>0</v>
      </c>
      <c r="AG82" s="282">
        <v>0</v>
      </c>
      <c r="AH82" s="282">
        <v>0</v>
      </c>
      <c r="AI82" s="282">
        <v>0</v>
      </c>
      <c r="AJ82" s="282">
        <v>0</v>
      </c>
      <c r="AK82" s="282">
        <v>0</v>
      </c>
      <c r="AL82" s="282">
        <v>0</v>
      </c>
      <c r="AM82" s="282">
        <v>0</v>
      </c>
      <c r="AN82" s="282">
        <v>0</v>
      </c>
      <c r="AO82" s="282">
        <v>0</v>
      </c>
      <c r="AP82" s="282">
        <v>0</v>
      </c>
      <c r="AQ82" s="282">
        <v>0</v>
      </c>
      <c r="AR82" s="282">
        <v>0</v>
      </c>
      <c r="AS82" s="282">
        <v>0</v>
      </c>
      <c r="AT82" s="282">
        <v>0</v>
      </c>
      <c r="AU82" s="282">
        <v>0</v>
      </c>
      <c r="AV82" s="282">
        <v>0</v>
      </c>
      <c r="AW82" s="282">
        <v>0</v>
      </c>
      <c r="AX82" s="282">
        <v>0</v>
      </c>
      <c r="AY82" s="282">
        <v>0</v>
      </c>
      <c r="AZ82" s="282">
        <v>0</v>
      </c>
      <c r="BA82" s="282">
        <v>0</v>
      </c>
      <c r="BB82" s="282">
        <v>0</v>
      </c>
      <c r="BC82" s="282">
        <v>0</v>
      </c>
      <c r="BD82" s="282">
        <v>0</v>
      </c>
      <c r="BE82" s="282">
        <v>0</v>
      </c>
      <c r="BF82" s="282">
        <v>0</v>
      </c>
      <c r="BG82" s="282">
        <v>0</v>
      </c>
      <c r="BH82" s="282">
        <v>0</v>
      </c>
      <c r="BI82" s="282">
        <v>0</v>
      </c>
      <c r="BJ82" s="282">
        <v>0</v>
      </c>
      <c r="BK82" s="282">
        <v>0</v>
      </c>
      <c r="BL82" s="282">
        <v>0</v>
      </c>
      <c r="BM82" s="282">
        <v>0</v>
      </c>
      <c r="BN82" s="282">
        <v>0</v>
      </c>
      <c r="BO82" s="282">
        <v>0</v>
      </c>
      <c r="BP82" s="282">
        <v>0</v>
      </c>
      <c r="BQ82" s="282">
        <v>0</v>
      </c>
      <c r="BR82" s="282">
        <v>0</v>
      </c>
      <c r="BS82" s="282">
        <v>0</v>
      </c>
      <c r="BT82" s="282">
        <v>0</v>
      </c>
      <c r="BU82" s="282">
        <v>0</v>
      </c>
      <c r="BV82" s="282">
        <v>0</v>
      </c>
      <c r="BW82" s="282">
        <v>0</v>
      </c>
      <c r="BX82" s="282">
        <v>0</v>
      </c>
      <c r="BY82" s="282">
        <v>0</v>
      </c>
      <c r="BZ82" s="282">
        <v>0</v>
      </c>
      <c r="CA82" s="282">
        <v>0</v>
      </c>
      <c r="CB82" s="282">
        <v>0</v>
      </c>
      <c r="CC82" s="282">
        <v>0</v>
      </c>
      <c r="CD82" s="282">
        <v>0</v>
      </c>
      <c r="CE82" s="25">
        <v>0</v>
      </c>
      <c r="CF82" s="328">
        <v>0</v>
      </c>
    </row>
    <row r="83" spans="1:84">
      <c r="A83" s="26" t="s">
        <v>282</v>
      </c>
      <c r="B83" s="16"/>
      <c r="C83" s="273">
        <v>0</v>
      </c>
      <c r="D83" s="273">
        <v>0</v>
      </c>
      <c r="E83" s="329">
        <v>-32</v>
      </c>
      <c r="F83" s="329">
        <v>0</v>
      </c>
      <c r="G83" s="273">
        <v>0</v>
      </c>
      <c r="H83" s="273">
        <v>0</v>
      </c>
      <c r="I83" s="329">
        <v>0</v>
      </c>
      <c r="J83" s="329">
        <v>0</v>
      </c>
      <c r="K83" s="329">
        <v>0</v>
      </c>
      <c r="L83" s="329">
        <v>-1995</v>
      </c>
      <c r="M83" s="273">
        <v>0</v>
      </c>
      <c r="N83" s="273">
        <v>6294</v>
      </c>
      <c r="O83" s="273">
        <v>0</v>
      </c>
      <c r="P83" s="329">
        <v>0</v>
      </c>
      <c r="Q83" s="329">
        <v>0</v>
      </c>
      <c r="R83" s="331">
        <v>0</v>
      </c>
      <c r="S83" s="329">
        <v>0</v>
      </c>
      <c r="T83" s="273">
        <v>0</v>
      </c>
      <c r="U83" s="329">
        <v>14229</v>
      </c>
      <c r="V83" s="329">
        <v>348</v>
      </c>
      <c r="W83" s="273">
        <v>0</v>
      </c>
      <c r="X83" s="329">
        <v>0</v>
      </c>
      <c r="Y83" s="329">
        <v>2453</v>
      </c>
      <c r="Z83" s="329">
        <v>0</v>
      </c>
      <c r="AA83" s="329">
        <v>0</v>
      </c>
      <c r="AB83" s="329">
        <v>0</v>
      </c>
      <c r="AC83" s="329">
        <v>0</v>
      </c>
      <c r="AD83" s="329">
        <v>0</v>
      </c>
      <c r="AE83" s="329">
        <v>1780</v>
      </c>
      <c r="AF83" s="329">
        <v>0</v>
      </c>
      <c r="AG83" s="329">
        <v>0</v>
      </c>
      <c r="AH83" s="329">
        <v>2239</v>
      </c>
      <c r="AI83" s="329">
        <v>0</v>
      </c>
      <c r="AJ83" s="329">
        <v>6598</v>
      </c>
      <c r="AK83" s="329">
        <v>0</v>
      </c>
      <c r="AL83" s="329">
        <v>0</v>
      </c>
      <c r="AM83" s="329">
        <v>0</v>
      </c>
      <c r="AN83" s="329">
        <v>0</v>
      </c>
      <c r="AO83" s="273">
        <v>-24</v>
      </c>
      <c r="AP83" s="329">
        <v>0</v>
      </c>
      <c r="AQ83" s="273">
        <v>0</v>
      </c>
      <c r="AR83" s="273">
        <v>0</v>
      </c>
      <c r="AS83" s="273">
        <v>0</v>
      </c>
      <c r="AT83" s="273">
        <v>0</v>
      </c>
      <c r="AU83" s="329">
        <v>0</v>
      </c>
      <c r="AV83" s="329">
        <v>0</v>
      </c>
      <c r="AW83" s="329">
        <v>0</v>
      </c>
      <c r="AX83" s="329">
        <v>0</v>
      </c>
      <c r="AY83" s="329">
        <v>0</v>
      </c>
      <c r="AZ83" s="329">
        <v>0</v>
      </c>
      <c r="BA83" s="329">
        <v>0</v>
      </c>
      <c r="BB83" s="329">
        <v>0</v>
      </c>
      <c r="BC83" s="329">
        <v>0</v>
      </c>
      <c r="BD83" s="329">
        <v>77</v>
      </c>
      <c r="BE83" s="329">
        <v>328</v>
      </c>
      <c r="BF83" s="329">
        <v>0</v>
      </c>
      <c r="BG83" s="329">
        <v>0</v>
      </c>
      <c r="BH83" s="331">
        <v>0</v>
      </c>
      <c r="BI83" s="329">
        <v>0</v>
      </c>
      <c r="BJ83" s="329">
        <v>0</v>
      </c>
      <c r="BK83" s="329">
        <v>0</v>
      </c>
      <c r="BL83" s="329">
        <v>0</v>
      </c>
      <c r="BM83" s="329">
        <v>44704</v>
      </c>
      <c r="BN83" s="329">
        <v>162270</v>
      </c>
      <c r="BO83" s="329">
        <v>0</v>
      </c>
      <c r="BP83" s="329">
        <v>0</v>
      </c>
      <c r="BQ83" s="329">
        <v>0</v>
      </c>
      <c r="BR83" s="329">
        <v>0</v>
      </c>
      <c r="BS83" s="329">
        <v>0</v>
      </c>
      <c r="BT83" s="329">
        <v>0</v>
      </c>
      <c r="BU83" s="329">
        <v>0</v>
      </c>
      <c r="BV83" s="329">
        <v>115</v>
      </c>
      <c r="BW83" s="329">
        <v>0</v>
      </c>
      <c r="BX83" s="329">
        <v>0</v>
      </c>
      <c r="BY83" s="329">
        <v>13645</v>
      </c>
      <c r="BZ83" s="329">
        <v>0</v>
      </c>
      <c r="CA83" s="329">
        <v>0</v>
      </c>
      <c r="CB83" s="329">
        <v>0</v>
      </c>
      <c r="CC83" s="329">
        <v>0</v>
      </c>
      <c r="CD83" s="282">
        <v>354865</v>
      </c>
      <c r="CE83" s="25">
        <v>607894</v>
      </c>
      <c r="CF83" s="328">
        <v>0</v>
      </c>
    </row>
    <row r="84" spans="1:84">
      <c r="A84" s="31" t="s">
        <v>283</v>
      </c>
      <c r="B84" s="16"/>
      <c r="C84" s="273">
        <v>0</v>
      </c>
      <c r="D84" s="273">
        <v>0</v>
      </c>
      <c r="E84" s="273">
        <v>149</v>
      </c>
      <c r="F84" s="273">
        <v>0</v>
      </c>
      <c r="G84" s="273">
        <v>0</v>
      </c>
      <c r="H84" s="273">
        <v>0</v>
      </c>
      <c r="I84" s="273">
        <v>0</v>
      </c>
      <c r="J84" s="273">
        <v>0</v>
      </c>
      <c r="K84" s="273">
        <v>0</v>
      </c>
      <c r="L84" s="273">
        <v>0</v>
      </c>
      <c r="M84" s="273">
        <v>0</v>
      </c>
      <c r="N84" s="273">
        <v>74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0</v>
      </c>
      <c r="AC84" s="273">
        <v>0</v>
      </c>
      <c r="AD84" s="273">
        <v>0</v>
      </c>
      <c r="AE84" s="273">
        <v>0</v>
      </c>
      <c r="AF84" s="273">
        <v>0</v>
      </c>
      <c r="AG84" s="273">
        <v>0</v>
      </c>
      <c r="AH84" s="273">
        <v>0</v>
      </c>
      <c r="AI84" s="273">
        <v>0</v>
      </c>
      <c r="AJ84" s="273">
        <v>23763</v>
      </c>
      <c r="AK84" s="273">
        <v>0</v>
      </c>
      <c r="AL84" s="273">
        <v>0</v>
      </c>
      <c r="AM84" s="273">
        <v>0</v>
      </c>
      <c r="AN84" s="273">
        <v>0</v>
      </c>
      <c r="AO84" s="273">
        <v>0</v>
      </c>
      <c r="AP84" s="273">
        <v>0</v>
      </c>
      <c r="AQ84" s="273">
        <v>0</v>
      </c>
      <c r="AR84" s="273">
        <v>0</v>
      </c>
      <c r="AS84" s="273">
        <v>0</v>
      </c>
      <c r="AT84" s="273">
        <v>0</v>
      </c>
      <c r="AU84" s="273">
        <v>0</v>
      </c>
      <c r="AV84" s="273">
        <v>0</v>
      </c>
      <c r="AW84" s="273">
        <v>0</v>
      </c>
      <c r="AX84" s="273">
        <v>0</v>
      </c>
      <c r="AY84" s="273">
        <v>5433</v>
      </c>
      <c r="AZ84" s="273">
        <v>0</v>
      </c>
      <c r="BA84" s="273">
        <v>0</v>
      </c>
      <c r="BB84" s="273">
        <v>141</v>
      </c>
      <c r="BC84" s="273">
        <v>0</v>
      </c>
      <c r="BD84" s="273">
        <v>17306</v>
      </c>
      <c r="BE84" s="273">
        <v>0</v>
      </c>
      <c r="BF84" s="273">
        <v>0</v>
      </c>
      <c r="BG84" s="273">
        <v>0</v>
      </c>
      <c r="BH84" s="273">
        <v>0</v>
      </c>
      <c r="BI84" s="273">
        <v>0</v>
      </c>
      <c r="BJ84" s="273">
        <v>0</v>
      </c>
      <c r="BK84" s="273">
        <v>0</v>
      </c>
      <c r="BL84" s="273">
        <v>0</v>
      </c>
      <c r="BM84" s="273">
        <v>0</v>
      </c>
      <c r="BN84" s="273">
        <v>87507</v>
      </c>
      <c r="BO84" s="273">
        <v>0</v>
      </c>
      <c r="BP84" s="273">
        <v>0</v>
      </c>
      <c r="BQ84" s="273">
        <v>0</v>
      </c>
      <c r="BR84" s="273">
        <v>0</v>
      </c>
      <c r="BS84" s="273">
        <v>0</v>
      </c>
      <c r="BT84" s="273">
        <v>0</v>
      </c>
      <c r="BU84" s="273">
        <v>0</v>
      </c>
      <c r="BV84" s="273">
        <v>0</v>
      </c>
      <c r="BW84" s="273">
        <v>0</v>
      </c>
      <c r="BX84" s="273">
        <v>0</v>
      </c>
      <c r="BY84" s="273">
        <v>0</v>
      </c>
      <c r="BZ84" s="273">
        <v>0</v>
      </c>
      <c r="CA84" s="273">
        <v>0</v>
      </c>
      <c r="CB84" s="273">
        <v>0</v>
      </c>
      <c r="CC84" s="273">
        <v>0</v>
      </c>
      <c r="CD84" s="282">
        <v>0</v>
      </c>
      <c r="CE84" s="25">
        <v>134373</v>
      </c>
      <c r="CF84" s="328">
        <v>0</v>
      </c>
    </row>
    <row r="85" spans="1:84">
      <c r="A85" s="31" t="s">
        <v>284</v>
      </c>
      <c r="B85" s="25"/>
      <c r="C85" s="25">
        <v>0</v>
      </c>
      <c r="D85" s="25">
        <v>0</v>
      </c>
      <c r="E85" s="25">
        <v>52522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2859810</v>
      </c>
      <c r="M85" s="25">
        <v>0</v>
      </c>
      <c r="N85" s="25">
        <v>941622</v>
      </c>
      <c r="O85" s="25">
        <v>0</v>
      </c>
      <c r="P85" s="25">
        <v>23397</v>
      </c>
      <c r="Q85" s="25">
        <v>0</v>
      </c>
      <c r="R85" s="25">
        <v>0</v>
      </c>
      <c r="S85" s="25">
        <v>65154</v>
      </c>
      <c r="T85" s="25">
        <v>0</v>
      </c>
      <c r="U85" s="25">
        <v>300720</v>
      </c>
      <c r="V85" s="25">
        <v>34822</v>
      </c>
      <c r="W85" s="25">
        <v>0</v>
      </c>
      <c r="X85" s="25">
        <v>0</v>
      </c>
      <c r="Y85" s="25">
        <v>245666</v>
      </c>
      <c r="Z85" s="25">
        <v>0</v>
      </c>
      <c r="AA85" s="25">
        <v>0</v>
      </c>
      <c r="AB85" s="25">
        <v>226669</v>
      </c>
      <c r="AC85" s="25">
        <v>0</v>
      </c>
      <c r="AD85" s="25">
        <v>0</v>
      </c>
      <c r="AE85" s="25">
        <v>743002</v>
      </c>
      <c r="AF85" s="25">
        <v>0</v>
      </c>
      <c r="AG85" s="25">
        <v>1120124</v>
      </c>
      <c r="AH85" s="25">
        <v>236101</v>
      </c>
      <c r="AI85" s="25">
        <v>0</v>
      </c>
      <c r="AJ85" s="25">
        <v>1198884</v>
      </c>
      <c r="AK85" s="25">
        <v>0</v>
      </c>
      <c r="AL85" s="25">
        <v>0</v>
      </c>
      <c r="AM85" s="25">
        <v>0</v>
      </c>
      <c r="AN85" s="25">
        <v>0</v>
      </c>
      <c r="AO85" s="25">
        <v>31441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584829</v>
      </c>
      <c r="AZ85" s="25">
        <v>27353</v>
      </c>
      <c r="BA85" s="25">
        <v>194543</v>
      </c>
      <c r="BB85" s="25">
        <v>79861</v>
      </c>
      <c r="BC85" s="25">
        <v>0</v>
      </c>
      <c r="BD85" s="25">
        <v>104628</v>
      </c>
      <c r="BE85" s="25">
        <v>752909</v>
      </c>
      <c r="BF85" s="25">
        <v>199460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72410</v>
      </c>
      <c r="BM85" s="25">
        <v>710530</v>
      </c>
      <c r="BN85" s="25">
        <v>1569797</v>
      </c>
      <c r="BO85" s="25">
        <v>669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121769</v>
      </c>
      <c r="BW85" s="25">
        <v>0</v>
      </c>
      <c r="BX85" s="25">
        <v>0</v>
      </c>
      <c r="BY85" s="25">
        <v>391647</v>
      </c>
      <c r="BZ85" s="25">
        <v>0</v>
      </c>
      <c r="CA85" s="25">
        <v>0</v>
      </c>
      <c r="CB85" s="25">
        <v>0</v>
      </c>
      <c r="CC85" s="25">
        <v>0</v>
      </c>
      <c r="CD85" s="25">
        <v>354865</v>
      </c>
      <c r="CE85" s="25">
        <v>13245204</v>
      </c>
      <c r="CF85" s="328">
        <v>0</v>
      </c>
    </row>
    <row r="86" spans="1:84">
      <c r="A86" s="31" t="s">
        <v>285</v>
      </c>
      <c r="B86" s="25"/>
      <c r="C86" s="24" t="s">
        <v>247</v>
      </c>
      <c r="D86" s="24" t="s">
        <v>247</v>
      </c>
      <c r="E86" s="24" t="s">
        <v>247</v>
      </c>
      <c r="F86" s="24" t="s">
        <v>247</v>
      </c>
      <c r="G86" s="24" t="s">
        <v>247</v>
      </c>
      <c r="H86" s="24" t="s">
        <v>247</v>
      </c>
      <c r="I86" s="24" t="s">
        <v>247</v>
      </c>
      <c r="J86" s="24" t="s">
        <v>247</v>
      </c>
      <c r="K86" s="338" t="s">
        <v>247</v>
      </c>
      <c r="L86" s="24" t="s">
        <v>247</v>
      </c>
      <c r="M86" s="24" t="s">
        <v>247</v>
      </c>
      <c r="N86" s="24" t="s">
        <v>247</v>
      </c>
      <c r="O86" s="24" t="s">
        <v>247</v>
      </c>
      <c r="P86" s="24" t="s">
        <v>247</v>
      </c>
      <c r="Q86" s="24" t="s">
        <v>247</v>
      </c>
      <c r="R86" s="24" t="s">
        <v>247</v>
      </c>
      <c r="S86" s="24" t="s">
        <v>247</v>
      </c>
      <c r="T86" s="24" t="s">
        <v>247</v>
      </c>
      <c r="U86" s="24" t="s">
        <v>247</v>
      </c>
      <c r="V86" s="24" t="s">
        <v>247</v>
      </c>
      <c r="W86" s="24" t="s">
        <v>247</v>
      </c>
      <c r="X86" s="24" t="s">
        <v>247</v>
      </c>
      <c r="Y86" s="24" t="s">
        <v>247</v>
      </c>
      <c r="Z86" s="24" t="s">
        <v>247</v>
      </c>
      <c r="AA86" s="24" t="s">
        <v>247</v>
      </c>
      <c r="AB86" s="24" t="s">
        <v>247</v>
      </c>
      <c r="AC86" s="24" t="s">
        <v>247</v>
      </c>
      <c r="AD86" s="24" t="s">
        <v>247</v>
      </c>
      <c r="AE86" s="24" t="s">
        <v>247</v>
      </c>
      <c r="AF86" s="24" t="s">
        <v>247</v>
      </c>
      <c r="AG86" s="24" t="s">
        <v>247</v>
      </c>
      <c r="AH86" s="24" t="s">
        <v>247</v>
      </c>
      <c r="AI86" s="24" t="s">
        <v>247</v>
      </c>
      <c r="AJ86" s="24" t="s">
        <v>247</v>
      </c>
      <c r="AK86" s="24" t="s">
        <v>247</v>
      </c>
      <c r="AL86" s="24" t="s">
        <v>247</v>
      </c>
      <c r="AM86" s="24" t="s">
        <v>247</v>
      </c>
      <c r="AN86" s="24" t="s">
        <v>247</v>
      </c>
      <c r="AO86" s="24" t="s">
        <v>247</v>
      </c>
      <c r="AP86" s="24" t="s">
        <v>247</v>
      </c>
      <c r="AQ86" s="24" t="s">
        <v>247</v>
      </c>
      <c r="AR86" s="24" t="s">
        <v>247</v>
      </c>
      <c r="AS86" s="24" t="s">
        <v>247</v>
      </c>
      <c r="AT86" s="24" t="s">
        <v>247</v>
      </c>
      <c r="AU86" s="24" t="s">
        <v>247</v>
      </c>
      <c r="AV86" s="24" t="s">
        <v>247</v>
      </c>
      <c r="AW86" s="24" t="s">
        <v>247</v>
      </c>
      <c r="AX86" s="24" t="s">
        <v>247</v>
      </c>
      <c r="AY86" s="24" t="s">
        <v>247</v>
      </c>
      <c r="AZ86" s="24" t="s">
        <v>247</v>
      </c>
      <c r="BA86" s="24" t="s">
        <v>247</v>
      </c>
      <c r="BB86" s="24" t="s">
        <v>247</v>
      </c>
      <c r="BC86" s="24" t="s">
        <v>247</v>
      </c>
      <c r="BD86" s="24" t="s">
        <v>247</v>
      </c>
      <c r="BE86" s="24" t="s">
        <v>247</v>
      </c>
      <c r="BF86" s="24" t="s">
        <v>247</v>
      </c>
      <c r="BG86" s="24" t="s">
        <v>247</v>
      </c>
      <c r="BH86" s="24" t="s">
        <v>247</v>
      </c>
      <c r="BI86" s="24" t="s">
        <v>247</v>
      </c>
      <c r="BJ86" s="24" t="s">
        <v>247</v>
      </c>
      <c r="BK86" s="24" t="s">
        <v>247</v>
      </c>
      <c r="BL86" s="24" t="s">
        <v>247</v>
      </c>
      <c r="BM86" s="24" t="s">
        <v>247</v>
      </c>
      <c r="BN86" s="24" t="s">
        <v>247</v>
      </c>
      <c r="BO86" s="24" t="s">
        <v>247</v>
      </c>
      <c r="BP86" s="24" t="s">
        <v>247</v>
      </c>
      <c r="BQ86" s="24" t="s">
        <v>247</v>
      </c>
      <c r="BR86" s="24" t="s">
        <v>247</v>
      </c>
      <c r="BS86" s="24" t="s">
        <v>247</v>
      </c>
      <c r="BT86" s="24" t="s">
        <v>247</v>
      </c>
      <c r="BU86" s="24" t="s">
        <v>247</v>
      </c>
      <c r="BV86" s="24" t="s">
        <v>247</v>
      </c>
      <c r="BW86" s="24" t="s">
        <v>247</v>
      </c>
      <c r="BX86" s="24" t="s">
        <v>247</v>
      </c>
      <c r="BY86" s="24" t="s">
        <v>247</v>
      </c>
      <c r="BZ86" s="24" t="s">
        <v>247</v>
      </c>
      <c r="CA86" s="24" t="s">
        <v>247</v>
      </c>
      <c r="CB86" s="24" t="s">
        <v>247</v>
      </c>
      <c r="CC86" s="24" t="s">
        <v>247</v>
      </c>
      <c r="CD86" s="24" t="s">
        <v>247</v>
      </c>
      <c r="CE86" s="282">
        <v>858647</v>
      </c>
      <c r="CF86" s="328">
        <v>0</v>
      </c>
    </row>
    <row r="87" spans="1:84">
      <c r="A87" s="21" t="s">
        <v>286</v>
      </c>
      <c r="B87" s="16"/>
      <c r="C87" s="273">
        <v>0</v>
      </c>
      <c r="D87" s="273">
        <v>0</v>
      </c>
      <c r="E87" s="273">
        <v>207517</v>
      </c>
      <c r="F87" s="273">
        <v>0</v>
      </c>
      <c r="G87" s="273">
        <v>0</v>
      </c>
      <c r="H87" s="273">
        <v>0</v>
      </c>
      <c r="I87" s="273">
        <v>0</v>
      </c>
      <c r="J87" s="273">
        <v>0</v>
      </c>
      <c r="K87" s="273">
        <v>0</v>
      </c>
      <c r="L87" s="273">
        <v>1395965</v>
      </c>
      <c r="M87" s="273">
        <v>0</v>
      </c>
      <c r="N87" s="273">
        <v>520287</v>
      </c>
      <c r="O87" s="273">
        <v>0</v>
      </c>
      <c r="P87" s="273">
        <v>0</v>
      </c>
      <c r="Q87" s="273">
        <v>0</v>
      </c>
      <c r="R87" s="273">
        <v>0</v>
      </c>
      <c r="S87" s="273">
        <v>6330</v>
      </c>
      <c r="T87" s="273">
        <v>0</v>
      </c>
      <c r="U87" s="273">
        <v>60350</v>
      </c>
      <c r="V87" s="273">
        <v>7210</v>
      </c>
      <c r="W87" s="273">
        <v>0</v>
      </c>
      <c r="X87" s="273">
        <v>0</v>
      </c>
      <c r="Y87" s="273">
        <v>60263</v>
      </c>
      <c r="Z87" s="273">
        <v>0</v>
      </c>
      <c r="AA87" s="273">
        <v>0</v>
      </c>
      <c r="AB87" s="273">
        <v>99264</v>
      </c>
      <c r="AC87" s="273">
        <v>0</v>
      </c>
      <c r="AD87" s="273">
        <v>0</v>
      </c>
      <c r="AE87" s="273">
        <v>183115</v>
      </c>
      <c r="AF87" s="273">
        <v>0</v>
      </c>
      <c r="AG87" s="273">
        <v>73252</v>
      </c>
      <c r="AH87" s="273">
        <v>3831</v>
      </c>
      <c r="AI87" s="273">
        <v>0</v>
      </c>
      <c r="AJ87" s="273">
        <v>0</v>
      </c>
      <c r="AK87" s="273">
        <v>0</v>
      </c>
      <c r="AL87" s="273">
        <v>0</v>
      </c>
      <c r="AM87" s="273">
        <v>0</v>
      </c>
      <c r="AN87" s="273">
        <v>0</v>
      </c>
      <c r="AO87" s="273">
        <v>115868</v>
      </c>
      <c r="AP87" s="273">
        <v>0</v>
      </c>
      <c r="AQ87" s="273">
        <v>0</v>
      </c>
      <c r="AR87" s="273">
        <v>0</v>
      </c>
      <c r="AS87" s="273">
        <v>0</v>
      </c>
      <c r="AT87" s="273">
        <v>0</v>
      </c>
      <c r="AU87" s="273">
        <v>0</v>
      </c>
      <c r="AV87" s="273">
        <v>0</v>
      </c>
      <c r="AW87" s="24" t="s">
        <v>247</v>
      </c>
      <c r="AX87" s="24" t="s">
        <v>247</v>
      </c>
      <c r="AY87" s="24" t="s">
        <v>247</v>
      </c>
      <c r="AZ87" s="24" t="s">
        <v>247</v>
      </c>
      <c r="BA87" s="24" t="s">
        <v>247</v>
      </c>
      <c r="BB87" s="24" t="s">
        <v>247</v>
      </c>
      <c r="BC87" s="24" t="s">
        <v>247</v>
      </c>
      <c r="BD87" s="24" t="s">
        <v>247</v>
      </c>
      <c r="BE87" s="24" t="s">
        <v>247</v>
      </c>
      <c r="BF87" s="24" t="s">
        <v>247</v>
      </c>
      <c r="BG87" s="24" t="s">
        <v>247</v>
      </c>
      <c r="BH87" s="24" t="s">
        <v>247</v>
      </c>
      <c r="BI87" s="24" t="s">
        <v>247</v>
      </c>
      <c r="BJ87" s="24" t="s">
        <v>247</v>
      </c>
      <c r="BK87" s="24" t="s">
        <v>247</v>
      </c>
      <c r="BL87" s="24" t="s">
        <v>247</v>
      </c>
      <c r="BM87" s="24" t="s">
        <v>247</v>
      </c>
      <c r="BN87" s="24" t="s">
        <v>247</v>
      </c>
      <c r="BO87" s="24" t="s">
        <v>247</v>
      </c>
      <c r="BP87" s="24" t="s">
        <v>247</v>
      </c>
      <c r="BQ87" s="24" t="s">
        <v>247</v>
      </c>
      <c r="BR87" s="24" t="s">
        <v>247</v>
      </c>
      <c r="BS87" s="24" t="s">
        <v>247</v>
      </c>
      <c r="BT87" s="24" t="s">
        <v>247</v>
      </c>
      <c r="BU87" s="24" t="s">
        <v>247</v>
      </c>
      <c r="BV87" s="24" t="s">
        <v>247</v>
      </c>
      <c r="BW87" s="24" t="s">
        <v>247</v>
      </c>
      <c r="BX87" s="24" t="s">
        <v>247</v>
      </c>
      <c r="BY87" s="24" t="s">
        <v>247</v>
      </c>
      <c r="BZ87" s="24" t="s">
        <v>247</v>
      </c>
      <c r="CA87" s="24" t="s">
        <v>247</v>
      </c>
      <c r="CB87" s="24" t="s">
        <v>247</v>
      </c>
      <c r="CC87" s="24" t="s">
        <v>247</v>
      </c>
      <c r="CD87" s="24" t="s">
        <v>247</v>
      </c>
      <c r="CE87" s="25">
        <v>2733252</v>
      </c>
      <c r="CF87" s="328">
        <v>0</v>
      </c>
    </row>
    <row r="88" spans="1:84">
      <c r="A88" s="21" t="s">
        <v>287</v>
      </c>
      <c r="B88" s="16"/>
      <c r="C88" s="273">
        <v>0</v>
      </c>
      <c r="D88" s="273">
        <v>0</v>
      </c>
      <c r="E88" s="273">
        <v>0</v>
      </c>
      <c r="F88" s="273">
        <v>0</v>
      </c>
      <c r="G88" s="273">
        <v>0</v>
      </c>
      <c r="H88" s="273">
        <v>0</v>
      </c>
      <c r="I88" s="273">
        <v>0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396</v>
      </c>
      <c r="Q88" s="273">
        <v>0</v>
      </c>
      <c r="R88" s="273">
        <v>0</v>
      </c>
      <c r="S88" s="273">
        <v>6367</v>
      </c>
      <c r="T88" s="273">
        <v>0</v>
      </c>
      <c r="U88" s="273">
        <v>613297</v>
      </c>
      <c r="V88" s="273">
        <v>41190</v>
      </c>
      <c r="W88" s="273">
        <v>0</v>
      </c>
      <c r="X88" s="273">
        <v>0</v>
      </c>
      <c r="Y88" s="273">
        <v>281177</v>
      </c>
      <c r="Z88" s="273">
        <v>0</v>
      </c>
      <c r="AA88" s="273">
        <v>0</v>
      </c>
      <c r="AB88" s="273">
        <v>374130</v>
      </c>
      <c r="AC88" s="273">
        <v>0</v>
      </c>
      <c r="AD88" s="273">
        <v>0</v>
      </c>
      <c r="AE88" s="273">
        <v>765790</v>
      </c>
      <c r="AF88" s="273">
        <v>0</v>
      </c>
      <c r="AG88" s="273">
        <v>878981</v>
      </c>
      <c r="AH88" s="273">
        <v>204412</v>
      </c>
      <c r="AI88" s="273">
        <v>0</v>
      </c>
      <c r="AJ88" s="273">
        <v>923603</v>
      </c>
      <c r="AK88" s="273">
        <v>0</v>
      </c>
      <c r="AL88" s="273">
        <v>0</v>
      </c>
      <c r="AM88" s="273">
        <v>0</v>
      </c>
      <c r="AN88" s="273">
        <v>0</v>
      </c>
      <c r="AO88" s="273">
        <v>28198</v>
      </c>
      <c r="AP88" s="273">
        <v>0</v>
      </c>
      <c r="AQ88" s="273">
        <v>0</v>
      </c>
      <c r="AR88" s="273">
        <v>0</v>
      </c>
      <c r="AS88" s="273">
        <v>0</v>
      </c>
      <c r="AT88" s="273">
        <v>0</v>
      </c>
      <c r="AU88" s="273">
        <v>0</v>
      </c>
      <c r="AV88" s="273">
        <v>0</v>
      </c>
      <c r="AW88" s="24" t="s">
        <v>247</v>
      </c>
      <c r="AX88" s="24" t="s">
        <v>247</v>
      </c>
      <c r="AY88" s="24" t="s">
        <v>247</v>
      </c>
      <c r="AZ88" s="24" t="s">
        <v>247</v>
      </c>
      <c r="BA88" s="24" t="s">
        <v>247</v>
      </c>
      <c r="BB88" s="24" t="s">
        <v>247</v>
      </c>
      <c r="BC88" s="24" t="s">
        <v>247</v>
      </c>
      <c r="BD88" s="24" t="s">
        <v>247</v>
      </c>
      <c r="BE88" s="24" t="s">
        <v>247</v>
      </c>
      <c r="BF88" s="24" t="s">
        <v>247</v>
      </c>
      <c r="BG88" s="24" t="s">
        <v>247</v>
      </c>
      <c r="BH88" s="24" t="s">
        <v>247</v>
      </c>
      <c r="BI88" s="24" t="s">
        <v>247</v>
      </c>
      <c r="BJ88" s="24" t="s">
        <v>247</v>
      </c>
      <c r="BK88" s="24" t="s">
        <v>247</v>
      </c>
      <c r="BL88" s="24" t="s">
        <v>247</v>
      </c>
      <c r="BM88" s="24" t="s">
        <v>247</v>
      </c>
      <c r="BN88" s="24" t="s">
        <v>247</v>
      </c>
      <c r="BO88" s="24" t="s">
        <v>247</v>
      </c>
      <c r="BP88" s="24" t="s">
        <v>247</v>
      </c>
      <c r="BQ88" s="24" t="s">
        <v>247</v>
      </c>
      <c r="BR88" s="24" t="s">
        <v>247</v>
      </c>
      <c r="BS88" s="24" t="s">
        <v>247</v>
      </c>
      <c r="BT88" s="24" t="s">
        <v>247</v>
      </c>
      <c r="BU88" s="24" t="s">
        <v>247</v>
      </c>
      <c r="BV88" s="24" t="s">
        <v>247</v>
      </c>
      <c r="BW88" s="24" t="s">
        <v>247</v>
      </c>
      <c r="BX88" s="24" t="s">
        <v>247</v>
      </c>
      <c r="BY88" s="24" t="s">
        <v>247</v>
      </c>
      <c r="BZ88" s="24" t="s">
        <v>247</v>
      </c>
      <c r="CA88" s="24" t="s">
        <v>247</v>
      </c>
      <c r="CB88" s="24" t="s">
        <v>247</v>
      </c>
      <c r="CC88" s="24" t="s">
        <v>247</v>
      </c>
      <c r="CD88" s="24" t="s">
        <v>247</v>
      </c>
      <c r="CE88" s="25">
        <v>4117541</v>
      </c>
      <c r="CF88" s="328">
        <v>0</v>
      </c>
    </row>
    <row r="89" spans="1:84">
      <c r="A89" s="21" t="s">
        <v>288</v>
      </c>
      <c r="B89" s="16"/>
      <c r="C89" s="25">
        <v>0</v>
      </c>
      <c r="D89" s="25">
        <v>0</v>
      </c>
      <c r="E89" s="25">
        <v>207517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1395965</v>
      </c>
      <c r="M89" s="25">
        <v>0</v>
      </c>
      <c r="N89" s="25">
        <v>520287</v>
      </c>
      <c r="O89" s="25">
        <v>0</v>
      </c>
      <c r="P89" s="25">
        <v>396</v>
      </c>
      <c r="Q89" s="25">
        <v>0</v>
      </c>
      <c r="R89" s="25">
        <v>0</v>
      </c>
      <c r="S89" s="25">
        <v>12697</v>
      </c>
      <c r="T89" s="25">
        <v>0</v>
      </c>
      <c r="U89" s="25">
        <v>673647</v>
      </c>
      <c r="V89" s="25">
        <v>48400</v>
      </c>
      <c r="W89" s="25">
        <v>0</v>
      </c>
      <c r="X89" s="25">
        <v>0</v>
      </c>
      <c r="Y89" s="25">
        <v>341440</v>
      </c>
      <c r="Z89" s="25">
        <v>0</v>
      </c>
      <c r="AA89" s="25">
        <v>0</v>
      </c>
      <c r="AB89" s="25">
        <v>473394</v>
      </c>
      <c r="AC89" s="25">
        <v>0</v>
      </c>
      <c r="AD89" s="25">
        <v>0</v>
      </c>
      <c r="AE89" s="25">
        <v>948905</v>
      </c>
      <c r="AF89" s="25">
        <v>0</v>
      </c>
      <c r="AG89" s="25">
        <v>952233</v>
      </c>
      <c r="AH89" s="25">
        <v>208243</v>
      </c>
      <c r="AI89" s="25">
        <v>0</v>
      </c>
      <c r="AJ89" s="25">
        <v>923603</v>
      </c>
      <c r="AK89" s="25">
        <v>0</v>
      </c>
      <c r="AL89" s="25">
        <v>0</v>
      </c>
      <c r="AM89" s="25">
        <v>0</v>
      </c>
      <c r="AN89" s="25">
        <v>0</v>
      </c>
      <c r="AO89" s="25">
        <v>144066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4" t="s">
        <v>247</v>
      </c>
      <c r="AX89" s="24" t="s">
        <v>247</v>
      </c>
      <c r="AY89" s="24" t="s">
        <v>247</v>
      </c>
      <c r="AZ89" s="24" t="s">
        <v>247</v>
      </c>
      <c r="BA89" s="24" t="s">
        <v>247</v>
      </c>
      <c r="BB89" s="24" t="s">
        <v>247</v>
      </c>
      <c r="BC89" s="24" t="s">
        <v>247</v>
      </c>
      <c r="BD89" s="24" t="s">
        <v>247</v>
      </c>
      <c r="BE89" s="24" t="s">
        <v>247</v>
      </c>
      <c r="BF89" s="24" t="s">
        <v>247</v>
      </c>
      <c r="BG89" s="24" t="s">
        <v>247</v>
      </c>
      <c r="BH89" s="24" t="s">
        <v>247</v>
      </c>
      <c r="BI89" s="24" t="s">
        <v>247</v>
      </c>
      <c r="BJ89" s="24" t="s">
        <v>247</v>
      </c>
      <c r="BK89" s="24" t="s">
        <v>247</v>
      </c>
      <c r="BL89" s="24" t="s">
        <v>247</v>
      </c>
      <c r="BM89" s="24" t="s">
        <v>247</v>
      </c>
      <c r="BN89" s="24" t="s">
        <v>247</v>
      </c>
      <c r="BO89" s="24" t="s">
        <v>247</v>
      </c>
      <c r="BP89" s="24" t="s">
        <v>247</v>
      </c>
      <c r="BQ89" s="24" t="s">
        <v>247</v>
      </c>
      <c r="BR89" s="24" t="s">
        <v>247</v>
      </c>
      <c r="BS89" s="24" t="s">
        <v>247</v>
      </c>
      <c r="BT89" s="24" t="s">
        <v>247</v>
      </c>
      <c r="BU89" s="24" t="s">
        <v>247</v>
      </c>
      <c r="BV89" s="24" t="s">
        <v>247</v>
      </c>
      <c r="BW89" s="24" t="s">
        <v>247</v>
      </c>
      <c r="BX89" s="24" t="s">
        <v>247</v>
      </c>
      <c r="BY89" s="24" t="s">
        <v>247</v>
      </c>
      <c r="BZ89" s="24" t="s">
        <v>247</v>
      </c>
      <c r="CA89" s="24" t="s">
        <v>247</v>
      </c>
      <c r="CB89" s="24" t="s">
        <v>247</v>
      </c>
      <c r="CC89" s="24" t="s">
        <v>247</v>
      </c>
      <c r="CD89" s="24" t="s">
        <v>247</v>
      </c>
      <c r="CE89" s="25">
        <v>6850793</v>
      </c>
      <c r="CF89" s="328">
        <v>0</v>
      </c>
    </row>
    <row r="90" spans="1:84">
      <c r="A90" s="31" t="s">
        <v>289</v>
      </c>
      <c r="B90" s="25"/>
      <c r="C90" s="273">
        <v>0</v>
      </c>
      <c r="D90" s="273">
        <v>0</v>
      </c>
      <c r="E90" s="273">
        <v>340</v>
      </c>
      <c r="F90" s="273">
        <v>0</v>
      </c>
      <c r="G90" s="273">
        <v>0</v>
      </c>
      <c r="H90" s="273">
        <v>0</v>
      </c>
      <c r="I90" s="273">
        <v>0</v>
      </c>
      <c r="J90" s="273">
        <v>0</v>
      </c>
      <c r="K90" s="273">
        <v>0</v>
      </c>
      <c r="L90" s="273">
        <v>7136</v>
      </c>
      <c r="M90" s="273">
        <v>0</v>
      </c>
      <c r="N90" s="273">
        <v>5834</v>
      </c>
      <c r="O90" s="273">
        <v>0</v>
      </c>
      <c r="P90" s="273">
        <v>302</v>
      </c>
      <c r="Q90" s="273">
        <v>0</v>
      </c>
      <c r="R90" s="273">
        <v>0</v>
      </c>
      <c r="S90" s="273">
        <v>1012</v>
      </c>
      <c r="T90" s="273">
        <v>0</v>
      </c>
      <c r="U90" s="273">
        <v>213</v>
      </c>
      <c r="V90" s="273">
        <v>97</v>
      </c>
      <c r="W90" s="273">
        <v>0</v>
      </c>
      <c r="X90" s="273">
        <v>0</v>
      </c>
      <c r="Y90" s="273">
        <v>685</v>
      </c>
      <c r="Z90" s="273">
        <v>0</v>
      </c>
      <c r="AA90" s="273">
        <v>0</v>
      </c>
      <c r="AB90" s="273">
        <v>180</v>
      </c>
      <c r="AC90" s="273">
        <v>0</v>
      </c>
      <c r="AD90" s="273">
        <v>0</v>
      </c>
      <c r="AE90" s="273">
        <v>928</v>
      </c>
      <c r="AF90" s="273">
        <v>0</v>
      </c>
      <c r="AG90" s="273">
        <v>567</v>
      </c>
      <c r="AH90" s="273">
        <v>284</v>
      </c>
      <c r="AI90" s="273">
        <v>0</v>
      </c>
      <c r="AJ90" s="273">
        <v>3235</v>
      </c>
      <c r="AK90" s="273">
        <v>0</v>
      </c>
      <c r="AL90" s="273">
        <v>0</v>
      </c>
      <c r="AM90" s="273">
        <v>0</v>
      </c>
      <c r="AN90" s="273">
        <v>0</v>
      </c>
      <c r="AO90" s="273">
        <v>0</v>
      </c>
      <c r="AP90" s="273">
        <v>0</v>
      </c>
      <c r="AQ90" s="273">
        <v>0</v>
      </c>
      <c r="AR90" s="273">
        <v>0</v>
      </c>
      <c r="AS90" s="273">
        <v>0</v>
      </c>
      <c r="AT90" s="273">
        <v>0</v>
      </c>
      <c r="AU90" s="273">
        <v>0</v>
      </c>
      <c r="AV90" s="273">
        <v>0</v>
      </c>
      <c r="AW90" s="273">
        <v>0</v>
      </c>
      <c r="AX90" s="273">
        <v>0</v>
      </c>
      <c r="AY90" s="273">
        <v>2352</v>
      </c>
      <c r="AZ90" s="273">
        <v>850</v>
      </c>
      <c r="BA90" s="273">
        <v>1286</v>
      </c>
      <c r="BB90" s="273">
        <v>221</v>
      </c>
      <c r="BC90" s="273">
        <v>0</v>
      </c>
      <c r="BD90" s="273">
        <v>0</v>
      </c>
      <c r="BE90" s="273">
        <v>6812</v>
      </c>
      <c r="BF90" s="273">
        <v>246</v>
      </c>
      <c r="BG90" s="273">
        <v>0</v>
      </c>
      <c r="BH90" s="273">
        <v>0</v>
      </c>
      <c r="BI90" s="273">
        <v>0</v>
      </c>
      <c r="BJ90" s="273">
        <v>0</v>
      </c>
      <c r="BK90" s="273">
        <v>0</v>
      </c>
      <c r="BL90" s="273">
        <v>60</v>
      </c>
      <c r="BM90" s="273">
        <v>0</v>
      </c>
      <c r="BN90" s="273">
        <v>3624</v>
      </c>
      <c r="BO90" s="273">
        <v>0</v>
      </c>
      <c r="BP90" s="273">
        <v>0</v>
      </c>
      <c r="BQ90" s="273">
        <v>0</v>
      </c>
      <c r="BR90" s="273">
        <v>0</v>
      </c>
      <c r="BS90" s="273">
        <v>0</v>
      </c>
      <c r="BT90" s="273">
        <v>0</v>
      </c>
      <c r="BU90" s="273">
        <v>0</v>
      </c>
      <c r="BV90" s="273">
        <v>54</v>
      </c>
      <c r="BW90" s="273">
        <v>0</v>
      </c>
      <c r="BX90" s="273">
        <v>0</v>
      </c>
      <c r="BY90" s="273">
        <v>259</v>
      </c>
      <c r="BZ90" s="273">
        <v>0</v>
      </c>
      <c r="CA90" s="273">
        <v>0</v>
      </c>
      <c r="CB90" s="273">
        <v>0</v>
      </c>
      <c r="CC90" s="273">
        <v>0</v>
      </c>
      <c r="CD90" s="224" t="s">
        <v>247</v>
      </c>
      <c r="CE90" s="25">
        <v>36577</v>
      </c>
      <c r="CF90" s="25">
        <v>0</v>
      </c>
    </row>
    <row r="91" spans="1:84">
      <c r="A91" s="21" t="s">
        <v>290</v>
      </c>
      <c r="B91" s="16"/>
      <c r="C91" s="273">
        <v>0</v>
      </c>
      <c r="D91" s="273">
        <v>0</v>
      </c>
      <c r="E91" s="273">
        <v>214</v>
      </c>
      <c r="F91" s="273">
        <v>0</v>
      </c>
      <c r="G91" s="273">
        <v>0</v>
      </c>
      <c r="H91" s="273">
        <v>0</v>
      </c>
      <c r="I91" s="273">
        <v>0</v>
      </c>
      <c r="J91" s="273">
        <v>0</v>
      </c>
      <c r="K91" s="273">
        <v>0</v>
      </c>
      <c r="L91" s="273">
        <v>13470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0</v>
      </c>
      <c r="Z91" s="273">
        <v>0</v>
      </c>
      <c r="AA91" s="273">
        <v>0</v>
      </c>
      <c r="AB91" s="273">
        <v>0</v>
      </c>
      <c r="AC91" s="273">
        <v>0</v>
      </c>
      <c r="AD91" s="273">
        <v>0</v>
      </c>
      <c r="AE91" s="273">
        <v>0</v>
      </c>
      <c r="AF91" s="273">
        <v>0</v>
      </c>
      <c r="AG91" s="273">
        <v>0</v>
      </c>
      <c r="AH91" s="273">
        <v>0</v>
      </c>
      <c r="AI91" s="273">
        <v>0</v>
      </c>
      <c r="AJ91" s="273">
        <v>0</v>
      </c>
      <c r="AK91" s="273">
        <v>0</v>
      </c>
      <c r="AL91" s="273">
        <v>0</v>
      </c>
      <c r="AM91" s="273">
        <v>0</v>
      </c>
      <c r="AN91" s="273">
        <v>0</v>
      </c>
      <c r="AO91" s="273">
        <v>161</v>
      </c>
      <c r="AP91" s="273">
        <v>0</v>
      </c>
      <c r="AQ91" s="273">
        <v>0</v>
      </c>
      <c r="AR91" s="273">
        <v>0</v>
      </c>
      <c r="AS91" s="273">
        <v>0</v>
      </c>
      <c r="AT91" s="273">
        <v>0</v>
      </c>
      <c r="AU91" s="273">
        <v>0</v>
      </c>
      <c r="AV91" s="273">
        <v>0</v>
      </c>
      <c r="AW91" s="273">
        <v>0</v>
      </c>
      <c r="AX91" s="264" t="s">
        <v>247</v>
      </c>
      <c r="AY91" s="264" t="s">
        <v>247</v>
      </c>
      <c r="AZ91" s="273">
        <v>0</v>
      </c>
      <c r="BA91" s="273">
        <v>0</v>
      </c>
      <c r="BB91" s="273">
        <v>0</v>
      </c>
      <c r="BC91" s="273">
        <v>0</v>
      </c>
      <c r="BD91" s="24" t="s">
        <v>247</v>
      </c>
      <c r="BE91" s="24" t="s">
        <v>247</v>
      </c>
      <c r="BF91" s="273">
        <v>0</v>
      </c>
      <c r="BG91" s="24" t="s">
        <v>247</v>
      </c>
      <c r="BH91" s="273">
        <v>0</v>
      </c>
      <c r="BI91" s="273">
        <v>0</v>
      </c>
      <c r="BJ91" s="24" t="s">
        <v>247</v>
      </c>
      <c r="BK91" s="273">
        <v>0</v>
      </c>
      <c r="BL91" s="273">
        <v>0</v>
      </c>
      <c r="BM91" s="273">
        <v>0</v>
      </c>
      <c r="BN91" s="24" t="s">
        <v>247</v>
      </c>
      <c r="BO91" s="24" t="s">
        <v>247</v>
      </c>
      <c r="BP91" s="24" t="s">
        <v>247</v>
      </c>
      <c r="BQ91" s="24" t="s">
        <v>247</v>
      </c>
      <c r="BR91" s="273">
        <v>0</v>
      </c>
      <c r="BS91" s="273">
        <v>0</v>
      </c>
      <c r="BT91" s="273">
        <v>0</v>
      </c>
      <c r="BU91" s="273">
        <v>0</v>
      </c>
      <c r="BV91" s="273">
        <v>0</v>
      </c>
      <c r="BW91" s="273">
        <v>0</v>
      </c>
      <c r="BX91" s="273">
        <v>0</v>
      </c>
      <c r="BY91" s="273">
        <v>0</v>
      </c>
      <c r="BZ91" s="273">
        <v>0</v>
      </c>
      <c r="CA91" s="273">
        <v>0</v>
      </c>
      <c r="CB91" s="273">
        <v>0</v>
      </c>
      <c r="CC91" s="24" t="s">
        <v>247</v>
      </c>
      <c r="CD91" s="24" t="s">
        <v>247</v>
      </c>
      <c r="CE91" s="25">
        <v>13845</v>
      </c>
      <c r="CF91" s="25">
        <v>0</v>
      </c>
    </row>
    <row r="92" spans="1:84">
      <c r="A92" s="21" t="s">
        <v>291</v>
      </c>
      <c r="B92" s="16"/>
      <c r="C92" s="273">
        <v>0</v>
      </c>
      <c r="D92" s="273">
        <v>0</v>
      </c>
      <c r="E92" s="273">
        <v>340</v>
      </c>
      <c r="F92" s="273">
        <v>0</v>
      </c>
      <c r="G92" s="273">
        <v>0</v>
      </c>
      <c r="H92" s="273">
        <v>0</v>
      </c>
      <c r="I92" s="273">
        <v>0</v>
      </c>
      <c r="J92" s="273">
        <v>0</v>
      </c>
      <c r="K92" s="273">
        <v>0</v>
      </c>
      <c r="L92" s="273">
        <v>7136</v>
      </c>
      <c r="M92" s="273">
        <v>0</v>
      </c>
      <c r="N92" s="273">
        <v>5834</v>
      </c>
      <c r="O92" s="273">
        <v>0</v>
      </c>
      <c r="P92" s="273">
        <v>302</v>
      </c>
      <c r="Q92" s="273">
        <v>0</v>
      </c>
      <c r="R92" s="273">
        <v>0</v>
      </c>
      <c r="S92" s="273">
        <v>1012</v>
      </c>
      <c r="T92" s="273">
        <v>0</v>
      </c>
      <c r="U92" s="273">
        <v>213</v>
      </c>
      <c r="V92" s="273">
        <v>97</v>
      </c>
      <c r="W92" s="273">
        <v>0</v>
      </c>
      <c r="X92" s="273">
        <v>0</v>
      </c>
      <c r="Y92" s="273">
        <v>685</v>
      </c>
      <c r="Z92" s="273">
        <v>0</v>
      </c>
      <c r="AA92" s="273">
        <v>0</v>
      </c>
      <c r="AB92" s="273">
        <v>180</v>
      </c>
      <c r="AC92" s="273">
        <v>0</v>
      </c>
      <c r="AD92" s="273">
        <v>0</v>
      </c>
      <c r="AE92" s="273">
        <v>928</v>
      </c>
      <c r="AF92" s="273">
        <v>0</v>
      </c>
      <c r="AG92" s="273">
        <v>567</v>
      </c>
      <c r="AH92" s="273">
        <v>284</v>
      </c>
      <c r="AI92" s="273">
        <v>0</v>
      </c>
      <c r="AJ92" s="273">
        <v>3235</v>
      </c>
      <c r="AK92" s="273">
        <v>0</v>
      </c>
      <c r="AL92" s="273">
        <v>0</v>
      </c>
      <c r="AM92" s="273">
        <v>0</v>
      </c>
      <c r="AN92" s="273">
        <v>0</v>
      </c>
      <c r="AO92" s="273">
        <v>0</v>
      </c>
      <c r="AP92" s="273">
        <v>0</v>
      </c>
      <c r="AQ92" s="273">
        <v>0</v>
      </c>
      <c r="AR92" s="273">
        <v>0</v>
      </c>
      <c r="AS92" s="273">
        <v>0</v>
      </c>
      <c r="AT92" s="273">
        <v>0</v>
      </c>
      <c r="AU92" s="273">
        <v>0</v>
      </c>
      <c r="AV92" s="273">
        <v>0</v>
      </c>
      <c r="AW92" s="273">
        <v>0</v>
      </c>
      <c r="AX92" s="264" t="s">
        <v>247</v>
      </c>
      <c r="AY92" s="264" t="s">
        <v>247</v>
      </c>
      <c r="AZ92" s="24" t="s">
        <v>247</v>
      </c>
      <c r="BA92" s="273">
        <v>1286</v>
      </c>
      <c r="BB92" s="273">
        <v>221</v>
      </c>
      <c r="BC92" s="273">
        <v>0</v>
      </c>
      <c r="BD92" s="24" t="s">
        <v>247</v>
      </c>
      <c r="BE92" s="24" t="s">
        <v>247</v>
      </c>
      <c r="BF92" s="24" t="s">
        <v>247</v>
      </c>
      <c r="BG92" s="24" t="s">
        <v>247</v>
      </c>
      <c r="BH92" s="273">
        <v>0</v>
      </c>
      <c r="BI92" s="273">
        <v>0</v>
      </c>
      <c r="BJ92" s="24" t="s">
        <v>247</v>
      </c>
      <c r="BK92" s="273">
        <v>0</v>
      </c>
      <c r="BL92" s="273">
        <v>60</v>
      </c>
      <c r="BM92" s="273">
        <v>0</v>
      </c>
      <c r="BN92" s="24" t="s">
        <v>247</v>
      </c>
      <c r="BO92" s="24" t="s">
        <v>247</v>
      </c>
      <c r="BP92" s="24" t="s">
        <v>247</v>
      </c>
      <c r="BQ92" s="24" t="s">
        <v>247</v>
      </c>
      <c r="BR92" s="24" t="s">
        <v>247</v>
      </c>
      <c r="BS92" s="273">
        <v>0</v>
      </c>
      <c r="BT92" s="273">
        <v>0</v>
      </c>
      <c r="BU92" s="273">
        <v>0</v>
      </c>
      <c r="BV92" s="273">
        <v>54</v>
      </c>
      <c r="BW92" s="273">
        <v>0</v>
      </c>
      <c r="BX92" s="273">
        <v>0</v>
      </c>
      <c r="BY92" s="273">
        <v>259</v>
      </c>
      <c r="BZ92" s="273">
        <v>0</v>
      </c>
      <c r="CA92" s="273">
        <v>0</v>
      </c>
      <c r="CB92" s="273">
        <v>0</v>
      </c>
      <c r="CC92" s="24" t="s">
        <v>247</v>
      </c>
      <c r="CD92" s="24" t="s">
        <v>247</v>
      </c>
      <c r="CE92" s="25">
        <v>22693</v>
      </c>
      <c r="CF92" s="16"/>
    </row>
    <row r="93" spans="1:84">
      <c r="A93" s="21" t="s">
        <v>292</v>
      </c>
      <c r="B93" s="16"/>
      <c r="C93" s="273">
        <v>0</v>
      </c>
      <c r="D93" s="273">
        <v>0</v>
      </c>
      <c r="E93" s="273">
        <v>640</v>
      </c>
      <c r="F93" s="273">
        <v>0</v>
      </c>
      <c r="G93" s="273">
        <v>0</v>
      </c>
      <c r="H93" s="273">
        <v>0</v>
      </c>
      <c r="I93" s="273">
        <v>0</v>
      </c>
      <c r="J93" s="273">
        <v>0</v>
      </c>
      <c r="K93" s="273">
        <v>0</v>
      </c>
      <c r="L93" s="273">
        <v>40312</v>
      </c>
      <c r="M93" s="273">
        <v>0</v>
      </c>
      <c r="N93" s="273">
        <v>2540</v>
      </c>
      <c r="O93" s="273">
        <v>0</v>
      </c>
      <c r="P93" s="273">
        <v>0</v>
      </c>
      <c r="Q93" s="273">
        <v>0</v>
      </c>
      <c r="R93" s="273">
        <v>0</v>
      </c>
      <c r="S93" s="273">
        <v>77</v>
      </c>
      <c r="T93" s="273">
        <v>0</v>
      </c>
      <c r="U93" s="273">
        <v>4</v>
      </c>
      <c r="V93" s="273">
        <v>24</v>
      </c>
      <c r="W93" s="273">
        <v>0</v>
      </c>
      <c r="X93" s="273">
        <v>0</v>
      </c>
      <c r="Y93" s="273">
        <v>169</v>
      </c>
      <c r="Z93" s="273">
        <v>0</v>
      </c>
      <c r="AA93" s="273">
        <v>0</v>
      </c>
      <c r="AB93" s="273">
        <v>0</v>
      </c>
      <c r="AC93" s="273">
        <v>0</v>
      </c>
      <c r="AD93" s="273">
        <v>0</v>
      </c>
      <c r="AE93" s="273">
        <v>2534</v>
      </c>
      <c r="AF93" s="273">
        <v>0</v>
      </c>
      <c r="AG93" s="273">
        <v>1115</v>
      </c>
      <c r="AH93" s="273">
        <v>310</v>
      </c>
      <c r="AI93" s="273">
        <v>0</v>
      </c>
      <c r="AJ93" s="273">
        <v>118</v>
      </c>
      <c r="AK93" s="273">
        <v>0</v>
      </c>
      <c r="AL93" s="273">
        <v>0</v>
      </c>
      <c r="AM93" s="273">
        <v>0</v>
      </c>
      <c r="AN93" s="273">
        <v>0</v>
      </c>
      <c r="AO93" s="273">
        <v>482</v>
      </c>
      <c r="AP93" s="273">
        <v>0</v>
      </c>
      <c r="AQ93" s="273">
        <v>0</v>
      </c>
      <c r="AR93" s="273">
        <v>0</v>
      </c>
      <c r="AS93" s="273">
        <v>0</v>
      </c>
      <c r="AT93" s="273">
        <v>0</v>
      </c>
      <c r="AU93" s="273">
        <v>0</v>
      </c>
      <c r="AV93" s="273">
        <v>0</v>
      </c>
      <c r="AW93" s="273">
        <v>0</v>
      </c>
      <c r="AX93" s="264" t="s">
        <v>247</v>
      </c>
      <c r="AY93" s="264" t="s">
        <v>247</v>
      </c>
      <c r="AZ93" s="24" t="s">
        <v>247</v>
      </c>
      <c r="BA93" s="24" t="s">
        <v>247</v>
      </c>
      <c r="BB93" s="273">
        <v>0</v>
      </c>
      <c r="BC93" s="273">
        <v>0</v>
      </c>
      <c r="BD93" s="24" t="s">
        <v>247</v>
      </c>
      <c r="BE93" s="24" t="s">
        <v>247</v>
      </c>
      <c r="BF93" s="24" t="s">
        <v>247</v>
      </c>
      <c r="BG93" s="24" t="s">
        <v>247</v>
      </c>
      <c r="BH93" s="273">
        <v>0</v>
      </c>
      <c r="BI93" s="273">
        <v>0</v>
      </c>
      <c r="BJ93" s="24" t="s">
        <v>247</v>
      </c>
      <c r="BK93" s="273">
        <v>0</v>
      </c>
      <c r="BL93" s="273">
        <v>0</v>
      </c>
      <c r="BM93" s="273">
        <v>0</v>
      </c>
      <c r="BN93" s="24" t="s">
        <v>247</v>
      </c>
      <c r="BO93" s="24" t="s">
        <v>247</v>
      </c>
      <c r="BP93" s="24" t="s">
        <v>247</v>
      </c>
      <c r="BQ93" s="24" t="s">
        <v>247</v>
      </c>
      <c r="BR93" s="24" t="s">
        <v>247</v>
      </c>
      <c r="BS93" s="273">
        <v>0</v>
      </c>
      <c r="BT93" s="273">
        <v>0</v>
      </c>
      <c r="BU93" s="273">
        <v>0</v>
      </c>
      <c r="BV93" s="273">
        <v>0</v>
      </c>
      <c r="BW93" s="273">
        <v>0</v>
      </c>
      <c r="BX93" s="273">
        <v>0</v>
      </c>
      <c r="BY93" s="273">
        <v>0</v>
      </c>
      <c r="BZ93" s="273">
        <v>0</v>
      </c>
      <c r="CA93" s="273">
        <v>0</v>
      </c>
      <c r="CB93" s="273">
        <v>0</v>
      </c>
      <c r="CC93" s="24" t="s">
        <v>247</v>
      </c>
      <c r="CD93" s="24" t="s">
        <v>247</v>
      </c>
      <c r="CE93" s="25">
        <v>48325</v>
      </c>
      <c r="CF93" s="25">
        <v>0</v>
      </c>
    </row>
    <row r="94" spans="1:84">
      <c r="A94" s="21" t="s">
        <v>293</v>
      </c>
      <c r="B94" s="16"/>
      <c r="C94" s="277">
        <v>0</v>
      </c>
      <c r="D94" s="277">
        <v>0</v>
      </c>
      <c r="E94" s="277">
        <v>0.18</v>
      </c>
      <c r="F94" s="277">
        <v>0</v>
      </c>
      <c r="G94" s="277">
        <v>0</v>
      </c>
      <c r="H94" s="277">
        <v>0</v>
      </c>
      <c r="I94" s="277">
        <v>0</v>
      </c>
      <c r="J94" s="277">
        <v>0</v>
      </c>
      <c r="K94" s="277">
        <v>0</v>
      </c>
      <c r="L94" s="277">
        <v>11.28</v>
      </c>
      <c r="M94" s="277">
        <v>0</v>
      </c>
      <c r="N94" s="277">
        <v>4.34</v>
      </c>
      <c r="O94" s="277">
        <v>0</v>
      </c>
      <c r="P94" s="332">
        <v>0.01</v>
      </c>
      <c r="Q94" s="332">
        <v>0</v>
      </c>
      <c r="R94" s="332">
        <v>0</v>
      </c>
      <c r="S94" s="278">
        <v>0.11</v>
      </c>
      <c r="T94" s="278">
        <v>0</v>
      </c>
      <c r="U94" s="333">
        <v>0.02</v>
      </c>
      <c r="V94" s="332">
        <v>0</v>
      </c>
      <c r="W94" s="332">
        <v>0</v>
      </c>
      <c r="X94" s="332">
        <v>0</v>
      </c>
      <c r="Y94" s="332">
        <v>0</v>
      </c>
      <c r="Z94" s="332">
        <v>0</v>
      </c>
      <c r="AA94" s="332">
        <v>0</v>
      </c>
      <c r="AB94" s="278">
        <v>0</v>
      </c>
      <c r="AC94" s="332">
        <v>0</v>
      </c>
      <c r="AD94" s="332">
        <v>0</v>
      </c>
      <c r="AE94" s="332">
        <v>0</v>
      </c>
      <c r="AF94" s="332">
        <v>0</v>
      </c>
      <c r="AG94" s="332">
        <v>0.15</v>
      </c>
      <c r="AH94" s="332">
        <v>0</v>
      </c>
      <c r="AI94" s="332">
        <v>0</v>
      </c>
      <c r="AJ94" s="332">
        <v>2.82</v>
      </c>
      <c r="AK94" s="332">
        <v>0</v>
      </c>
      <c r="AL94" s="332">
        <v>0</v>
      </c>
      <c r="AM94" s="332">
        <v>0</v>
      </c>
      <c r="AN94" s="332">
        <v>0</v>
      </c>
      <c r="AO94" s="332">
        <v>0.13</v>
      </c>
      <c r="AP94" s="332">
        <v>0</v>
      </c>
      <c r="AQ94" s="332">
        <v>0</v>
      </c>
      <c r="AR94" s="332">
        <v>0</v>
      </c>
      <c r="AS94" s="332">
        <v>0</v>
      </c>
      <c r="AT94" s="332">
        <v>0</v>
      </c>
      <c r="AU94" s="332">
        <v>0</v>
      </c>
      <c r="AV94" s="278">
        <v>0</v>
      </c>
      <c r="AW94" s="264" t="s">
        <v>247</v>
      </c>
      <c r="AX94" s="264" t="s">
        <v>247</v>
      </c>
      <c r="AY94" s="264" t="s">
        <v>247</v>
      </c>
      <c r="AZ94" s="24" t="s">
        <v>247</v>
      </c>
      <c r="BA94" s="24" t="s">
        <v>247</v>
      </c>
      <c r="BB94" s="24" t="s">
        <v>247</v>
      </c>
      <c r="BC94" s="24" t="s">
        <v>247</v>
      </c>
      <c r="BD94" s="24" t="s">
        <v>247</v>
      </c>
      <c r="BE94" s="24" t="s">
        <v>247</v>
      </c>
      <c r="BF94" s="24" t="s">
        <v>247</v>
      </c>
      <c r="BG94" s="24" t="s">
        <v>247</v>
      </c>
      <c r="BH94" s="24" t="s">
        <v>247</v>
      </c>
      <c r="BI94" s="24" t="s">
        <v>247</v>
      </c>
      <c r="BJ94" s="24" t="s">
        <v>247</v>
      </c>
      <c r="BK94" s="24" t="s">
        <v>247</v>
      </c>
      <c r="BL94" s="24" t="s">
        <v>247</v>
      </c>
      <c r="BM94" s="24" t="s">
        <v>247</v>
      </c>
      <c r="BN94" s="24" t="s">
        <v>247</v>
      </c>
      <c r="BO94" s="24" t="s">
        <v>247</v>
      </c>
      <c r="BP94" s="24" t="s">
        <v>247</v>
      </c>
      <c r="BQ94" s="24" t="s">
        <v>247</v>
      </c>
      <c r="BR94" s="24" t="s">
        <v>247</v>
      </c>
      <c r="BS94" s="24" t="s">
        <v>247</v>
      </c>
      <c r="BT94" s="24" t="s">
        <v>247</v>
      </c>
      <c r="BU94" s="265"/>
      <c r="BV94" s="265"/>
      <c r="BW94" s="265"/>
      <c r="BX94" s="265"/>
      <c r="BY94" s="265"/>
      <c r="BZ94" s="265"/>
      <c r="CA94" s="265"/>
      <c r="CB94" s="265"/>
      <c r="CC94" s="24" t="s">
        <v>247</v>
      </c>
      <c r="CD94" s="24" t="s">
        <v>247</v>
      </c>
      <c r="CE94" s="226">
        <v>19.039999999999996</v>
      </c>
      <c r="CF94" s="29"/>
    </row>
    <row r="95" spans="1:84">
      <c r="A95" s="30" t="s">
        <v>294</v>
      </c>
      <c r="B95" s="30"/>
      <c r="C95" s="30"/>
      <c r="D95" s="30"/>
      <c r="E95" s="30"/>
    </row>
    <row r="96" spans="1:84">
      <c r="A96" s="31" t="s">
        <v>295</v>
      </c>
      <c r="B96" s="32"/>
      <c r="C96" s="283" t="s">
        <v>1058</v>
      </c>
      <c r="D96" s="284" t="s">
        <v>297</v>
      </c>
      <c r="E96" s="285" t="s">
        <v>297</v>
      </c>
      <c r="F96" s="12"/>
    </row>
    <row r="97" spans="1:6">
      <c r="A97" s="25" t="s">
        <v>298</v>
      </c>
      <c r="B97" s="32" t="s">
        <v>299</v>
      </c>
      <c r="C97" s="286" t="s">
        <v>300</v>
      </c>
      <c r="D97" s="284" t="s">
        <v>297</v>
      </c>
      <c r="E97" s="285" t="s">
        <v>297</v>
      </c>
      <c r="F97" s="12"/>
    </row>
    <row r="98" spans="1:6">
      <c r="A98" s="25" t="s">
        <v>301</v>
      </c>
      <c r="B98" s="32" t="s">
        <v>299</v>
      </c>
      <c r="C98" s="287" t="s">
        <v>302</v>
      </c>
      <c r="D98" s="284" t="s">
        <v>297</v>
      </c>
      <c r="E98" s="285" t="s">
        <v>297</v>
      </c>
      <c r="F98" s="12"/>
    </row>
    <row r="99" spans="1:6">
      <c r="A99" s="25" t="s">
        <v>303</v>
      </c>
      <c r="B99" s="32" t="s">
        <v>299</v>
      </c>
      <c r="C99" s="287" t="s">
        <v>304</v>
      </c>
      <c r="D99" s="284" t="s">
        <v>297</v>
      </c>
      <c r="E99" s="285" t="s">
        <v>297</v>
      </c>
      <c r="F99" s="12"/>
    </row>
    <row r="100" spans="1:6">
      <c r="A100" s="25" t="s">
        <v>305</v>
      </c>
      <c r="B100" s="32" t="s">
        <v>299</v>
      </c>
      <c r="C100" s="287" t="s">
        <v>306</v>
      </c>
      <c r="D100" s="284" t="s">
        <v>297</v>
      </c>
      <c r="E100" s="285" t="s">
        <v>297</v>
      </c>
      <c r="F100" s="12"/>
    </row>
    <row r="101" spans="1:6">
      <c r="A101" s="25" t="s">
        <v>307</v>
      </c>
      <c r="B101" s="32" t="s">
        <v>299</v>
      </c>
      <c r="C101" s="287" t="s">
        <v>308</v>
      </c>
      <c r="D101" s="284" t="s">
        <v>297</v>
      </c>
      <c r="E101" s="285" t="s">
        <v>297</v>
      </c>
      <c r="F101" s="12"/>
    </row>
    <row r="102" spans="1:6">
      <c r="A102" s="25" t="s">
        <v>309</v>
      </c>
      <c r="B102" s="32" t="s">
        <v>299</v>
      </c>
      <c r="C102" s="289">
        <v>99159</v>
      </c>
      <c r="D102" s="284" t="s">
        <v>297</v>
      </c>
      <c r="E102" s="285" t="s">
        <v>297</v>
      </c>
      <c r="F102" s="12"/>
    </row>
    <row r="103" spans="1:6">
      <c r="A103" s="25" t="s">
        <v>310</v>
      </c>
      <c r="B103" s="32" t="s">
        <v>299</v>
      </c>
      <c r="C103" s="287" t="s">
        <v>311</v>
      </c>
      <c r="D103" s="284" t="s">
        <v>297</v>
      </c>
      <c r="E103" s="285" t="s">
        <v>297</v>
      </c>
      <c r="F103" s="12"/>
    </row>
    <row r="104" spans="1:6">
      <c r="A104" s="25" t="s">
        <v>312</v>
      </c>
      <c r="B104" s="32" t="s">
        <v>299</v>
      </c>
      <c r="C104" s="290" t="s">
        <v>1059</v>
      </c>
      <c r="D104" s="284" t="s">
        <v>297</v>
      </c>
      <c r="E104" s="285" t="s">
        <v>297</v>
      </c>
      <c r="F104" s="12"/>
    </row>
    <row r="105" spans="1:6">
      <c r="A105" s="25" t="s">
        <v>313</v>
      </c>
      <c r="B105" s="32" t="s">
        <v>299</v>
      </c>
      <c r="C105" s="290" t="s">
        <v>1060</v>
      </c>
      <c r="D105" s="284" t="s">
        <v>297</v>
      </c>
      <c r="E105" s="285" t="s">
        <v>297</v>
      </c>
      <c r="F105" s="12"/>
    </row>
    <row r="106" spans="1:6">
      <c r="A106" s="25" t="s">
        <v>314</v>
      </c>
      <c r="B106" s="32" t="s">
        <v>299</v>
      </c>
      <c r="C106" s="287" t="s">
        <v>1061</v>
      </c>
      <c r="D106" s="284" t="s">
        <v>297</v>
      </c>
      <c r="E106" s="285" t="s">
        <v>297</v>
      </c>
      <c r="F106" s="12"/>
    </row>
    <row r="107" spans="1:6">
      <c r="A107" s="25" t="s">
        <v>315</v>
      </c>
      <c r="B107" s="32" t="s">
        <v>299</v>
      </c>
      <c r="C107" s="291" t="s">
        <v>316</v>
      </c>
      <c r="D107" s="284" t="s">
        <v>297</v>
      </c>
      <c r="E107" s="285" t="s">
        <v>297</v>
      </c>
      <c r="F107" s="12"/>
    </row>
    <row r="108" spans="1:6">
      <c r="A108" s="25" t="s">
        <v>317</v>
      </c>
      <c r="B108" s="32" t="s">
        <v>299</v>
      </c>
      <c r="C108" s="291" t="s">
        <v>318</v>
      </c>
      <c r="D108" s="284" t="s">
        <v>297</v>
      </c>
      <c r="E108" s="285" t="s">
        <v>297</v>
      </c>
      <c r="F108" s="12"/>
    </row>
    <row r="109" spans="1:6">
      <c r="A109" s="33" t="s">
        <v>319</v>
      </c>
      <c r="B109" s="32" t="s">
        <v>299</v>
      </c>
      <c r="C109" s="287" t="s">
        <v>1062</v>
      </c>
      <c r="D109" s="284" t="s">
        <v>297</v>
      </c>
      <c r="E109" s="285" t="s">
        <v>297</v>
      </c>
      <c r="F109" s="12"/>
    </row>
    <row r="110" spans="1:6">
      <c r="A110" s="33" t="s">
        <v>320</v>
      </c>
      <c r="B110" s="32" t="s">
        <v>299</v>
      </c>
      <c r="C110" s="339" t="s">
        <v>1063</v>
      </c>
      <c r="D110" s="284" t="s">
        <v>297</v>
      </c>
      <c r="E110" s="285" t="s">
        <v>297</v>
      </c>
      <c r="F110" s="12"/>
    </row>
    <row r="111" spans="1:6">
      <c r="A111" s="30" t="s">
        <v>321</v>
      </c>
      <c r="B111" s="30"/>
      <c r="C111" s="30"/>
      <c r="D111" s="30"/>
      <c r="E111" s="30"/>
    </row>
    <row r="112" spans="1:6">
      <c r="A112" s="34" t="s">
        <v>322</v>
      </c>
      <c r="B112" s="34"/>
      <c r="C112" s="34"/>
      <c r="D112" s="34"/>
      <c r="E112" s="34"/>
    </row>
    <row r="113" spans="1:5">
      <c r="A113" s="16" t="s">
        <v>307</v>
      </c>
      <c r="B113" s="35" t="s">
        <v>299</v>
      </c>
      <c r="C113" s="292">
        <v>0</v>
      </c>
      <c r="D113" s="16"/>
      <c r="E113" s="16"/>
    </row>
    <row r="114" spans="1:5">
      <c r="A114" s="16" t="s">
        <v>310</v>
      </c>
      <c r="B114" s="35" t="s">
        <v>299</v>
      </c>
      <c r="C114" s="292">
        <v>0</v>
      </c>
      <c r="D114" s="16"/>
      <c r="E114" s="16"/>
    </row>
    <row r="115" spans="1:5">
      <c r="A115" s="16" t="s">
        <v>323</v>
      </c>
      <c r="B115" s="35" t="s">
        <v>299</v>
      </c>
      <c r="C115" s="292">
        <v>1</v>
      </c>
      <c r="D115" s="16"/>
      <c r="E115" s="16"/>
    </row>
    <row r="116" spans="1:5">
      <c r="A116" s="34" t="s">
        <v>324</v>
      </c>
      <c r="B116" s="34"/>
      <c r="C116" s="34"/>
      <c r="D116" s="34"/>
      <c r="E116" s="34"/>
    </row>
    <row r="117" spans="1:5">
      <c r="A117" s="16" t="s">
        <v>325</v>
      </c>
      <c r="B117" s="35" t="s">
        <v>299</v>
      </c>
      <c r="C117" s="292">
        <v>0</v>
      </c>
      <c r="D117" s="16"/>
      <c r="E117" s="16"/>
    </row>
    <row r="118" spans="1:5">
      <c r="A118" s="16" t="s">
        <v>158</v>
      </c>
      <c r="B118" s="35" t="s">
        <v>299</v>
      </c>
      <c r="C118" s="293">
        <v>0</v>
      </c>
      <c r="D118" s="16"/>
      <c r="E118" s="16"/>
    </row>
    <row r="119" spans="1:5">
      <c r="A119" s="34" t="s">
        <v>326</v>
      </c>
      <c r="B119" s="34"/>
      <c r="C119" s="34"/>
      <c r="D119" s="34"/>
      <c r="E119" s="34"/>
    </row>
    <row r="120" spans="1:5">
      <c r="A120" s="16" t="s">
        <v>327</v>
      </c>
      <c r="B120" s="35" t="s">
        <v>299</v>
      </c>
      <c r="C120" s="292">
        <v>0</v>
      </c>
      <c r="D120" s="16"/>
      <c r="E120" s="16"/>
    </row>
    <row r="121" spans="1:5">
      <c r="A121" s="16" t="s">
        <v>328</v>
      </c>
      <c r="B121" s="35" t="s">
        <v>299</v>
      </c>
      <c r="C121" s="292">
        <v>0</v>
      </c>
      <c r="D121" s="16"/>
      <c r="E121" s="16"/>
    </row>
    <row r="122" spans="1:5">
      <c r="A122" s="16" t="s">
        <v>329</v>
      </c>
      <c r="B122" s="35" t="s">
        <v>299</v>
      </c>
      <c r="C122" s="292">
        <v>0</v>
      </c>
      <c r="D122" s="16"/>
      <c r="E122" s="16"/>
    </row>
    <row r="123" spans="1:5">
      <c r="A123" s="16"/>
      <c r="B123" s="35"/>
      <c r="C123" s="36"/>
      <c r="D123" s="16"/>
      <c r="E123" s="16"/>
    </row>
    <row r="124" spans="1:5">
      <c r="A124" s="37" t="s">
        <v>330</v>
      </c>
      <c r="B124" s="30"/>
      <c r="C124" s="30"/>
      <c r="D124" s="30"/>
      <c r="E124" s="30"/>
    </row>
    <row r="125" spans="1:5">
      <c r="A125" s="16"/>
      <c r="B125" s="35"/>
      <c r="C125" s="36"/>
      <c r="D125" s="16"/>
      <c r="E125" s="16"/>
    </row>
    <row r="126" spans="1:5">
      <c r="A126" s="21" t="s">
        <v>331</v>
      </c>
      <c r="B126" s="16"/>
      <c r="C126" s="17" t="s">
        <v>332</v>
      </c>
      <c r="D126" s="18" t="s">
        <v>241</v>
      </c>
      <c r="E126" s="16"/>
    </row>
    <row r="127" spans="1:5">
      <c r="A127" s="16" t="s">
        <v>333</v>
      </c>
      <c r="B127" s="35" t="s">
        <v>299</v>
      </c>
      <c r="C127" s="292">
        <v>27</v>
      </c>
      <c r="D127" s="295">
        <v>73</v>
      </c>
      <c r="E127" s="16"/>
    </row>
    <row r="128" spans="1:5">
      <c r="A128" s="16" t="s">
        <v>334</v>
      </c>
      <c r="B128" s="35" t="s">
        <v>299</v>
      </c>
      <c r="C128" s="292">
        <v>37</v>
      </c>
      <c r="D128" s="295">
        <v>8444</v>
      </c>
      <c r="E128" s="16"/>
    </row>
    <row r="129" spans="1:5">
      <c r="A129" s="16" t="s">
        <v>335</v>
      </c>
      <c r="B129" s="35" t="s">
        <v>299</v>
      </c>
      <c r="C129" s="292">
        <v>0</v>
      </c>
      <c r="D129" s="295">
        <v>0</v>
      </c>
      <c r="E129" s="16"/>
    </row>
    <row r="130" spans="1:5">
      <c r="A130" s="16" t="s">
        <v>336</v>
      </c>
      <c r="B130" s="35" t="s">
        <v>299</v>
      </c>
      <c r="C130" s="292">
        <v>0</v>
      </c>
      <c r="D130" s="295">
        <v>0</v>
      </c>
      <c r="E130" s="16"/>
    </row>
    <row r="131" spans="1:5">
      <c r="A131" s="21" t="s">
        <v>337</v>
      </c>
      <c r="B131" s="16"/>
      <c r="C131" s="17" t="s">
        <v>193</v>
      </c>
      <c r="D131" s="16"/>
      <c r="E131" s="16"/>
    </row>
    <row r="132" spans="1:5">
      <c r="A132" s="16" t="s">
        <v>338</v>
      </c>
      <c r="B132" s="35" t="s">
        <v>299</v>
      </c>
      <c r="C132" s="292">
        <v>0</v>
      </c>
      <c r="D132" s="16"/>
      <c r="E132" s="16"/>
    </row>
    <row r="133" spans="1:5">
      <c r="A133" s="16" t="s">
        <v>339</v>
      </c>
      <c r="B133" s="35" t="s">
        <v>299</v>
      </c>
      <c r="C133" s="292">
        <v>0</v>
      </c>
      <c r="D133" s="16"/>
      <c r="E133" s="16"/>
    </row>
    <row r="134" spans="1:5">
      <c r="A134" s="16" t="s">
        <v>340</v>
      </c>
      <c r="B134" s="35" t="s">
        <v>299</v>
      </c>
      <c r="C134" s="292">
        <v>25</v>
      </c>
      <c r="D134" s="16"/>
      <c r="E134" s="16"/>
    </row>
    <row r="135" spans="1:5">
      <c r="A135" s="16" t="s">
        <v>341</v>
      </c>
      <c r="B135" s="35" t="s">
        <v>299</v>
      </c>
      <c r="C135" s="292">
        <v>0</v>
      </c>
      <c r="D135" s="16"/>
      <c r="E135" s="16"/>
    </row>
    <row r="136" spans="1:5">
      <c r="A136" s="16" t="s">
        <v>342</v>
      </c>
      <c r="B136" s="35" t="s">
        <v>299</v>
      </c>
      <c r="C136" s="292">
        <v>0</v>
      </c>
      <c r="D136" s="16"/>
      <c r="E136" s="16"/>
    </row>
    <row r="137" spans="1:5">
      <c r="A137" s="16" t="s">
        <v>343</v>
      </c>
      <c r="B137" s="35" t="s">
        <v>299</v>
      </c>
      <c r="C137" s="292">
        <v>0</v>
      </c>
      <c r="D137" s="16"/>
      <c r="E137" s="16"/>
    </row>
    <row r="138" spans="1:5">
      <c r="A138" s="16" t="s">
        <v>122</v>
      </c>
      <c r="B138" s="35" t="s">
        <v>299</v>
      </c>
      <c r="C138" s="292">
        <v>0</v>
      </c>
      <c r="D138" s="16"/>
      <c r="E138" s="16"/>
    </row>
    <row r="139" spans="1:5">
      <c r="A139" s="16" t="s">
        <v>344</v>
      </c>
      <c r="B139" s="35" t="s">
        <v>299</v>
      </c>
      <c r="C139" s="292">
        <v>0</v>
      </c>
      <c r="D139" s="16"/>
      <c r="E139" s="16"/>
    </row>
    <row r="140" spans="1:5">
      <c r="A140" s="16" t="s">
        <v>345</v>
      </c>
      <c r="B140" s="35"/>
      <c r="C140" s="292">
        <v>0</v>
      </c>
      <c r="D140" s="16"/>
      <c r="E140" s="16"/>
    </row>
    <row r="141" spans="1:5">
      <c r="A141" s="16" t="s">
        <v>335</v>
      </c>
      <c r="B141" s="35" t="s">
        <v>299</v>
      </c>
      <c r="C141" s="292">
        <v>0</v>
      </c>
      <c r="D141" s="16"/>
      <c r="E141" s="16"/>
    </row>
    <row r="142" spans="1:5">
      <c r="A142" s="16" t="s">
        <v>346</v>
      </c>
      <c r="B142" s="35" t="s">
        <v>299</v>
      </c>
      <c r="C142" s="292">
        <v>0</v>
      </c>
      <c r="D142" s="16"/>
      <c r="E142" s="16"/>
    </row>
    <row r="143" spans="1:5">
      <c r="A143" s="16" t="s">
        <v>347</v>
      </c>
      <c r="B143" s="16"/>
      <c r="C143" s="22"/>
      <c r="D143" s="16"/>
      <c r="E143" s="25">
        <v>25</v>
      </c>
    </row>
    <row r="144" spans="1:5">
      <c r="A144" s="16" t="s">
        <v>348</v>
      </c>
      <c r="B144" s="35" t="s">
        <v>299</v>
      </c>
      <c r="C144" s="292">
        <v>25</v>
      </c>
      <c r="D144" s="16"/>
      <c r="E144" s="16"/>
    </row>
    <row r="145" spans="1:6">
      <c r="A145" s="16" t="s">
        <v>349</v>
      </c>
      <c r="B145" s="35" t="s">
        <v>299</v>
      </c>
      <c r="C145" s="292">
        <v>0</v>
      </c>
      <c r="D145" s="16"/>
      <c r="E145" s="16"/>
    </row>
    <row r="146" spans="1:6">
      <c r="A146" s="16"/>
      <c r="B146" s="16"/>
      <c r="C146" s="22"/>
      <c r="D146" s="16"/>
      <c r="E146" s="16"/>
    </row>
    <row r="147" spans="1:6">
      <c r="A147" s="16" t="s">
        <v>350</v>
      </c>
      <c r="B147" s="35" t="s">
        <v>299</v>
      </c>
      <c r="C147" s="292">
        <v>0</v>
      </c>
      <c r="D147" s="16"/>
      <c r="E147" s="16"/>
    </row>
    <row r="148" spans="1:6">
      <c r="A148" s="16"/>
      <c r="B148" s="16"/>
      <c r="C148" s="22"/>
      <c r="D148" s="16"/>
      <c r="E148" s="16"/>
    </row>
    <row r="149" spans="1:6">
      <c r="A149" s="16"/>
      <c r="B149" s="16"/>
      <c r="C149" s="22"/>
      <c r="D149" s="16"/>
      <c r="E149" s="16"/>
    </row>
    <row r="150" spans="1:6">
      <c r="A150" s="16"/>
      <c r="B150" s="16"/>
      <c r="C150" s="22"/>
      <c r="D150" s="16"/>
      <c r="E150" s="16"/>
    </row>
    <row r="151" spans="1:6">
      <c r="A151" s="16"/>
      <c r="B151" s="16"/>
      <c r="C151" s="22"/>
      <c r="D151" s="16"/>
      <c r="E151" s="16"/>
    </row>
    <row r="152" spans="1:6">
      <c r="A152" s="30" t="s">
        <v>351</v>
      </c>
      <c r="B152" s="37"/>
      <c r="C152" s="37"/>
      <c r="D152" s="37"/>
      <c r="E152" s="37"/>
    </row>
    <row r="153" spans="1:6">
      <c r="A153" s="38" t="s">
        <v>352</v>
      </c>
      <c r="B153" s="39" t="s">
        <v>353</v>
      </c>
      <c r="C153" s="40" t="s">
        <v>354</v>
      </c>
      <c r="D153" s="39" t="s">
        <v>158</v>
      </c>
      <c r="E153" s="39" t="s">
        <v>229</v>
      </c>
    </row>
    <row r="154" spans="1:6">
      <c r="A154" s="16" t="s">
        <v>332</v>
      </c>
      <c r="B154" s="295">
        <v>21</v>
      </c>
      <c r="C154" s="295">
        <v>0</v>
      </c>
      <c r="D154" s="295">
        <v>6</v>
      </c>
      <c r="E154" s="25">
        <v>27</v>
      </c>
    </row>
    <row r="155" spans="1:6">
      <c r="A155" s="16" t="s">
        <v>241</v>
      </c>
      <c r="B155" s="295">
        <v>58</v>
      </c>
      <c r="C155" s="295">
        <v>0</v>
      </c>
      <c r="D155" s="295">
        <v>15</v>
      </c>
      <c r="E155" s="25">
        <v>73</v>
      </c>
    </row>
    <row r="156" spans="1:6">
      <c r="A156" s="16" t="s">
        <v>355</v>
      </c>
      <c r="B156" s="295">
        <v>0</v>
      </c>
      <c r="C156" s="295">
        <v>0</v>
      </c>
      <c r="D156" s="295">
        <v>0</v>
      </c>
      <c r="E156" s="25">
        <v>0</v>
      </c>
    </row>
    <row r="157" spans="1:6">
      <c r="A157" s="16" t="s">
        <v>286</v>
      </c>
      <c r="B157" s="295">
        <v>646004</v>
      </c>
      <c r="C157" s="295">
        <v>26951</v>
      </c>
      <c r="D157" s="295">
        <v>143987</v>
      </c>
      <c r="E157" s="25">
        <v>816942</v>
      </c>
      <c r="F157" s="14"/>
    </row>
    <row r="158" spans="1:6">
      <c r="A158" s="16" t="s">
        <v>287</v>
      </c>
      <c r="B158" s="295">
        <v>1962642</v>
      </c>
      <c r="C158" s="295">
        <v>602920</v>
      </c>
      <c r="D158" s="295">
        <v>1552039</v>
      </c>
      <c r="E158" s="25">
        <v>4117601</v>
      </c>
      <c r="F158" s="14"/>
    </row>
    <row r="159" spans="1:6">
      <c r="A159" s="38" t="s">
        <v>356</v>
      </c>
      <c r="B159" s="39" t="s">
        <v>353</v>
      </c>
      <c r="C159" s="40" t="s">
        <v>354</v>
      </c>
      <c r="D159" s="39" t="s">
        <v>158</v>
      </c>
      <c r="E159" s="39" t="s">
        <v>229</v>
      </c>
    </row>
    <row r="160" spans="1:6">
      <c r="A160" s="16" t="s">
        <v>332</v>
      </c>
      <c r="B160" s="295">
        <v>1</v>
      </c>
      <c r="C160" s="295">
        <v>10</v>
      </c>
      <c r="D160" s="295">
        <v>20</v>
      </c>
      <c r="E160" s="25">
        <v>31</v>
      </c>
    </row>
    <row r="161" spans="1:5">
      <c r="A161" s="16" t="s">
        <v>241</v>
      </c>
      <c r="B161" s="295">
        <v>397</v>
      </c>
      <c r="C161" s="295">
        <v>2710</v>
      </c>
      <c r="D161" s="295">
        <v>5337</v>
      </c>
      <c r="E161" s="25">
        <v>8444</v>
      </c>
    </row>
    <row r="162" spans="1:5">
      <c r="A162" s="16" t="s">
        <v>355</v>
      </c>
      <c r="B162" s="295">
        <v>0</v>
      </c>
      <c r="C162" s="295">
        <v>0</v>
      </c>
      <c r="D162" s="295">
        <v>0</v>
      </c>
      <c r="E162" s="25">
        <v>0</v>
      </c>
    </row>
    <row r="163" spans="1:5">
      <c r="A163" s="16" t="s">
        <v>286</v>
      </c>
      <c r="B163" s="295">
        <v>145585</v>
      </c>
      <c r="C163" s="295">
        <v>1238744</v>
      </c>
      <c r="D163" s="295">
        <v>531924</v>
      </c>
      <c r="E163" s="25">
        <v>1916253</v>
      </c>
    </row>
    <row r="164" spans="1:5">
      <c r="A164" s="16" t="s">
        <v>287</v>
      </c>
      <c r="B164" s="295">
        <v>0</v>
      </c>
      <c r="C164" s="295">
        <v>0</v>
      </c>
      <c r="D164" s="295">
        <v>0</v>
      </c>
      <c r="E164" s="25">
        <v>0</v>
      </c>
    </row>
    <row r="165" spans="1:5">
      <c r="A165" s="38" t="s">
        <v>357</v>
      </c>
      <c r="B165" s="39" t="s">
        <v>353</v>
      </c>
      <c r="C165" s="40" t="s">
        <v>354</v>
      </c>
      <c r="D165" s="39" t="s">
        <v>158</v>
      </c>
      <c r="E165" s="39" t="s">
        <v>229</v>
      </c>
    </row>
    <row r="166" spans="1:5">
      <c r="A166" s="16" t="s">
        <v>332</v>
      </c>
      <c r="B166" s="295">
        <v>0</v>
      </c>
      <c r="C166" s="295">
        <v>0</v>
      </c>
      <c r="D166" s="295">
        <v>0</v>
      </c>
      <c r="E166" s="25">
        <v>0</v>
      </c>
    </row>
    <row r="167" spans="1:5">
      <c r="A167" s="16" t="s">
        <v>241</v>
      </c>
      <c r="B167" s="295">
        <v>0</v>
      </c>
      <c r="C167" s="295">
        <v>0</v>
      </c>
      <c r="D167" s="295">
        <v>0</v>
      </c>
      <c r="E167" s="25">
        <v>0</v>
      </c>
    </row>
    <row r="168" spans="1:5">
      <c r="A168" s="16" t="s">
        <v>355</v>
      </c>
      <c r="B168" s="295">
        <v>0</v>
      </c>
      <c r="C168" s="295">
        <v>0</v>
      </c>
      <c r="D168" s="295">
        <v>0</v>
      </c>
      <c r="E168" s="25">
        <v>0</v>
      </c>
    </row>
    <row r="169" spans="1:5">
      <c r="A169" s="16" t="s">
        <v>286</v>
      </c>
      <c r="B169" s="295">
        <v>0</v>
      </c>
      <c r="C169" s="295">
        <v>0</v>
      </c>
      <c r="D169" s="295">
        <v>0</v>
      </c>
      <c r="E169" s="25">
        <v>0</v>
      </c>
    </row>
    <row r="170" spans="1:5">
      <c r="A170" s="16" t="s">
        <v>287</v>
      </c>
      <c r="B170" s="295">
        <v>0</v>
      </c>
      <c r="C170" s="295">
        <v>0</v>
      </c>
      <c r="D170" s="295">
        <v>0</v>
      </c>
      <c r="E170" s="25">
        <v>0</v>
      </c>
    </row>
    <row r="171" spans="1:5">
      <c r="A171" s="20"/>
      <c r="B171" s="20"/>
      <c r="C171" s="41"/>
      <c r="D171" s="42"/>
      <c r="E171" s="16"/>
    </row>
    <row r="172" spans="1:5">
      <c r="A172" s="38" t="s">
        <v>358</v>
      </c>
      <c r="B172" s="39" t="s">
        <v>359</v>
      </c>
      <c r="C172" s="40" t="s">
        <v>360</v>
      </c>
      <c r="D172" s="16"/>
      <c r="E172" s="16"/>
    </row>
    <row r="173" spans="1:5">
      <c r="A173" s="20" t="s">
        <v>361</v>
      </c>
      <c r="B173" s="295">
        <v>246016</v>
      </c>
      <c r="C173" s="295">
        <v>226884</v>
      </c>
      <c r="D173" s="16"/>
      <c r="E173" s="16"/>
    </row>
    <row r="174" spans="1:5">
      <c r="A174" s="20"/>
      <c r="B174" s="42"/>
      <c r="C174" s="41"/>
      <c r="D174" s="16"/>
      <c r="E174" s="16"/>
    </row>
    <row r="175" spans="1:5">
      <c r="A175" s="20"/>
      <c r="B175" s="20"/>
      <c r="C175" s="41"/>
      <c r="D175" s="42"/>
      <c r="E175" s="16"/>
    </row>
    <row r="176" spans="1:5">
      <c r="A176" s="20"/>
      <c r="B176" s="20"/>
      <c r="C176" s="41"/>
      <c r="D176" s="42"/>
      <c r="E176" s="16"/>
    </row>
    <row r="177" spans="1:5">
      <c r="A177" s="20"/>
      <c r="B177" s="20"/>
      <c r="C177" s="41"/>
      <c r="D177" s="42"/>
      <c r="E177" s="16"/>
    </row>
    <row r="178" spans="1:5">
      <c r="A178" s="20"/>
      <c r="B178" s="20"/>
      <c r="C178" s="41"/>
      <c r="D178" s="42"/>
      <c r="E178" s="16"/>
    </row>
    <row r="179" spans="1:5">
      <c r="A179" s="37" t="s">
        <v>362</v>
      </c>
      <c r="B179" s="30"/>
      <c r="C179" s="30"/>
      <c r="D179" s="30"/>
      <c r="E179" s="30"/>
    </row>
    <row r="180" spans="1:5">
      <c r="A180" s="34" t="s">
        <v>363</v>
      </c>
      <c r="B180" s="34"/>
      <c r="C180" s="34"/>
      <c r="D180" s="34"/>
      <c r="E180" s="34"/>
    </row>
    <row r="181" spans="1:5">
      <c r="A181" s="16" t="s">
        <v>364</v>
      </c>
      <c r="B181" s="35" t="s">
        <v>299</v>
      </c>
      <c r="C181" s="292">
        <v>378751</v>
      </c>
      <c r="D181" s="16"/>
      <c r="E181" s="16"/>
    </row>
    <row r="182" spans="1:5">
      <c r="A182" s="16" t="s">
        <v>365</v>
      </c>
      <c r="B182" s="35" t="s">
        <v>299</v>
      </c>
      <c r="C182" s="292">
        <v>13644</v>
      </c>
      <c r="D182" s="16"/>
      <c r="E182" s="16"/>
    </row>
    <row r="183" spans="1:5">
      <c r="A183" s="20" t="s">
        <v>366</v>
      </c>
      <c r="B183" s="35" t="s">
        <v>299</v>
      </c>
      <c r="C183" s="292">
        <v>108693</v>
      </c>
      <c r="D183" s="16"/>
      <c r="E183" s="16"/>
    </row>
    <row r="184" spans="1:5">
      <c r="A184" s="16" t="s">
        <v>367</v>
      </c>
      <c r="B184" s="35" t="s">
        <v>299</v>
      </c>
      <c r="C184" s="292">
        <v>605575</v>
      </c>
      <c r="D184" s="16"/>
      <c r="E184" s="16"/>
    </row>
    <row r="185" spans="1:5">
      <c r="A185" s="16" t="s">
        <v>368</v>
      </c>
      <c r="B185" s="35" t="s">
        <v>299</v>
      </c>
      <c r="C185" s="292">
        <v>33153</v>
      </c>
      <c r="D185" s="16"/>
      <c r="E185" s="16"/>
    </row>
    <row r="186" spans="1:5">
      <c r="A186" s="16" t="s">
        <v>369</v>
      </c>
      <c r="B186" s="35" t="s">
        <v>299</v>
      </c>
      <c r="C186" s="292">
        <v>139628</v>
      </c>
      <c r="D186" s="16"/>
      <c r="E186" s="16"/>
    </row>
    <row r="187" spans="1:5">
      <c r="A187" s="16" t="s">
        <v>370</v>
      </c>
      <c r="B187" s="35" t="s">
        <v>299</v>
      </c>
      <c r="C187" s="292">
        <v>78340</v>
      </c>
      <c r="D187" s="16"/>
      <c r="E187" s="16"/>
    </row>
    <row r="188" spans="1:5">
      <c r="A188" s="16" t="s">
        <v>370</v>
      </c>
      <c r="B188" s="35" t="s">
        <v>299</v>
      </c>
      <c r="C188" s="292">
        <v>0</v>
      </c>
      <c r="D188" s="16"/>
      <c r="E188" s="16"/>
    </row>
    <row r="189" spans="1:5">
      <c r="A189" s="16" t="s">
        <v>229</v>
      </c>
      <c r="B189" s="16"/>
      <c r="C189" s="22"/>
      <c r="D189" s="25">
        <v>1357784</v>
      </c>
      <c r="E189" s="16"/>
    </row>
    <row r="190" spans="1:5">
      <c r="A190" s="34" t="s">
        <v>371</v>
      </c>
      <c r="B190" s="34"/>
      <c r="C190" s="34"/>
      <c r="D190" s="34"/>
      <c r="E190" s="34"/>
    </row>
    <row r="191" spans="1:5">
      <c r="A191" s="16" t="s">
        <v>372</v>
      </c>
      <c r="B191" s="35" t="s">
        <v>299</v>
      </c>
      <c r="C191" s="292">
        <v>0</v>
      </c>
      <c r="D191" s="16"/>
      <c r="E191" s="16"/>
    </row>
    <row r="192" spans="1:5">
      <c r="A192" s="16" t="s">
        <v>373</v>
      </c>
      <c r="B192" s="35" t="s">
        <v>299</v>
      </c>
      <c r="C192" s="292">
        <v>19716</v>
      </c>
      <c r="D192" s="16"/>
      <c r="E192" s="16"/>
    </row>
    <row r="193" spans="1:5">
      <c r="A193" s="16" t="s">
        <v>229</v>
      </c>
      <c r="B193" s="16"/>
      <c r="C193" s="22"/>
      <c r="D193" s="25">
        <v>19716</v>
      </c>
      <c r="E193" s="16"/>
    </row>
    <row r="194" spans="1:5">
      <c r="A194" s="34" t="s">
        <v>374</v>
      </c>
      <c r="B194" s="34"/>
      <c r="C194" s="34"/>
      <c r="D194" s="34"/>
      <c r="E194" s="34"/>
    </row>
    <row r="195" spans="1:5">
      <c r="A195" s="16" t="s">
        <v>375</v>
      </c>
      <c r="B195" s="35" t="s">
        <v>299</v>
      </c>
      <c r="C195" s="292">
        <v>73653</v>
      </c>
      <c r="D195" s="16"/>
      <c r="E195" s="16"/>
    </row>
    <row r="196" spans="1:5">
      <c r="A196" s="16" t="s">
        <v>376</v>
      </c>
      <c r="B196" s="35" t="s">
        <v>299</v>
      </c>
      <c r="C196" s="292">
        <v>51711</v>
      </c>
      <c r="D196" s="16"/>
      <c r="E196" s="16"/>
    </row>
    <row r="197" spans="1:5">
      <c r="A197" s="16" t="s">
        <v>229</v>
      </c>
      <c r="B197" s="16"/>
      <c r="C197" s="22"/>
      <c r="D197" s="25">
        <v>125364</v>
      </c>
      <c r="E197" s="16"/>
    </row>
    <row r="198" spans="1:5">
      <c r="A198" s="34" t="s">
        <v>377</v>
      </c>
      <c r="B198" s="34"/>
      <c r="C198" s="34"/>
      <c r="D198" s="34"/>
      <c r="E198" s="34"/>
    </row>
    <row r="199" spans="1:5">
      <c r="A199" s="16" t="s">
        <v>378</v>
      </c>
      <c r="B199" s="35" t="s">
        <v>299</v>
      </c>
      <c r="C199" s="292">
        <v>9810</v>
      </c>
      <c r="D199" s="16"/>
      <c r="E199" s="16"/>
    </row>
    <row r="200" spans="1:5">
      <c r="A200" s="16" t="s">
        <v>379</v>
      </c>
      <c r="B200" s="35" t="s">
        <v>299</v>
      </c>
      <c r="C200" s="292">
        <v>34630</v>
      </c>
      <c r="D200" s="16"/>
      <c r="E200" s="16"/>
    </row>
    <row r="201" spans="1:5">
      <c r="A201" s="16" t="s">
        <v>158</v>
      </c>
      <c r="B201" s="35" t="s">
        <v>299</v>
      </c>
      <c r="C201" s="292">
        <v>0</v>
      </c>
      <c r="D201" s="16"/>
      <c r="E201" s="16"/>
    </row>
    <row r="202" spans="1:5">
      <c r="A202" s="16" t="s">
        <v>229</v>
      </c>
      <c r="B202" s="16"/>
      <c r="C202" s="22"/>
      <c r="D202" s="25">
        <v>44440</v>
      </c>
      <c r="E202" s="16"/>
    </row>
    <row r="203" spans="1:5">
      <c r="A203" s="34" t="s">
        <v>380</v>
      </c>
      <c r="B203" s="34"/>
      <c r="C203" s="34"/>
      <c r="D203" s="34"/>
      <c r="E203" s="34"/>
    </row>
    <row r="204" spans="1:5">
      <c r="A204" s="16" t="s">
        <v>381</v>
      </c>
      <c r="B204" s="35" t="s">
        <v>299</v>
      </c>
      <c r="C204" s="292">
        <v>0</v>
      </c>
      <c r="D204" s="16"/>
      <c r="E204" s="16"/>
    </row>
    <row r="205" spans="1:5">
      <c r="A205" s="16" t="s">
        <v>382</v>
      </c>
      <c r="B205" s="35" t="s">
        <v>299</v>
      </c>
      <c r="C205" s="292">
        <v>185061</v>
      </c>
      <c r="D205" s="16"/>
      <c r="E205" s="16"/>
    </row>
    <row r="206" spans="1:5">
      <c r="A206" s="16" t="s">
        <v>229</v>
      </c>
      <c r="B206" s="16"/>
      <c r="C206" s="22"/>
      <c r="D206" s="25">
        <v>185061</v>
      </c>
      <c r="E206" s="16"/>
    </row>
    <row r="207" spans="1:5">
      <c r="A207" s="16"/>
      <c r="B207" s="16"/>
      <c r="C207" s="22"/>
      <c r="D207" s="16"/>
      <c r="E207" s="16"/>
    </row>
    <row r="208" spans="1:5">
      <c r="A208" s="30" t="s">
        <v>383</v>
      </c>
      <c r="B208" s="30"/>
      <c r="C208" s="30"/>
      <c r="D208" s="30"/>
      <c r="E208" s="30"/>
    </row>
    <row r="209" spans="1:5">
      <c r="A209" s="37" t="s">
        <v>384</v>
      </c>
      <c r="B209" s="30"/>
      <c r="C209" s="30"/>
      <c r="D209" s="30"/>
      <c r="E209" s="30"/>
    </row>
    <row r="210" spans="1:5">
      <c r="A210" s="21"/>
      <c r="B210" s="18" t="s">
        <v>385</v>
      </c>
      <c r="C210" s="17" t="s">
        <v>386</v>
      </c>
      <c r="D210" s="18" t="s">
        <v>387</v>
      </c>
      <c r="E210" s="18" t="s">
        <v>388</v>
      </c>
    </row>
    <row r="211" spans="1:5">
      <c r="A211" s="16" t="s">
        <v>389</v>
      </c>
      <c r="B211" s="295">
        <v>16481</v>
      </c>
      <c r="C211" s="292">
        <v>0</v>
      </c>
      <c r="D211" s="295">
        <v>0</v>
      </c>
      <c r="E211" s="25">
        <v>16481</v>
      </c>
    </row>
    <row r="212" spans="1:5">
      <c r="A212" s="16" t="s">
        <v>390</v>
      </c>
      <c r="B212" s="295">
        <v>443865</v>
      </c>
      <c r="C212" s="292">
        <v>0</v>
      </c>
      <c r="D212" s="295">
        <v>0</v>
      </c>
      <c r="E212" s="25">
        <v>443865</v>
      </c>
    </row>
    <row r="213" spans="1:5">
      <c r="A213" s="16" t="s">
        <v>391</v>
      </c>
      <c r="B213" s="295">
        <v>3496106</v>
      </c>
      <c r="C213" s="292">
        <v>2912395</v>
      </c>
      <c r="D213" s="295">
        <v>0</v>
      </c>
      <c r="E213" s="25">
        <v>6408501</v>
      </c>
    </row>
    <row r="214" spans="1:5">
      <c r="A214" s="16" t="s">
        <v>392</v>
      </c>
      <c r="B214" s="295">
        <v>0</v>
      </c>
      <c r="C214" s="292">
        <v>0</v>
      </c>
      <c r="D214" s="295">
        <v>0</v>
      </c>
      <c r="E214" s="25">
        <v>0</v>
      </c>
    </row>
    <row r="215" spans="1:5">
      <c r="A215" s="16" t="s">
        <v>393</v>
      </c>
      <c r="B215" s="295">
        <v>8131923</v>
      </c>
      <c r="C215" s="292">
        <v>122123</v>
      </c>
      <c r="D215" s="295">
        <v>308956</v>
      </c>
      <c r="E215" s="25">
        <v>7945090</v>
      </c>
    </row>
    <row r="216" spans="1:5">
      <c r="A216" s="16" t="s">
        <v>394</v>
      </c>
      <c r="B216" s="295">
        <v>1391758</v>
      </c>
      <c r="C216" s="292">
        <v>0</v>
      </c>
      <c r="D216" s="295">
        <v>0</v>
      </c>
      <c r="E216" s="25">
        <v>1391758</v>
      </c>
    </row>
    <row r="217" spans="1:5">
      <c r="A217" s="16" t="s">
        <v>395</v>
      </c>
      <c r="B217" s="295">
        <v>0</v>
      </c>
      <c r="C217" s="328">
        <v>0</v>
      </c>
      <c r="D217" s="295">
        <v>0</v>
      </c>
      <c r="E217" s="25">
        <v>0</v>
      </c>
    </row>
    <row r="218" spans="1:5">
      <c r="A218" s="16" t="s">
        <v>396</v>
      </c>
      <c r="B218" s="295">
        <v>87117</v>
      </c>
      <c r="C218" s="292">
        <v>3619131</v>
      </c>
      <c r="D218" s="295">
        <v>0</v>
      </c>
      <c r="E218" s="25">
        <v>3706248</v>
      </c>
    </row>
    <row r="219" spans="1:5">
      <c r="A219" s="16" t="s">
        <v>397</v>
      </c>
      <c r="B219" s="295">
        <v>699040</v>
      </c>
      <c r="C219" s="292">
        <v>2963834</v>
      </c>
      <c r="D219" s="295">
        <v>3382352</v>
      </c>
      <c r="E219" s="25">
        <v>280522</v>
      </c>
    </row>
    <row r="220" spans="1:5">
      <c r="A220" s="16" t="s">
        <v>229</v>
      </c>
      <c r="B220" s="25">
        <v>14266290</v>
      </c>
      <c r="C220" s="225">
        <v>9617483</v>
      </c>
      <c r="D220" s="25">
        <v>3691308</v>
      </c>
      <c r="E220" s="25">
        <v>20192465</v>
      </c>
    </row>
    <row r="221" spans="1:5">
      <c r="A221" s="16"/>
      <c r="B221" s="16"/>
      <c r="C221" s="22"/>
      <c r="D221" s="16"/>
      <c r="E221" s="16"/>
    </row>
    <row r="222" spans="1:5">
      <c r="A222" s="37" t="s">
        <v>398</v>
      </c>
      <c r="B222" s="37"/>
      <c r="C222" s="37"/>
      <c r="D222" s="37"/>
      <c r="E222" s="37"/>
    </row>
    <row r="223" spans="1:5">
      <c r="A223" s="21"/>
      <c r="B223" s="18" t="s">
        <v>385</v>
      </c>
      <c r="C223" s="17" t="s">
        <v>386</v>
      </c>
      <c r="D223" s="18" t="s">
        <v>387</v>
      </c>
      <c r="E223" s="18" t="s">
        <v>388</v>
      </c>
    </row>
    <row r="224" spans="1:5">
      <c r="A224" s="16" t="s">
        <v>389</v>
      </c>
      <c r="B224" s="42"/>
      <c r="C224" s="41"/>
      <c r="D224" s="42"/>
      <c r="E224" s="16"/>
    </row>
    <row r="225" spans="1:5">
      <c r="A225" s="16" t="s">
        <v>390</v>
      </c>
      <c r="B225" s="295">
        <v>343243</v>
      </c>
      <c r="C225" s="292">
        <v>29729</v>
      </c>
      <c r="D225" s="295">
        <v>0</v>
      </c>
      <c r="E225" s="25">
        <v>372972</v>
      </c>
    </row>
    <row r="226" spans="1:5">
      <c r="A226" s="16" t="s">
        <v>391</v>
      </c>
      <c r="B226" s="295">
        <v>2399870</v>
      </c>
      <c r="C226" s="292">
        <v>139804</v>
      </c>
      <c r="D226" s="295">
        <v>0</v>
      </c>
      <c r="E226" s="25">
        <v>2539674</v>
      </c>
    </row>
    <row r="227" spans="1:5">
      <c r="A227" s="16" t="s">
        <v>392</v>
      </c>
      <c r="B227" s="295">
        <v>0</v>
      </c>
      <c r="C227" s="292">
        <v>0</v>
      </c>
      <c r="D227" s="295">
        <v>0</v>
      </c>
      <c r="E227" s="25">
        <v>0</v>
      </c>
    </row>
    <row r="228" spans="1:5">
      <c r="A228" s="16" t="s">
        <v>393</v>
      </c>
      <c r="B228" s="295">
        <v>5923459</v>
      </c>
      <c r="C228" s="292">
        <v>551732</v>
      </c>
      <c r="D228" s="295">
        <v>96697</v>
      </c>
      <c r="E228" s="25">
        <v>6378494</v>
      </c>
    </row>
    <row r="229" spans="1:5">
      <c r="A229" s="16" t="s">
        <v>394</v>
      </c>
      <c r="B229" s="295">
        <v>1300850</v>
      </c>
      <c r="C229" s="292">
        <v>64170</v>
      </c>
      <c r="D229" s="295">
        <v>0</v>
      </c>
      <c r="E229" s="25">
        <v>1365020</v>
      </c>
    </row>
    <row r="230" spans="1:5">
      <c r="A230" s="16" t="s">
        <v>395</v>
      </c>
      <c r="B230" s="295">
        <v>0</v>
      </c>
      <c r="C230" s="292">
        <v>0</v>
      </c>
      <c r="D230" s="295">
        <v>0</v>
      </c>
      <c r="E230" s="25">
        <v>0</v>
      </c>
    </row>
    <row r="231" spans="1:5">
      <c r="A231" s="16" t="s">
        <v>396</v>
      </c>
      <c r="B231" s="295">
        <v>17423</v>
      </c>
      <c r="C231" s="292">
        <v>667936</v>
      </c>
      <c r="D231" s="295">
        <v>0</v>
      </c>
      <c r="E231" s="25">
        <v>685359</v>
      </c>
    </row>
    <row r="232" spans="1:5">
      <c r="A232" s="16" t="s">
        <v>397</v>
      </c>
      <c r="B232" s="295">
        <v>0</v>
      </c>
      <c r="C232" s="292">
        <v>0</v>
      </c>
      <c r="D232" s="295">
        <v>0</v>
      </c>
      <c r="E232" s="25">
        <v>0</v>
      </c>
    </row>
    <row r="233" spans="1:5">
      <c r="A233" s="16" t="s">
        <v>229</v>
      </c>
      <c r="B233" s="25">
        <v>9984845</v>
      </c>
      <c r="C233" s="225">
        <v>1453371</v>
      </c>
      <c r="D233" s="25">
        <v>96697</v>
      </c>
      <c r="E233" s="25">
        <v>11341519</v>
      </c>
    </row>
    <row r="234" spans="1:5">
      <c r="A234" s="16"/>
      <c r="B234" s="16"/>
      <c r="C234" s="22"/>
      <c r="D234" s="16"/>
      <c r="E234" s="16"/>
    </row>
    <row r="235" spans="1:5">
      <c r="A235" s="30" t="s">
        <v>399</v>
      </c>
      <c r="B235" s="30"/>
      <c r="C235" s="30"/>
      <c r="D235" s="30"/>
      <c r="E235" s="30"/>
    </row>
    <row r="236" spans="1:5">
      <c r="A236" s="30"/>
      <c r="B236" s="345" t="s">
        <v>400</v>
      </c>
      <c r="C236" s="345"/>
      <c r="D236" s="30"/>
      <c r="E236" s="30"/>
    </row>
    <row r="237" spans="1:5">
      <c r="A237" s="43" t="s">
        <v>400</v>
      </c>
      <c r="B237" s="30"/>
      <c r="C237" s="292">
        <v>10514</v>
      </c>
      <c r="D237" s="32">
        <v>10514</v>
      </c>
      <c r="E237" s="30"/>
    </row>
    <row r="238" spans="1:5">
      <c r="A238" s="34" t="s">
        <v>401</v>
      </c>
      <c r="B238" s="34"/>
      <c r="C238" s="34"/>
      <c r="D238" s="34"/>
      <c r="E238" s="34"/>
    </row>
    <row r="239" spans="1:5">
      <c r="A239" s="16" t="s">
        <v>402</v>
      </c>
      <c r="B239" s="35" t="s">
        <v>299</v>
      </c>
      <c r="C239" s="292">
        <v>0</v>
      </c>
      <c r="D239" s="16"/>
      <c r="E239" s="16"/>
    </row>
    <row r="240" spans="1:5">
      <c r="A240" s="16" t="s">
        <v>403</v>
      </c>
      <c r="B240" s="35" t="s">
        <v>299</v>
      </c>
      <c r="C240" s="292">
        <v>0</v>
      </c>
      <c r="D240" s="16"/>
      <c r="E240" s="16"/>
    </row>
    <row r="241" spans="1:5">
      <c r="A241" s="16" t="s">
        <v>404</v>
      </c>
      <c r="B241" s="35" t="s">
        <v>299</v>
      </c>
      <c r="C241" s="292">
        <v>0</v>
      </c>
      <c r="D241" s="16"/>
      <c r="E241" s="16"/>
    </row>
    <row r="242" spans="1:5">
      <c r="A242" s="16" t="s">
        <v>405</v>
      </c>
      <c r="B242" s="35" t="s">
        <v>299</v>
      </c>
      <c r="C242" s="292">
        <v>0</v>
      </c>
      <c r="D242" s="16"/>
      <c r="E242" s="16"/>
    </row>
    <row r="243" spans="1:5">
      <c r="A243" s="16" t="s">
        <v>406</v>
      </c>
      <c r="B243" s="35" t="s">
        <v>299</v>
      </c>
      <c r="C243" s="292">
        <v>0</v>
      </c>
      <c r="D243" s="16"/>
      <c r="E243" s="16"/>
    </row>
    <row r="244" spans="1:5">
      <c r="A244" s="16" t="s">
        <v>407</v>
      </c>
      <c r="B244" s="35" t="s">
        <v>299</v>
      </c>
      <c r="C244" s="292">
        <v>-4281985</v>
      </c>
      <c r="D244" s="16"/>
      <c r="E244" s="16"/>
    </row>
    <row r="245" spans="1:5">
      <c r="A245" s="16" t="s">
        <v>408</v>
      </c>
      <c r="B245" s="16"/>
      <c r="C245" s="22"/>
      <c r="D245" s="25">
        <v>-4281985</v>
      </c>
      <c r="E245" s="16"/>
    </row>
    <row r="246" spans="1:5">
      <c r="A246" s="34" t="s">
        <v>409</v>
      </c>
      <c r="B246" s="34"/>
      <c r="C246" s="34"/>
      <c r="D246" s="34"/>
      <c r="E246" s="34"/>
    </row>
    <row r="247" spans="1:5">
      <c r="A247" s="21" t="s">
        <v>410</v>
      </c>
      <c r="B247" s="35" t="s">
        <v>299</v>
      </c>
      <c r="C247" s="292">
        <v>56</v>
      </c>
      <c r="D247" s="16"/>
      <c r="E247" s="16"/>
    </row>
    <row r="248" spans="1:5">
      <c r="A248" s="21"/>
      <c r="B248" s="35"/>
      <c r="C248" s="22"/>
      <c r="D248" s="16"/>
      <c r="E248" s="16"/>
    </row>
    <row r="249" spans="1:5">
      <c r="A249" s="21" t="s">
        <v>411</v>
      </c>
      <c r="B249" s="35" t="s">
        <v>299</v>
      </c>
      <c r="C249" s="292">
        <v>29865</v>
      </c>
      <c r="D249" s="16"/>
      <c r="E249" s="16"/>
    </row>
    <row r="250" spans="1:5">
      <c r="A250" s="21" t="s">
        <v>412</v>
      </c>
      <c r="B250" s="35" t="s">
        <v>299</v>
      </c>
      <c r="C250" s="292">
        <v>45940</v>
      </c>
      <c r="D250" s="16"/>
      <c r="E250" s="16"/>
    </row>
    <row r="251" spans="1:5">
      <c r="A251" s="16"/>
      <c r="B251" s="16"/>
      <c r="C251" s="22"/>
      <c r="D251" s="16"/>
      <c r="E251" s="16"/>
    </row>
    <row r="252" spans="1:5">
      <c r="A252" s="21" t="s">
        <v>413</v>
      </c>
      <c r="B252" s="16"/>
      <c r="C252" s="22"/>
      <c r="D252" s="25">
        <v>75805</v>
      </c>
      <c r="E252" s="16"/>
    </row>
    <row r="253" spans="1:5">
      <c r="A253" s="34" t="s">
        <v>414</v>
      </c>
      <c r="B253" s="34"/>
      <c r="C253" s="34"/>
      <c r="D253" s="34"/>
      <c r="E253" s="34"/>
    </row>
    <row r="254" spans="1:5">
      <c r="A254" s="16" t="s">
        <v>415</v>
      </c>
      <c r="B254" s="35" t="s">
        <v>299</v>
      </c>
      <c r="C254" s="292">
        <v>0</v>
      </c>
      <c r="D254" s="16"/>
      <c r="E254" s="16"/>
    </row>
    <row r="255" spans="1:5">
      <c r="A255" s="16" t="s">
        <v>414</v>
      </c>
      <c r="B255" s="35" t="s">
        <v>299</v>
      </c>
      <c r="C255" s="292">
        <v>0</v>
      </c>
      <c r="D255" s="16"/>
      <c r="E255" s="16"/>
    </row>
    <row r="256" spans="1:5">
      <c r="A256" s="16" t="s">
        <v>416</v>
      </c>
      <c r="B256" s="16"/>
      <c r="C256" s="22"/>
      <c r="D256" s="25">
        <v>0</v>
      </c>
      <c r="E256" s="16"/>
    </row>
    <row r="257" spans="1:5">
      <c r="A257" s="16"/>
      <c r="B257" s="16"/>
      <c r="C257" s="22"/>
      <c r="D257" s="16"/>
      <c r="E257" s="16"/>
    </row>
    <row r="258" spans="1:5">
      <c r="A258" s="16" t="s">
        <v>417</v>
      </c>
      <c r="B258" s="16"/>
      <c r="C258" s="22"/>
      <c r="D258" s="25">
        <v>-4195666</v>
      </c>
      <c r="E258" s="16"/>
    </row>
    <row r="259" spans="1:5">
      <c r="A259" s="16"/>
      <c r="B259" s="16"/>
      <c r="C259" s="22"/>
      <c r="D259" s="16"/>
      <c r="E259" s="16"/>
    </row>
    <row r="260" spans="1:5">
      <c r="A260" s="16"/>
      <c r="B260" s="16"/>
      <c r="C260" s="22"/>
      <c r="D260" s="16"/>
      <c r="E260" s="16"/>
    </row>
    <row r="261" spans="1:5">
      <c r="A261" s="16"/>
      <c r="B261" s="16"/>
      <c r="C261" s="22"/>
      <c r="D261" s="16"/>
      <c r="E261" s="16"/>
    </row>
    <row r="262" spans="1:5">
      <c r="A262" s="16"/>
      <c r="B262" s="16"/>
      <c r="C262" s="22"/>
      <c r="D262" s="16"/>
      <c r="E262" s="16"/>
    </row>
    <row r="263" spans="1:5">
      <c r="A263" s="16"/>
      <c r="B263" s="16"/>
      <c r="C263" s="22"/>
      <c r="D263" s="16"/>
      <c r="E263" s="16"/>
    </row>
    <row r="264" spans="1:5">
      <c r="A264" s="30" t="s">
        <v>418</v>
      </c>
      <c r="B264" s="30"/>
      <c r="C264" s="30"/>
      <c r="D264" s="30"/>
      <c r="E264" s="30"/>
    </row>
    <row r="265" spans="1:5">
      <c r="A265" s="34" t="s">
        <v>419</v>
      </c>
      <c r="B265" s="34"/>
      <c r="C265" s="34"/>
      <c r="D265" s="34"/>
      <c r="E265" s="34"/>
    </row>
    <row r="266" spans="1:5">
      <c r="A266" s="16" t="s">
        <v>420</v>
      </c>
      <c r="B266" s="35" t="s">
        <v>299</v>
      </c>
      <c r="C266" s="292">
        <v>3026203</v>
      </c>
      <c r="D266" s="16"/>
      <c r="E266" s="16"/>
    </row>
    <row r="267" spans="1:5">
      <c r="A267" s="16" t="s">
        <v>421</v>
      </c>
      <c r="B267" s="35" t="s">
        <v>299</v>
      </c>
      <c r="C267" s="292">
        <v>0</v>
      </c>
      <c r="D267" s="16"/>
      <c r="E267" s="16"/>
    </row>
    <row r="268" spans="1:5">
      <c r="A268" s="16" t="s">
        <v>422</v>
      </c>
      <c r="B268" s="35" t="s">
        <v>299</v>
      </c>
      <c r="C268" s="292">
        <v>2332940</v>
      </c>
      <c r="D268" s="16"/>
      <c r="E268" s="16"/>
    </row>
    <row r="269" spans="1:5">
      <c r="A269" s="16" t="s">
        <v>423</v>
      </c>
      <c r="B269" s="35" t="s">
        <v>299</v>
      </c>
      <c r="C269" s="292">
        <v>0</v>
      </c>
      <c r="D269" s="16"/>
      <c r="E269" s="16"/>
    </row>
    <row r="270" spans="1:5">
      <c r="A270" s="16" t="s">
        <v>424</v>
      </c>
      <c r="B270" s="35" t="s">
        <v>299</v>
      </c>
      <c r="C270" s="292">
        <v>435686</v>
      </c>
      <c r="D270" s="16"/>
      <c r="E270" s="16"/>
    </row>
    <row r="271" spans="1:5">
      <c r="A271" s="16" t="s">
        <v>425</v>
      </c>
      <c r="B271" s="35" t="s">
        <v>299</v>
      </c>
      <c r="C271" s="292">
        <v>9646</v>
      </c>
      <c r="D271" s="16"/>
      <c r="E271" s="16"/>
    </row>
    <row r="272" spans="1:5">
      <c r="A272" s="16" t="s">
        <v>426</v>
      </c>
      <c r="B272" s="35" t="s">
        <v>299</v>
      </c>
      <c r="C272" s="292">
        <v>0</v>
      </c>
      <c r="D272" s="16"/>
      <c r="E272" s="16"/>
    </row>
    <row r="273" spans="1:5">
      <c r="A273" s="16" t="s">
        <v>427</v>
      </c>
      <c r="B273" s="35" t="s">
        <v>299</v>
      </c>
      <c r="C273" s="292">
        <v>220653</v>
      </c>
      <c r="D273" s="16"/>
      <c r="E273" s="16"/>
    </row>
    <row r="274" spans="1:5">
      <c r="A274" s="16" t="s">
        <v>428</v>
      </c>
      <c r="B274" s="35" t="s">
        <v>299</v>
      </c>
      <c r="C274" s="292">
        <v>187567</v>
      </c>
      <c r="D274" s="16"/>
      <c r="E274" s="16"/>
    </row>
    <row r="275" spans="1:5">
      <c r="A275" s="16" t="s">
        <v>429</v>
      </c>
      <c r="B275" s="35" t="s">
        <v>299</v>
      </c>
      <c r="C275" s="292">
        <v>0</v>
      </c>
      <c r="D275" s="16"/>
      <c r="E275" s="16"/>
    </row>
    <row r="276" spans="1:5">
      <c r="A276" s="16" t="s">
        <v>430</v>
      </c>
      <c r="B276" s="16"/>
      <c r="C276" s="22"/>
      <c r="D276" s="25">
        <v>6212695</v>
      </c>
      <c r="E276" s="16"/>
    </row>
    <row r="277" spans="1:5">
      <c r="A277" s="34" t="s">
        <v>431</v>
      </c>
      <c r="B277" s="34"/>
      <c r="C277" s="34"/>
      <c r="D277" s="34"/>
      <c r="E277" s="34"/>
    </row>
    <row r="278" spans="1:5">
      <c r="A278" s="16" t="s">
        <v>420</v>
      </c>
      <c r="B278" s="35" t="s">
        <v>299</v>
      </c>
      <c r="C278" s="292">
        <v>209601</v>
      </c>
      <c r="D278" s="16"/>
      <c r="E278" s="16"/>
    </row>
    <row r="279" spans="1:5">
      <c r="A279" s="16" t="s">
        <v>421</v>
      </c>
      <c r="B279" s="35" t="s">
        <v>299</v>
      </c>
      <c r="C279" s="292">
        <v>0</v>
      </c>
      <c r="D279" s="16"/>
      <c r="E279" s="16"/>
    </row>
    <row r="280" spans="1:5">
      <c r="A280" s="16" t="s">
        <v>432</v>
      </c>
      <c r="B280" s="35" t="s">
        <v>299</v>
      </c>
      <c r="C280" s="292">
        <v>0</v>
      </c>
      <c r="D280" s="16"/>
      <c r="E280" s="16"/>
    </row>
    <row r="281" spans="1:5">
      <c r="A281" s="16" t="s">
        <v>433</v>
      </c>
      <c r="B281" s="16"/>
      <c r="C281" s="22"/>
      <c r="D281" s="25">
        <v>209601</v>
      </c>
      <c r="E281" s="16"/>
    </row>
    <row r="282" spans="1:5">
      <c r="A282" s="34" t="s">
        <v>434</v>
      </c>
      <c r="B282" s="34"/>
      <c r="C282" s="34"/>
      <c r="D282" s="34"/>
      <c r="E282" s="34"/>
    </row>
    <row r="283" spans="1:5">
      <c r="A283" s="16" t="s">
        <v>389</v>
      </c>
      <c r="B283" s="35" t="s">
        <v>299</v>
      </c>
      <c r="C283" s="292">
        <v>16481</v>
      </c>
      <c r="D283" s="16"/>
      <c r="E283" s="16"/>
    </row>
    <row r="284" spans="1:5">
      <c r="A284" s="16" t="s">
        <v>390</v>
      </c>
      <c r="B284" s="35" t="s">
        <v>299</v>
      </c>
      <c r="C284" s="292">
        <v>443865</v>
      </c>
      <c r="D284" s="16"/>
      <c r="E284" s="16"/>
    </row>
    <row r="285" spans="1:5">
      <c r="A285" s="16" t="s">
        <v>391</v>
      </c>
      <c r="B285" s="35" t="s">
        <v>299</v>
      </c>
      <c r="C285" s="292">
        <v>6408501</v>
      </c>
      <c r="D285" s="16"/>
      <c r="E285" s="16"/>
    </row>
    <row r="286" spans="1:5">
      <c r="A286" s="16" t="s">
        <v>435</v>
      </c>
      <c r="B286" s="35" t="s">
        <v>299</v>
      </c>
      <c r="C286" s="292">
        <v>0</v>
      </c>
      <c r="D286" s="16"/>
      <c r="E286" s="16"/>
    </row>
    <row r="287" spans="1:5">
      <c r="A287" s="16" t="s">
        <v>436</v>
      </c>
      <c r="B287" s="35" t="s">
        <v>299</v>
      </c>
      <c r="C287" s="292">
        <v>7945090</v>
      </c>
      <c r="D287" s="16"/>
      <c r="E287" s="16"/>
    </row>
    <row r="288" spans="1:5">
      <c r="A288" s="16" t="s">
        <v>437</v>
      </c>
      <c r="B288" s="35" t="s">
        <v>299</v>
      </c>
      <c r="C288" s="292">
        <v>1391758</v>
      </c>
      <c r="D288" s="16"/>
      <c r="E288" s="16"/>
    </row>
    <row r="289" spans="1:5">
      <c r="A289" s="16" t="s">
        <v>396</v>
      </c>
      <c r="B289" s="35" t="s">
        <v>299</v>
      </c>
      <c r="C289" s="292">
        <v>3706248</v>
      </c>
      <c r="D289" s="16"/>
      <c r="E289" s="16"/>
    </row>
    <row r="290" spans="1:5">
      <c r="A290" s="16" t="s">
        <v>397</v>
      </c>
      <c r="B290" s="35" t="s">
        <v>299</v>
      </c>
      <c r="C290" s="292">
        <v>280522</v>
      </c>
      <c r="D290" s="16"/>
      <c r="E290" s="16"/>
    </row>
    <row r="291" spans="1:5">
      <c r="A291" s="16" t="s">
        <v>438</v>
      </c>
      <c r="B291" s="16"/>
      <c r="C291" s="22"/>
      <c r="D291" s="25">
        <v>20192465</v>
      </c>
      <c r="E291" s="16"/>
    </row>
    <row r="292" spans="1:5">
      <c r="A292" s="16" t="s">
        <v>439</v>
      </c>
      <c r="B292" s="35" t="s">
        <v>299</v>
      </c>
      <c r="C292" s="292">
        <v>11341519</v>
      </c>
      <c r="D292" s="16"/>
      <c r="E292" s="16"/>
    </row>
    <row r="293" spans="1:5">
      <c r="A293" s="16" t="s">
        <v>440</v>
      </c>
      <c r="B293" s="16"/>
      <c r="C293" s="22"/>
      <c r="D293" s="25">
        <v>8850946</v>
      </c>
      <c r="E293" s="16"/>
    </row>
    <row r="294" spans="1:5">
      <c r="A294" s="34" t="s">
        <v>441</v>
      </c>
      <c r="B294" s="34"/>
      <c r="C294" s="34"/>
      <c r="D294" s="34"/>
      <c r="E294" s="34"/>
    </row>
    <row r="295" spans="1:5">
      <c r="A295" s="16" t="s">
        <v>442</v>
      </c>
      <c r="B295" s="35" t="s">
        <v>299</v>
      </c>
      <c r="C295" s="292">
        <v>0</v>
      </c>
      <c r="D295" s="16"/>
      <c r="E295" s="16"/>
    </row>
    <row r="296" spans="1:5">
      <c r="A296" s="16" t="s">
        <v>443</v>
      </c>
      <c r="B296" s="35" t="s">
        <v>299</v>
      </c>
      <c r="C296" s="292">
        <v>0</v>
      </c>
      <c r="D296" s="16"/>
      <c r="E296" s="16"/>
    </row>
    <row r="297" spans="1:5">
      <c r="A297" s="16" t="s">
        <v>444</v>
      </c>
      <c r="B297" s="35" t="s">
        <v>299</v>
      </c>
      <c r="C297" s="292">
        <v>0</v>
      </c>
      <c r="D297" s="16"/>
      <c r="E297" s="16"/>
    </row>
    <row r="298" spans="1:5">
      <c r="A298" s="16" t="s">
        <v>432</v>
      </c>
      <c r="B298" s="35" t="s">
        <v>299</v>
      </c>
      <c r="C298" s="292">
        <v>0</v>
      </c>
      <c r="D298" s="16"/>
      <c r="E298" s="16"/>
    </row>
    <row r="299" spans="1:5">
      <c r="A299" s="16" t="s">
        <v>445</v>
      </c>
      <c r="B299" s="16"/>
      <c r="C299" s="22"/>
      <c r="D299" s="25">
        <v>0</v>
      </c>
      <c r="E299" s="16"/>
    </row>
    <row r="300" spans="1:5">
      <c r="A300" s="16"/>
      <c r="B300" s="16"/>
      <c r="C300" s="22"/>
      <c r="D300" s="16"/>
      <c r="E300" s="16"/>
    </row>
    <row r="301" spans="1:5">
      <c r="A301" s="34" t="s">
        <v>446</v>
      </c>
      <c r="B301" s="34"/>
      <c r="C301" s="34"/>
      <c r="D301" s="34"/>
      <c r="E301" s="34"/>
    </row>
    <row r="302" spans="1:5">
      <c r="A302" s="16" t="s">
        <v>447</v>
      </c>
      <c r="B302" s="35" t="s">
        <v>299</v>
      </c>
      <c r="C302" s="292">
        <v>0</v>
      </c>
      <c r="D302" s="16"/>
      <c r="E302" s="16"/>
    </row>
    <row r="303" spans="1:5">
      <c r="A303" s="16" t="s">
        <v>448</v>
      </c>
      <c r="B303" s="35" t="s">
        <v>299</v>
      </c>
      <c r="C303" s="292">
        <v>0</v>
      </c>
      <c r="D303" s="16"/>
      <c r="E303" s="16"/>
    </row>
    <row r="304" spans="1:5">
      <c r="A304" s="16" t="s">
        <v>449</v>
      </c>
      <c r="B304" s="35" t="s">
        <v>299</v>
      </c>
      <c r="C304" s="292">
        <v>0</v>
      </c>
      <c r="D304" s="16"/>
      <c r="E304" s="16"/>
    </row>
    <row r="305" spans="1:5">
      <c r="A305" s="16" t="s">
        <v>450</v>
      </c>
      <c r="B305" s="35" t="s">
        <v>299</v>
      </c>
      <c r="C305" s="292">
        <v>0</v>
      </c>
      <c r="D305" s="16"/>
      <c r="E305" s="16"/>
    </row>
    <row r="306" spans="1:5">
      <c r="A306" s="16" t="s">
        <v>451</v>
      </c>
      <c r="B306" s="16"/>
      <c r="C306" s="22"/>
      <c r="D306" s="25">
        <v>0</v>
      </c>
      <c r="E306" s="16"/>
    </row>
    <row r="307" spans="1:5">
      <c r="A307" s="16"/>
      <c r="B307" s="16"/>
      <c r="C307" s="22"/>
      <c r="D307" s="16"/>
      <c r="E307" s="16"/>
    </row>
    <row r="308" spans="1:5">
      <c r="A308" s="16" t="s">
        <v>452</v>
      </c>
      <c r="B308" s="16"/>
      <c r="C308" s="22"/>
      <c r="D308" s="25">
        <v>15273242</v>
      </c>
      <c r="E308" s="16"/>
    </row>
    <row r="309" spans="1:5">
      <c r="A309" s="16"/>
      <c r="B309" s="16"/>
      <c r="C309" s="22"/>
      <c r="D309" s="16"/>
      <c r="E309" s="16"/>
    </row>
    <row r="310" spans="1:5">
      <c r="A310" s="16"/>
      <c r="B310" s="16"/>
      <c r="C310" s="22"/>
      <c r="D310" s="16"/>
      <c r="E310" s="16"/>
    </row>
    <row r="311" spans="1:5">
      <c r="A311" s="16"/>
      <c r="B311" s="16"/>
      <c r="C311" s="22"/>
      <c r="D311" s="16"/>
      <c r="E311" s="16"/>
    </row>
    <row r="312" spans="1:5">
      <c r="A312" s="30" t="s">
        <v>453</v>
      </c>
      <c r="B312" s="30"/>
      <c r="C312" s="30"/>
      <c r="D312" s="30"/>
      <c r="E312" s="30"/>
    </row>
    <row r="313" spans="1:5">
      <c r="A313" s="34" t="s">
        <v>454</v>
      </c>
      <c r="B313" s="34"/>
      <c r="C313" s="34"/>
      <c r="D313" s="34"/>
      <c r="E313" s="34"/>
    </row>
    <row r="314" spans="1:5">
      <c r="A314" s="16" t="s">
        <v>455</v>
      </c>
      <c r="B314" s="35" t="s">
        <v>299</v>
      </c>
      <c r="C314" s="292">
        <v>0</v>
      </c>
      <c r="D314" s="16"/>
      <c r="E314" s="16"/>
    </row>
    <row r="315" spans="1:5">
      <c r="A315" s="16" t="s">
        <v>456</v>
      </c>
      <c r="B315" s="35" t="s">
        <v>299</v>
      </c>
      <c r="C315" s="292">
        <v>284161</v>
      </c>
      <c r="D315" s="16"/>
      <c r="E315" s="16"/>
    </row>
    <row r="316" spans="1:5">
      <c r="A316" s="16" t="s">
        <v>457</v>
      </c>
      <c r="B316" s="35" t="s">
        <v>299</v>
      </c>
      <c r="C316" s="292">
        <v>754359</v>
      </c>
      <c r="D316" s="16"/>
      <c r="E316" s="16"/>
    </row>
    <row r="317" spans="1:5">
      <c r="A317" s="16" t="s">
        <v>458</v>
      </c>
      <c r="B317" s="35" t="s">
        <v>299</v>
      </c>
      <c r="C317" s="292">
        <v>3669</v>
      </c>
      <c r="D317" s="16"/>
      <c r="E317" s="16"/>
    </row>
    <row r="318" spans="1:5">
      <c r="A318" s="16" t="s">
        <v>459</v>
      </c>
      <c r="B318" s="35" t="s">
        <v>299</v>
      </c>
      <c r="C318" s="292">
        <v>0</v>
      </c>
      <c r="D318" s="16"/>
      <c r="E318" s="16"/>
    </row>
    <row r="319" spans="1:5">
      <c r="A319" s="16" t="s">
        <v>460</v>
      </c>
      <c r="B319" s="35" t="s">
        <v>299</v>
      </c>
      <c r="C319" s="292">
        <v>0</v>
      </c>
      <c r="D319" s="16"/>
      <c r="E319" s="16"/>
    </row>
    <row r="320" spans="1:5">
      <c r="A320" s="16" t="s">
        <v>461</v>
      </c>
      <c r="B320" s="35" t="s">
        <v>299</v>
      </c>
      <c r="C320" s="292">
        <v>0</v>
      </c>
      <c r="D320" s="16"/>
      <c r="E320" s="16"/>
    </row>
    <row r="321" spans="1:5">
      <c r="A321" s="16" t="s">
        <v>462</v>
      </c>
      <c r="B321" s="35" t="s">
        <v>299</v>
      </c>
      <c r="C321" s="292">
        <v>0</v>
      </c>
      <c r="D321" s="16"/>
      <c r="E321" s="16"/>
    </row>
    <row r="322" spans="1:5">
      <c r="A322" s="16" t="s">
        <v>463</v>
      </c>
      <c r="B322" s="35" t="s">
        <v>299</v>
      </c>
      <c r="C322" s="292">
        <v>440150</v>
      </c>
      <c r="D322" s="16"/>
      <c r="E322" s="16"/>
    </row>
    <row r="323" spans="1:5">
      <c r="A323" s="16" t="s">
        <v>464</v>
      </c>
      <c r="B323" s="35" t="s">
        <v>299</v>
      </c>
      <c r="C323" s="292">
        <v>117799</v>
      </c>
      <c r="D323" s="16"/>
      <c r="E323" s="16"/>
    </row>
    <row r="324" spans="1:5">
      <c r="A324" s="16" t="s">
        <v>465</v>
      </c>
      <c r="B324" s="16"/>
      <c r="C324" s="22"/>
      <c r="D324" s="25">
        <v>1600138</v>
      </c>
      <c r="E324" s="16"/>
    </row>
    <row r="325" spans="1:5">
      <c r="A325" s="34" t="s">
        <v>466</v>
      </c>
      <c r="B325" s="34"/>
      <c r="C325" s="34"/>
      <c r="D325" s="34"/>
      <c r="E325" s="34"/>
    </row>
    <row r="326" spans="1:5">
      <c r="A326" s="16" t="s">
        <v>467</v>
      </c>
      <c r="B326" s="35" t="s">
        <v>299</v>
      </c>
      <c r="C326" s="292">
        <v>0</v>
      </c>
      <c r="D326" s="16"/>
      <c r="E326" s="16"/>
    </row>
    <row r="327" spans="1:5">
      <c r="A327" s="16" t="s">
        <v>468</v>
      </c>
      <c r="B327" s="35" t="s">
        <v>299</v>
      </c>
      <c r="C327" s="292">
        <v>0</v>
      </c>
      <c r="D327" s="16"/>
      <c r="E327" s="16"/>
    </row>
    <row r="328" spans="1:5">
      <c r="A328" s="16" t="s">
        <v>469</v>
      </c>
      <c r="B328" s="35" t="s">
        <v>299</v>
      </c>
      <c r="C328" s="292">
        <v>-5197</v>
      </c>
      <c r="D328" s="16"/>
      <c r="E328" s="16"/>
    </row>
    <row r="329" spans="1:5">
      <c r="A329" s="16" t="s">
        <v>470</v>
      </c>
      <c r="B329" s="16"/>
      <c r="C329" s="22"/>
      <c r="D329" s="25">
        <v>-5197</v>
      </c>
      <c r="E329" s="16"/>
    </row>
    <row r="330" spans="1:5">
      <c r="A330" s="34" t="s">
        <v>471</v>
      </c>
      <c r="B330" s="34"/>
      <c r="C330" s="34"/>
      <c r="D330" s="34"/>
      <c r="E330" s="34"/>
    </row>
    <row r="331" spans="1:5">
      <c r="A331" s="16" t="s">
        <v>472</v>
      </c>
      <c r="B331" s="35" t="s">
        <v>299</v>
      </c>
      <c r="C331" s="292">
        <v>0</v>
      </c>
      <c r="D331" s="16"/>
      <c r="E331" s="16"/>
    </row>
    <row r="332" spans="1:5">
      <c r="A332" s="16" t="s">
        <v>473</v>
      </c>
      <c r="B332" s="35" t="s">
        <v>299</v>
      </c>
      <c r="C332" s="292">
        <v>0</v>
      </c>
      <c r="D332" s="16"/>
      <c r="E332" s="16"/>
    </row>
    <row r="333" spans="1:5">
      <c r="A333" s="16" t="s">
        <v>474</v>
      </c>
      <c r="B333" s="35" t="s">
        <v>299</v>
      </c>
      <c r="C333" s="292">
        <v>117800</v>
      </c>
      <c r="D333" s="16"/>
      <c r="E333" s="16"/>
    </row>
    <row r="334" spans="1:5">
      <c r="A334" s="21" t="s">
        <v>475</v>
      </c>
      <c r="B334" s="35" t="s">
        <v>299</v>
      </c>
      <c r="C334" s="292">
        <v>2625552</v>
      </c>
      <c r="D334" s="16"/>
      <c r="E334" s="16"/>
    </row>
    <row r="335" spans="1:5">
      <c r="A335" s="16" t="s">
        <v>476</v>
      </c>
      <c r="B335" s="35" t="s">
        <v>299</v>
      </c>
      <c r="C335" s="292">
        <v>0</v>
      </c>
      <c r="D335" s="16"/>
      <c r="E335" s="16"/>
    </row>
    <row r="336" spans="1:5">
      <c r="A336" s="21" t="s">
        <v>477</v>
      </c>
      <c r="B336" s="35" t="s">
        <v>299</v>
      </c>
      <c r="C336" s="292">
        <v>0</v>
      </c>
      <c r="D336" s="16"/>
      <c r="E336" s="16"/>
    </row>
    <row r="337" spans="1:5">
      <c r="A337" s="21" t="s">
        <v>478</v>
      </c>
      <c r="B337" s="35" t="s">
        <v>299</v>
      </c>
      <c r="C337" s="298">
        <v>0</v>
      </c>
      <c r="D337" s="16"/>
      <c r="E337" s="16"/>
    </row>
    <row r="338" spans="1:5">
      <c r="A338" s="16" t="s">
        <v>479</v>
      </c>
      <c r="B338" s="35" t="s">
        <v>299</v>
      </c>
      <c r="C338" s="294">
        <v>0</v>
      </c>
      <c r="D338" s="16"/>
      <c r="E338" s="16"/>
    </row>
    <row r="339" spans="1:5">
      <c r="A339" s="16" t="s">
        <v>229</v>
      </c>
      <c r="B339" s="16"/>
      <c r="C339" s="22"/>
      <c r="D339" s="25">
        <v>2743352</v>
      </c>
      <c r="E339" s="16"/>
    </row>
    <row r="340" spans="1:5">
      <c r="A340" s="16" t="s">
        <v>480</v>
      </c>
      <c r="B340" s="16"/>
      <c r="C340" s="22"/>
      <c r="D340" s="25">
        <v>117799</v>
      </c>
      <c r="E340" s="16"/>
    </row>
    <row r="341" spans="1:5">
      <c r="A341" s="16" t="s">
        <v>481</v>
      </c>
      <c r="B341" s="16"/>
      <c r="C341" s="22"/>
      <c r="D341" s="25">
        <v>2625553</v>
      </c>
      <c r="E341" s="16"/>
    </row>
    <row r="342" spans="1:5">
      <c r="A342" s="16"/>
      <c r="B342" s="16"/>
      <c r="C342" s="22"/>
      <c r="D342" s="16"/>
      <c r="E342" s="16"/>
    </row>
    <row r="343" spans="1:5">
      <c r="A343" s="16" t="s">
        <v>482</v>
      </c>
      <c r="B343" s="35" t="s">
        <v>299</v>
      </c>
      <c r="C343" s="297">
        <v>0</v>
      </c>
      <c r="D343" s="16"/>
      <c r="E343" s="16"/>
    </row>
    <row r="344" spans="1:5">
      <c r="A344" s="16"/>
      <c r="B344" s="35"/>
      <c r="C344" s="44"/>
      <c r="D344" s="16"/>
      <c r="E344" s="16"/>
    </row>
    <row r="345" spans="1:5">
      <c r="A345" s="16" t="s">
        <v>483</v>
      </c>
      <c r="B345" s="35" t="s">
        <v>299</v>
      </c>
      <c r="C345" s="293">
        <v>0</v>
      </c>
      <c r="D345" s="16"/>
      <c r="E345" s="16"/>
    </row>
    <row r="346" spans="1:5">
      <c r="A346" s="16" t="s">
        <v>484</v>
      </c>
      <c r="B346" s="35" t="s">
        <v>299</v>
      </c>
      <c r="C346" s="293">
        <v>0</v>
      </c>
      <c r="D346" s="16"/>
      <c r="E346" s="16"/>
    </row>
    <row r="347" spans="1:5">
      <c r="A347" s="16" t="s">
        <v>485</v>
      </c>
      <c r="B347" s="35" t="s">
        <v>299</v>
      </c>
      <c r="C347" s="293">
        <v>0</v>
      </c>
      <c r="D347" s="16"/>
      <c r="E347" s="16"/>
    </row>
    <row r="348" spans="1:5">
      <c r="A348" s="16" t="s">
        <v>486</v>
      </c>
      <c r="B348" s="35" t="s">
        <v>299</v>
      </c>
      <c r="C348" s="293">
        <v>11052749</v>
      </c>
      <c r="D348" s="16"/>
      <c r="E348" s="16"/>
    </row>
    <row r="349" spans="1:5">
      <c r="A349" s="16" t="s">
        <v>487</v>
      </c>
      <c r="B349" s="35" t="s">
        <v>299</v>
      </c>
      <c r="C349" s="293">
        <v>0</v>
      </c>
      <c r="D349" s="16"/>
      <c r="E349" s="16"/>
    </row>
    <row r="350" spans="1:5">
      <c r="A350" s="16" t="s">
        <v>488</v>
      </c>
      <c r="B350" s="16"/>
      <c r="C350" s="22"/>
      <c r="D350" s="25">
        <v>15273243</v>
      </c>
      <c r="E350" s="16"/>
    </row>
    <row r="351" spans="1:5">
      <c r="A351" s="16"/>
      <c r="B351" s="16"/>
      <c r="C351" s="22"/>
      <c r="D351" s="16"/>
      <c r="E351" s="16"/>
    </row>
    <row r="352" spans="1:5">
      <c r="A352" s="16" t="s">
        <v>489</v>
      </c>
      <c r="B352" s="16"/>
      <c r="C352" s="22"/>
      <c r="D352" s="25">
        <v>15273242</v>
      </c>
      <c r="E352" s="16"/>
    </row>
    <row r="353" spans="1:5">
      <c r="A353" s="16"/>
      <c r="B353" s="16"/>
      <c r="C353" s="22"/>
      <c r="D353" s="16"/>
      <c r="E353" s="16"/>
    </row>
    <row r="354" spans="1:5">
      <c r="A354" s="16"/>
      <c r="B354" s="16"/>
      <c r="C354" s="22"/>
      <c r="D354" s="16"/>
      <c r="E354" s="16"/>
    </row>
    <row r="355" spans="1:5">
      <c r="A355" s="16"/>
      <c r="B355" s="16"/>
      <c r="C355" s="22"/>
      <c r="D355" s="16"/>
      <c r="E355" s="16"/>
    </row>
    <row r="356" spans="1:5">
      <c r="A356" s="30" t="s">
        <v>490</v>
      </c>
      <c r="B356" s="30"/>
      <c r="C356" s="30"/>
      <c r="D356" s="30"/>
      <c r="E356" s="30"/>
    </row>
    <row r="357" spans="1:5">
      <c r="A357" s="34" t="s">
        <v>491</v>
      </c>
      <c r="B357" s="34"/>
      <c r="C357" s="34"/>
      <c r="D357" s="34"/>
      <c r="E357" s="34"/>
    </row>
    <row r="358" spans="1:5">
      <c r="A358" s="16" t="s">
        <v>492</v>
      </c>
      <c r="B358" s="35" t="s">
        <v>299</v>
      </c>
      <c r="C358" s="293">
        <v>2733194</v>
      </c>
      <c r="D358" s="16"/>
      <c r="E358" s="16"/>
    </row>
    <row r="359" spans="1:5">
      <c r="A359" s="16" t="s">
        <v>493</v>
      </c>
      <c r="B359" s="35" t="s">
        <v>299</v>
      </c>
      <c r="C359" s="293">
        <v>4117600</v>
      </c>
      <c r="D359" s="16"/>
      <c r="E359" s="16"/>
    </row>
    <row r="360" spans="1:5">
      <c r="A360" s="16" t="s">
        <v>494</v>
      </c>
      <c r="B360" s="16"/>
      <c r="C360" s="22"/>
      <c r="D360" s="25">
        <v>6850794</v>
      </c>
      <c r="E360" s="16"/>
    </row>
    <row r="361" spans="1:5">
      <c r="A361" s="34" t="s">
        <v>495</v>
      </c>
      <c r="B361" s="34"/>
      <c r="C361" s="34"/>
      <c r="D361" s="34"/>
      <c r="E361" s="34"/>
    </row>
    <row r="362" spans="1:5">
      <c r="A362" s="16" t="s">
        <v>400</v>
      </c>
      <c r="B362" s="34"/>
      <c r="C362" s="292">
        <v>10514</v>
      </c>
      <c r="D362" s="16"/>
      <c r="E362" s="34"/>
    </row>
    <row r="363" spans="1:5">
      <c r="A363" s="16" t="s">
        <v>496</v>
      </c>
      <c r="B363" s="35" t="s">
        <v>299</v>
      </c>
      <c r="C363" s="294">
        <v>-4281985</v>
      </c>
      <c r="D363" s="16"/>
      <c r="E363" s="16"/>
    </row>
    <row r="364" spans="1:5">
      <c r="A364" s="16" t="s">
        <v>497</v>
      </c>
      <c r="B364" s="35" t="s">
        <v>299</v>
      </c>
      <c r="C364" s="292">
        <v>75805</v>
      </c>
      <c r="D364" s="16"/>
      <c r="E364" s="16"/>
    </row>
    <row r="365" spans="1:5">
      <c r="A365" s="16" t="s">
        <v>498</v>
      </c>
      <c r="B365" s="35" t="s">
        <v>299</v>
      </c>
      <c r="C365" s="292">
        <v>0</v>
      </c>
      <c r="D365" s="16"/>
      <c r="E365" s="16"/>
    </row>
    <row r="366" spans="1:5">
      <c r="A366" s="16" t="s">
        <v>417</v>
      </c>
      <c r="B366" s="16"/>
      <c r="C366" s="22"/>
      <c r="D366" s="25">
        <v>-4195666</v>
      </c>
      <c r="E366" s="16"/>
    </row>
    <row r="367" spans="1:5">
      <c r="A367" s="16" t="s">
        <v>499</v>
      </c>
      <c r="B367" s="16"/>
      <c r="C367" s="22"/>
      <c r="D367" s="25">
        <v>11046460</v>
      </c>
      <c r="E367" s="16"/>
    </row>
    <row r="368" spans="1:5">
      <c r="A368" s="45" t="s">
        <v>500</v>
      </c>
      <c r="B368" s="34"/>
      <c r="C368" s="34"/>
      <c r="D368" s="34"/>
      <c r="E368" s="34"/>
    </row>
    <row r="369" spans="1:6">
      <c r="A369" s="25" t="s">
        <v>501</v>
      </c>
      <c r="B369" s="16"/>
      <c r="C369" s="16"/>
      <c r="D369" s="16"/>
      <c r="E369" s="16"/>
    </row>
    <row r="370" spans="1:6">
      <c r="A370" s="46" t="s">
        <v>502</v>
      </c>
      <c r="B370" s="32" t="s">
        <v>299</v>
      </c>
      <c r="C370" s="292">
        <v>0</v>
      </c>
      <c r="D370" s="25">
        <v>0</v>
      </c>
      <c r="E370" s="25"/>
    </row>
    <row r="371" spans="1:6">
      <c r="A371" s="46" t="s">
        <v>503</v>
      </c>
      <c r="B371" s="32" t="s">
        <v>299</v>
      </c>
      <c r="C371" s="292">
        <v>23773</v>
      </c>
      <c r="D371" s="25">
        <v>0</v>
      </c>
      <c r="E371" s="25"/>
    </row>
    <row r="372" spans="1:6">
      <c r="A372" s="46" t="s">
        <v>504</v>
      </c>
      <c r="B372" s="32" t="s">
        <v>299</v>
      </c>
      <c r="C372" s="292">
        <v>0</v>
      </c>
      <c r="D372" s="25">
        <v>0</v>
      </c>
      <c r="E372" s="25"/>
    </row>
    <row r="373" spans="1:6">
      <c r="A373" s="46" t="s">
        <v>505</v>
      </c>
      <c r="B373" s="32" t="s">
        <v>299</v>
      </c>
      <c r="C373" s="292">
        <v>0</v>
      </c>
      <c r="D373" s="25">
        <v>0</v>
      </c>
      <c r="E373" s="25"/>
    </row>
    <row r="374" spans="1:6">
      <c r="A374" s="46" t="s">
        <v>506</v>
      </c>
      <c r="B374" s="32" t="s">
        <v>299</v>
      </c>
      <c r="C374" s="292">
        <v>0</v>
      </c>
      <c r="D374" s="25">
        <v>0</v>
      </c>
      <c r="E374" s="25"/>
    </row>
    <row r="375" spans="1:6">
      <c r="A375" s="46" t="s">
        <v>507</v>
      </c>
      <c r="B375" s="32" t="s">
        <v>299</v>
      </c>
      <c r="C375" s="292">
        <v>0</v>
      </c>
      <c r="D375" s="25">
        <v>0</v>
      </c>
      <c r="E375" s="25"/>
    </row>
    <row r="376" spans="1:6">
      <c r="A376" s="46" t="s">
        <v>508</v>
      </c>
      <c r="B376" s="32" t="s">
        <v>299</v>
      </c>
      <c r="C376" s="292">
        <v>0</v>
      </c>
      <c r="D376" s="25">
        <v>0</v>
      </c>
      <c r="E376" s="25"/>
    </row>
    <row r="377" spans="1:6">
      <c r="A377" s="46" t="s">
        <v>509</v>
      </c>
      <c r="B377" s="32" t="s">
        <v>299</v>
      </c>
      <c r="C377" s="292">
        <v>0</v>
      </c>
      <c r="D377" s="25">
        <v>0</v>
      </c>
      <c r="E377" s="25"/>
    </row>
    <row r="378" spans="1:6">
      <c r="A378" s="46" t="s">
        <v>510</v>
      </c>
      <c r="B378" s="32" t="s">
        <v>299</v>
      </c>
      <c r="C378" s="292">
        <v>0</v>
      </c>
      <c r="D378" s="25">
        <v>0</v>
      </c>
      <c r="E378" s="25"/>
    </row>
    <row r="379" spans="1:6">
      <c r="A379" s="46" t="s">
        <v>511</v>
      </c>
      <c r="B379" s="32" t="s">
        <v>299</v>
      </c>
      <c r="C379" s="292">
        <v>0</v>
      </c>
      <c r="D379" s="25">
        <v>0</v>
      </c>
      <c r="E379" s="25"/>
    </row>
    <row r="380" spans="1:6">
      <c r="A380" s="46" t="s">
        <v>512</v>
      </c>
      <c r="B380" s="32" t="s">
        <v>299</v>
      </c>
      <c r="C380" s="294">
        <v>134373</v>
      </c>
      <c r="D380" s="25">
        <v>0</v>
      </c>
      <c r="E380" s="204" t="s">
        <v>1064</v>
      </c>
      <c r="F380" s="47"/>
    </row>
    <row r="381" spans="1:6">
      <c r="A381" s="48" t="s">
        <v>513</v>
      </c>
      <c r="B381" s="35"/>
      <c r="C381" s="35"/>
      <c r="D381" s="25">
        <v>158146</v>
      </c>
      <c r="E381" s="25"/>
      <c r="F381" s="47"/>
    </row>
    <row r="382" spans="1:6">
      <c r="A382" s="43" t="s">
        <v>514</v>
      </c>
      <c r="B382" s="35" t="s">
        <v>299</v>
      </c>
      <c r="C382" s="292">
        <v>0</v>
      </c>
      <c r="D382" s="25">
        <v>0</v>
      </c>
      <c r="E382" s="16"/>
    </row>
    <row r="383" spans="1:6">
      <c r="A383" s="16" t="s">
        <v>515</v>
      </c>
      <c r="B383" s="16"/>
      <c r="C383" s="22"/>
      <c r="D383" s="25">
        <v>158146</v>
      </c>
      <c r="E383" s="16"/>
    </row>
    <row r="384" spans="1:6">
      <c r="A384" s="16" t="s">
        <v>516</v>
      </c>
      <c r="B384" s="16"/>
      <c r="C384" s="22"/>
      <c r="D384" s="25">
        <v>11204606</v>
      </c>
      <c r="E384" s="16"/>
    </row>
    <row r="385" spans="1:5">
      <c r="A385" s="16"/>
      <c r="B385" s="16"/>
      <c r="C385" s="22"/>
      <c r="D385" s="16"/>
      <c r="E385" s="16"/>
    </row>
    <row r="386" spans="1:5">
      <c r="A386" s="16"/>
      <c r="B386" s="16"/>
      <c r="C386" s="22"/>
      <c r="D386" s="16"/>
      <c r="E386" s="16"/>
    </row>
    <row r="387" spans="1:5">
      <c r="A387" s="16"/>
      <c r="B387" s="16"/>
      <c r="C387" s="22"/>
      <c r="D387" s="16"/>
      <c r="E387" s="16"/>
    </row>
    <row r="388" spans="1:5">
      <c r="A388" s="34" t="s">
        <v>517</v>
      </c>
      <c r="B388" s="34"/>
      <c r="C388" s="34"/>
      <c r="D388" s="34"/>
      <c r="E388" s="34"/>
    </row>
    <row r="389" spans="1:5">
      <c r="A389" s="16" t="s">
        <v>518</v>
      </c>
      <c r="B389" s="35" t="s">
        <v>299</v>
      </c>
      <c r="C389" s="292">
        <v>5280392</v>
      </c>
      <c r="D389" s="16"/>
      <c r="E389" s="16"/>
    </row>
    <row r="390" spans="1:5">
      <c r="A390" s="16" t="s">
        <v>10</v>
      </c>
      <c r="B390" s="35" t="s">
        <v>299</v>
      </c>
      <c r="C390" s="292">
        <v>1357784</v>
      </c>
      <c r="D390" s="16"/>
      <c r="E390" s="16"/>
    </row>
    <row r="391" spans="1:5">
      <c r="A391" s="16" t="s">
        <v>263</v>
      </c>
      <c r="B391" s="35" t="s">
        <v>299</v>
      </c>
      <c r="C391" s="292">
        <v>2386644</v>
      </c>
      <c r="D391" s="16"/>
      <c r="E391" s="16"/>
    </row>
    <row r="392" spans="1:5">
      <c r="A392" s="16" t="s">
        <v>519</v>
      </c>
      <c r="B392" s="35" t="s">
        <v>299</v>
      </c>
      <c r="C392" s="292">
        <v>727612</v>
      </c>
      <c r="D392" s="16"/>
      <c r="E392" s="16"/>
    </row>
    <row r="393" spans="1:5">
      <c r="A393" s="16" t="s">
        <v>520</v>
      </c>
      <c r="B393" s="35" t="s">
        <v>299</v>
      </c>
      <c r="C393" s="292">
        <v>258556</v>
      </c>
      <c r="D393" s="16"/>
      <c r="E393" s="16"/>
    </row>
    <row r="394" spans="1:5">
      <c r="A394" s="16" t="s">
        <v>521</v>
      </c>
      <c r="B394" s="35" t="s">
        <v>299</v>
      </c>
      <c r="C394" s="292">
        <v>1439443</v>
      </c>
      <c r="D394" s="16"/>
      <c r="E394" s="16"/>
    </row>
    <row r="395" spans="1:5">
      <c r="A395" s="16" t="s">
        <v>15</v>
      </c>
      <c r="B395" s="35" t="s">
        <v>299</v>
      </c>
      <c r="C395" s="292">
        <v>1181288</v>
      </c>
      <c r="D395" s="16"/>
      <c r="E395" s="16"/>
    </row>
    <row r="396" spans="1:5">
      <c r="A396" s="16" t="s">
        <v>522</v>
      </c>
      <c r="B396" s="35" t="s">
        <v>299</v>
      </c>
      <c r="C396" s="292">
        <v>19716</v>
      </c>
      <c r="D396" s="16"/>
      <c r="E396" s="16"/>
    </row>
    <row r="397" spans="1:5">
      <c r="A397" s="16" t="s">
        <v>523</v>
      </c>
      <c r="B397" s="35" t="s">
        <v>299</v>
      </c>
      <c r="C397" s="292">
        <v>125364</v>
      </c>
      <c r="D397" s="16"/>
      <c r="E397" s="16"/>
    </row>
    <row r="398" spans="1:5">
      <c r="A398" s="16" t="s">
        <v>524</v>
      </c>
      <c r="B398" s="35" t="s">
        <v>299</v>
      </c>
      <c r="C398" s="294">
        <v>44440</v>
      </c>
      <c r="D398" s="16"/>
      <c r="E398" s="16"/>
    </row>
    <row r="399" spans="1:5">
      <c r="A399" s="16" t="s">
        <v>525</v>
      </c>
      <c r="B399" s="35" t="s">
        <v>299</v>
      </c>
      <c r="C399" s="292">
        <v>185061</v>
      </c>
      <c r="D399" s="16"/>
      <c r="E399" s="16"/>
    </row>
    <row r="400" spans="1:5">
      <c r="A400" s="25" t="s">
        <v>526</v>
      </c>
      <c r="B400" s="16"/>
      <c r="C400" s="16"/>
      <c r="D400" s="16"/>
      <c r="E400" s="16"/>
    </row>
    <row r="401" spans="1:9">
      <c r="A401" s="26" t="s">
        <v>269</v>
      </c>
      <c r="B401" s="32" t="s">
        <v>299</v>
      </c>
      <c r="C401" s="292">
        <v>0</v>
      </c>
      <c r="D401" s="25">
        <v>0</v>
      </c>
      <c r="E401" s="25"/>
    </row>
    <row r="402" spans="1:9">
      <c r="A402" s="26" t="s">
        <v>270</v>
      </c>
      <c r="B402" s="32" t="s">
        <v>299</v>
      </c>
      <c r="C402" s="292">
        <v>0</v>
      </c>
      <c r="D402" s="25">
        <v>0</v>
      </c>
      <c r="E402" s="25"/>
    </row>
    <row r="403" spans="1:9">
      <c r="A403" s="26" t="s">
        <v>527</v>
      </c>
      <c r="B403" s="32" t="s">
        <v>299</v>
      </c>
      <c r="C403" s="292">
        <v>0</v>
      </c>
      <c r="D403" s="25">
        <v>0</v>
      </c>
      <c r="E403" s="25"/>
    </row>
    <row r="404" spans="1:9">
      <c r="A404" s="26" t="s">
        <v>272</v>
      </c>
      <c r="B404" s="32" t="s">
        <v>299</v>
      </c>
      <c r="C404" s="292">
        <v>0</v>
      </c>
      <c r="D404" s="25">
        <v>0</v>
      </c>
      <c r="E404" s="25"/>
    </row>
    <row r="405" spans="1:9">
      <c r="A405" s="26" t="s">
        <v>273</v>
      </c>
      <c r="B405" s="32" t="s">
        <v>299</v>
      </c>
      <c r="C405" s="292">
        <v>0</v>
      </c>
      <c r="D405" s="25">
        <v>0</v>
      </c>
      <c r="E405" s="25"/>
    </row>
    <row r="406" spans="1:9">
      <c r="A406" s="26" t="s">
        <v>274</v>
      </c>
      <c r="B406" s="32" t="s">
        <v>299</v>
      </c>
      <c r="C406" s="292">
        <v>0</v>
      </c>
      <c r="D406" s="25">
        <v>0</v>
      </c>
      <c r="E406" s="25"/>
    </row>
    <row r="407" spans="1:9">
      <c r="A407" s="26" t="s">
        <v>275</v>
      </c>
      <c r="B407" s="32" t="s">
        <v>299</v>
      </c>
      <c r="C407" s="292">
        <v>0</v>
      </c>
      <c r="D407" s="25">
        <v>0</v>
      </c>
      <c r="E407" s="25"/>
    </row>
    <row r="408" spans="1:9">
      <c r="A408" s="26" t="s">
        <v>276</v>
      </c>
      <c r="B408" s="32" t="s">
        <v>299</v>
      </c>
      <c r="C408" s="292">
        <v>0</v>
      </c>
      <c r="D408" s="25">
        <v>0</v>
      </c>
      <c r="E408" s="25"/>
    </row>
    <row r="409" spans="1:9">
      <c r="A409" s="26" t="s">
        <v>277</v>
      </c>
      <c r="B409" s="32" t="s">
        <v>299</v>
      </c>
      <c r="C409" s="292">
        <v>0</v>
      </c>
      <c r="D409" s="25">
        <v>0</v>
      </c>
      <c r="E409" s="25"/>
    </row>
    <row r="410" spans="1:9">
      <c r="A410" s="26" t="s">
        <v>278</v>
      </c>
      <c r="B410" s="32" t="s">
        <v>299</v>
      </c>
      <c r="C410" s="292">
        <v>45366</v>
      </c>
      <c r="D410" s="25">
        <v>0</v>
      </c>
      <c r="E410" s="25"/>
    </row>
    <row r="411" spans="1:9">
      <c r="A411" s="26" t="s">
        <v>279</v>
      </c>
      <c r="B411" s="32" t="s">
        <v>299</v>
      </c>
      <c r="C411" s="292">
        <v>105348</v>
      </c>
      <c r="D411" s="25">
        <v>0</v>
      </c>
      <c r="E411" s="25"/>
    </row>
    <row r="412" spans="1:9">
      <c r="A412" s="26" t="s">
        <v>280</v>
      </c>
      <c r="B412" s="32" t="s">
        <v>299</v>
      </c>
      <c r="C412" s="292">
        <v>0</v>
      </c>
      <c r="D412" s="25">
        <v>0</v>
      </c>
      <c r="E412" s="25"/>
    </row>
    <row r="413" spans="1:9">
      <c r="A413" s="26" t="s">
        <v>281</v>
      </c>
      <c r="B413" s="32" t="s">
        <v>299</v>
      </c>
      <c r="C413" s="292">
        <v>0</v>
      </c>
      <c r="D413" s="25">
        <v>0</v>
      </c>
      <c r="E413" s="25"/>
    </row>
    <row r="414" spans="1:9">
      <c r="A414" s="26" t="s">
        <v>282</v>
      </c>
      <c r="B414" s="32" t="s">
        <v>299</v>
      </c>
      <c r="C414" s="294">
        <v>222568</v>
      </c>
      <c r="D414" s="25">
        <v>0</v>
      </c>
      <c r="E414" s="204" t="s">
        <v>1064</v>
      </c>
      <c r="F414" s="47"/>
      <c r="G414" s="47"/>
      <c r="H414" s="47"/>
      <c r="I414" s="47"/>
    </row>
    <row r="415" spans="1:9">
      <c r="A415" s="49" t="s">
        <v>528</v>
      </c>
      <c r="B415" s="35"/>
      <c r="C415" s="35"/>
      <c r="D415" s="25">
        <v>373282</v>
      </c>
      <c r="E415" s="25"/>
      <c r="F415" s="47"/>
      <c r="G415" s="47"/>
      <c r="H415" s="47"/>
      <c r="I415" s="47"/>
    </row>
    <row r="416" spans="1:9">
      <c r="A416" s="25" t="s">
        <v>529</v>
      </c>
      <c r="B416" s="16"/>
      <c r="C416" s="22"/>
      <c r="D416" s="25">
        <v>13379582</v>
      </c>
      <c r="E416" s="25"/>
    </row>
    <row r="417" spans="1:13">
      <c r="A417" s="25" t="s">
        <v>530</v>
      </c>
      <c r="B417" s="16"/>
      <c r="C417" s="22"/>
      <c r="D417" s="25">
        <v>-2174976</v>
      </c>
      <c r="E417" s="25"/>
    </row>
    <row r="418" spans="1:13">
      <c r="A418" s="25" t="s">
        <v>531</v>
      </c>
      <c r="B418" s="16"/>
      <c r="C418" s="294">
        <v>1324672</v>
      </c>
      <c r="D418" s="25">
        <v>0</v>
      </c>
      <c r="E418" s="25"/>
    </row>
    <row r="419" spans="1:13">
      <c r="A419" s="46" t="s">
        <v>532</v>
      </c>
      <c r="B419" s="35" t="s">
        <v>299</v>
      </c>
      <c r="C419" s="292">
        <v>0</v>
      </c>
      <c r="D419" s="25">
        <v>0</v>
      </c>
      <c r="E419" s="25"/>
    </row>
    <row r="420" spans="1:13">
      <c r="A420" s="48" t="s">
        <v>533</v>
      </c>
      <c r="B420" s="16"/>
      <c r="C420" s="16"/>
      <c r="D420" s="25">
        <v>1324672</v>
      </c>
      <c r="E420" s="25"/>
    </row>
    <row r="421" spans="1:13">
      <c r="A421" s="25" t="s">
        <v>534</v>
      </c>
      <c r="B421" s="16"/>
      <c r="C421" s="22"/>
      <c r="D421" s="25">
        <v>-850304</v>
      </c>
      <c r="E421" s="25"/>
      <c r="F421" s="50"/>
    </row>
    <row r="422" spans="1:13">
      <c r="A422" s="25" t="s">
        <v>535</v>
      </c>
      <c r="B422" s="35" t="s">
        <v>299</v>
      </c>
      <c r="C422" s="292">
        <v>0</v>
      </c>
      <c r="D422" s="25">
        <v>0</v>
      </c>
      <c r="E422" s="16"/>
    </row>
    <row r="423" spans="1:13">
      <c r="A423" s="16" t="s">
        <v>536</v>
      </c>
      <c r="B423" s="35" t="s">
        <v>299</v>
      </c>
      <c r="C423" s="292">
        <v>0</v>
      </c>
      <c r="D423" s="25">
        <v>0</v>
      </c>
      <c r="E423" s="16"/>
    </row>
    <row r="424" spans="1:13">
      <c r="A424" s="16" t="s">
        <v>537</v>
      </c>
      <c r="B424" s="16"/>
      <c r="C424" s="22"/>
      <c r="D424" s="25">
        <v>-850304</v>
      </c>
      <c r="E424" s="16"/>
    </row>
    <row r="426" spans="1:13" ht="29.1" customHeight="1">
      <c r="A426" s="347" t="s">
        <v>538</v>
      </c>
      <c r="B426" s="347"/>
      <c r="C426" s="347"/>
      <c r="D426" s="347"/>
      <c r="E426" s="347"/>
    </row>
    <row r="427" spans="1:13">
      <c r="M427" s="51"/>
    </row>
    <row r="428" spans="1:13">
      <c r="M428" s="51"/>
    </row>
    <row r="429" spans="1:13">
      <c r="M429" s="51"/>
    </row>
    <row r="433" spans="2:7">
      <c r="B433" s="52"/>
      <c r="C433" s="52"/>
      <c r="D433" s="52"/>
      <c r="E433" s="52"/>
      <c r="F433" s="52"/>
      <c r="G433" s="52"/>
    </row>
    <row r="574" spans="2:83"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</row>
    <row r="578" spans="2:83"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</row>
    <row r="582" spans="2:83"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</row>
    <row r="612" spans="1:14" s="202" customFormat="1" ht="12.6" customHeight="1">
      <c r="A612" s="212"/>
      <c r="C612" s="210" t="s">
        <v>539</v>
      </c>
      <c r="D612" s="217">
        <f>CE90-(BE90+CD90)</f>
        <v>29765</v>
      </c>
      <c r="E612" s="219">
        <f>SUM(C624:D647)+SUM(C668:D713)</f>
        <v>11540531.375071391</v>
      </c>
      <c r="F612" s="219">
        <f>CE64-(AX64+BD64+BE64+BG64+BJ64+BN64+BP64+BQ64+CB64+CC64+CD64)</f>
        <v>634265</v>
      </c>
      <c r="G612" s="217">
        <f>CE91-(AX91+AY91+BD91+BE91+BG91+BJ91+BN91+BP91+BQ91+CB91+CC91+CD91)</f>
        <v>13845</v>
      </c>
      <c r="H612" s="222">
        <f>CE60-(AX60+AY60+AZ60+BD60+BE60+BG60+BJ60+BN60+BO60+BP60+BQ60+BR60+CB60+CC60+CD60)</f>
        <v>53.99</v>
      </c>
      <c r="I612" s="217">
        <f>CE92-(AX92+AY92+AZ92+BD92+BE92+BF92+BG92+BJ92+BN92+BO92+BP92+BQ92+BR92+CB92+CC92+CD92)</f>
        <v>22693</v>
      </c>
      <c r="J612" s="217">
        <f>CE93-(AX93+AY93+AZ93+BA93+BD93+BE93+BF93+BG93+BJ93+BN93+BO93+BP93+BQ93+BR93+CB93+CC93+CD93)</f>
        <v>48325</v>
      </c>
      <c r="K612" s="217">
        <f>CE89-(AW89+AX89+AY89+AZ89+BA89+BB89+BC89+BD89+BE89+BF89+BG89+BH89+BI89+BJ89+BK89+BL89+BM89+BN89+BO89+BP89+BQ89+BR89+BS89+BT89+BU89+BV89+BW89+BX89+CB89+CC89+CD89)</f>
        <v>6850793</v>
      </c>
      <c r="L612" s="223">
        <f>CE94-(AW94+AX94+AY94+AZ94+BA94+BB94+BC94+BD94+BE94+BF94+BG94+BH94+BI94+BJ94+BK94+BL94+BM94+BN94+BO94+BP94+BQ94+BR94+BS94+BT94+BU94+BV94+BW94+BX94+BY94+BZ94+CA94+CB94+CC94+CD94)</f>
        <v>19.039999999999996</v>
      </c>
    </row>
    <row r="613" spans="1:14" s="202" customFormat="1" ht="12.6" customHeight="1">
      <c r="A613" s="212"/>
      <c r="C613" s="210" t="s">
        <v>540</v>
      </c>
      <c r="D613" s="218" t="s">
        <v>541</v>
      </c>
      <c r="E613" s="220" t="s">
        <v>542</v>
      </c>
      <c r="F613" s="221" t="s">
        <v>543</v>
      </c>
      <c r="G613" s="218" t="s">
        <v>544</v>
      </c>
      <c r="H613" s="221" t="s">
        <v>545</v>
      </c>
      <c r="I613" s="218" t="s">
        <v>546</v>
      </c>
      <c r="J613" s="218" t="s">
        <v>547</v>
      </c>
      <c r="K613" s="210" t="s">
        <v>548</v>
      </c>
      <c r="L613" s="211" t="s">
        <v>549</v>
      </c>
    </row>
    <row r="614" spans="1:14" s="202" customFormat="1" ht="12.6" customHeight="1">
      <c r="A614" s="212">
        <v>8430</v>
      </c>
      <c r="B614" s="211" t="s">
        <v>166</v>
      </c>
      <c r="C614" s="217">
        <f>BE85</f>
        <v>752909</v>
      </c>
      <c r="D614" s="217"/>
      <c r="E614" s="219"/>
      <c r="F614" s="219"/>
      <c r="G614" s="217"/>
      <c r="H614" s="219"/>
      <c r="I614" s="217"/>
      <c r="J614" s="217"/>
      <c r="N614" s="213" t="s">
        <v>550</v>
      </c>
    </row>
    <row r="615" spans="1:14" s="202" customFormat="1" ht="12.6" customHeight="1">
      <c r="A615" s="212"/>
      <c r="B615" s="211" t="s">
        <v>551</v>
      </c>
      <c r="C615" s="217">
        <f>CD69-CD84</f>
        <v>354865</v>
      </c>
      <c r="D615" s="217">
        <f>SUM(C614:C615)</f>
        <v>1107774</v>
      </c>
      <c r="E615" s="219"/>
      <c r="F615" s="219"/>
      <c r="G615" s="217"/>
      <c r="H615" s="219"/>
      <c r="I615" s="217"/>
      <c r="J615" s="217"/>
      <c r="N615" s="213" t="s">
        <v>552</v>
      </c>
    </row>
    <row r="616" spans="1:14" s="202" customFormat="1" ht="12.6" customHeight="1">
      <c r="A616" s="212">
        <v>8310</v>
      </c>
      <c r="B616" s="216" t="s">
        <v>553</v>
      </c>
      <c r="C616" s="217">
        <f>AX85</f>
        <v>0</v>
      </c>
      <c r="D616" s="217">
        <f>(D615/D612)*AX90</f>
        <v>0</v>
      </c>
      <c r="E616" s="219"/>
      <c r="F616" s="219"/>
      <c r="G616" s="217"/>
      <c r="H616" s="219"/>
      <c r="I616" s="217"/>
      <c r="J616" s="217"/>
      <c r="N616" s="213" t="s">
        <v>554</v>
      </c>
    </row>
    <row r="617" spans="1:14" s="202" customFormat="1" ht="12.6" customHeight="1">
      <c r="A617" s="212">
        <v>8510</v>
      </c>
      <c r="B617" s="216" t="s">
        <v>171</v>
      </c>
      <c r="C617" s="217">
        <f>BJ85</f>
        <v>0</v>
      </c>
      <c r="D617" s="217">
        <f>(D615/D612)*BJ90</f>
        <v>0</v>
      </c>
      <c r="E617" s="219"/>
      <c r="F617" s="219"/>
      <c r="G617" s="217"/>
      <c r="H617" s="219"/>
      <c r="I617" s="217"/>
      <c r="J617" s="217"/>
      <c r="N617" s="213" t="s">
        <v>555</v>
      </c>
    </row>
    <row r="618" spans="1:14" s="202" customFormat="1" ht="12.6" customHeight="1">
      <c r="A618" s="212">
        <v>8470</v>
      </c>
      <c r="B618" s="216" t="s">
        <v>556</v>
      </c>
      <c r="C618" s="217">
        <f>BG85</f>
        <v>0</v>
      </c>
      <c r="D618" s="217">
        <f>(D615/D612)*BG90</f>
        <v>0</v>
      </c>
      <c r="E618" s="219"/>
      <c r="F618" s="219"/>
      <c r="G618" s="217"/>
      <c r="H618" s="219"/>
      <c r="I618" s="217"/>
      <c r="J618" s="217"/>
      <c r="N618" s="213" t="s">
        <v>557</v>
      </c>
    </row>
    <row r="619" spans="1:14" s="202" customFormat="1" ht="12.6" customHeight="1">
      <c r="A619" s="212">
        <v>8610</v>
      </c>
      <c r="B619" s="216" t="s">
        <v>558</v>
      </c>
      <c r="C619" s="217">
        <f>BN85</f>
        <v>1569797</v>
      </c>
      <c r="D619" s="217">
        <f>(D615/D612)*BN90</f>
        <v>134875.62492860743</v>
      </c>
      <c r="E619" s="219"/>
      <c r="F619" s="219"/>
      <c r="G619" s="217"/>
      <c r="H619" s="219"/>
      <c r="I619" s="217"/>
      <c r="J619" s="217"/>
      <c r="N619" s="213" t="s">
        <v>559</v>
      </c>
    </row>
    <row r="620" spans="1:14" s="202" customFormat="1" ht="12.6" customHeight="1">
      <c r="A620" s="212">
        <v>8790</v>
      </c>
      <c r="B620" s="216" t="s">
        <v>560</v>
      </c>
      <c r="C620" s="217">
        <f>CC85</f>
        <v>0</v>
      </c>
      <c r="D620" s="217">
        <f>(D615/D612)*CC90</f>
        <v>0</v>
      </c>
      <c r="E620" s="219"/>
      <c r="F620" s="219"/>
      <c r="G620" s="217"/>
      <c r="H620" s="219"/>
      <c r="I620" s="217"/>
      <c r="J620" s="217"/>
      <c r="N620" s="213" t="s">
        <v>561</v>
      </c>
    </row>
    <row r="621" spans="1:14" s="202" customFormat="1" ht="12.6" customHeight="1">
      <c r="A621" s="212">
        <v>8630</v>
      </c>
      <c r="B621" s="216" t="s">
        <v>562</v>
      </c>
      <c r="C621" s="217">
        <f>BP85</f>
        <v>0</v>
      </c>
      <c r="D621" s="217">
        <f>(D615/D612)*BP90</f>
        <v>0</v>
      </c>
      <c r="E621" s="219"/>
      <c r="F621" s="219"/>
      <c r="G621" s="217"/>
      <c r="H621" s="219"/>
      <c r="I621" s="217"/>
      <c r="J621" s="217"/>
      <c r="N621" s="213" t="s">
        <v>563</v>
      </c>
    </row>
    <row r="622" spans="1:14" s="202" customFormat="1" ht="12.6" customHeight="1">
      <c r="A622" s="212">
        <v>8770</v>
      </c>
      <c r="B622" s="211" t="s">
        <v>564</v>
      </c>
      <c r="C622" s="217">
        <f>CB85</f>
        <v>0</v>
      </c>
      <c r="D622" s="217">
        <f>(D615/D612)*CB90</f>
        <v>0</v>
      </c>
      <c r="E622" s="219"/>
      <c r="F622" s="219"/>
      <c r="G622" s="217"/>
      <c r="H622" s="219"/>
      <c r="I622" s="217"/>
      <c r="J622" s="217"/>
      <c r="N622" s="213" t="s">
        <v>565</v>
      </c>
    </row>
    <row r="623" spans="1:14" s="202" customFormat="1" ht="12.6" customHeight="1">
      <c r="A623" s="212">
        <v>8640</v>
      </c>
      <c r="B623" s="216" t="s">
        <v>566</v>
      </c>
      <c r="C623" s="217">
        <f>BQ85</f>
        <v>0</v>
      </c>
      <c r="D623" s="217">
        <f>(D615/D612)*BQ90</f>
        <v>0</v>
      </c>
      <c r="E623" s="219">
        <f>SUM(C616:D623)</f>
        <v>1704672.6249286074</v>
      </c>
      <c r="F623" s="219"/>
      <c r="G623" s="217"/>
      <c r="H623" s="219"/>
      <c r="I623" s="217"/>
      <c r="J623" s="217"/>
      <c r="N623" s="213" t="s">
        <v>567</v>
      </c>
    </row>
    <row r="624" spans="1:14" s="202" customFormat="1" ht="12.6" customHeight="1">
      <c r="A624" s="212">
        <v>8420</v>
      </c>
      <c r="B624" s="216" t="s">
        <v>165</v>
      </c>
      <c r="C624" s="217">
        <f>BD85</f>
        <v>104628</v>
      </c>
      <c r="D624" s="217">
        <f>(D615/D612)*BD90</f>
        <v>0</v>
      </c>
      <c r="E624" s="219">
        <f>(E623/E612)*SUM(C624:D624)</f>
        <v>15454.789870967012</v>
      </c>
      <c r="F624" s="219">
        <f>SUM(C624:E624)</f>
        <v>120082.78987096701</v>
      </c>
      <c r="G624" s="217"/>
      <c r="H624" s="219"/>
      <c r="I624" s="217"/>
      <c r="J624" s="217"/>
      <c r="N624" s="213" t="s">
        <v>568</v>
      </c>
    </row>
    <row r="625" spans="1:14" s="202" customFormat="1" ht="12.6" customHeight="1">
      <c r="A625" s="212">
        <v>8320</v>
      </c>
      <c r="B625" s="216" t="s">
        <v>161</v>
      </c>
      <c r="C625" s="217">
        <f>AY85</f>
        <v>584829</v>
      </c>
      <c r="D625" s="217">
        <f>(D615/D612)*AY90</f>
        <v>87535.173794725357</v>
      </c>
      <c r="E625" s="219">
        <f>(E623/E612)*SUM(C625:D625)</f>
        <v>99316.120185455366</v>
      </c>
      <c r="F625" s="219">
        <f>(F624/F612)*AY64</f>
        <v>20698.621634510939</v>
      </c>
      <c r="G625" s="217">
        <f>SUM(C625:F625)</f>
        <v>792378.91561469168</v>
      </c>
      <c r="H625" s="219"/>
      <c r="I625" s="217"/>
      <c r="J625" s="217"/>
      <c r="N625" s="213" t="s">
        <v>569</v>
      </c>
    </row>
    <row r="626" spans="1:14" s="202" customFormat="1" ht="12.6" customHeight="1">
      <c r="A626" s="212">
        <v>8650</v>
      </c>
      <c r="B626" s="216" t="s">
        <v>178</v>
      </c>
      <c r="C626" s="217">
        <f>BR85</f>
        <v>0</v>
      </c>
      <c r="D626" s="217">
        <f>(D615/D612)*BR90</f>
        <v>0</v>
      </c>
      <c r="E626" s="219">
        <f>(E623/E612)*SUM(C626:D626)</f>
        <v>0</v>
      </c>
      <c r="F626" s="219">
        <f>(F624/F612)*BR64</f>
        <v>0</v>
      </c>
      <c r="G626" s="217">
        <f>(G625/G612)*BR91</f>
        <v>0</v>
      </c>
      <c r="H626" s="219"/>
      <c r="I626" s="217"/>
      <c r="J626" s="217"/>
      <c r="N626" s="213" t="s">
        <v>570</v>
      </c>
    </row>
    <row r="627" spans="1:14" s="202" customFormat="1" ht="12.6" customHeight="1">
      <c r="A627" s="212">
        <v>8620</v>
      </c>
      <c r="B627" s="211" t="s">
        <v>571</v>
      </c>
      <c r="C627" s="217">
        <f>BO85</f>
        <v>669</v>
      </c>
      <c r="D627" s="217">
        <f>(D615/D612)*BO90</f>
        <v>0</v>
      </c>
      <c r="E627" s="219">
        <f>(E623/E612)*SUM(C627:D627)</f>
        <v>98.819192029637676</v>
      </c>
      <c r="F627" s="219">
        <f>(F624/F612)*BO64</f>
        <v>73.269122023230409</v>
      </c>
      <c r="G627" s="217">
        <f>(G625/G612)*BO91</f>
        <v>0</v>
      </c>
      <c r="H627" s="219"/>
      <c r="I627" s="217"/>
      <c r="J627" s="217"/>
      <c r="N627" s="213" t="s">
        <v>572</v>
      </c>
    </row>
    <row r="628" spans="1:14" s="202" customFormat="1" ht="12.6" customHeight="1">
      <c r="A628" s="212">
        <v>8330</v>
      </c>
      <c r="B628" s="216" t="s">
        <v>162</v>
      </c>
      <c r="C628" s="217">
        <f>AZ85</f>
        <v>27353</v>
      </c>
      <c r="D628" s="217">
        <f>(D615/D612)*AZ90</f>
        <v>31634.735427515538</v>
      </c>
      <c r="E628" s="219">
        <f>(E623/E612)*SUM(C628:D628)</f>
        <v>8713.184386554738</v>
      </c>
      <c r="F628" s="219">
        <f>(F624/F612)*AZ64</f>
        <v>0</v>
      </c>
      <c r="G628" s="217">
        <f>(G625/G612)*AZ91</f>
        <v>0</v>
      </c>
      <c r="H628" s="219">
        <f>SUM(C626:G628)</f>
        <v>68542.00812812314</v>
      </c>
      <c r="I628" s="217"/>
      <c r="J628" s="217"/>
      <c r="N628" s="213" t="s">
        <v>573</v>
      </c>
    </row>
    <row r="629" spans="1:14" s="202" customFormat="1" ht="12.6" customHeight="1">
      <c r="A629" s="212">
        <v>8460</v>
      </c>
      <c r="B629" s="216" t="s">
        <v>167</v>
      </c>
      <c r="C629" s="217">
        <f>BF85</f>
        <v>199460</v>
      </c>
      <c r="D629" s="217">
        <f>(D615/D612)*BF90</f>
        <v>9155.4646060809682</v>
      </c>
      <c r="E629" s="219">
        <f>(E623/E612)*SUM(C629:D629)</f>
        <v>30814.965108012551</v>
      </c>
      <c r="F629" s="219">
        <f>(F624/F612)*BF64</f>
        <v>2758.6676408281401</v>
      </c>
      <c r="G629" s="217">
        <f>(G625/G612)*BF91</f>
        <v>0</v>
      </c>
      <c r="H629" s="219">
        <f>(H628/H612)*BF60</f>
        <v>4557.6182474525294</v>
      </c>
      <c r="I629" s="217">
        <f>SUM(C629:H629)</f>
        <v>246746.7156023742</v>
      </c>
      <c r="J629" s="217"/>
      <c r="N629" s="213" t="s">
        <v>574</v>
      </c>
    </row>
    <row r="630" spans="1:14" s="202" customFormat="1" ht="12.6" customHeight="1">
      <c r="A630" s="212">
        <v>8350</v>
      </c>
      <c r="B630" s="216" t="s">
        <v>575</v>
      </c>
      <c r="C630" s="217">
        <f>BA85</f>
        <v>194543</v>
      </c>
      <c r="D630" s="217">
        <f>(D615/D612)*BA90</f>
        <v>47861.493835041154</v>
      </c>
      <c r="E630" s="219">
        <f>(E623/E612)*SUM(C630:D630)</f>
        <v>35806.003326056882</v>
      </c>
      <c r="F630" s="219">
        <f>(F624/F612)*BA64</f>
        <v>1387.0015192304547</v>
      </c>
      <c r="G630" s="217">
        <f>(G625/G612)*BA91</f>
        <v>0</v>
      </c>
      <c r="H630" s="219">
        <f>(H628/H612)*BA60</f>
        <v>3364.2585949162126</v>
      </c>
      <c r="I630" s="217">
        <f>(I629/I612)*BA92</f>
        <v>13983.002523450104</v>
      </c>
      <c r="J630" s="217">
        <f>SUM(C630:I630)</f>
        <v>296944.75979869481</v>
      </c>
      <c r="N630" s="213" t="s">
        <v>576</v>
      </c>
    </row>
    <row r="631" spans="1:14" s="202" customFormat="1" ht="12.6" customHeight="1">
      <c r="A631" s="212">
        <v>8200</v>
      </c>
      <c r="B631" s="216" t="s">
        <v>577</v>
      </c>
      <c r="C631" s="217">
        <f>AW85</f>
        <v>0</v>
      </c>
      <c r="D631" s="217">
        <f>(D615/D612)*AW90</f>
        <v>0</v>
      </c>
      <c r="E631" s="219">
        <f>(E623/E612)*SUM(C631:D631)</f>
        <v>0</v>
      </c>
      <c r="F631" s="219">
        <f>(F624/F612)*AW64</f>
        <v>0</v>
      </c>
      <c r="G631" s="217">
        <f>(G625/G612)*AW91</f>
        <v>0</v>
      </c>
      <c r="H631" s="219">
        <f>(H628/H612)*AW60</f>
        <v>0</v>
      </c>
      <c r="I631" s="217">
        <f>(I629/I612)*AW92</f>
        <v>0</v>
      </c>
      <c r="J631" s="217">
        <f>(J630/J612)*AW93</f>
        <v>0</v>
      </c>
      <c r="N631" s="213" t="s">
        <v>578</v>
      </c>
    </row>
    <row r="632" spans="1:14" s="202" customFormat="1" ht="12.6" customHeight="1">
      <c r="A632" s="212">
        <v>8360</v>
      </c>
      <c r="B632" s="216" t="s">
        <v>579</v>
      </c>
      <c r="C632" s="217">
        <f>BB85</f>
        <v>79861</v>
      </c>
      <c r="D632" s="217">
        <f>(D615/D612)*BB90</f>
        <v>8225.0312111540406</v>
      </c>
      <c r="E632" s="219">
        <f>(E623/E612)*SUM(C632:D632)</f>
        <v>13011.345939288025</v>
      </c>
      <c r="F632" s="219">
        <f>(F624/F612)*BB64</f>
        <v>110.37699777659775</v>
      </c>
      <c r="G632" s="217">
        <f>(G625/G612)*BB91</f>
        <v>0</v>
      </c>
      <c r="H632" s="219">
        <f>(H628/H612)*BB60</f>
        <v>1155.273706178775</v>
      </c>
      <c r="I632" s="217">
        <f>(I629/I612)*BB92</f>
        <v>2402.9887695820162</v>
      </c>
      <c r="J632" s="217">
        <f>(J630/J612)*BB93</f>
        <v>0</v>
      </c>
      <c r="N632" s="213" t="s">
        <v>580</v>
      </c>
    </row>
    <row r="633" spans="1:14" s="202" customFormat="1" ht="12.6" customHeight="1">
      <c r="A633" s="212">
        <v>8370</v>
      </c>
      <c r="B633" s="216" t="s">
        <v>581</v>
      </c>
      <c r="C633" s="217">
        <f>BC85</f>
        <v>0</v>
      </c>
      <c r="D633" s="217">
        <f>(D615/D612)*BC90</f>
        <v>0</v>
      </c>
      <c r="E633" s="219">
        <f>(E623/E612)*SUM(C633:D633)</f>
        <v>0</v>
      </c>
      <c r="F633" s="219">
        <f>(F624/F612)*BC64</f>
        <v>0</v>
      </c>
      <c r="G633" s="217">
        <f>(G625/G612)*BC91</f>
        <v>0</v>
      </c>
      <c r="H633" s="219">
        <f>(H628/H612)*BC60</f>
        <v>0</v>
      </c>
      <c r="I633" s="217">
        <f>(I629/I612)*BC92</f>
        <v>0</v>
      </c>
      <c r="J633" s="217">
        <f>(J630/J612)*BC93</f>
        <v>0</v>
      </c>
      <c r="N633" s="213" t="s">
        <v>582</v>
      </c>
    </row>
    <row r="634" spans="1:14" s="202" customFormat="1" ht="12.6" customHeight="1">
      <c r="A634" s="212">
        <v>8490</v>
      </c>
      <c r="B634" s="216" t="s">
        <v>583</v>
      </c>
      <c r="C634" s="217">
        <f>BI85</f>
        <v>0</v>
      </c>
      <c r="D634" s="217">
        <f>(D615/D612)*BI90</f>
        <v>0</v>
      </c>
      <c r="E634" s="219">
        <f>(E623/E612)*SUM(C634:D634)</f>
        <v>0</v>
      </c>
      <c r="F634" s="219">
        <f>(F624/F612)*BI64</f>
        <v>0</v>
      </c>
      <c r="G634" s="217">
        <f>(G625/G612)*BI91</f>
        <v>0</v>
      </c>
      <c r="H634" s="219">
        <f>(H628/H612)*BI60</f>
        <v>0</v>
      </c>
      <c r="I634" s="217">
        <f>(I629/I612)*BI92</f>
        <v>0</v>
      </c>
      <c r="J634" s="217">
        <f>(J630/J612)*BI93</f>
        <v>0</v>
      </c>
      <c r="N634" s="213" t="s">
        <v>584</v>
      </c>
    </row>
    <row r="635" spans="1:14" s="202" customFormat="1" ht="12.6" customHeight="1">
      <c r="A635" s="212">
        <v>8530</v>
      </c>
      <c r="B635" s="216" t="s">
        <v>585</v>
      </c>
      <c r="C635" s="217">
        <f>BK85</f>
        <v>0</v>
      </c>
      <c r="D635" s="217">
        <f>(D615/D612)*BK90</f>
        <v>0</v>
      </c>
      <c r="E635" s="219">
        <f>(E623/E612)*SUM(C635:D635)</f>
        <v>0</v>
      </c>
      <c r="F635" s="219">
        <f>(F624/F612)*BK64</f>
        <v>0</v>
      </c>
      <c r="G635" s="217">
        <f>(G625/G612)*BK91</f>
        <v>0</v>
      </c>
      <c r="H635" s="219">
        <f>(H628/H612)*BK60</f>
        <v>0</v>
      </c>
      <c r="I635" s="217">
        <f>(I629/I612)*BK92</f>
        <v>0</v>
      </c>
      <c r="J635" s="217">
        <f>(J630/J612)*BK93</f>
        <v>0</v>
      </c>
      <c r="N635" s="213" t="s">
        <v>586</v>
      </c>
    </row>
    <row r="636" spans="1:14" s="202" customFormat="1" ht="12.6" customHeight="1">
      <c r="A636" s="212">
        <v>8480</v>
      </c>
      <c r="B636" s="216" t="s">
        <v>587</v>
      </c>
      <c r="C636" s="217">
        <f>BH85</f>
        <v>0</v>
      </c>
      <c r="D636" s="217">
        <f>(D615/D612)*BH90</f>
        <v>0</v>
      </c>
      <c r="E636" s="219">
        <f>(E623/E612)*SUM(C636:D636)</f>
        <v>0</v>
      </c>
      <c r="F636" s="219">
        <f>(F624/F612)*BH64</f>
        <v>0</v>
      </c>
      <c r="G636" s="217">
        <f>(G625/G612)*BH91</f>
        <v>0</v>
      </c>
      <c r="H636" s="219">
        <f>(H628/H612)*BH60</f>
        <v>0</v>
      </c>
      <c r="I636" s="217">
        <f>(I629/I612)*BH92</f>
        <v>0</v>
      </c>
      <c r="J636" s="217">
        <f>(J630/J612)*BH93</f>
        <v>0</v>
      </c>
      <c r="N636" s="213" t="s">
        <v>588</v>
      </c>
    </row>
    <row r="637" spans="1:14" s="202" customFormat="1" ht="12.6" customHeight="1">
      <c r="A637" s="212">
        <v>8560</v>
      </c>
      <c r="B637" s="216" t="s">
        <v>173</v>
      </c>
      <c r="C637" s="217">
        <f>BL85</f>
        <v>72410</v>
      </c>
      <c r="D637" s="217">
        <f>(D615/D612)*BL90</f>
        <v>2233.0401478246263</v>
      </c>
      <c r="E637" s="219">
        <f>(E623/E612)*SUM(C637:D637)</f>
        <v>11025.657575551324</v>
      </c>
      <c r="F637" s="219">
        <f>(F624/F612)*BL64</f>
        <v>83.114068651674799</v>
      </c>
      <c r="G637" s="217">
        <f>(G625/G612)*BL91</f>
        <v>0</v>
      </c>
      <c r="H637" s="219">
        <f>(H628/H612)*BL60</f>
        <v>1485.3519079441392</v>
      </c>
      <c r="I637" s="217">
        <f>(I629/I612)*BL92</f>
        <v>652.39514106299089</v>
      </c>
      <c r="J637" s="217">
        <f>(J630/J612)*BL93</f>
        <v>0</v>
      </c>
      <c r="N637" s="213" t="s">
        <v>589</v>
      </c>
    </row>
    <row r="638" spans="1:14" s="202" customFormat="1" ht="12.6" customHeight="1">
      <c r="A638" s="212">
        <v>8590</v>
      </c>
      <c r="B638" s="216" t="s">
        <v>590</v>
      </c>
      <c r="C638" s="217">
        <f>BM85</f>
        <v>710530</v>
      </c>
      <c r="D638" s="217">
        <f>(D615/D612)*BM90</f>
        <v>0</v>
      </c>
      <c r="E638" s="219">
        <f>(E623/E612)*SUM(C638:D638)</f>
        <v>104953.66294890651</v>
      </c>
      <c r="F638" s="219">
        <f>(F624/F612)*BM64</f>
        <v>154.30060581119582</v>
      </c>
      <c r="G638" s="217">
        <f>(G625/G612)*BM91</f>
        <v>0</v>
      </c>
      <c r="H638" s="219">
        <f>(H628/H612)*BM60</f>
        <v>3275.3913867486144</v>
      </c>
      <c r="I638" s="217">
        <f>(I629/I612)*BM92</f>
        <v>0</v>
      </c>
      <c r="J638" s="217">
        <f>(J630/J612)*BM93</f>
        <v>0</v>
      </c>
      <c r="N638" s="213" t="s">
        <v>591</v>
      </c>
    </row>
    <row r="639" spans="1:14" s="202" customFormat="1" ht="12.6" customHeight="1">
      <c r="A639" s="212">
        <v>8660</v>
      </c>
      <c r="B639" s="216" t="s">
        <v>592</v>
      </c>
      <c r="C639" s="217">
        <f>BS85</f>
        <v>0</v>
      </c>
      <c r="D639" s="217">
        <f>(D615/D612)*BS90</f>
        <v>0</v>
      </c>
      <c r="E639" s="219">
        <f>(E623/E612)*SUM(C639:D639)</f>
        <v>0</v>
      </c>
      <c r="F639" s="219">
        <f>(F624/F612)*BS64</f>
        <v>0</v>
      </c>
      <c r="G639" s="217">
        <f>(G625/G612)*BS91</f>
        <v>0</v>
      </c>
      <c r="H639" s="219">
        <f>(H628/H612)*BS60</f>
        <v>0</v>
      </c>
      <c r="I639" s="217">
        <f>(I629/I612)*BS92</f>
        <v>0</v>
      </c>
      <c r="J639" s="217">
        <f>(J630/J612)*BS93</f>
        <v>0</v>
      </c>
      <c r="N639" s="213" t="s">
        <v>593</v>
      </c>
    </row>
    <row r="640" spans="1:14" s="202" customFormat="1" ht="12.6" customHeight="1">
      <c r="A640" s="212">
        <v>8670</v>
      </c>
      <c r="B640" s="216" t="s">
        <v>594</v>
      </c>
      <c r="C640" s="217">
        <f>BT85</f>
        <v>0</v>
      </c>
      <c r="D640" s="217">
        <f>(D615/D612)*BT90</f>
        <v>0</v>
      </c>
      <c r="E640" s="219">
        <f>(E623/E612)*SUM(C640:D640)</f>
        <v>0</v>
      </c>
      <c r="F640" s="219">
        <f>(F624/F612)*BT64</f>
        <v>0</v>
      </c>
      <c r="G640" s="217">
        <f>(G625/G612)*BT91</f>
        <v>0</v>
      </c>
      <c r="H640" s="219">
        <f>(H628/H612)*BT60</f>
        <v>0</v>
      </c>
      <c r="I640" s="217">
        <f>(I629/I612)*BT92</f>
        <v>0</v>
      </c>
      <c r="J640" s="217">
        <f>(J630/J612)*BT93</f>
        <v>0</v>
      </c>
      <c r="N640" s="213" t="s">
        <v>595</v>
      </c>
    </row>
    <row r="641" spans="1:14" s="202" customFormat="1" ht="12.6" customHeight="1">
      <c r="A641" s="212">
        <v>8680</v>
      </c>
      <c r="B641" s="216" t="s">
        <v>596</v>
      </c>
      <c r="C641" s="217">
        <f>BU85</f>
        <v>0</v>
      </c>
      <c r="D641" s="217">
        <f>(D615/D612)*BU90</f>
        <v>0</v>
      </c>
      <c r="E641" s="219">
        <f>(E623/E612)*SUM(C641:D641)</f>
        <v>0</v>
      </c>
      <c r="F641" s="219">
        <f>(F624/F612)*BU64</f>
        <v>0</v>
      </c>
      <c r="G641" s="217">
        <f>(G625/G612)*BU91</f>
        <v>0</v>
      </c>
      <c r="H641" s="219">
        <f>(H628/H612)*BU60</f>
        <v>0</v>
      </c>
      <c r="I641" s="217">
        <f>(I629/I612)*BU92</f>
        <v>0</v>
      </c>
      <c r="J641" s="217">
        <f>(J630/J612)*BU93</f>
        <v>0</v>
      </c>
      <c r="N641" s="213" t="s">
        <v>597</v>
      </c>
    </row>
    <row r="642" spans="1:14" s="202" customFormat="1" ht="12.6" customHeight="1">
      <c r="A642" s="212">
        <v>8690</v>
      </c>
      <c r="B642" s="216" t="s">
        <v>598</v>
      </c>
      <c r="C642" s="217">
        <f>BV85</f>
        <v>121769</v>
      </c>
      <c r="D642" s="217">
        <f>(D615/D612)*BV90</f>
        <v>2009.7361330421636</v>
      </c>
      <c r="E642" s="219">
        <f>(E623/E612)*SUM(C642:D642)</f>
        <v>18283.579514375106</v>
      </c>
      <c r="F642" s="219">
        <f>(F624/F612)*BV64</f>
        <v>235.33208959916121</v>
      </c>
      <c r="G642" s="217">
        <f>(G625/G612)*BV91</f>
        <v>0</v>
      </c>
      <c r="H642" s="219">
        <f>(H628/H612)*BV60</f>
        <v>977.53928984357879</v>
      </c>
      <c r="I642" s="217">
        <f>(I629/I612)*BV92</f>
        <v>587.15562695669178</v>
      </c>
      <c r="J642" s="217">
        <f>(J630/J612)*BV93</f>
        <v>0</v>
      </c>
      <c r="N642" s="213" t="s">
        <v>599</v>
      </c>
    </row>
    <row r="643" spans="1:14" s="202" customFormat="1" ht="12.6" customHeight="1">
      <c r="A643" s="212">
        <v>8700</v>
      </c>
      <c r="B643" s="216" t="s">
        <v>600</v>
      </c>
      <c r="C643" s="217">
        <f>BW85</f>
        <v>0</v>
      </c>
      <c r="D643" s="217">
        <f>(D615/D612)*BW90</f>
        <v>0</v>
      </c>
      <c r="E643" s="219">
        <f>(E623/E612)*SUM(C643:D643)</f>
        <v>0</v>
      </c>
      <c r="F643" s="219">
        <f>(F624/F612)*BW64</f>
        <v>0</v>
      </c>
      <c r="G643" s="217">
        <f>(G625/G612)*BW91</f>
        <v>0</v>
      </c>
      <c r="H643" s="219">
        <f>(H628/H612)*BW60</f>
        <v>0</v>
      </c>
      <c r="I643" s="217">
        <f>(I629/I612)*BW92</f>
        <v>0</v>
      </c>
      <c r="J643" s="217">
        <f>(J630/J612)*BW93</f>
        <v>0</v>
      </c>
      <c r="N643" s="213" t="s">
        <v>601</v>
      </c>
    </row>
    <row r="644" spans="1:14" s="202" customFormat="1" ht="12.6" customHeight="1">
      <c r="A644" s="212">
        <v>8710</v>
      </c>
      <c r="B644" s="216" t="s">
        <v>602</v>
      </c>
      <c r="C644" s="217">
        <f>BX85</f>
        <v>0</v>
      </c>
      <c r="D644" s="217">
        <f>(D615/D612)*BX90</f>
        <v>0</v>
      </c>
      <c r="E644" s="219">
        <f>(E623/E612)*SUM(C644:D644)</f>
        <v>0</v>
      </c>
      <c r="F644" s="219">
        <f>(F624/F612)*BX64</f>
        <v>0</v>
      </c>
      <c r="G644" s="217">
        <f>(G625/G612)*BX91</f>
        <v>0</v>
      </c>
      <c r="H644" s="219">
        <f>(H628/H612)*BX60</f>
        <v>0</v>
      </c>
      <c r="I644" s="217">
        <f>(I629/I612)*BX92</f>
        <v>0</v>
      </c>
      <c r="J644" s="217">
        <f>(J630/J612)*BX93</f>
        <v>0</v>
      </c>
      <c r="K644" s="219">
        <f>SUM(C631:J644)</f>
        <v>1155431.2730602974</v>
      </c>
      <c r="L644" s="219"/>
      <c r="N644" s="213" t="s">
        <v>603</v>
      </c>
    </row>
    <row r="645" spans="1:14" s="202" customFormat="1" ht="12.6" customHeight="1">
      <c r="A645" s="212">
        <v>8720</v>
      </c>
      <c r="B645" s="216" t="s">
        <v>604</v>
      </c>
      <c r="C645" s="217">
        <f>BY85</f>
        <v>391647</v>
      </c>
      <c r="D645" s="217">
        <f>(D615/D612)*BY90</f>
        <v>9639.2899714429695</v>
      </c>
      <c r="E645" s="219">
        <f>(E623/E612)*SUM(C645:D645)</f>
        <v>59274.718905155285</v>
      </c>
      <c r="F645" s="219">
        <f>(F624/F612)*BY64</f>
        <v>131.39217231039251</v>
      </c>
      <c r="G645" s="217">
        <f>(G625/G612)*BY91</f>
        <v>0</v>
      </c>
      <c r="H645" s="219">
        <f>(H628/H612)*BY60</f>
        <v>2704.1021913854838</v>
      </c>
      <c r="I645" s="217">
        <f>(I629/I612)*BY92</f>
        <v>2816.1723589219105</v>
      </c>
      <c r="J645" s="217">
        <f>(J630/J612)*BY93</f>
        <v>0</v>
      </c>
      <c r="K645" s="219">
        <v>0</v>
      </c>
      <c r="L645" s="219"/>
      <c r="N645" s="213" t="s">
        <v>605</v>
      </c>
    </row>
    <row r="646" spans="1:14" s="202" customFormat="1" ht="12.6" customHeight="1">
      <c r="A646" s="212">
        <v>8730</v>
      </c>
      <c r="B646" s="216" t="s">
        <v>606</v>
      </c>
      <c r="C646" s="217">
        <f>BZ85</f>
        <v>0</v>
      </c>
      <c r="D646" s="217">
        <f>(D615/D612)*BZ90</f>
        <v>0</v>
      </c>
      <c r="E646" s="219">
        <f>(E623/E612)*SUM(C646:D646)</f>
        <v>0</v>
      </c>
      <c r="F646" s="219">
        <f>(F624/F612)*BZ64</f>
        <v>0</v>
      </c>
      <c r="G646" s="217">
        <f>(G625/G612)*BZ91</f>
        <v>0</v>
      </c>
      <c r="H646" s="219">
        <f>(H628/H612)*BZ60</f>
        <v>0</v>
      </c>
      <c r="I646" s="217">
        <f>(I629/I612)*BZ92</f>
        <v>0</v>
      </c>
      <c r="J646" s="217">
        <f>(J630/J612)*BZ93</f>
        <v>0</v>
      </c>
      <c r="K646" s="219">
        <v>0</v>
      </c>
      <c r="L646" s="219"/>
      <c r="N646" s="213" t="s">
        <v>607</v>
      </c>
    </row>
    <row r="647" spans="1:14" s="202" customFormat="1" ht="12.6" customHeight="1">
      <c r="A647" s="212">
        <v>8740</v>
      </c>
      <c r="B647" s="216" t="s">
        <v>608</v>
      </c>
      <c r="C647" s="217">
        <f>CA85</f>
        <v>0</v>
      </c>
      <c r="D647" s="217">
        <f>(D615/D612)*CA90</f>
        <v>0</v>
      </c>
      <c r="E647" s="219">
        <f>(E623/E612)*SUM(C647:D647)</f>
        <v>0</v>
      </c>
      <c r="F647" s="219">
        <f>(F624/F612)*CA64</f>
        <v>0</v>
      </c>
      <c r="G647" s="217">
        <f>(G625/G612)*CA91</f>
        <v>0</v>
      </c>
      <c r="H647" s="219">
        <f>(H628/H612)*CA60</f>
        <v>0</v>
      </c>
      <c r="I647" s="217">
        <f>(I629/I612)*CA92</f>
        <v>0</v>
      </c>
      <c r="J647" s="217">
        <f>(J630/J612)*CA93</f>
        <v>0</v>
      </c>
      <c r="K647" s="219">
        <v>0</v>
      </c>
      <c r="L647" s="219">
        <f>SUM(C645:K647)</f>
        <v>466212.67559921596</v>
      </c>
      <c r="N647" s="213" t="s">
        <v>609</v>
      </c>
    </row>
    <row r="648" spans="1:14" s="202" customFormat="1" ht="12.6" customHeight="1">
      <c r="A648" s="212"/>
      <c r="B648" s="212"/>
      <c r="C648" s="202">
        <f>SUM(C614:C647)</f>
        <v>5165270</v>
      </c>
      <c r="L648" s="215"/>
    </row>
    <row r="666" spans="1:14" s="202" customFormat="1" ht="12.6" customHeight="1">
      <c r="C666" s="210" t="s">
        <v>610</v>
      </c>
      <c r="M666" s="210" t="s">
        <v>611</v>
      </c>
    </row>
    <row r="667" spans="1:14" s="202" customFormat="1" ht="12.6" customHeight="1">
      <c r="C667" s="210" t="s">
        <v>540</v>
      </c>
      <c r="D667" s="210" t="s">
        <v>541</v>
      </c>
      <c r="E667" s="211" t="s">
        <v>542</v>
      </c>
      <c r="F667" s="210" t="s">
        <v>543</v>
      </c>
      <c r="G667" s="210" t="s">
        <v>544</v>
      </c>
      <c r="H667" s="210" t="s">
        <v>545</v>
      </c>
      <c r="I667" s="210" t="s">
        <v>546</v>
      </c>
      <c r="J667" s="210" t="s">
        <v>547</v>
      </c>
      <c r="K667" s="210" t="s">
        <v>548</v>
      </c>
      <c r="L667" s="211" t="s">
        <v>549</v>
      </c>
      <c r="M667" s="210" t="s">
        <v>612</v>
      </c>
    </row>
    <row r="668" spans="1:14" s="202" customFormat="1" ht="12.6" customHeight="1">
      <c r="A668" s="212">
        <v>6010</v>
      </c>
      <c r="B668" s="211" t="s">
        <v>338</v>
      </c>
      <c r="C668" s="217">
        <f>C85</f>
        <v>0</v>
      </c>
      <c r="D668" s="217">
        <f>(D615/D612)*C90</f>
        <v>0</v>
      </c>
      <c r="E668" s="219">
        <f>(E623/E612)*SUM(C668:D668)</f>
        <v>0</v>
      </c>
      <c r="F668" s="219">
        <f>(F624/F612)*C64</f>
        <v>0</v>
      </c>
      <c r="G668" s="217">
        <f>(G625/G612)*C91</f>
        <v>0</v>
      </c>
      <c r="H668" s="219">
        <f>(H628/H612)*C60</f>
        <v>0</v>
      </c>
      <c r="I668" s="217">
        <f>(I629/I612)*C92</f>
        <v>0</v>
      </c>
      <c r="J668" s="217">
        <f>(J630/J612)*C93</f>
        <v>0</v>
      </c>
      <c r="K668" s="217">
        <f>(K644/K612)*C89</f>
        <v>0</v>
      </c>
      <c r="L668" s="217">
        <f>(L647/L612)*C94</f>
        <v>0</v>
      </c>
      <c r="M668" s="202">
        <f t="shared" ref="M668:M713" si="0">ROUND(SUM(D668:L668),0)</f>
        <v>0</v>
      </c>
      <c r="N668" s="211" t="s">
        <v>613</v>
      </c>
    </row>
    <row r="669" spans="1:14" s="202" customFormat="1" ht="12.6" customHeight="1">
      <c r="A669" s="212">
        <v>6030</v>
      </c>
      <c r="B669" s="211" t="s">
        <v>339</v>
      </c>
      <c r="C669" s="217">
        <f>D85</f>
        <v>0</v>
      </c>
      <c r="D669" s="217">
        <f>(D615/D612)*D90</f>
        <v>0</v>
      </c>
      <c r="E669" s="219">
        <f>(E623/E612)*SUM(C669:D669)</f>
        <v>0</v>
      </c>
      <c r="F669" s="219">
        <f>(F624/F612)*D64</f>
        <v>0</v>
      </c>
      <c r="G669" s="217">
        <f>(G625/G612)*D91</f>
        <v>0</v>
      </c>
      <c r="H669" s="219">
        <f>(H628/H612)*D60</f>
        <v>0</v>
      </c>
      <c r="I669" s="217">
        <f>(I629/I612)*D92</f>
        <v>0</v>
      </c>
      <c r="J669" s="217">
        <f>(J630/J612)*D93</f>
        <v>0</v>
      </c>
      <c r="K669" s="217">
        <f>(K644/K612)*D89</f>
        <v>0</v>
      </c>
      <c r="L669" s="217">
        <f>(L647/L612)*D94</f>
        <v>0</v>
      </c>
      <c r="M669" s="202">
        <f t="shared" si="0"/>
        <v>0</v>
      </c>
      <c r="N669" s="211" t="s">
        <v>614</v>
      </c>
    </row>
    <row r="670" spans="1:14" s="202" customFormat="1" ht="12.6" customHeight="1">
      <c r="A670" s="212">
        <v>6070</v>
      </c>
      <c r="B670" s="211" t="s">
        <v>615</v>
      </c>
      <c r="C670" s="217">
        <f>E85</f>
        <v>52522</v>
      </c>
      <c r="D670" s="217">
        <f>(D615/D612)*E90</f>
        <v>12653.894171006215</v>
      </c>
      <c r="E670" s="219">
        <f>(E623/E612)*SUM(C670:D670)</f>
        <v>9627.2484331659271</v>
      </c>
      <c r="F670" s="219">
        <f>(F624/F612)*E64</f>
        <v>187.24331183714438</v>
      </c>
      <c r="G670" s="217">
        <f>(G625/G612)*E91</f>
        <v>12247.676991082992</v>
      </c>
      <c r="H670" s="219">
        <f>(H628/H612)*E60</f>
        <v>304.68757086033622</v>
      </c>
      <c r="I670" s="217">
        <f>(I629/I612)*E92</f>
        <v>3696.9057993569481</v>
      </c>
      <c r="J670" s="217">
        <f>(J630/J612)*E93</f>
        <v>3932.636239444691</v>
      </c>
      <c r="K670" s="217">
        <f>(K644/K612)*E89</f>
        <v>34999.106160652314</v>
      </c>
      <c r="L670" s="217">
        <f>(L647/L612)*E94</f>
        <v>4407.4727735220004</v>
      </c>
      <c r="M670" s="202">
        <f t="shared" si="0"/>
        <v>82057</v>
      </c>
      <c r="N670" s="211" t="s">
        <v>616</v>
      </c>
    </row>
    <row r="671" spans="1:14" s="202" customFormat="1" ht="12.6" customHeight="1">
      <c r="A671" s="212">
        <v>6100</v>
      </c>
      <c r="B671" s="211" t="s">
        <v>617</v>
      </c>
      <c r="C671" s="217">
        <f>F85</f>
        <v>0</v>
      </c>
      <c r="D671" s="217">
        <f>(D615/D612)*F90</f>
        <v>0</v>
      </c>
      <c r="E671" s="219">
        <f>(E623/E612)*SUM(C671:D671)</f>
        <v>0</v>
      </c>
      <c r="F671" s="219">
        <f>(F624/F612)*F64</f>
        <v>0</v>
      </c>
      <c r="G671" s="217">
        <f>(G625/G612)*F91</f>
        <v>0</v>
      </c>
      <c r="H671" s="219">
        <f>(H628/H612)*F60</f>
        <v>0</v>
      </c>
      <c r="I671" s="217">
        <f>(I629/I612)*F92</f>
        <v>0</v>
      </c>
      <c r="J671" s="217">
        <f>(J630/J612)*F93</f>
        <v>0</v>
      </c>
      <c r="K671" s="217">
        <f>(K644/K612)*F89</f>
        <v>0</v>
      </c>
      <c r="L671" s="217">
        <f>(L647/L612)*F94</f>
        <v>0</v>
      </c>
      <c r="M671" s="202">
        <f t="shared" si="0"/>
        <v>0</v>
      </c>
      <c r="N671" s="211" t="s">
        <v>618</v>
      </c>
    </row>
    <row r="672" spans="1:14" s="202" customFormat="1" ht="12.6" customHeight="1">
      <c r="A672" s="212">
        <v>6120</v>
      </c>
      <c r="B672" s="211" t="s">
        <v>619</v>
      </c>
      <c r="C672" s="217">
        <f>G85</f>
        <v>0</v>
      </c>
      <c r="D672" s="217">
        <f>(D615/D612)*G90</f>
        <v>0</v>
      </c>
      <c r="E672" s="219">
        <f>(E623/E612)*SUM(C672:D672)</f>
        <v>0</v>
      </c>
      <c r="F672" s="219">
        <f>(F624/F612)*G64</f>
        <v>0</v>
      </c>
      <c r="G672" s="217">
        <f>(G625/G612)*G91</f>
        <v>0</v>
      </c>
      <c r="H672" s="219">
        <f>(H628/H612)*G60</f>
        <v>0</v>
      </c>
      <c r="I672" s="217">
        <f>(I629/I612)*G92</f>
        <v>0</v>
      </c>
      <c r="J672" s="217">
        <f>(J630/J612)*G93</f>
        <v>0</v>
      </c>
      <c r="K672" s="217">
        <f>(K644/K612)*G89</f>
        <v>0</v>
      </c>
      <c r="L672" s="217">
        <f>(L647/L612)*G94</f>
        <v>0</v>
      </c>
      <c r="M672" s="202">
        <f t="shared" si="0"/>
        <v>0</v>
      </c>
      <c r="N672" s="211" t="s">
        <v>620</v>
      </c>
    </row>
    <row r="673" spans="1:14" s="202" customFormat="1" ht="12.6" customHeight="1">
      <c r="A673" s="212">
        <v>6140</v>
      </c>
      <c r="B673" s="211" t="s">
        <v>621</v>
      </c>
      <c r="C673" s="217">
        <f>H85</f>
        <v>0</v>
      </c>
      <c r="D673" s="217">
        <f>(D615/D612)*H90</f>
        <v>0</v>
      </c>
      <c r="E673" s="219">
        <f>(E623/E612)*SUM(C673:D673)</f>
        <v>0</v>
      </c>
      <c r="F673" s="219">
        <f>(F624/F612)*H64</f>
        <v>0</v>
      </c>
      <c r="G673" s="217">
        <f>(G625/G612)*H91</f>
        <v>0</v>
      </c>
      <c r="H673" s="219">
        <f>(H628/H612)*H60</f>
        <v>0</v>
      </c>
      <c r="I673" s="217">
        <f>(I629/I612)*H92</f>
        <v>0</v>
      </c>
      <c r="J673" s="217">
        <f>(J630/J612)*H93</f>
        <v>0</v>
      </c>
      <c r="K673" s="217">
        <f>(K644/K612)*H89</f>
        <v>0</v>
      </c>
      <c r="L673" s="217">
        <f>(L647/L612)*H94</f>
        <v>0</v>
      </c>
      <c r="M673" s="202">
        <f t="shared" si="0"/>
        <v>0</v>
      </c>
      <c r="N673" s="211" t="s">
        <v>622</v>
      </c>
    </row>
    <row r="674" spans="1:14" s="202" customFormat="1" ht="12.6" customHeight="1">
      <c r="A674" s="212">
        <v>6150</v>
      </c>
      <c r="B674" s="211" t="s">
        <v>623</v>
      </c>
      <c r="C674" s="217">
        <f>I85</f>
        <v>0</v>
      </c>
      <c r="D674" s="217">
        <f>(D615/D612)*I90</f>
        <v>0</v>
      </c>
      <c r="E674" s="219">
        <f>(E623/E612)*SUM(C674:D674)</f>
        <v>0</v>
      </c>
      <c r="F674" s="219">
        <f>(F624/F612)*I64</f>
        <v>0</v>
      </c>
      <c r="G674" s="217">
        <f>(G625/G612)*I91</f>
        <v>0</v>
      </c>
      <c r="H674" s="219">
        <f>(H628/H612)*I60</f>
        <v>0</v>
      </c>
      <c r="I674" s="217">
        <f>(I629/I612)*I92</f>
        <v>0</v>
      </c>
      <c r="J674" s="217">
        <f>(J630/J612)*I93</f>
        <v>0</v>
      </c>
      <c r="K674" s="217">
        <f>(K644/K612)*I89</f>
        <v>0</v>
      </c>
      <c r="L674" s="217">
        <f>(L647/L612)*I94</f>
        <v>0</v>
      </c>
      <c r="M674" s="202">
        <f t="shared" si="0"/>
        <v>0</v>
      </c>
      <c r="N674" s="211" t="s">
        <v>624</v>
      </c>
    </row>
    <row r="675" spans="1:14" s="202" customFormat="1" ht="12.6" customHeight="1">
      <c r="A675" s="212">
        <v>6170</v>
      </c>
      <c r="B675" s="211" t="s">
        <v>124</v>
      </c>
      <c r="C675" s="217">
        <f>J85</f>
        <v>0</v>
      </c>
      <c r="D675" s="217">
        <f>(D615/D612)*J90</f>
        <v>0</v>
      </c>
      <c r="E675" s="219">
        <f>(E623/E612)*SUM(C675:D675)</f>
        <v>0</v>
      </c>
      <c r="F675" s="219">
        <f>(F624/F612)*J64</f>
        <v>0</v>
      </c>
      <c r="G675" s="217">
        <f>(G625/G612)*J91</f>
        <v>0</v>
      </c>
      <c r="H675" s="219">
        <f>(H628/H612)*J60</f>
        <v>0</v>
      </c>
      <c r="I675" s="217">
        <f>(I629/I612)*J92</f>
        <v>0</v>
      </c>
      <c r="J675" s="217">
        <f>(J630/J612)*J93</f>
        <v>0</v>
      </c>
      <c r="K675" s="217">
        <f>(K644/K612)*J89</f>
        <v>0</v>
      </c>
      <c r="L675" s="217">
        <f>(L647/L612)*J94</f>
        <v>0</v>
      </c>
      <c r="M675" s="202">
        <f t="shared" si="0"/>
        <v>0</v>
      </c>
      <c r="N675" s="211" t="s">
        <v>625</v>
      </c>
    </row>
    <row r="676" spans="1:14" s="202" customFormat="1" ht="12.6" customHeight="1">
      <c r="A676" s="212">
        <v>6200</v>
      </c>
      <c r="B676" s="211" t="s">
        <v>344</v>
      </c>
      <c r="C676" s="217">
        <f>K85</f>
        <v>0</v>
      </c>
      <c r="D676" s="217">
        <f>(D615/D612)*K90</f>
        <v>0</v>
      </c>
      <c r="E676" s="219">
        <f>(E623/E612)*SUM(C676:D676)</f>
        <v>0</v>
      </c>
      <c r="F676" s="219">
        <f>(F624/F612)*K64</f>
        <v>0</v>
      </c>
      <c r="G676" s="217">
        <f>(G625/G612)*K91</f>
        <v>0</v>
      </c>
      <c r="H676" s="219">
        <f>(H628/H612)*K60</f>
        <v>0</v>
      </c>
      <c r="I676" s="217">
        <f>(I629/I612)*K92</f>
        <v>0</v>
      </c>
      <c r="J676" s="217">
        <f>(J630/J612)*K93</f>
        <v>0</v>
      </c>
      <c r="K676" s="217">
        <f>(K644/K612)*K89</f>
        <v>0</v>
      </c>
      <c r="L676" s="217">
        <f>(L647/L612)*K94</f>
        <v>0</v>
      </c>
      <c r="M676" s="202">
        <f t="shared" si="0"/>
        <v>0</v>
      </c>
      <c r="N676" s="211" t="s">
        <v>626</v>
      </c>
    </row>
    <row r="677" spans="1:14" s="202" customFormat="1" ht="12.6" customHeight="1">
      <c r="A677" s="212">
        <v>6210</v>
      </c>
      <c r="B677" s="211" t="s">
        <v>345</v>
      </c>
      <c r="C677" s="217">
        <f>L85</f>
        <v>2859810</v>
      </c>
      <c r="D677" s="217">
        <f>(D615/D612)*L90</f>
        <v>265582.90824794222</v>
      </c>
      <c r="E677" s="219">
        <f>(E623/E612)*SUM(C677:D677)</f>
        <v>461657.40204517363</v>
      </c>
      <c r="F677" s="219">
        <f>(F624/F612)*L64</f>
        <v>11804.658985194932</v>
      </c>
      <c r="G677" s="217">
        <f>(G625/G612)*L91</f>
        <v>770916.86481256026</v>
      </c>
      <c r="H677" s="219">
        <f>(H628/H612)*L60</f>
        <v>19106.449756033584</v>
      </c>
      <c r="I677" s="217">
        <f>(I629/I612)*L92</f>
        <v>77591.52877709172</v>
      </c>
      <c r="J677" s="217">
        <f>(J630/J612)*L93</f>
        <v>247706.92513202247</v>
      </c>
      <c r="K677" s="217">
        <f>(K644/K612)*L89</f>
        <v>235438.67361013798</v>
      </c>
      <c r="L677" s="217">
        <f>(L647/L612)*L94</f>
        <v>276201.62714071199</v>
      </c>
      <c r="M677" s="202">
        <f t="shared" si="0"/>
        <v>2366007</v>
      </c>
      <c r="N677" s="211" t="s">
        <v>627</v>
      </c>
    </row>
    <row r="678" spans="1:14" s="202" customFormat="1" ht="12.6" customHeight="1">
      <c r="A678" s="212">
        <v>6330</v>
      </c>
      <c r="B678" s="211" t="s">
        <v>628</v>
      </c>
      <c r="C678" s="217">
        <f>M85</f>
        <v>0</v>
      </c>
      <c r="D678" s="217">
        <f>(D615/D612)*M90</f>
        <v>0</v>
      </c>
      <c r="E678" s="219">
        <f>(E623/E612)*SUM(C678:D678)</f>
        <v>0</v>
      </c>
      <c r="F678" s="219">
        <f>(F624/F612)*M64</f>
        <v>0</v>
      </c>
      <c r="G678" s="217">
        <f>(G625/G612)*M91</f>
        <v>0</v>
      </c>
      <c r="H678" s="219">
        <f>(H628/H612)*M60</f>
        <v>0</v>
      </c>
      <c r="I678" s="217">
        <f>(I629/I612)*M92</f>
        <v>0</v>
      </c>
      <c r="J678" s="217">
        <f>(J630/J612)*M93</f>
        <v>0</v>
      </c>
      <c r="K678" s="217">
        <f>(K644/K612)*M89</f>
        <v>0</v>
      </c>
      <c r="L678" s="217">
        <f>(L647/L612)*M94</f>
        <v>0</v>
      </c>
      <c r="M678" s="202">
        <f t="shared" si="0"/>
        <v>0</v>
      </c>
      <c r="N678" s="211" t="s">
        <v>629</v>
      </c>
    </row>
    <row r="679" spans="1:14" s="202" customFormat="1" ht="12.6" customHeight="1">
      <c r="A679" s="212">
        <v>6400</v>
      </c>
      <c r="B679" s="211" t="s">
        <v>630</v>
      </c>
      <c r="C679" s="217">
        <f>N85</f>
        <v>941622</v>
      </c>
      <c r="D679" s="217">
        <f>(D615/D612)*N90</f>
        <v>217125.93704014784</v>
      </c>
      <c r="E679" s="219">
        <f>(E623/E612)*SUM(C679:D679)</f>
        <v>171160.73976728981</v>
      </c>
      <c r="F679" s="219">
        <f>(F624/F612)*N64</f>
        <v>15024.14585859295</v>
      </c>
      <c r="G679" s="217">
        <f>(G625/G612)*N91</f>
        <v>0</v>
      </c>
      <c r="H679" s="219">
        <f>(H628/H612)*N60</f>
        <v>7655.2752178659484</v>
      </c>
      <c r="I679" s="217">
        <f>(I629/I612)*N92</f>
        <v>63434.554216024815</v>
      </c>
      <c r="J679" s="217">
        <f>(J630/J612)*N93</f>
        <v>15607.650075296116</v>
      </c>
      <c r="K679" s="217">
        <f>(K644/K612)*N89</f>
        <v>87749.822650709626</v>
      </c>
      <c r="L679" s="217">
        <f>(L647/L612)*N94</f>
        <v>106269.06576158601</v>
      </c>
      <c r="M679" s="202">
        <f t="shared" si="0"/>
        <v>684027</v>
      </c>
      <c r="N679" s="211" t="s">
        <v>631</v>
      </c>
    </row>
    <row r="680" spans="1:14" s="202" customFormat="1" ht="12.6" customHeight="1">
      <c r="A680" s="212">
        <v>7010</v>
      </c>
      <c r="B680" s="211" t="s">
        <v>632</v>
      </c>
      <c r="C680" s="217">
        <f>O85</f>
        <v>0</v>
      </c>
      <c r="D680" s="217">
        <f>(D615/D612)*O90</f>
        <v>0</v>
      </c>
      <c r="E680" s="219">
        <f>(E623/E612)*SUM(C680:D680)</f>
        <v>0</v>
      </c>
      <c r="F680" s="219">
        <f>(F624/F612)*O64</f>
        <v>0</v>
      </c>
      <c r="G680" s="217">
        <f>(G625/G612)*O91</f>
        <v>0</v>
      </c>
      <c r="H680" s="219">
        <f>(H628/H612)*O60</f>
        <v>0</v>
      </c>
      <c r="I680" s="217">
        <f>(I629/I612)*O92</f>
        <v>0</v>
      </c>
      <c r="J680" s="217">
        <f>(J630/J612)*O93</f>
        <v>0</v>
      </c>
      <c r="K680" s="217">
        <f>(K644/K612)*O89</f>
        <v>0</v>
      </c>
      <c r="L680" s="217">
        <f>(L647/L612)*O94</f>
        <v>0</v>
      </c>
      <c r="M680" s="202">
        <f t="shared" si="0"/>
        <v>0</v>
      </c>
      <c r="N680" s="211" t="s">
        <v>633</v>
      </c>
    </row>
    <row r="681" spans="1:14" s="202" customFormat="1" ht="12.6" customHeight="1">
      <c r="A681" s="212">
        <v>7020</v>
      </c>
      <c r="B681" s="211" t="s">
        <v>634</v>
      </c>
      <c r="C681" s="217">
        <f>P85</f>
        <v>23397</v>
      </c>
      <c r="D681" s="217">
        <f>(D615/D612)*P90</f>
        <v>11239.635410717287</v>
      </c>
      <c r="E681" s="219">
        <f>(E623/E612)*SUM(C681:D681)</f>
        <v>5116.2396500930045</v>
      </c>
      <c r="F681" s="219">
        <f>(F624/F612)*P64</f>
        <v>1194.8357340790881</v>
      </c>
      <c r="G681" s="217">
        <f>(G625/G612)*P91</f>
        <v>0</v>
      </c>
      <c r="H681" s="219">
        <f>(H628/H612)*P60</f>
        <v>12.695315452514009</v>
      </c>
      <c r="I681" s="217">
        <f>(I629/I612)*P92</f>
        <v>3283.7222100170538</v>
      </c>
      <c r="J681" s="217">
        <f>(J630/J612)*P93</f>
        <v>0</v>
      </c>
      <c r="K681" s="217">
        <f>(K644/K612)*P89</f>
        <v>66.788003101520914</v>
      </c>
      <c r="L681" s="217">
        <f>(L647/L612)*P94</f>
        <v>244.85959852900004</v>
      </c>
      <c r="M681" s="202">
        <f t="shared" si="0"/>
        <v>21159</v>
      </c>
      <c r="N681" s="211" t="s">
        <v>635</v>
      </c>
    </row>
    <row r="682" spans="1:14" s="202" customFormat="1" ht="12.6" customHeight="1">
      <c r="A682" s="212">
        <v>7030</v>
      </c>
      <c r="B682" s="211" t="s">
        <v>636</v>
      </c>
      <c r="C682" s="217">
        <f>Q85</f>
        <v>0</v>
      </c>
      <c r="D682" s="217">
        <f>(D615/D612)*Q90</f>
        <v>0</v>
      </c>
      <c r="E682" s="219">
        <f>(E623/E612)*SUM(C682:D682)</f>
        <v>0</v>
      </c>
      <c r="F682" s="219">
        <f>(F624/F612)*Q64</f>
        <v>0</v>
      </c>
      <c r="G682" s="217">
        <f>(G625/G612)*Q91</f>
        <v>0</v>
      </c>
      <c r="H682" s="219">
        <f>(H628/H612)*Q60</f>
        <v>0</v>
      </c>
      <c r="I682" s="217">
        <f>(I629/I612)*Q92</f>
        <v>0</v>
      </c>
      <c r="J682" s="217">
        <f>(J630/J612)*Q93</f>
        <v>0</v>
      </c>
      <c r="K682" s="217">
        <f>(K644/K612)*Q89</f>
        <v>0</v>
      </c>
      <c r="L682" s="217">
        <f>(L647/L612)*Q94</f>
        <v>0</v>
      </c>
      <c r="M682" s="202">
        <f t="shared" si="0"/>
        <v>0</v>
      </c>
      <c r="N682" s="211" t="s">
        <v>637</v>
      </c>
    </row>
    <row r="683" spans="1:14" s="202" customFormat="1" ht="12.6" customHeight="1">
      <c r="A683" s="212">
        <v>7040</v>
      </c>
      <c r="B683" s="211" t="s">
        <v>132</v>
      </c>
      <c r="C683" s="217">
        <f>R85</f>
        <v>0</v>
      </c>
      <c r="D683" s="217">
        <f>(D615/D612)*R90</f>
        <v>0</v>
      </c>
      <c r="E683" s="219">
        <f>(E623/E612)*SUM(C683:D683)</f>
        <v>0</v>
      </c>
      <c r="F683" s="219">
        <f>(F624/F612)*R64</f>
        <v>0</v>
      </c>
      <c r="G683" s="217">
        <f>(G625/G612)*R91</f>
        <v>0</v>
      </c>
      <c r="H683" s="219">
        <f>(H628/H612)*R60</f>
        <v>0</v>
      </c>
      <c r="I683" s="217">
        <f>(I629/I612)*R92</f>
        <v>0</v>
      </c>
      <c r="J683" s="217">
        <f>(J630/J612)*R93</f>
        <v>0</v>
      </c>
      <c r="K683" s="217">
        <f>(K644/K612)*R89</f>
        <v>0</v>
      </c>
      <c r="L683" s="217">
        <f>(L647/L612)*R94</f>
        <v>0</v>
      </c>
      <c r="M683" s="202">
        <f t="shared" si="0"/>
        <v>0</v>
      </c>
      <c r="N683" s="211" t="s">
        <v>638</v>
      </c>
    </row>
    <row r="684" spans="1:14" s="202" customFormat="1" ht="12.6" customHeight="1">
      <c r="A684" s="212">
        <v>7050</v>
      </c>
      <c r="B684" s="211" t="s">
        <v>639</v>
      </c>
      <c r="C684" s="217">
        <f>S85</f>
        <v>65154</v>
      </c>
      <c r="D684" s="217">
        <f>(D615/D612)*S90</f>
        <v>37663.943826642033</v>
      </c>
      <c r="E684" s="219">
        <f>(E623/E612)*SUM(C684:D684)</f>
        <v>15187.423221371359</v>
      </c>
      <c r="F684" s="219">
        <f>(F624/F612)*S64</f>
        <v>4522.995672183396</v>
      </c>
      <c r="G684" s="217">
        <f>(G625/G612)*S91</f>
        <v>0</v>
      </c>
      <c r="H684" s="219">
        <f>(H628/H612)*S60</f>
        <v>139.64846997765412</v>
      </c>
      <c r="I684" s="217">
        <f>(I629/I612)*S92</f>
        <v>11003.731379262446</v>
      </c>
      <c r="J684" s="217">
        <f>(J630/J612)*S93</f>
        <v>473.14529755818938</v>
      </c>
      <c r="K684" s="217">
        <f>(K644/K612)*S89</f>
        <v>2141.4325135858867</v>
      </c>
      <c r="L684" s="217">
        <f>(L647/L612)*S94</f>
        <v>2693.4555838190004</v>
      </c>
      <c r="M684" s="202">
        <f t="shared" si="0"/>
        <v>73826</v>
      </c>
      <c r="N684" s="211" t="s">
        <v>640</v>
      </c>
    </row>
    <row r="685" spans="1:14" s="202" customFormat="1" ht="12.6" customHeight="1">
      <c r="A685" s="212">
        <v>7060</v>
      </c>
      <c r="B685" s="211" t="s">
        <v>641</v>
      </c>
      <c r="C685" s="217">
        <f>T85</f>
        <v>0</v>
      </c>
      <c r="D685" s="217">
        <f>(D615/D612)*T90</f>
        <v>0</v>
      </c>
      <c r="E685" s="219">
        <f>(E623/E612)*SUM(C685:D685)</f>
        <v>0</v>
      </c>
      <c r="F685" s="219">
        <f>(F624/F612)*T64</f>
        <v>0</v>
      </c>
      <c r="G685" s="217">
        <f>(G625/G612)*T91</f>
        <v>0</v>
      </c>
      <c r="H685" s="219">
        <f>(H628/H612)*T60</f>
        <v>0</v>
      </c>
      <c r="I685" s="217">
        <f>(I629/I612)*T92</f>
        <v>0</v>
      </c>
      <c r="J685" s="217">
        <f>(J630/J612)*T93</f>
        <v>0</v>
      </c>
      <c r="K685" s="217">
        <f>(K644/K612)*T89</f>
        <v>0</v>
      </c>
      <c r="L685" s="217">
        <f>(L647/L612)*T94</f>
        <v>0</v>
      </c>
      <c r="M685" s="202">
        <f t="shared" si="0"/>
        <v>0</v>
      </c>
      <c r="N685" s="211" t="s">
        <v>642</v>
      </c>
    </row>
    <row r="686" spans="1:14" s="202" customFormat="1" ht="12.6" customHeight="1">
      <c r="A686" s="212">
        <v>7070</v>
      </c>
      <c r="B686" s="211" t="s">
        <v>135</v>
      </c>
      <c r="C686" s="217">
        <f>U85</f>
        <v>300720</v>
      </c>
      <c r="D686" s="217">
        <f>(D615/D612)*U90</f>
        <v>7927.2925247774238</v>
      </c>
      <c r="E686" s="219">
        <f>(E623/E612)*SUM(C686:D686)</f>
        <v>45590.846142651317</v>
      </c>
      <c r="F686" s="219">
        <f>(F624/F612)*U64</f>
        <v>16607.856984495593</v>
      </c>
      <c r="G686" s="217">
        <f>(G625/G612)*U91</f>
        <v>0</v>
      </c>
      <c r="H686" s="219">
        <f>(H628/H612)*U60</f>
        <v>1358.3987534189991</v>
      </c>
      <c r="I686" s="217">
        <f>(I629/I612)*U92</f>
        <v>2316.0027507736177</v>
      </c>
      <c r="J686" s="217">
        <f>(J630/J612)*U93</f>
        <v>24.578976496529318</v>
      </c>
      <c r="K686" s="217">
        <f>(K644/K612)*U89</f>
        <v>113614.99476093499</v>
      </c>
      <c r="L686" s="217">
        <f>(L647/L612)*U94</f>
        <v>489.71919705800008</v>
      </c>
      <c r="M686" s="202">
        <f t="shared" si="0"/>
        <v>187930</v>
      </c>
      <c r="N686" s="211" t="s">
        <v>643</v>
      </c>
    </row>
    <row r="687" spans="1:14" s="202" customFormat="1" ht="12.6" customHeight="1">
      <c r="A687" s="212">
        <v>7110</v>
      </c>
      <c r="B687" s="211" t="s">
        <v>644</v>
      </c>
      <c r="C687" s="217">
        <f>V85</f>
        <v>34822</v>
      </c>
      <c r="D687" s="217">
        <f>(D615/D612)*V90</f>
        <v>3610.0815723164792</v>
      </c>
      <c r="E687" s="219">
        <f>(E623/E612)*SUM(C687:D687)</f>
        <v>5676.8718221127674</v>
      </c>
      <c r="F687" s="219">
        <f>(F624/F612)*V64</f>
        <v>183.64611979982814</v>
      </c>
      <c r="G687" s="217">
        <f>(G625/G612)*V91</f>
        <v>0</v>
      </c>
      <c r="H687" s="219">
        <f>(H628/H612)*V60</f>
        <v>253.90630905028021</v>
      </c>
      <c r="I687" s="217">
        <f>(I629/I612)*V92</f>
        <v>1054.7054780518351</v>
      </c>
      <c r="J687" s="217">
        <f>(J630/J612)*V93</f>
        <v>147.4738589791759</v>
      </c>
      <c r="K687" s="217">
        <f>(K644/K612)*V89</f>
        <v>8162.9781568525559</v>
      </c>
      <c r="L687" s="217">
        <f>(L647/L612)*V94</f>
        <v>0</v>
      </c>
      <c r="M687" s="202">
        <f t="shared" si="0"/>
        <v>19090</v>
      </c>
      <c r="N687" s="211" t="s">
        <v>645</v>
      </c>
    </row>
    <row r="688" spans="1:14" s="202" customFormat="1" ht="12.6" customHeight="1">
      <c r="A688" s="212">
        <v>7120</v>
      </c>
      <c r="B688" s="211" t="s">
        <v>646</v>
      </c>
      <c r="C688" s="217">
        <f>W85</f>
        <v>0</v>
      </c>
      <c r="D688" s="217">
        <f>(D615/D612)*W90</f>
        <v>0</v>
      </c>
      <c r="E688" s="219">
        <f>(E623/E612)*SUM(C688:D688)</f>
        <v>0</v>
      </c>
      <c r="F688" s="219">
        <f>(F624/F612)*W64</f>
        <v>0</v>
      </c>
      <c r="G688" s="217">
        <f>(G625/G612)*W91</f>
        <v>0</v>
      </c>
      <c r="H688" s="219">
        <f>(H628/H612)*W60</f>
        <v>0</v>
      </c>
      <c r="I688" s="217">
        <f>(I629/I612)*W92</f>
        <v>0</v>
      </c>
      <c r="J688" s="217">
        <f>(J630/J612)*W93</f>
        <v>0</v>
      </c>
      <c r="K688" s="217">
        <f>(K644/K612)*W89</f>
        <v>0</v>
      </c>
      <c r="L688" s="217">
        <f>(L647/L612)*W94</f>
        <v>0</v>
      </c>
      <c r="M688" s="202">
        <f t="shared" si="0"/>
        <v>0</v>
      </c>
      <c r="N688" s="211" t="s">
        <v>647</v>
      </c>
    </row>
    <row r="689" spans="1:14" s="202" customFormat="1" ht="12.6" customHeight="1">
      <c r="A689" s="212">
        <v>7130</v>
      </c>
      <c r="B689" s="211" t="s">
        <v>648</v>
      </c>
      <c r="C689" s="217">
        <f>X85</f>
        <v>0</v>
      </c>
      <c r="D689" s="217">
        <f>(D615/D612)*X90</f>
        <v>0</v>
      </c>
      <c r="E689" s="219">
        <f>(E623/E612)*SUM(C689:D689)</f>
        <v>0</v>
      </c>
      <c r="F689" s="219">
        <f>(F624/F612)*X64</f>
        <v>0</v>
      </c>
      <c r="G689" s="217">
        <f>(G625/G612)*X91</f>
        <v>0</v>
      </c>
      <c r="H689" s="219">
        <f>(H628/H612)*X60</f>
        <v>0</v>
      </c>
      <c r="I689" s="217">
        <f>(I629/I612)*X92</f>
        <v>0</v>
      </c>
      <c r="J689" s="217">
        <f>(J630/J612)*X93</f>
        <v>0</v>
      </c>
      <c r="K689" s="217">
        <f>(K644/K612)*X89</f>
        <v>0</v>
      </c>
      <c r="L689" s="217">
        <f>(L647/L612)*X94</f>
        <v>0</v>
      </c>
      <c r="M689" s="202">
        <f t="shared" si="0"/>
        <v>0</v>
      </c>
      <c r="N689" s="211" t="s">
        <v>649</v>
      </c>
    </row>
    <row r="690" spans="1:14" s="202" customFormat="1" ht="12.6" customHeight="1">
      <c r="A690" s="212">
        <v>7140</v>
      </c>
      <c r="B690" s="211" t="s">
        <v>650</v>
      </c>
      <c r="C690" s="217">
        <f>Y85</f>
        <v>245666</v>
      </c>
      <c r="D690" s="217">
        <f>(D615/D612)*Y90</f>
        <v>25493.875020997817</v>
      </c>
      <c r="E690" s="219">
        <f>(E623/E612)*SUM(C690:D690)</f>
        <v>40053.512347432792</v>
      </c>
      <c r="F690" s="219">
        <f>(F624/F612)*Y64</f>
        <v>1295.3677852272415</v>
      </c>
      <c r="G690" s="217">
        <f>(G625/G612)*Y91</f>
        <v>0</v>
      </c>
      <c r="H690" s="219">
        <f>(H628/H612)*Y60</f>
        <v>1790.0394788044753</v>
      </c>
      <c r="I690" s="217">
        <f>(I629/I612)*Y92</f>
        <v>7448.1778604691453</v>
      </c>
      <c r="J690" s="217">
        <f>(J630/J612)*Y93</f>
        <v>1038.4617569783636</v>
      </c>
      <c r="K690" s="217">
        <f>(K644/K612)*Y89</f>
        <v>57586.100451978033</v>
      </c>
      <c r="L690" s="217">
        <f>(L647/L612)*Y94</f>
        <v>0</v>
      </c>
      <c r="M690" s="202">
        <f t="shared" si="0"/>
        <v>134706</v>
      </c>
      <c r="N690" s="211" t="s">
        <v>651</v>
      </c>
    </row>
    <row r="691" spans="1:14" s="202" customFormat="1" ht="12.6" customHeight="1">
      <c r="A691" s="212">
        <v>7150</v>
      </c>
      <c r="B691" s="211" t="s">
        <v>652</v>
      </c>
      <c r="C691" s="217">
        <f>Z85</f>
        <v>0</v>
      </c>
      <c r="D691" s="217">
        <f>(D615/D612)*Z90</f>
        <v>0</v>
      </c>
      <c r="E691" s="219">
        <f>(E623/E612)*SUM(C691:D691)</f>
        <v>0</v>
      </c>
      <c r="F691" s="219">
        <f>(F624/F612)*Z64</f>
        <v>0</v>
      </c>
      <c r="G691" s="217">
        <f>(G625/G612)*Z91</f>
        <v>0</v>
      </c>
      <c r="H691" s="219">
        <f>(H628/H612)*Z60</f>
        <v>0</v>
      </c>
      <c r="I691" s="217">
        <f>(I629/I612)*Z92</f>
        <v>0</v>
      </c>
      <c r="J691" s="217">
        <f>(J630/J612)*Z93</f>
        <v>0</v>
      </c>
      <c r="K691" s="217">
        <f>(K644/K612)*Z89</f>
        <v>0</v>
      </c>
      <c r="L691" s="217">
        <f>(L647/L612)*Z94</f>
        <v>0</v>
      </c>
      <c r="M691" s="202">
        <f t="shared" si="0"/>
        <v>0</v>
      </c>
      <c r="N691" s="211" t="s">
        <v>653</v>
      </c>
    </row>
    <row r="692" spans="1:14" s="202" customFormat="1" ht="12.6" customHeight="1">
      <c r="A692" s="212">
        <v>7160</v>
      </c>
      <c r="B692" s="211" t="s">
        <v>654</v>
      </c>
      <c r="C692" s="217">
        <f>AA85</f>
        <v>0</v>
      </c>
      <c r="D692" s="217">
        <f>(D615/D612)*AA90</f>
        <v>0</v>
      </c>
      <c r="E692" s="219">
        <f>(E623/E612)*SUM(C692:D692)</f>
        <v>0</v>
      </c>
      <c r="F692" s="219">
        <f>(F624/F612)*AA64</f>
        <v>0</v>
      </c>
      <c r="G692" s="217">
        <f>(G625/G612)*AA91</f>
        <v>0</v>
      </c>
      <c r="H692" s="219">
        <f>(H628/H612)*AA60</f>
        <v>0</v>
      </c>
      <c r="I692" s="217">
        <f>(I629/I612)*AA92</f>
        <v>0</v>
      </c>
      <c r="J692" s="217">
        <f>(J630/J612)*AA93</f>
        <v>0</v>
      </c>
      <c r="K692" s="217">
        <f>(K644/K612)*AA89</f>
        <v>0</v>
      </c>
      <c r="L692" s="217">
        <f>(L647/L612)*AA94</f>
        <v>0</v>
      </c>
      <c r="M692" s="202">
        <f t="shared" si="0"/>
        <v>0</v>
      </c>
      <c r="N692" s="211" t="s">
        <v>655</v>
      </c>
    </row>
    <row r="693" spans="1:14" s="202" customFormat="1" ht="12.6" customHeight="1">
      <c r="A693" s="212">
        <v>7170</v>
      </c>
      <c r="B693" s="211" t="s">
        <v>141</v>
      </c>
      <c r="C693" s="217">
        <f>AB85</f>
        <v>226669</v>
      </c>
      <c r="D693" s="217">
        <f>(D615/D612)*AB90</f>
        <v>6699.1204434738793</v>
      </c>
      <c r="E693" s="219">
        <f>(E623/E612)*SUM(C693:D693)</f>
        <v>34471.22437623208</v>
      </c>
      <c r="F693" s="219">
        <f>(F624/F612)*AB64</f>
        <v>18219.966994903363</v>
      </c>
      <c r="G693" s="217">
        <f>(G625/G612)*AB91</f>
        <v>0</v>
      </c>
      <c r="H693" s="219">
        <f>(H628/H612)*AB60</f>
        <v>0</v>
      </c>
      <c r="I693" s="217">
        <f>(I629/I612)*AB92</f>
        <v>1957.1854231889727</v>
      </c>
      <c r="J693" s="217">
        <f>(J630/J612)*AB93</f>
        <v>0</v>
      </c>
      <c r="K693" s="217">
        <f>(K644/K612)*AB89</f>
        <v>79841.009950104519</v>
      </c>
      <c r="L693" s="217">
        <f>(L647/L612)*AB94</f>
        <v>0</v>
      </c>
      <c r="M693" s="202">
        <f t="shared" si="0"/>
        <v>141189</v>
      </c>
      <c r="N693" s="211" t="s">
        <v>656</v>
      </c>
    </row>
    <row r="694" spans="1:14" s="202" customFormat="1" ht="12.6" customHeight="1">
      <c r="A694" s="212">
        <v>7180</v>
      </c>
      <c r="B694" s="211" t="s">
        <v>657</v>
      </c>
      <c r="C694" s="217">
        <f>AC85</f>
        <v>0</v>
      </c>
      <c r="D694" s="217">
        <f>(D615/D612)*AC90</f>
        <v>0</v>
      </c>
      <c r="E694" s="219">
        <f>(E623/E612)*SUM(C694:D694)</f>
        <v>0</v>
      </c>
      <c r="F694" s="219">
        <f>(F624/F612)*AC64</f>
        <v>0</v>
      </c>
      <c r="G694" s="217">
        <f>(G625/G612)*AC91</f>
        <v>0</v>
      </c>
      <c r="H694" s="219">
        <f>(H628/H612)*AC60</f>
        <v>0</v>
      </c>
      <c r="I694" s="217">
        <f>(I629/I612)*AC92</f>
        <v>0</v>
      </c>
      <c r="J694" s="217">
        <f>(J630/J612)*AC93</f>
        <v>0</v>
      </c>
      <c r="K694" s="217">
        <f>(K644/K612)*AC89</f>
        <v>0</v>
      </c>
      <c r="L694" s="217">
        <f>(L647/L612)*AC94</f>
        <v>0</v>
      </c>
      <c r="M694" s="202">
        <f t="shared" si="0"/>
        <v>0</v>
      </c>
      <c r="N694" s="211" t="s">
        <v>658</v>
      </c>
    </row>
    <row r="695" spans="1:14" s="202" customFormat="1" ht="12.6" customHeight="1">
      <c r="A695" s="212">
        <v>7190</v>
      </c>
      <c r="B695" s="211" t="s">
        <v>143</v>
      </c>
      <c r="C695" s="217">
        <f>AD85</f>
        <v>0</v>
      </c>
      <c r="D695" s="217">
        <f>(D615/D612)*AD90</f>
        <v>0</v>
      </c>
      <c r="E695" s="219">
        <f>(E623/E612)*SUM(C695:D695)</f>
        <v>0</v>
      </c>
      <c r="F695" s="219">
        <f>(F624/F612)*AD64</f>
        <v>0</v>
      </c>
      <c r="G695" s="217">
        <f>(G625/G612)*AD91</f>
        <v>0</v>
      </c>
      <c r="H695" s="219">
        <f>(H628/H612)*AD60</f>
        <v>0</v>
      </c>
      <c r="I695" s="217">
        <f>(I629/I612)*AD92</f>
        <v>0</v>
      </c>
      <c r="J695" s="217">
        <f>(J630/J612)*AD93</f>
        <v>0</v>
      </c>
      <c r="K695" s="217">
        <f>(K644/K612)*AD89</f>
        <v>0</v>
      </c>
      <c r="L695" s="217">
        <f>(L647/L612)*AD94</f>
        <v>0</v>
      </c>
      <c r="M695" s="202">
        <f t="shared" si="0"/>
        <v>0</v>
      </c>
      <c r="N695" s="211" t="s">
        <v>659</v>
      </c>
    </row>
    <row r="696" spans="1:14" s="202" customFormat="1" ht="12.6" customHeight="1">
      <c r="A696" s="212">
        <v>7200</v>
      </c>
      <c r="B696" s="211" t="s">
        <v>660</v>
      </c>
      <c r="C696" s="217">
        <f>AE85</f>
        <v>743002</v>
      </c>
      <c r="D696" s="217">
        <f>(D615/D612)*AE90</f>
        <v>34537.687619687553</v>
      </c>
      <c r="E696" s="219">
        <f>(E623/E612)*SUM(C696:D696)</f>
        <v>114851.7843072562</v>
      </c>
      <c r="F696" s="219">
        <f>(F624/F612)*AE64</f>
        <v>1338.1554378816343</v>
      </c>
      <c r="G696" s="217">
        <f>(G625/G612)*AE91</f>
        <v>0</v>
      </c>
      <c r="H696" s="219">
        <f>(H628/H612)*AE60</f>
        <v>6169.9233099218091</v>
      </c>
      <c r="I696" s="217">
        <f>(I629/I612)*AE92</f>
        <v>10090.378181774258</v>
      </c>
      <c r="J696" s="217">
        <f>(J630/J612)*AE93</f>
        <v>15570.781610551323</v>
      </c>
      <c r="K696" s="217">
        <f>(K644/K612)*AE89</f>
        <v>160039.0658662846</v>
      </c>
      <c r="L696" s="217">
        <f>(L647/L612)*AE94</f>
        <v>0</v>
      </c>
      <c r="M696" s="202">
        <f t="shared" si="0"/>
        <v>342598</v>
      </c>
      <c r="N696" s="211" t="s">
        <v>661</v>
      </c>
    </row>
    <row r="697" spans="1:14" s="202" customFormat="1" ht="12.6" customHeight="1">
      <c r="A697" s="212">
        <v>7220</v>
      </c>
      <c r="B697" s="211" t="s">
        <v>662</v>
      </c>
      <c r="C697" s="217">
        <f>AF85</f>
        <v>0</v>
      </c>
      <c r="D697" s="217">
        <f>(D615/D612)*AF90</f>
        <v>0</v>
      </c>
      <c r="E697" s="219">
        <f>(E623/E612)*SUM(C697:D697)</f>
        <v>0</v>
      </c>
      <c r="F697" s="219">
        <f>(F624/F612)*AF64</f>
        <v>0</v>
      </c>
      <c r="G697" s="217">
        <f>(G625/G612)*AF91</f>
        <v>0</v>
      </c>
      <c r="H697" s="219">
        <f>(H628/H612)*AF60</f>
        <v>0</v>
      </c>
      <c r="I697" s="217">
        <f>(I629/I612)*AF92</f>
        <v>0</v>
      </c>
      <c r="J697" s="217">
        <f>(J630/J612)*AF93</f>
        <v>0</v>
      </c>
      <c r="K697" s="217">
        <f>(K644/K612)*AF89</f>
        <v>0</v>
      </c>
      <c r="L697" s="217">
        <f>(L647/L612)*AF94</f>
        <v>0</v>
      </c>
      <c r="M697" s="202">
        <f t="shared" si="0"/>
        <v>0</v>
      </c>
      <c r="N697" s="211" t="s">
        <v>663</v>
      </c>
    </row>
    <row r="698" spans="1:14" s="202" customFormat="1" ht="12.6" customHeight="1">
      <c r="A698" s="212">
        <v>7230</v>
      </c>
      <c r="B698" s="211" t="s">
        <v>664</v>
      </c>
      <c r="C698" s="217">
        <f>AG85</f>
        <v>1120124</v>
      </c>
      <c r="D698" s="217">
        <f>(D615/D612)*AG90</f>
        <v>21102.229396942719</v>
      </c>
      <c r="E698" s="219">
        <f>(E623/E612)*SUM(C698:D698)</f>
        <v>168572.57684908193</v>
      </c>
      <c r="F698" s="219">
        <f>(F624/F612)*AG64</f>
        <v>3802.6106352366478</v>
      </c>
      <c r="G698" s="217">
        <f>(G625/G612)*AG91</f>
        <v>0</v>
      </c>
      <c r="H698" s="219">
        <f>(H628/H612)*AG60</f>
        <v>901.36739712849464</v>
      </c>
      <c r="I698" s="217">
        <f>(I629/I612)*AG92</f>
        <v>6165.1340830452637</v>
      </c>
      <c r="J698" s="217">
        <f>(J630/J612)*AG93</f>
        <v>6851.3896984075473</v>
      </c>
      <c r="K698" s="217">
        <f>(K644/K612)*AG89</f>
        <v>160600.35494285496</v>
      </c>
      <c r="L698" s="217">
        <f>(L647/L612)*AG94</f>
        <v>3672.8939779350003</v>
      </c>
      <c r="M698" s="202">
        <f t="shared" si="0"/>
        <v>371669</v>
      </c>
      <c r="N698" s="211" t="s">
        <v>665</v>
      </c>
    </row>
    <row r="699" spans="1:14" s="202" customFormat="1" ht="12.6" customHeight="1">
      <c r="A699" s="212">
        <v>7240</v>
      </c>
      <c r="B699" s="211" t="s">
        <v>145</v>
      </c>
      <c r="C699" s="217">
        <f>AH85</f>
        <v>236101</v>
      </c>
      <c r="D699" s="217">
        <f>(D615/D612)*AH90</f>
        <v>10569.723366369897</v>
      </c>
      <c r="E699" s="219">
        <f>(E623/E612)*SUM(C699:D699)</f>
        <v>36436.175755502154</v>
      </c>
      <c r="F699" s="219">
        <f>(F624/F612)*AH64</f>
        <v>5082.453696934419</v>
      </c>
      <c r="G699" s="217">
        <f>(G625/G612)*AH91</f>
        <v>0</v>
      </c>
      <c r="H699" s="219">
        <f>(H628/H612)*AH60</f>
        <v>1701.1722706368773</v>
      </c>
      <c r="I699" s="217">
        <f>(I629/I612)*AH92</f>
        <v>3088.0036676981567</v>
      </c>
      <c r="J699" s="217">
        <f>(J630/J612)*AH93</f>
        <v>1904.8706784810222</v>
      </c>
      <c r="K699" s="217">
        <f>(K644/K612)*AH89</f>
        <v>35121.550833005102</v>
      </c>
      <c r="L699" s="217">
        <f>(L647/L612)*AH94</f>
        <v>0</v>
      </c>
      <c r="M699" s="202">
        <f t="shared" si="0"/>
        <v>93904</v>
      </c>
      <c r="N699" s="211" t="s">
        <v>666</v>
      </c>
    </row>
    <row r="700" spans="1:14" s="202" customFormat="1" ht="12.6" customHeight="1">
      <c r="A700" s="212">
        <v>7250</v>
      </c>
      <c r="B700" s="211" t="s">
        <v>667</v>
      </c>
      <c r="C700" s="217">
        <f>AI85</f>
        <v>0</v>
      </c>
      <c r="D700" s="217">
        <f>(D615/D612)*AI90</f>
        <v>0</v>
      </c>
      <c r="E700" s="219">
        <f>(E623/E612)*SUM(C700:D700)</f>
        <v>0</v>
      </c>
      <c r="F700" s="219">
        <f>(F624/F612)*AI64</f>
        <v>0</v>
      </c>
      <c r="G700" s="217">
        <f>(G625/G612)*AI91</f>
        <v>0</v>
      </c>
      <c r="H700" s="219">
        <f>(H628/H612)*AI60</f>
        <v>0</v>
      </c>
      <c r="I700" s="217">
        <f>(I629/I612)*AI92</f>
        <v>0</v>
      </c>
      <c r="J700" s="217">
        <f>(J630/J612)*AI93</f>
        <v>0</v>
      </c>
      <c r="K700" s="217">
        <f>(K644/K612)*AI89</f>
        <v>0</v>
      </c>
      <c r="L700" s="217">
        <f>(L647/L612)*AI94</f>
        <v>0</v>
      </c>
      <c r="M700" s="202">
        <f t="shared" si="0"/>
        <v>0</v>
      </c>
      <c r="N700" s="211" t="s">
        <v>668</v>
      </c>
    </row>
    <row r="701" spans="1:14" s="202" customFormat="1" ht="12.6" customHeight="1">
      <c r="A701" s="212">
        <v>7260</v>
      </c>
      <c r="B701" s="211" t="s">
        <v>147</v>
      </c>
      <c r="C701" s="217">
        <f>AJ85</f>
        <v>1198884</v>
      </c>
      <c r="D701" s="217">
        <f>(D615/D612)*AJ90</f>
        <v>120398.08130354443</v>
      </c>
      <c r="E701" s="219">
        <f>(E623/E612)*SUM(C701:D701)</f>
        <v>194873.52665709268</v>
      </c>
      <c r="F701" s="219">
        <f>(F624/F612)*AJ64</f>
        <v>15045.729010816847</v>
      </c>
      <c r="G701" s="217">
        <f>(G625/G612)*AJ91</f>
        <v>0</v>
      </c>
      <c r="H701" s="219">
        <f>(H628/H612)*AJ60</f>
        <v>11400.393276357581</v>
      </c>
      <c r="I701" s="217">
        <f>(I629/I612)*AJ92</f>
        <v>35174.971355646259</v>
      </c>
      <c r="J701" s="217">
        <f>(J630/J612)*AJ93</f>
        <v>725.07980664761487</v>
      </c>
      <c r="K701" s="217">
        <f>(K644/K612)*AJ89</f>
        <v>155771.71724387378</v>
      </c>
      <c r="L701" s="217">
        <f>(L647/L612)*AJ94</f>
        <v>69050.406785177998</v>
      </c>
      <c r="M701" s="202">
        <f t="shared" si="0"/>
        <v>602440</v>
      </c>
      <c r="N701" s="211" t="s">
        <v>669</v>
      </c>
    </row>
    <row r="702" spans="1:14" s="202" customFormat="1" ht="12.6" customHeight="1">
      <c r="A702" s="212">
        <v>7310</v>
      </c>
      <c r="B702" s="211" t="s">
        <v>670</v>
      </c>
      <c r="C702" s="217">
        <f>AK85</f>
        <v>0</v>
      </c>
      <c r="D702" s="217">
        <f>(D615/D612)*AK90</f>
        <v>0</v>
      </c>
      <c r="E702" s="219">
        <f>(E623/E612)*SUM(C702:D702)</f>
        <v>0</v>
      </c>
      <c r="F702" s="219">
        <f>(F624/F612)*AK64</f>
        <v>0</v>
      </c>
      <c r="G702" s="217">
        <f>(G625/G612)*AK91</f>
        <v>0</v>
      </c>
      <c r="H702" s="219">
        <f>(H628/H612)*AK60</f>
        <v>0</v>
      </c>
      <c r="I702" s="217">
        <f>(I629/I612)*AK92</f>
        <v>0</v>
      </c>
      <c r="J702" s="217">
        <f>(J630/J612)*AK93</f>
        <v>0</v>
      </c>
      <c r="K702" s="217">
        <f>(K644/K612)*AK89</f>
        <v>0</v>
      </c>
      <c r="L702" s="217">
        <f>(L647/L612)*AK94</f>
        <v>0</v>
      </c>
      <c r="M702" s="202">
        <f t="shared" si="0"/>
        <v>0</v>
      </c>
      <c r="N702" s="211" t="s">
        <v>671</v>
      </c>
    </row>
    <row r="703" spans="1:14" s="202" customFormat="1" ht="12.6" customHeight="1">
      <c r="A703" s="212">
        <v>7320</v>
      </c>
      <c r="B703" s="211" t="s">
        <v>672</v>
      </c>
      <c r="C703" s="217">
        <f>AL85</f>
        <v>0</v>
      </c>
      <c r="D703" s="217">
        <f>(D615/D612)*AL90</f>
        <v>0</v>
      </c>
      <c r="E703" s="219">
        <f>(E623/E612)*SUM(C703:D703)</f>
        <v>0</v>
      </c>
      <c r="F703" s="219">
        <f>(F624/F612)*AL64</f>
        <v>0</v>
      </c>
      <c r="G703" s="217">
        <f>(G625/G612)*AL91</f>
        <v>0</v>
      </c>
      <c r="H703" s="219">
        <f>(H628/H612)*AL60</f>
        <v>0</v>
      </c>
      <c r="I703" s="217">
        <f>(I629/I612)*AL92</f>
        <v>0</v>
      </c>
      <c r="J703" s="217">
        <f>(J630/J612)*AL93</f>
        <v>0</v>
      </c>
      <c r="K703" s="217">
        <f>(K644/K612)*AL89</f>
        <v>0</v>
      </c>
      <c r="L703" s="217">
        <f>(L647/L612)*AL94</f>
        <v>0</v>
      </c>
      <c r="M703" s="202">
        <f t="shared" si="0"/>
        <v>0</v>
      </c>
      <c r="N703" s="211" t="s">
        <v>673</v>
      </c>
    </row>
    <row r="704" spans="1:14" s="202" customFormat="1" ht="12.6" customHeight="1">
      <c r="A704" s="212">
        <v>7330</v>
      </c>
      <c r="B704" s="211" t="s">
        <v>674</v>
      </c>
      <c r="C704" s="217">
        <f>AM85</f>
        <v>0</v>
      </c>
      <c r="D704" s="217">
        <f>(D615/D612)*AM90</f>
        <v>0</v>
      </c>
      <c r="E704" s="219">
        <f>(E623/E612)*SUM(C704:D704)</f>
        <v>0</v>
      </c>
      <c r="F704" s="219">
        <f>(F624/F612)*AM64</f>
        <v>0</v>
      </c>
      <c r="G704" s="217">
        <f>(G625/G612)*AM91</f>
        <v>0</v>
      </c>
      <c r="H704" s="219">
        <f>(H628/H612)*AM60</f>
        <v>0</v>
      </c>
      <c r="I704" s="217">
        <f>(I629/I612)*AM92</f>
        <v>0</v>
      </c>
      <c r="J704" s="217">
        <f>(J630/J612)*AM93</f>
        <v>0</v>
      </c>
      <c r="K704" s="217">
        <f>(K644/K612)*AM89</f>
        <v>0</v>
      </c>
      <c r="L704" s="217">
        <f>(L647/L612)*AM94</f>
        <v>0</v>
      </c>
      <c r="M704" s="202">
        <f t="shared" si="0"/>
        <v>0</v>
      </c>
      <c r="N704" s="211" t="s">
        <v>675</v>
      </c>
    </row>
    <row r="705" spans="1:14" s="202" customFormat="1" ht="12.6" customHeight="1">
      <c r="A705" s="212">
        <v>7340</v>
      </c>
      <c r="B705" s="211" t="s">
        <v>676</v>
      </c>
      <c r="C705" s="217">
        <f>AN85</f>
        <v>0</v>
      </c>
      <c r="D705" s="217">
        <f>(D615/D612)*AN90</f>
        <v>0</v>
      </c>
      <c r="E705" s="219">
        <f>(E623/E612)*SUM(C705:D705)</f>
        <v>0</v>
      </c>
      <c r="F705" s="219">
        <f>(F624/F612)*AN64</f>
        <v>0</v>
      </c>
      <c r="G705" s="217">
        <f>(G625/G612)*AN91</f>
        <v>0</v>
      </c>
      <c r="H705" s="219">
        <f>(H628/H612)*AN60</f>
        <v>0</v>
      </c>
      <c r="I705" s="217">
        <f>(I629/I612)*AN92</f>
        <v>0</v>
      </c>
      <c r="J705" s="217">
        <f>(J630/J612)*AN93</f>
        <v>0</v>
      </c>
      <c r="K705" s="217">
        <f>(K644/K612)*AN89</f>
        <v>0</v>
      </c>
      <c r="L705" s="217">
        <f>(L647/L612)*AN94</f>
        <v>0</v>
      </c>
      <c r="M705" s="202">
        <f t="shared" si="0"/>
        <v>0</v>
      </c>
      <c r="N705" s="211" t="s">
        <v>677</v>
      </c>
    </row>
    <row r="706" spans="1:14" s="202" customFormat="1" ht="12.6" customHeight="1">
      <c r="A706" s="212">
        <v>7350</v>
      </c>
      <c r="B706" s="211" t="s">
        <v>678</v>
      </c>
      <c r="C706" s="217">
        <f>AO85</f>
        <v>31441</v>
      </c>
      <c r="D706" s="217">
        <f>(D615/D612)*AO90</f>
        <v>0</v>
      </c>
      <c r="E706" s="219">
        <f>(E623/E612)*SUM(C706:D706)</f>
        <v>4644.2066017994593</v>
      </c>
      <c r="F706" s="219">
        <f>(F624/F612)*AO64</f>
        <v>141.04779304213605</v>
      </c>
      <c r="G706" s="217">
        <f>(G625/G612)*AO91</f>
        <v>9214.3738110484192</v>
      </c>
      <c r="H706" s="219">
        <f>(H628/H612)*AO60</f>
        <v>228.51567814525217</v>
      </c>
      <c r="I706" s="217">
        <f>(I629/I612)*AO92</f>
        <v>0</v>
      </c>
      <c r="J706" s="217">
        <f>(J630/J612)*AO93</f>
        <v>2961.7666678317828</v>
      </c>
      <c r="K706" s="217">
        <f>(K644/K612)*AO89</f>
        <v>24297.677916221495</v>
      </c>
      <c r="L706" s="217">
        <f>(L647/L612)*AO94</f>
        <v>3183.1747808770006</v>
      </c>
      <c r="M706" s="202">
        <f t="shared" si="0"/>
        <v>44671</v>
      </c>
      <c r="N706" s="211" t="s">
        <v>679</v>
      </c>
    </row>
    <row r="707" spans="1:14" s="202" customFormat="1" ht="12.6" customHeight="1">
      <c r="A707" s="212">
        <v>7380</v>
      </c>
      <c r="B707" s="211" t="s">
        <v>680</v>
      </c>
      <c r="C707" s="217">
        <f>AP85</f>
        <v>0</v>
      </c>
      <c r="D707" s="217">
        <f>(D615/D612)*AP90</f>
        <v>0</v>
      </c>
      <c r="E707" s="219">
        <f>(E623/E612)*SUM(C707:D707)</f>
        <v>0</v>
      </c>
      <c r="F707" s="219">
        <f>(F624/F612)*AP64</f>
        <v>0</v>
      </c>
      <c r="G707" s="217">
        <f>(G625/G612)*AP91</f>
        <v>0</v>
      </c>
      <c r="H707" s="219">
        <f>(H628/H612)*AP60</f>
        <v>0</v>
      </c>
      <c r="I707" s="217">
        <f>(I629/I612)*AP92</f>
        <v>0</v>
      </c>
      <c r="J707" s="217">
        <f>(J630/J612)*AP93</f>
        <v>0</v>
      </c>
      <c r="K707" s="217">
        <f>(K644/K612)*AP89</f>
        <v>0</v>
      </c>
      <c r="L707" s="217">
        <f>(L647/L612)*AP94</f>
        <v>0</v>
      </c>
      <c r="M707" s="202">
        <f t="shared" si="0"/>
        <v>0</v>
      </c>
      <c r="N707" s="211" t="s">
        <v>681</v>
      </c>
    </row>
    <row r="708" spans="1:14" s="202" customFormat="1" ht="12.6" customHeight="1">
      <c r="A708" s="212">
        <v>7390</v>
      </c>
      <c r="B708" s="211" t="s">
        <v>682</v>
      </c>
      <c r="C708" s="217">
        <f>AQ85</f>
        <v>0</v>
      </c>
      <c r="D708" s="217">
        <f>(D615/D612)*AQ90</f>
        <v>0</v>
      </c>
      <c r="E708" s="219">
        <f>(E623/E612)*SUM(C708:D708)</f>
        <v>0</v>
      </c>
      <c r="F708" s="219">
        <f>(F624/F612)*AQ64</f>
        <v>0</v>
      </c>
      <c r="G708" s="217">
        <f>(G625/G612)*AQ91</f>
        <v>0</v>
      </c>
      <c r="H708" s="219">
        <f>(H628/H612)*AQ60</f>
        <v>0</v>
      </c>
      <c r="I708" s="217">
        <f>(I629/I612)*AQ92</f>
        <v>0</v>
      </c>
      <c r="J708" s="217">
        <f>(J630/J612)*AQ93</f>
        <v>0</v>
      </c>
      <c r="K708" s="217">
        <f>(K644/K612)*AQ89</f>
        <v>0</v>
      </c>
      <c r="L708" s="217">
        <f>(L647/L612)*AQ94</f>
        <v>0</v>
      </c>
      <c r="M708" s="202">
        <f t="shared" si="0"/>
        <v>0</v>
      </c>
      <c r="N708" s="211" t="s">
        <v>683</v>
      </c>
    </row>
    <row r="709" spans="1:14" s="202" customFormat="1" ht="12.6" customHeight="1">
      <c r="A709" s="212">
        <v>7400</v>
      </c>
      <c r="B709" s="211" t="s">
        <v>684</v>
      </c>
      <c r="C709" s="217">
        <f>AR85</f>
        <v>0</v>
      </c>
      <c r="D709" s="217">
        <f>(D615/D612)*AR90</f>
        <v>0</v>
      </c>
      <c r="E709" s="219">
        <f>(E623/E612)*SUM(C709:D709)</f>
        <v>0</v>
      </c>
      <c r="F709" s="219">
        <f>(F624/F612)*AR64</f>
        <v>0</v>
      </c>
      <c r="G709" s="217">
        <f>(G625/G612)*AR91</f>
        <v>0</v>
      </c>
      <c r="H709" s="219">
        <f>(H628/H612)*AR60</f>
        <v>0</v>
      </c>
      <c r="I709" s="217">
        <f>(I629/I612)*AR92</f>
        <v>0</v>
      </c>
      <c r="J709" s="217">
        <f>(J630/J612)*AR93</f>
        <v>0</v>
      </c>
      <c r="K709" s="217">
        <f>(K644/K612)*AR89</f>
        <v>0</v>
      </c>
      <c r="L709" s="217">
        <f>(L647/L612)*AR94</f>
        <v>0</v>
      </c>
      <c r="M709" s="202">
        <f t="shared" si="0"/>
        <v>0</v>
      </c>
      <c r="N709" s="211" t="s">
        <v>685</v>
      </c>
    </row>
    <row r="710" spans="1:14" s="202" customFormat="1" ht="12.6" customHeight="1">
      <c r="A710" s="212">
        <v>7410</v>
      </c>
      <c r="B710" s="211" t="s">
        <v>155</v>
      </c>
      <c r="C710" s="217">
        <f>AS85</f>
        <v>0</v>
      </c>
      <c r="D710" s="217">
        <f>(D615/D612)*AS90</f>
        <v>0</v>
      </c>
      <c r="E710" s="219">
        <f>(E623/E612)*SUM(C710:D710)</f>
        <v>0</v>
      </c>
      <c r="F710" s="219">
        <f>(F624/F612)*AS64</f>
        <v>0</v>
      </c>
      <c r="G710" s="217">
        <f>(G625/G612)*AS91</f>
        <v>0</v>
      </c>
      <c r="H710" s="219">
        <f>(H628/H612)*AS60</f>
        <v>0</v>
      </c>
      <c r="I710" s="217">
        <f>(I629/I612)*AS92</f>
        <v>0</v>
      </c>
      <c r="J710" s="217">
        <f>(J630/J612)*AS93</f>
        <v>0</v>
      </c>
      <c r="K710" s="217">
        <f>(K644/K612)*AS89</f>
        <v>0</v>
      </c>
      <c r="L710" s="217">
        <f>(L647/L612)*AS94</f>
        <v>0</v>
      </c>
      <c r="M710" s="202">
        <f t="shared" si="0"/>
        <v>0</v>
      </c>
      <c r="N710" s="211" t="s">
        <v>686</v>
      </c>
    </row>
    <row r="711" spans="1:14" s="202" customFormat="1" ht="12.6" customHeight="1">
      <c r="A711" s="212">
        <v>7420</v>
      </c>
      <c r="B711" s="211" t="s">
        <v>687</v>
      </c>
      <c r="C711" s="217">
        <f>AT85</f>
        <v>0</v>
      </c>
      <c r="D711" s="217">
        <f>(D615/D612)*AT90</f>
        <v>0</v>
      </c>
      <c r="E711" s="219">
        <f>(E623/E612)*SUM(C711:D711)</f>
        <v>0</v>
      </c>
      <c r="F711" s="219">
        <f>(F624/F612)*AT64</f>
        <v>0</v>
      </c>
      <c r="G711" s="217">
        <f>(G625/G612)*AT91</f>
        <v>0</v>
      </c>
      <c r="H711" s="219">
        <f>(H628/H612)*AT60</f>
        <v>0</v>
      </c>
      <c r="I711" s="217">
        <f>(I629/I612)*AT92</f>
        <v>0</v>
      </c>
      <c r="J711" s="217">
        <f>(J630/J612)*AT93</f>
        <v>0</v>
      </c>
      <c r="K711" s="217">
        <f>(K644/K612)*AT89</f>
        <v>0</v>
      </c>
      <c r="L711" s="217">
        <f>(L647/L612)*AT94</f>
        <v>0</v>
      </c>
      <c r="M711" s="202">
        <f t="shared" si="0"/>
        <v>0</v>
      </c>
      <c r="N711" s="211" t="s">
        <v>688</v>
      </c>
    </row>
    <row r="712" spans="1:14" s="202" customFormat="1" ht="12.6" customHeight="1">
      <c r="A712" s="212">
        <v>7430</v>
      </c>
      <c r="B712" s="211" t="s">
        <v>689</v>
      </c>
      <c r="C712" s="217">
        <f>AU85</f>
        <v>0</v>
      </c>
      <c r="D712" s="217">
        <f>(D615/D612)*AU90</f>
        <v>0</v>
      </c>
      <c r="E712" s="219">
        <f>(E623/E612)*SUM(C712:D712)</f>
        <v>0</v>
      </c>
      <c r="F712" s="219">
        <f>(F624/F612)*AU64</f>
        <v>0</v>
      </c>
      <c r="G712" s="217">
        <f>(G625/G612)*AU91</f>
        <v>0</v>
      </c>
      <c r="H712" s="219">
        <f>(H628/H612)*AU60</f>
        <v>0</v>
      </c>
      <c r="I712" s="217">
        <f>(I629/I612)*AU92</f>
        <v>0</v>
      </c>
      <c r="J712" s="217">
        <f>(J630/J612)*AU93</f>
        <v>0</v>
      </c>
      <c r="K712" s="217">
        <f>(K644/K612)*AU89</f>
        <v>0</v>
      </c>
      <c r="L712" s="217">
        <f>(L647/L612)*AU94</f>
        <v>0</v>
      </c>
      <c r="M712" s="202">
        <f t="shared" si="0"/>
        <v>0</v>
      </c>
      <c r="N712" s="211" t="s">
        <v>690</v>
      </c>
    </row>
    <row r="713" spans="1:14" s="202" customFormat="1" ht="12.6" customHeight="1">
      <c r="A713" s="212">
        <v>7490</v>
      </c>
      <c r="B713" s="211" t="s">
        <v>691</v>
      </c>
      <c r="C713" s="217">
        <f>AV85</f>
        <v>0</v>
      </c>
      <c r="D713" s="217">
        <f>(D615/D612)*AV90</f>
        <v>0</v>
      </c>
      <c r="E713" s="219">
        <f>(E623/E612)*SUM(C713:D713)</f>
        <v>0</v>
      </c>
      <c r="F713" s="219">
        <f>(F624/F612)*AV64</f>
        <v>0</v>
      </c>
      <c r="G713" s="217">
        <f>(G625/G612)*AV91</f>
        <v>0</v>
      </c>
      <c r="H713" s="219">
        <f>(H628/H612)*AV60</f>
        <v>0</v>
      </c>
      <c r="I713" s="217">
        <f>(I629/I612)*AV92</f>
        <v>0</v>
      </c>
      <c r="J713" s="217">
        <f>(J630/J612)*AV93</f>
        <v>0</v>
      </c>
      <c r="K713" s="217">
        <f>(K644/K612)*AV89</f>
        <v>0</v>
      </c>
      <c r="L713" s="217">
        <f>(L647/L612)*AV94</f>
        <v>0</v>
      </c>
      <c r="M713" s="202">
        <f t="shared" si="0"/>
        <v>0</v>
      </c>
      <c r="N713" s="213" t="s">
        <v>692</v>
      </c>
    </row>
    <row r="714" spans="1:14" s="202" customFormat="1" ht="12.6" customHeight="1"/>
    <row r="715" spans="1:14" s="202" customFormat="1" ht="12.6" customHeight="1">
      <c r="C715" s="214">
        <f>SUM(C614:C647)+SUM(C668:C713)</f>
        <v>13245204</v>
      </c>
      <c r="D715" s="202">
        <f>SUM(D616:D647)+SUM(D668:D713)</f>
        <v>1107774</v>
      </c>
      <c r="E715" s="202">
        <f>SUM(E624:E647)+SUM(E668:E713)</f>
        <v>1704672.6249286076</v>
      </c>
      <c r="F715" s="202">
        <f>SUM(F625:F648)+SUM(F668:F713)</f>
        <v>120082.78987096701</v>
      </c>
      <c r="G715" s="202">
        <f>SUM(G626:G647)+SUM(G668:G713)</f>
        <v>792378.91561469168</v>
      </c>
      <c r="H715" s="202">
        <f>SUM(H629:H647)+SUM(H668:H713)</f>
        <v>68542.00812812314</v>
      </c>
      <c r="I715" s="202">
        <f>SUM(I630:I647)+SUM(I668:I713)</f>
        <v>246746.7156023742</v>
      </c>
      <c r="J715" s="202">
        <f>SUM(J631:J647)+SUM(J668:J713)</f>
        <v>296944.75979869487</v>
      </c>
      <c r="K715" s="202">
        <f>SUM(K668:K713)</f>
        <v>1155431.2730602976</v>
      </c>
      <c r="L715" s="202">
        <f>SUM(L668:L713)</f>
        <v>466212.67559921608</v>
      </c>
      <c r="M715" s="202">
        <f>SUM(M668:M713)</f>
        <v>5165273</v>
      </c>
      <c r="N715" s="211" t="s">
        <v>693</v>
      </c>
    </row>
    <row r="716" spans="1:14" s="202" customFormat="1" ht="12.6" customHeight="1">
      <c r="C716" s="214">
        <f>CE85</f>
        <v>13245204</v>
      </c>
      <c r="D716" s="202">
        <f>D615</f>
        <v>1107774</v>
      </c>
      <c r="E716" s="202">
        <f>E623</f>
        <v>1704672.6249286074</v>
      </c>
      <c r="F716" s="202">
        <f>F624</f>
        <v>120082.78987096701</v>
      </c>
      <c r="G716" s="202">
        <f>G625</f>
        <v>792378.91561469168</v>
      </c>
      <c r="H716" s="202">
        <f>H628</f>
        <v>68542.00812812314</v>
      </c>
      <c r="I716" s="202">
        <f>I629</f>
        <v>246746.7156023742</v>
      </c>
      <c r="J716" s="202">
        <f>J630</f>
        <v>296944.75979869481</v>
      </c>
      <c r="K716" s="202">
        <f>K644</f>
        <v>1155431.2730602974</v>
      </c>
      <c r="L716" s="202">
        <f>L647</f>
        <v>466212.67559921596</v>
      </c>
      <c r="M716" s="202">
        <f>C648</f>
        <v>5165270</v>
      </c>
      <c r="N716" s="211" t="s">
        <v>694</v>
      </c>
    </row>
  </sheetData>
  <sheetProtection algorithmName="SHA-512" hashValue="fw+v2bUPeX64fLfNQ6v9v/D9yocBDkCcHUmAeaHDhU/BzpA4zWZUbTpeyqvTGzMliT9JiMAqx/Wxt5SKzZLxfA==" saltValue="4A2hmw4GnHAXE8O3Gt3sHg==" spinCount="100000" sheet="1" objects="1" scenarios="1"/>
  <mergeCells count="2">
    <mergeCell ref="A426:E426"/>
    <mergeCell ref="B236:C236"/>
  </mergeCells>
  <hyperlinks>
    <hyperlink ref="C30" r:id="rId1" xr:uid="{00000000-0004-0000-0B00-000000000000}"/>
    <hyperlink ref="F42" r:id="rId2" xr:uid="{00000000-0004-0000-0B00-000001000000}"/>
    <hyperlink ref="A43" r:id="rId3" xr:uid="{00000000-0004-0000-0B00-000002000000}"/>
    <hyperlink ref="A426" r:id="rId4" xr:uid="{00000000-0004-0000-0B00-000003000000}"/>
    <hyperlink ref="B426" r:id="rId5" display="mailto:doh.information@doh.wa.gov" xr:uid="{00000000-0004-0000-0B00-000004000000}"/>
    <hyperlink ref="C426" r:id="rId6" display="mailto:doh.information@doh.wa.gov" xr:uid="{00000000-0004-0000-0B00-000005000000}"/>
    <hyperlink ref="D426" r:id="rId7" display="mailto:doh.information@doh.wa.gov" xr:uid="{00000000-0004-0000-0B00-000006000000}"/>
    <hyperlink ref="E426" r:id="rId8" display="mailto:doh.information@doh.wa.gov" xr:uid="{00000000-0004-0000-0B00-000007000000}"/>
  </hyperlinks>
  <printOptions horizontalCentered="1" gridLines="1" gridLinesSet="0"/>
  <pageMargins left="0.25" right="0.25" top="0.5" bottom="0.5" header="0.5" footer="0.5"/>
  <pageSetup scale="95" orientation="portrait"/>
  <headerFooter alignWithMargins="0"/>
  <customProperties>
    <customPr name="OrphanNamesChecked" r:id="rId9"/>
  </customProperties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D76E7-F044-471D-8BB7-5B4FCB1D79FF}">
  <sheetPr codeName="Sheet13"/>
  <dimension ref="A1:N2"/>
  <sheetViews>
    <sheetView workbookViewId="0">
      <selection activeCell="A2" sqref="A2"/>
    </sheetView>
  </sheetViews>
  <sheetFormatPr defaultColWidth="9" defaultRowHeight="15"/>
  <cols>
    <col min="1" max="2" width="9" style="11" customWidth="1"/>
    <col min="3" max="3" width="38.77734375" style="11" bestFit="1" customWidth="1"/>
    <col min="4" max="10" width="9" style="11" customWidth="1"/>
    <col min="11" max="11" width="13.33203125" style="11" customWidth="1"/>
    <col min="12" max="12" width="12.109375" style="11" customWidth="1"/>
    <col min="13" max="17" width="9" style="11" customWidth="1"/>
    <col min="18" max="16384" width="9" style="11"/>
  </cols>
  <sheetData>
    <row r="1" spans="1:14">
      <c r="A1" s="14" t="s">
        <v>1065</v>
      </c>
      <c r="B1" s="11" t="s">
        <v>1066</v>
      </c>
      <c r="C1" s="11" t="s">
        <v>1067</v>
      </c>
      <c r="D1" s="11" t="s">
        <v>1068</v>
      </c>
      <c r="E1" s="11" t="s">
        <v>1069</v>
      </c>
      <c r="F1" s="11" t="s">
        <v>1070</v>
      </c>
      <c r="G1" s="11" t="s">
        <v>1071</v>
      </c>
      <c r="H1" s="11" t="s">
        <v>1072</v>
      </c>
      <c r="I1" s="11" t="s">
        <v>1073</v>
      </c>
      <c r="J1" s="11" t="s">
        <v>1074</v>
      </c>
      <c r="K1" s="11" t="s">
        <v>1075</v>
      </c>
      <c r="L1" s="11" t="s">
        <v>1076</v>
      </c>
      <c r="M1" s="11" t="s">
        <v>1077</v>
      </c>
      <c r="N1" s="11" t="s">
        <v>1078</v>
      </c>
    </row>
    <row r="2" spans="1:14">
      <c r="A2" s="11" t="str">
        <f>MONTH(data!C96) &amp; "-" &amp; DAY(data!C96)</f>
        <v>12-31</v>
      </c>
      <c r="B2" s="201" t="str">
        <f>RIGHT(data!C97, 3)</f>
        <v>080</v>
      </c>
      <c r="C2" s="11" t="str">
        <f>SUBSTITUTE(LEFT(data!C98,49),",","")</f>
        <v>Odessa Memorial Healthcare Center</v>
      </c>
      <c r="D2" s="11" t="str">
        <f>LEFT(data!C99, 49)</f>
        <v>PO Box 368</v>
      </c>
      <c r="E2" s="11" t="str">
        <f>LEFT(data!C100, 100)</f>
        <v>Odessa, WA 99159</v>
      </c>
      <c r="F2" s="11" t="str">
        <f>LEFT(data!C101, 2)</f>
        <v>WA</v>
      </c>
      <c r="G2" s="11" t="str">
        <f>LEFT(data!C102, 100)</f>
        <v>99159</v>
      </c>
      <c r="H2" s="11" t="str">
        <f>LEFT(data!C103, 100)</f>
        <v>Lincoln</v>
      </c>
      <c r="I2" s="11" t="str">
        <f>LEFT(data!C104, 49)</f>
        <v>Brett Antczak, CEO</v>
      </c>
      <c r="J2" s="11" t="str">
        <f>LEFT(data!C105, 49)</f>
        <v>Sarah Paul, Interim CFO</v>
      </c>
      <c r="K2" s="11" t="str">
        <f>LEFT(data!C107, 49)</f>
        <v>'509-982-2611</v>
      </c>
      <c r="L2" s="11" t="str">
        <f>LEFT(data!C108, 49)</f>
        <v>'509-982-2159</v>
      </c>
      <c r="M2" s="11" t="str">
        <f>LEFT(data!C109, 49)</f>
        <v>Jeannette Ring</v>
      </c>
      <c r="N2" s="11" t="str">
        <f>LEFT(data!C110, 49)</f>
        <v>jring@dza.cpa</v>
      </c>
    </row>
  </sheetData>
  <sheetProtection algorithmName="SHA-512" hashValue="fzarjCCgl7IebmF0vJ+Xeed5La1gL5A2fJb4me0xsQxRzPiWhyYdnHB8FZKq1ARabRaH678wap/adJzJxiM5wg==" saltValue="6dBqu/FUvwz+GYdHsb71Zg==" spinCount="100000" sheet="1" objects="1" scenarios="1"/>
  <pageMargins left="0.7" right="0.7" top="0.75" bottom="0.75" header="0.3" footer="0.3"/>
  <pageSetup orientation="portrait" horizontalDpi="1200" verticalDpi="1200"/>
  <customProperties>
    <customPr name="OrphanNamesChecke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1080A-02C3-4D98-8C2D-1F20C72DAEFE}">
  <sheetPr codeName="Sheet14"/>
  <dimension ref="A1:CF2"/>
  <sheetViews>
    <sheetView workbookViewId="0">
      <selection activeCell="D1" sqref="D1"/>
    </sheetView>
  </sheetViews>
  <sheetFormatPr defaultColWidth="8.6640625" defaultRowHeight="15.75"/>
  <cols>
    <col min="1" max="3" width="10.44140625" style="9" customWidth="1"/>
    <col min="4" max="4" width="10.5546875" style="9" bestFit="1" customWidth="1"/>
    <col min="5" max="5" width="9.6640625" style="9" bestFit="1" customWidth="1"/>
    <col min="6" max="6" width="9.5546875" style="9" bestFit="1" customWidth="1"/>
    <col min="7" max="7" width="10.5546875" style="9" bestFit="1" customWidth="1"/>
    <col min="8" max="8" width="8.6640625" style="9" bestFit="1" customWidth="1"/>
    <col min="9" max="9" width="10.5546875" style="9" bestFit="1" customWidth="1"/>
    <col min="10" max="10" width="9.6640625" style="9" bestFit="1" customWidth="1"/>
    <col min="11" max="11" width="10.5546875" style="9" bestFit="1" customWidth="1"/>
    <col min="12" max="12" width="9.5546875" style="9" bestFit="1" customWidth="1"/>
    <col min="13" max="13" width="26.44140625" style="9" bestFit="1" customWidth="1"/>
    <col min="14" max="14" width="21.109375" style="9" bestFit="1" customWidth="1"/>
    <col min="15" max="15" width="13" style="9" bestFit="1" customWidth="1"/>
    <col min="16" max="16" width="24.44140625" style="9" bestFit="1" customWidth="1"/>
    <col min="17" max="17" width="23.33203125" style="9" bestFit="1" customWidth="1"/>
    <col min="18" max="18" width="36.109375" style="9" bestFit="1" customWidth="1"/>
    <col min="19" max="19" width="19.44140625" style="9" bestFit="1" customWidth="1"/>
    <col min="20" max="20" width="9.77734375" style="9" bestFit="1" customWidth="1"/>
    <col min="21" max="22" width="10.5546875" style="9" bestFit="1" customWidth="1"/>
    <col min="23" max="24" width="9.5546875" style="9" bestFit="1" customWidth="1"/>
    <col min="25" max="25" width="10" style="9" bestFit="1" customWidth="1"/>
    <col min="26" max="27" width="11.5546875" style="9" bestFit="1" customWidth="1"/>
    <col min="28" max="28" width="10.5546875" style="9" bestFit="1" customWidth="1"/>
    <col min="29" max="29" width="11.5546875" style="9" bestFit="1" customWidth="1"/>
    <col min="30" max="30" width="10.5546875" style="9" bestFit="1" customWidth="1"/>
    <col min="31" max="31" width="9.33203125" style="9" bestFit="1" customWidth="1"/>
    <col min="32" max="32" width="9.5546875" style="9" bestFit="1" customWidth="1"/>
    <col min="33" max="33" width="8.21875" style="9" bestFit="1" customWidth="1"/>
    <col min="34" max="34" width="10.88671875" style="9" bestFit="1" customWidth="1"/>
    <col min="35" max="35" width="11.5546875" style="9" bestFit="1" customWidth="1"/>
    <col min="36" max="36" width="10.5546875" style="9" bestFit="1" customWidth="1"/>
    <col min="37" max="37" width="11.33203125" style="9" bestFit="1" customWidth="1"/>
    <col min="38" max="38" width="8.5546875" style="9" bestFit="1" customWidth="1"/>
    <col min="39" max="39" width="7.21875" style="9" bestFit="1" customWidth="1"/>
    <col min="40" max="40" width="9.77734375" style="9" bestFit="1" customWidth="1"/>
    <col min="41" max="41" width="9" style="9" bestFit="1" customWidth="1"/>
    <col min="42" max="42" width="7.21875" style="9" bestFit="1" customWidth="1"/>
    <col min="43" max="43" width="9.77734375" style="9" bestFit="1" customWidth="1"/>
    <col min="44" max="45" width="10.5546875" style="9" bestFit="1" customWidth="1"/>
    <col min="46" max="46" width="10" style="9" bestFit="1" customWidth="1"/>
    <col min="47" max="47" width="9.44140625" style="9" bestFit="1" customWidth="1"/>
    <col min="48" max="48" width="9.33203125" style="9" bestFit="1" customWidth="1"/>
    <col min="49" max="49" width="10.6640625" style="9" bestFit="1" customWidth="1"/>
    <col min="50" max="51" width="9.5546875" style="9" bestFit="1" customWidth="1"/>
    <col min="52" max="52" width="10.21875" style="9" bestFit="1" customWidth="1"/>
    <col min="53" max="54" width="11.5546875" style="9" bestFit="1" customWidth="1"/>
    <col min="55" max="55" width="10.88671875" style="9" bestFit="1" customWidth="1"/>
    <col min="56" max="57" width="10.5546875" style="9" bestFit="1" customWidth="1"/>
    <col min="58" max="58" width="9.5546875" style="9" bestFit="1" customWidth="1"/>
    <col min="59" max="59" width="9.88671875" style="9" bestFit="1" customWidth="1"/>
    <col min="60" max="60" width="9.6640625" style="9" bestFit="1" customWidth="1"/>
    <col min="61" max="61" width="11.109375" style="9" bestFit="1" customWidth="1"/>
    <col min="62" max="62" width="11.5546875" style="9" bestFit="1" customWidth="1"/>
    <col min="63" max="63" width="10.5546875" style="9" bestFit="1" customWidth="1"/>
    <col min="64" max="64" width="11.5546875" style="9" bestFit="1" customWidth="1"/>
    <col min="65" max="65" width="8.77734375" style="9" bestFit="1" customWidth="1"/>
    <col min="66" max="66" width="8.6640625" style="9" bestFit="1" customWidth="1"/>
    <col min="67" max="67" width="10" style="9" bestFit="1" customWidth="1"/>
    <col min="68" max="68" width="8.77734375" style="9" bestFit="1" customWidth="1"/>
    <col min="69" max="69" width="8.6640625" style="9" bestFit="1" customWidth="1"/>
    <col min="70" max="70" width="10" style="9" bestFit="1" customWidth="1"/>
    <col min="71" max="71" width="9" style="9" bestFit="1" customWidth="1"/>
    <col min="72" max="72" width="8.88671875" style="9" bestFit="1" customWidth="1"/>
    <col min="73" max="73" width="10.21875" style="9" bestFit="1" customWidth="1"/>
    <col min="74" max="75" width="11.5546875" style="9" bestFit="1" customWidth="1"/>
    <col min="76" max="76" width="8.21875" style="9" bestFit="1" customWidth="1"/>
    <col min="77" max="77" width="9" style="9" bestFit="1" customWidth="1"/>
    <col min="78" max="78" width="10.5546875" style="9" bestFit="1" customWidth="1"/>
    <col min="79" max="79" width="11.5546875" style="9" bestFit="1" customWidth="1"/>
    <col min="80" max="80" width="10.109375" style="9" bestFit="1" customWidth="1"/>
    <col min="81" max="82" width="21.44140625" style="9" bestFit="1" customWidth="1"/>
    <col min="83" max="83" width="7.6640625" style="9" bestFit="1" customWidth="1"/>
    <col min="84" max="84" width="9.5546875" style="9" bestFit="1" customWidth="1"/>
    <col min="85" max="89" width="8.6640625" style="9" customWidth="1"/>
    <col min="90" max="16384" width="8.6640625" style="9"/>
  </cols>
  <sheetData>
    <row r="1" spans="1:84" s="10" customFormat="1" ht="12.6" customHeight="1">
      <c r="A1" s="12" t="s">
        <v>1079</v>
      </c>
      <c r="B1" s="12" t="s">
        <v>1080</v>
      </c>
      <c r="C1" s="12" t="s">
        <v>1081</v>
      </c>
      <c r="D1" s="12" t="s">
        <v>1082</v>
      </c>
      <c r="E1" s="12" t="s">
        <v>1083</v>
      </c>
      <c r="F1" s="12" t="s">
        <v>1084</v>
      </c>
      <c r="G1" s="12" t="s">
        <v>1085</v>
      </c>
      <c r="H1" s="12" t="s">
        <v>1086</v>
      </c>
      <c r="I1" s="12" t="s">
        <v>1087</v>
      </c>
      <c r="J1" s="12" t="s">
        <v>1088</v>
      </c>
      <c r="K1" s="12" t="s">
        <v>1089</v>
      </c>
      <c r="L1" s="12" t="s">
        <v>1090</v>
      </c>
      <c r="M1" s="12" t="s">
        <v>1091</v>
      </c>
      <c r="N1" s="12" t="s">
        <v>1092</v>
      </c>
      <c r="O1" s="12" t="s">
        <v>1093</v>
      </c>
      <c r="P1" s="12" t="s">
        <v>1094</v>
      </c>
      <c r="Q1" s="12" t="s">
        <v>1095</v>
      </c>
      <c r="R1" s="12" t="s">
        <v>1096</v>
      </c>
      <c r="S1" s="12" t="s">
        <v>1097</v>
      </c>
      <c r="T1" s="12" t="s">
        <v>1098</v>
      </c>
      <c r="U1" s="12" t="s">
        <v>1099</v>
      </c>
      <c r="V1" s="12" t="s">
        <v>1100</v>
      </c>
      <c r="W1" s="12" t="s">
        <v>1101</v>
      </c>
      <c r="X1" s="12" t="s">
        <v>1102</v>
      </c>
      <c r="Y1" s="12" t="s">
        <v>1103</v>
      </c>
      <c r="Z1" s="12" t="s">
        <v>1104</v>
      </c>
      <c r="AA1" s="12" t="s">
        <v>1105</v>
      </c>
      <c r="AB1" s="12" t="s">
        <v>1106</v>
      </c>
      <c r="AC1" s="12" t="s">
        <v>1107</v>
      </c>
      <c r="AD1" s="12" t="s">
        <v>1108</v>
      </c>
      <c r="AE1" s="12" t="s">
        <v>1109</v>
      </c>
      <c r="AF1" s="12" t="s">
        <v>1110</v>
      </c>
      <c r="AG1" s="12" t="s">
        <v>1111</v>
      </c>
      <c r="AH1" s="12" t="s">
        <v>1112</v>
      </c>
      <c r="AI1" s="12" t="s">
        <v>1113</v>
      </c>
      <c r="AJ1" s="12" t="s">
        <v>1114</v>
      </c>
      <c r="AK1" s="12" t="s">
        <v>1115</v>
      </c>
      <c r="AL1" s="12" t="s">
        <v>1116</v>
      </c>
      <c r="AM1" s="12" t="s">
        <v>1117</v>
      </c>
      <c r="AN1" s="12" t="s">
        <v>1118</v>
      </c>
      <c r="AO1" s="12" t="s">
        <v>1119</v>
      </c>
      <c r="AP1" s="12" t="s">
        <v>1120</v>
      </c>
      <c r="AQ1" s="12" t="s">
        <v>1121</v>
      </c>
      <c r="AR1" s="12" t="s">
        <v>1122</v>
      </c>
      <c r="AS1" s="12" t="s">
        <v>1123</v>
      </c>
      <c r="AT1" s="12" t="s">
        <v>1124</v>
      </c>
      <c r="AU1" s="12" t="s">
        <v>1125</v>
      </c>
      <c r="AV1" s="12" t="s">
        <v>1126</v>
      </c>
      <c r="AW1" s="12" t="s">
        <v>1127</v>
      </c>
      <c r="AX1" s="12" t="s">
        <v>1128</v>
      </c>
      <c r="AY1" s="12" t="s">
        <v>1129</v>
      </c>
      <c r="AZ1" s="12" t="s">
        <v>1130</v>
      </c>
      <c r="BA1" s="12" t="s">
        <v>1131</v>
      </c>
      <c r="BB1" s="12" t="s">
        <v>1132</v>
      </c>
      <c r="BC1" s="12" t="s">
        <v>1133</v>
      </c>
      <c r="BD1" s="12" t="s">
        <v>1134</v>
      </c>
      <c r="BE1" s="12" t="s">
        <v>1135</v>
      </c>
      <c r="BF1" s="12" t="s">
        <v>1136</v>
      </c>
      <c r="BG1" s="12" t="s">
        <v>1137</v>
      </c>
      <c r="BH1" s="12" t="s">
        <v>1138</v>
      </c>
      <c r="BI1" s="12" t="s">
        <v>1139</v>
      </c>
      <c r="BJ1" s="12" t="s">
        <v>1140</v>
      </c>
      <c r="BK1" s="12" t="s">
        <v>1141</v>
      </c>
      <c r="BL1" s="12" t="s">
        <v>1142</v>
      </c>
      <c r="BM1" s="12" t="s">
        <v>1143</v>
      </c>
      <c r="BN1" s="12" t="s">
        <v>1144</v>
      </c>
      <c r="BO1" s="12" t="s">
        <v>1145</v>
      </c>
      <c r="BP1" s="12" t="s">
        <v>1146</v>
      </c>
      <c r="BQ1" s="12" t="s">
        <v>1147</v>
      </c>
      <c r="BR1" s="12" t="s">
        <v>1148</v>
      </c>
      <c r="BS1" s="12" t="s">
        <v>1149</v>
      </c>
      <c r="BT1" s="12" t="s">
        <v>1150</v>
      </c>
      <c r="BU1" s="12" t="s">
        <v>1151</v>
      </c>
      <c r="BV1" s="12" t="s">
        <v>1152</v>
      </c>
      <c r="BW1" s="12" t="s">
        <v>1153</v>
      </c>
      <c r="BX1" s="12" t="s">
        <v>1154</v>
      </c>
      <c r="BY1" s="12" t="s">
        <v>1155</v>
      </c>
      <c r="BZ1" s="12" t="s">
        <v>1156</v>
      </c>
      <c r="CA1" s="12" t="s">
        <v>1157</v>
      </c>
      <c r="CB1" s="12" t="s">
        <v>1158</v>
      </c>
      <c r="CC1" s="12" t="s">
        <v>1159</v>
      </c>
      <c r="CD1" s="12" t="s">
        <v>1160</v>
      </c>
      <c r="CE1" s="12" t="s">
        <v>1161</v>
      </c>
      <c r="CF1" s="12" t="s">
        <v>1162</v>
      </c>
    </row>
    <row r="2" spans="1:84" s="169" customFormat="1" ht="12.6" customHeight="1">
      <c r="A2" s="12" t="str">
        <f>RIGHT(data!C97,3)</f>
        <v>080</v>
      </c>
      <c r="B2" s="200" t="str">
        <f>RIGHT(data!C96,4)</f>
        <v>2024</v>
      </c>
      <c r="C2" s="12" t="s">
        <v>1163</v>
      </c>
      <c r="D2" s="199">
        <f>ROUND(N(data!C181),0)</f>
        <v>371135</v>
      </c>
      <c r="E2" s="199">
        <f>ROUND(N(data!C182),0)</f>
        <v>16902</v>
      </c>
      <c r="F2" s="199">
        <f>ROUND(N(data!C183),0)</f>
        <v>89008</v>
      </c>
      <c r="G2" s="199">
        <f>ROUND(N(data!C184),0)</f>
        <v>505650</v>
      </c>
      <c r="H2" s="199">
        <f>ROUND(N(data!C185),0)</f>
        <v>0</v>
      </c>
      <c r="I2" s="199">
        <f>ROUND(N(data!C186),0)</f>
        <v>128937</v>
      </c>
      <c r="J2" s="199">
        <f>ROUND(N(data!C187)+N(data!C188),0)</f>
        <v>-22674</v>
      </c>
      <c r="K2" s="199">
        <f>ROUND(N(data!C191),0)</f>
        <v>2750</v>
      </c>
      <c r="L2" s="199">
        <f>ROUND(N(data!C192),0)</f>
        <v>20413</v>
      </c>
      <c r="M2" s="199">
        <f>ROUND(N(data!C195),0)</f>
        <v>108850</v>
      </c>
      <c r="N2" s="199">
        <f>ROUND(N(data!C196),0)</f>
        <v>34897</v>
      </c>
      <c r="O2" s="199">
        <f>ROUND(N(data!C199),0)</f>
        <v>12131</v>
      </c>
      <c r="P2" s="199">
        <f>ROUND(N(data!C200),0)</f>
        <v>41361</v>
      </c>
      <c r="Q2" s="199">
        <f>ROUND(N(data!C201),0)</f>
        <v>0</v>
      </c>
      <c r="R2" s="199">
        <f>ROUND(N(data!C204),0)</f>
        <v>0</v>
      </c>
      <c r="S2" s="199">
        <f>ROUND(N(data!C205),0)</f>
        <v>172766</v>
      </c>
      <c r="T2" s="199">
        <f>ROUND(N(data!B211),0)</f>
        <v>16481</v>
      </c>
      <c r="U2" s="199">
        <f>ROUND(N(data!C211),0)</f>
        <v>0</v>
      </c>
      <c r="V2" s="199">
        <f>ROUND(N(data!D211),0)</f>
        <v>0</v>
      </c>
      <c r="W2" s="199">
        <f>ROUND(N(data!B212),0)</f>
        <v>443865</v>
      </c>
      <c r="X2" s="199">
        <f>ROUND(N(data!C212),0)</f>
        <v>0</v>
      </c>
      <c r="Y2" s="199">
        <f>ROUND(N(data!D212),0)</f>
        <v>0</v>
      </c>
      <c r="Z2" s="199">
        <f>ROUND(N(data!B213),0)</f>
        <v>6408501</v>
      </c>
      <c r="AA2" s="199">
        <f>ROUND(N(data!C213),0)</f>
        <v>330220</v>
      </c>
      <c r="AB2" s="199">
        <f>ROUND(N(data!D213),0)</f>
        <v>0</v>
      </c>
      <c r="AC2" s="199">
        <f>ROUND(N(data!B214),0)</f>
        <v>0</v>
      </c>
      <c r="AD2" s="199">
        <f>ROUND(N(data!C214),0)</f>
        <v>0</v>
      </c>
      <c r="AE2" s="199">
        <f>ROUND(N(data!D214),0)</f>
        <v>0</v>
      </c>
      <c r="AF2" s="199">
        <f>ROUND(N(data!B215),0)</f>
        <v>7945090</v>
      </c>
      <c r="AG2" s="199">
        <f>ROUND(N(data!C215),0)</f>
        <v>144200</v>
      </c>
      <c r="AH2" s="199">
        <f>ROUND(N(data!D215),0)</f>
        <v>0</v>
      </c>
      <c r="AI2" s="199">
        <f>ROUND(N(data!B216),0)</f>
        <v>1391758</v>
      </c>
      <c r="AJ2" s="199">
        <f>ROUND(N(data!C216),0)</f>
        <v>0</v>
      </c>
      <c r="AK2" s="199">
        <f>ROUND(N(data!D216),0)</f>
        <v>0</v>
      </c>
      <c r="AL2" s="199">
        <f>ROUND(N(data!B217),0)</f>
        <v>0</v>
      </c>
      <c r="AM2" s="199">
        <f>ROUND(N(data!C217),0)</f>
        <v>0</v>
      </c>
      <c r="AN2" s="199">
        <f>ROUND(N(data!D217),0)</f>
        <v>0</v>
      </c>
      <c r="AO2" s="199">
        <f>ROUND(N(data!B218),0)</f>
        <v>3706248</v>
      </c>
      <c r="AP2" s="199">
        <f>ROUND(N(data!C218),0)</f>
        <v>0</v>
      </c>
      <c r="AQ2" s="199">
        <f>ROUND(N(data!D218),0)</f>
        <v>0</v>
      </c>
      <c r="AR2" s="199">
        <f>ROUND(N(data!B219),0)</f>
        <v>280522</v>
      </c>
      <c r="AS2" s="199">
        <f>ROUND(N(data!C219),0)</f>
        <v>145833</v>
      </c>
      <c r="AT2" s="199">
        <f>ROUND(N(data!D219),0)</f>
        <v>321152</v>
      </c>
      <c r="AU2" s="199">
        <v>0</v>
      </c>
      <c r="AV2" s="199">
        <v>0</v>
      </c>
      <c r="AW2" s="199">
        <v>0</v>
      </c>
      <c r="AX2" s="199">
        <f>ROUND(N(data!B225),0)</f>
        <v>372972</v>
      </c>
      <c r="AY2" s="199">
        <f>ROUND(N(data!C225),0)</f>
        <v>29078</v>
      </c>
      <c r="AZ2" s="199">
        <f>ROUND(N(data!D225),0)</f>
        <v>0</v>
      </c>
      <c r="BA2" s="199">
        <f>ROUND(N(data!B226),0)</f>
        <v>2539674</v>
      </c>
      <c r="BB2" s="199">
        <f>ROUND(N(data!C226),0)</f>
        <v>219299</v>
      </c>
      <c r="BC2" s="199">
        <f>ROUND(N(data!D226),0)</f>
        <v>0</v>
      </c>
      <c r="BD2" s="199">
        <f>ROUND(N(data!B227),0)</f>
        <v>0</v>
      </c>
      <c r="BE2" s="199">
        <f>ROUND(N(data!C227),0)</f>
        <v>0</v>
      </c>
      <c r="BF2" s="199">
        <f>ROUND(N(data!D227),0)</f>
        <v>0</v>
      </c>
      <c r="BG2" s="199">
        <f>ROUND(N(data!B228),0)</f>
        <v>6378494</v>
      </c>
      <c r="BH2" s="199">
        <f>ROUND(N(data!C228),0)</f>
        <v>608898</v>
      </c>
      <c r="BI2" s="199">
        <f>ROUND(N(data!D228),0)</f>
        <v>0</v>
      </c>
      <c r="BJ2" s="199">
        <f>ROUND(N(data!B229),0)</f>
        <v>1365020</v>
      </c>
      <c r="BK2" s="199">
        <f>ROUND(N(data!C229),0)</f>
        <v>26738</v>
      </c>
      <c r="BL2" s="199">
        <f>ROUND(N(data!D229),0)</f>
        <v>0</v>
      </c>
      <c r="BM2" s="199">
        <f>ROUND(N(data!B230),0)</f>
        <v>0</v>
      </c>
      <c r="BN2" s="199">
        <f>ROUND(N(data!C230),0)</f>
        <v>0</v>
      </c>
      <c r="BO2" s="199">
        <f>ROUND(N(data!D230),0)</f>
        <v>0</v>
      </c>
      <c r="BP2" s="199">
        <f>ROUND(N(data!B231),0)</f>
        <v>685359</v>
      </c>
      <c r="BQ2" s="199">
        <f>ROUND(N(data!C231),0)</f>
        <v>410139</v>
      </c>
      <c r="BR2" s="199">
        <f>ROUND(N(data!D231),0)</f>
        <v>0</v>
      </c>
      <c r="BS2" s="199">
        <f>ROUND(N(data!B232),0)</f>
        <v>0</v>
      </c>
      <c r="BT2" s="199">
        <f>ROUND(N(data!C232),0)</f>
        <v>0</v>
      </c>
      <c r="BU2" s="199">
        <f>ROUND(N(data!D232),0)</f>
        <v>0</v>
      </c>
      <c r="BV2" s="199">
        <f>ROUND(N(data!C239),0)</f>
        <v>91715</v>
      </c>
      <c r="BW2" s="199">
        <f>ROUND(N(data!C240),0)</f>
        <v>0</v>
      </c>
      <c r="BX2" s="199">
        <f>ROUND(N(data!C241),0)</f>
        <v>0</v>
      </c>
      <c r="BY2" s="199">
        <f>ROUND(N(data!C242),0)</f>
        <v>0</v>
      </c>
      <c r="BZ2" s="199">
        <f>ROUND(N(data!C243),0)</f>
        <v>0</v>
      </c>
      <c r="CA2" s="199">
        <f>ROUND(N(data!C244),0)</f>
        <v>-3853440</v>
      </c>
      <c r="CB2" s="199">
        <f>ROUND(N(data!C247),0)</f>
        <v>53</v>
      </c>
      <c r="CC2" s="199">
        <f>ROUND(N(data!C249),0)</f>
        <v>35954</v>
      </c>
      <c r="CD2" s="199">
        <f>ROUND(N(data!C250),0)</f>
        <v>52841</v>
      </c>
      <c r="CE2" s="199">
        <f>ROUND(N(data!C254)+N(data!C255),0)</f>
        <v>0</v>
      </c>
      <c r="CF2" s="199">
        <f>ROUND(N(data!D237),0)</f>
        <v>55719</v>
      </c>
    </row>
  </sheetData>
  <sheetProtection algorithmName="SHA-512" hashValue="/wXqygU8UQiVLiHpLEXx+maggcFGeVYucIPyqA3Ca0/rU9Bzfp2ZdEGaOvoE2YeqXTpo8mz3QqpUVWoMIRr4ig==" saltValue="TO9BQEUkfyeLlEQzLOK/7Q==" spinCount="100000" sheet="1" objects="1" scenarios="1"/>
  <pageMargins left="0.7" right="0.7" top="0.75" bottom="0.75" header="0.3" footer="0.3"/>
  <pageSetup orientation="portrait" horizontalDpi="1200" verticalDpi="1200"/>
  <customProperties>
    <customPr name="OrphanNamesChecke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AB9B7-CFA4-47AF-817B-C014316CEDA8}">
  <sheetPr codeName="Sheet15"/>
  <dimension ref="A1:CI2"/>
  <sheetViews>
    <sheetView workbookViewId="0">
      <selection activeCell="N34" sqref="N34"/>
    </sheetView>
  </sheetViews>
  <sheetFormatPr defaultColWidth="8.6640625" defaultRowHeight="15.75"/>
  <cols>
    <col min="1" max="69" width="13.5546875" style="9" customWidth="1"/>
    <col min="70" max="70" width="32.77734375" style="9" bestFit="1" customWidth="1"/>
    <col min="71" max="71" width="33" style="9" bestFit="1" customWidth="1"/>
    <col min="72" max="76" width="8.6640625" style="9" customWidth="1"/>
    <col min="77" max="16384" width="8.6640625" style="9"/>
  </cols>
  <sheetData>
    <row r="1" spans="1:87" s="10" customFormat="1" ht="12.6" customHeight="1">
      <c r="A1" s="10" t="s">
        <v>1164</v>
      </c>
      <c r="B1" s="12" t="s">
        <v>1165</v>
      </c>
      <c r="C1" s="12" t="s">
        <v>1166</v>
      </c>
      <c r="D1" s="10" t="s">
        <v>1167</v>
      </c>
      <c r="E1" s="10" t="s">
        <v>1168</v>
      </c>
      <c r="F1" s="10" t="s">
        <v>1169</v>
      </c>
      <c r="G1" s="10" t="s">
        <v>1170</v>
      </c>
      <c r="H1" s="10" t="s">
        <v>1171</v>
      </c>
      <c r="I1" s="10" t="s">
        <v>1172</v>
      </c>
      <c r="J1" s="10" t="s">
        <v>1173</v>
      </c>
      <c r="K1" s="10" t="s">
        <v>1174</v>
      </c>
      <c r="L1" s="10" t="s">
        <v>1175</v>
      </c>
      <c r="M1" s="10" t="s">
        <v>1176</v>
      </c>
      <c r="N1" s="10" t="s">
        <v>1177</v>
      </c>
      <c r="O1" s="10" t="s">
        <v>1178</v>
      </c>
      <c r="P1" s="10" t="s">
        <v>1179</v>
      </c>
      <c r="Q1" s="10" t="s">
        <v>1180</v>
      </c>
      <c r="R1" s="10" t="s">
        <v>1181</v>
      </c>
      <c r="S1" s="10" t="s">
        <v>1182</v>
      </c>
      <c r="T1" s="10" t="s">
        <v>1183</v>
      </c>
      <c r="U1" s="10" t="s">
        <v>1184</v>
      </c>
      <c r="V1" s="10" t="s">
        <v>1185</v>
      </c>
      <c r="W1" s="10" t="s">
        <v>1186</v>
      </c>
      <c r="X1" s="10" t="s">
        <v>1187</v>
      </c>
      <c r="Y1" s="10" t="s">
        <v>1188</v>
      </c>
      <c r="Z1" s="10" t="s">
        <v>1189</v>
      </c>
      <c r="AA1" s="10" t="s">
        <v>1190</v>
      </c>
      <c r="AB1" s="10" t="s">
        <v>1191</v>
      </c>
      <c r="AC1" s="10" t="s">
        <v>1192</v>
      </c>
      <c r="AD1" s="10" t="s">
        <v>1193</v>
      </c>
      <c r="AE1" s="10" t="s">
        <v>1194</v>
      </c>
      <c r="AF1" s="10" t="s">
        <v>1195</v>
      </c>
      <c r="AG1" s="10" t="s">
        <v>1196</v>
      </c>
      <c r="AH1" s="10" t="s">
        <v>1197</v>
      </c>
      <c r="AI1" s="10" t="s">
        <v>1198</v>
      </c>
      <c r="AJ1" s="10" t="s">
        <v>1199</v>
      </c>
      <c r="AK1" s="10" t="s">
        <v>1200</v>
      </c>
      <c r="AL1" s="10" t="s">
        <v>1201</v>
      </c>
      <c r="AM1" s="10" t="s">
        <v>1202</v>
      </c>
      <c r="AN1" s="10" t="s">
        <v>1203</v>
      </c>
      <c r="AO1" s="10" t="s">
        <v>1204</v>
      </c>
      <c r="AP1" s="10" t="s">
        <v>1205</v>
      </c>
      <c r="AQ1" s="10" t="s">
        <v>1206</v>
      </c>
      <c r="AR1" s="10" t="s">
        <v>1207</v>
      </c>
      <c r="AS1" s="10" t="s">
        <v>1208</v>
      </c>
      <c r="AT1" s="10" t="s">
        <v>1209</v>
      </c>
      <c r="AU1" s="10" t="s">
        <v>1210</v>
      </c>
      <c r="AV1" s="10" t="s">
        <v>1211</v>
      </c>
      <c r="AW1" s="10" t="s">
        <v>1212</v>
      </c>
      <c r="AX1" s="10" t="s">
        <v>1213</v>
      </c>
      <c r="AY1" s="10" t="s">
        <v>1214</v>
      </c>
      <c r="AZ1" s="10" t="s">
        <v>1215</v>
      </c>
      <c r="BA1" s="10" t="s">
        <v>1216</v>
      </c>
      <c r="BB1" s="10" t="s">
        <v>1217</v>
      </c>
      <c r="BC1" s="10" t="s">
        <v>1218</v>
      </c>
      <c r="BD1" s="10" t="s">
        <v>1219</v>
      </c>
      <c r="BE1" s="10" t="s">
        <v>1220</v>
      </c>
      <c r="BF1" s="10" t="s">
        <v>1221</v>
      </c>
      <c r="BG1" s="10" t="s">
        <v>1222</v>
      </c>
      <c r="BH1" s="10" t="s">
        <v>1223</v>
      </c>
      <c r="BI1" s="10" t="s">
        <v>1224</v>
      </c>
      <c r="BJ1" s="10" t="s">
        <v>1225</v>
      </c>
      <c r="BK1" s="10" t="s">
        <v>1226</v>
      </c>
      <c r="BL1" s="10" t="s">
        <v>1227</v>
      </c>
      <c r="BM1" s="10" t="s">
        <v>1228</v>
      </c>
      <c r="BN1" s="10" t="s">
        <v>1229</v>
      </c>
      <c r="BO1" s="10" t="s">
        <v>1230</v>
      </c>
      <c r="BP1" s="10" t="s">
        <v>1231</v>
      </c>
      <c r="BQ1" s="10" t="s">
        <v>1232</v>
      </c>
      <c r="BR1" s="10" t="s">
        <v>1233</v>
      </c>
      <c r="BS1" s="10" t="s">
        <v>1234</v>
      </c>
    </row>
    <row r="2" spans="1:87" s="169" customFormat="1" ht="12.6" customHeight="1">
      <c r="A2" s="12" t="str">
        <f>RIGHT(data!C97,3)</f>
        <v>080</v>
      </c>
      <c r="B2" s="12" t="str">
        <f>RIGHT(data!C96,4)</f>
        <v>2024</v>
      </c>
      <c r="C2" s="12" t="s">
        <v>1163</v>
      </c>
      <c r="D2" s="198">
        <f>ROUND(N(data!C127),0)</f>
        <v>20</v>
      </c>
      <c r="E2" s="198">
        <f>ROUND(N(data!C128),0)</f>
        <v>50</v>
      </c>
      <c r="F2" s="198">
        <f>ROUND(N(data!C129),0)</f>
        <v>0</v>
      </c>
      <c r="G2" s="198">
        <f>ROUND(N(data!C130),0)</f>
        <v>0</v>
      </c>
      <c r="H2" s="198">
        <f>ROUND(N(data!D127),0)</f>
        <v>71</v>
      </c>
      <c r="I2" s="198">
        <f>ROUND(N(data!D128),0)</f>
        <v>8279</v>
      </c>
      <c r="J2" s="198">
        <f>ROUND(N(data!D129),0)</f>
        <v>0</v>
      </c>
      <c r="K2" s="198">
        <f>ROUND(N(data!D130),0)</f>
        <v>0</v>
      </c>
      <c r="L2" s="198">
        <f>ROUND(N(data!C132),0)</f>
        <v>0</v>
      </c>
      <c r="M2" s="198">
        <f>ROUND(N(data!C133),0)</f>
        <v>0</v>
      </c>
      <c r="N2" s="198">
        <f>ROUND(N(data!C134),0)</f>
        <v>25</v>
      </c>
      <c r="O2" s="198">
        <f>ROUND(N(data!C135),0)</f>
        <v>0</v>
      </c>
      <c r="P2" s="198">
        <f>ROUND(N(data!C136),0)</f>
        <v>0</v>
      </c>
      <c r="Q2" s="198">
        <f>ROUND(N(data!C137),0)</f>
        <v>0</v>
      </c>
      <c r="R2" s="198">
        <f>ROUND(N(data!C138),0)</f>
        <v>0</v>
      </c>
      <c r="S2" s="198">
        <f>ROUND(N(data!C139),0)</f>
        <v>0</v>
      </c>
      <c r="T2" s="198">
        <f>ROUND(N(data!C140),0)</f>
        <v>0</v>
      </c>
      <c r="U2" s="198">
        <f>ROUND(N(data!C141),0)</f>
        <v>0</v>
      </c>
      <c r="V2" s="198">
        <f>ROUND(N(data!C142),0)</f>
        <v>0</v>
      </c>
      <c r="W2" s="198">
        <f>ROUND(N(data!C144),0)</f>
        <v>25</v>
      </c>
      <c r="X2" s="198">
        <f>ROUND(N(data!C145),0)</f>
        <v>0</v>
      </c>
      <c r="Y2" s="198">
        <f>ROUND(N(data!B154),0)</f>
        <v>16</v>
      </c>
      <c r="Z2" s="198">
        <f>ROUND(N(data!B155),0)</f>
        <v>64</v>
      </c>
      <c r="AA2" s="198">
        <f>ROUND(N(data!B156),0)</f>
        <v>0</v>
      </c>
      <c r="AB2" s="198">
        <f>ROUND(N(data!B157),0)</f>
        <v>569759</v>
      </c>
      <c r="AC2" s="198" t="e">
        <f>ROUND(N(data!#REF!),0)</f>
        <v>#REF!</v>
      </c>
      <c r="AD2" s="198">
        <f>ROUND(N(data!C154),0)</f>
        <v>1</v>
      </c>
      <c r="AE2" s="198">
        <f>ROUND(N(data!C155),0)</f>
        <v>2</v>
      </c>
      <c r="AF2" s="198">
        <f>ROUND(N(data!C156),0)</f>
        <v>0</v>
      </c>
      <c r="AG2" s="198">
        <f>ROUND(N(data!C157),0)</f>
        <v>2765</v>
      </c>
      <c r="AH2" s="198">
        <f>ROUND(N(data!B158),0)</f>
        <v>2156717</v>
      </c>
      <c r="AI2" s="198">
        <f>ROUND(N(data!D154),0)</f>
        <v>1</v>
      </c>
      <c r="AJ2" s="198">
        <f>ROUND(N(data!D155),0)</f>
        <v>5</v>
      </c>
      <c r="AK2" s="198">
        <f>ROUND(N(data!D156),0)</f>
        <v>0</v>
      </c>
      <c r="AL2" s="198">
        <f>ROUND(N(data!D157),0)</f>
        <v>60209</v>
      </c>
      <c r="AM2" s="198">
        <f>ROUND(N(data!D158),0)</f>
        <v>1627840</v>
      </c>
      <c r="AN2" s="198">
        <f>ROUND(N(data!B160),0)</f>
        <v>2</v>
      </c>
      <c r="AO2" s="198">
        <f>ROUND(N(data!B161),0)</f>
        <v>391</v>
      </c>
      <c r="AP2" s="198">
        <f>ROUND(N(data!B162),0)</f>
        <v>0</v>
      </c>
      <c r="AQ2" s="198">
        <f>ROUND(N(data!B163),0)</f>
        <v>131376</v>
      </c>
      <c r="AR2" s="198">
        <f>ROUND(N(data!B164),0)</f>
        <v>0</v>
      </c>
      <c r="AS2" s="198">
        <f>ROUND(N(data!C160),0)</f>
        <v>23</v>
      </c>
      <c r="AT2" s="198">
        <f>ROUND(N(data!C161),0)</f>
        <v>3838</v>
      </c>
      <c r="AU2" s="198">
        <f>ROUND(N(data!C162),0)</f>
        <v>0</v>
      </c>
      <c r="AV2" s="198">
        <f>ROUND(N(data!C163),0)</f>
        <v>1206054</v>
      </c>
      <c r="AW2" s="198">
        <f>ROUND(N(data!C164),0)</f>
        <v>0</v>
      </c>
      <c r="AX2" s="198">
        <f>ROUND(N(data!D160),0)</f>
        <v>24</v>
      </c>
      <c r="AY2" s="198">
        <f>ROUND(N(data!D161),0)</f>
        <v>4050</v>
      </c>
      <c r="AZ2" s="198">
        <f>ROUND(N(data!D162),0)</f>
        <v>0</v>
      </c>
      <c r="BA2" s="198">
        <f>ROUND(N(data!D163),0)</f>
        <v>886627</v>
      </c>
      <c r="BB2" s="198">
        <f>ROUND(N(data!D164),0)</f>
        <v>0</v>
      </c>
      <c r="BC2" s="198">
        <f>ROUND(N(data!B166),0)</f>
        <v>0</v>
      </c>
      <c r="BD2" s="198">
        <f>ROUND(N(data!B167),0)</f>
        <v>0</v>
      </c>
      <c r="BE2" s="198">
        <f>ROUND(N(data!B168),0)</f>
        <v>0</v>
      </c>
      <c r="BF2" s="198">
        <f>ROUND(N(data!B169),0)</f>
        <v>0</v>
      </c>
      <c r="BG2" s="198">
        <f>ROUND(N(data!B170),0)</f>
        <v>0</v>
      </c>
      <c r="BH2" s="198">
        <f>ROUND(N(data!C166),0)</f>
        <v>0</v>
      </c>
      <c r="BI2" s="198">
        <f>ROUND(N(data!C167),0)</f>
        <v>0</v>
      </c>
      <c r="BJ2" s="198">
        <f>ROUND(N(data!C168),0)</f>
        <v>0</v>
      </c>
      <c r="BK2" s="198">
        <f>ROUND(N(data!C169),0)</f>
        <v>0</v>
      </c>
      <c r="BL2" s="198">
        <f>ROUND(N(data!C170),0)</f>
        <v>0</v>
      </c>
      <c r="BM2" s="198">
        <f>ROUND(N(data!D166),0)</f>
        <v>0</v>
      </c>
      <c r="BN2" s="198">
        <f>ROUND(N(data!D167),0)</f>
        <v>0</v>
      </c>
      <c r="BO2" s="198">
        <f>ROUND(N(data!D168),0)</f>
        <v>0</v>
      </c>
      <c r="BP2" s="198">
        <f>ROUND(N(data!D169),0)</f>
        <v>0</v>
      </c>
      <c r="BQ2" s="198">
        <f>ROUND(N(data!D170),0)</f>
        <v>0</v>
      </c>
      <c r="BR2" s="198">
        <f>ROUND(N(data!B173),0)</f>
        <v>317915</v>
      </c>
      <c r="BS2" s="198">
        <f>ROUND(N(data!C173),0)</f>
        <v>232208</v>
      </c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</row>
  </sheetData>
  <sheetProtection algorithmName="SHA-512" hashValue="adDxc50ISvKzuLFjp38ibk20OhlX2ZRRIyFloqeQN5QXUJohWCfHKAKxrIW1fmtQiimWWbjN0lTSNUStZVJUEA==" saltValue="wcIC+7nCgGgXCAWreZThEA==" spinCount="100000" sheet="1" objects="1" scenarios="1"/>
  <pageMargins left="0.7" right="0.7" top="0.75" bottom="0.75" header="0.3" footer="0.3"/>
  <pageSetup orientation="portrait" horizontalDpi="1200" verticalDpi="1200"/>
  <customProperties>
    <customPr name="OrphanNamesChecke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8DBA0-310A-4D38-998B-50BCAEB89E7D}">
  <sheetPr codeName="Sheet16"/>
  <dimension ref="A1:DH2"/>
  <sheetViews>
    <sheetView workbookViewId="0">
      <selection activeCell="A2" sqref="A2"/>
    </sheetView>
  </sheetViews>
  <sheetFormatPr defaultColWidth="8.6640625" defaultRowHeight="15.75"/>
  <cols>
    <col min="1" max="1" width="13.44140625" style="9" bestFit="1" customWidth="1"/>
    <col min="2" max="2" width="5.21875" style="9" bestFit="1" customWidth="1"/>
    <col min="3" max="4" width="10.5546875" style="9" bestFit="1" customWidth="1"/>
    <col min="5" max="5" width="6.5546875" style="9" bestFit="1" customWidth="1"/>
    <col min="6" max="7" width="10.5546875" style="9" bestFit="1" customWidth="1"/>
    <col min="8" max="8" width="8.88671875" style="9" bestFit="1" customWidth="1"/>
    <col min="9" max="9" width="9.77734375" style="9" bestFit="1" customWidth="1"/>
    <col min="10" max="10" width="7.5546875" style="9" bestFit="1" customWidth="1"/>
    <col min="11" max="13" width="9.5546875" style="9" bestFit="1" customWidth="1"/>
    <col min="14" max="14" width="10.5546875" style="9" bestFit="1" customWidth="1"/>
    <col min="15" max="15" width="8.77734375" style="9" bestFit="1" customWidth="1"/>
    <col min="16" max="16" width="8.88671875" style="9" bestFit="1" customWidth="1"/>
    <col min="17" max="17" width="9.77734375" style="9" bestFit="1" customWidth="1"/>
    <col min="18" max="18" width="9.5546875" style="9" bestFit="1" customWidth="1"/>
    <col min="19" max="20" width="10.5546875" style="9" bestFit="1" customWidth="1"/>
    <col min="21" max="21" width="9.88671875" style="9" bestFit="1" customWidth="1"/>
    <col min="22" max="22" width="10.5546875" style="9" bestFit="1" customWidth="1"/>
    <col min="23" max="23" width="9.5546875" style="9" bestFit="1" customWidth="1"/>
    <col min="24" max="25" width="9.88671875" style="9" bestFit="1" customWidth="1"/>
    <col min="26" max="26" width="11.88671875" style="9" bestFit="1" customWidth="1"/>
    <col min="27" max="27" width="9.5546875" style="9" bestFit="1" customWidth="1"/>
    <col min="28" max="28" width="8.88671875" style="9" bestFit="1" customWidth="1"/>
    <col min="29" max="30" width="10.5546875" style="9" bestFit="1" customWidth="1"/>
    <col min="31" max="31" width="8.21875" style="9" bestFit="1" customWidth="1"/>
    <col min="32" max="32" width="8.77734375" style="9" bestFit="1" customWidth="1"/>
    <col min="33" max="33" width="10.5546875" style="9" bestFit="1" customWidth="1"/>
    <col min="34" max="34" width="8.21875" style="9" bestFit="1" customWidth="1"/>
    <col min="35" max="35" width="7.21875" style="9" bestFit="1" customWidth="1"/>
    <col min="36" max="37" width="9.5546875" style="9" bestFit="1" customWidth="1"/>
    <col min="38" max="38" width="8.6640625" style="9" bestFit="1" customWidth="1"/>
    <col min="39" max="39" width="10.5546875" style="9" bestFit="1" customWidth="1"/>
    <col min="40" max="40" width="9.5546875" style="9" bestFit="1" customWidth="1"/>
    <col min="41" max="41" width="7.5546875" style="9" bestFit="1" customWidth="1"/>
    <col min="42" max="42" width="6.5546875" style="9" bestFit="1" customWidth="1"/>
    <col min="43" max="44" width="9.5546875" style="9" bestFit="1" customWidth="1"/>
    <col min="45" max="45" width="6.77734375" style="9" bestFit="1" customWidth="1"/>
    <col min="46" max="46" width="7.77734375" style="9" bestFit="1" customWidth="1"/>
    <col min="47" max="47" width="10.5546875" style="9" bestFit="1" customWidth="1"/>
    <col min="48" max="48" width="8.44140625" style="9" bestFit="1" customWidth="1"/>
    <col min="49" max="49" width="8.5546875" style="9" bestFit="1" customWidth="1"/>
    <col min="50" max="50" width="8.21875" style="9" bestFit="1" customWidth="1"/>
    <col min="51" max="52" width="9.5546875" style="9" bestFit="1" customWidth="1"/>
    <col min="53" max="53" width="10.5546875" style="9" bestFit="1" customWidth="1"/>
    <col min="54" max="54" width="8.21875" style="9" bestFit="1" customWidth="1"/>
    <col min="55" max="57" width="10.5546875" style="9" bestFit="1" customWidth="1"/>
    <col min="58" max="59" width="7.5546875" style="9" bestFit="1" customWidth="1"/>
    <col min="60" max="60" width="8.5546875" style="9" bestFit="1" customWidth="1"/>
    <col min="61" max="61" width="7.5546875" style="9" bestFit="1" customWidth="1"/>
    <col min="62" max="62" width="7.44140625" style="9" bestFit="1" customWidth="1"/>
    <col min="63" max="63" width="11.88671875" style="9" customWidth="1"/>
    <col min="64" max="66" width="11.88671875" style="9" bestFit="1" customWidth="1"/>
    <col min="67" max="67" width="9.5546875" style="9" bestFit="1" customWidth="1"/>
    <col min="68" max="68" width="7.5546875" style="9" bestFit="1" customWidth="1"/>
    <col min="69" max="70" width="10.5546875" style="9" bestFit="1" customWidth="1"/>
    <col min="71" max="71" width="9.44140625" style="9" bestFit="1" customWidth="1"/>
    <col min="72" max="73" width="9.88671875" style="9" bestFit="1" customWidth="1"/>
    <col min="74" max="74" width="10.5546875" style="9" bestFit="1" customWidth="1"/>
    <col min="75" max="75" width="9.21875" style="9" bestFit="1" customWidth="1"/>
    <col min="76" max="76" width="9.88671875" style="9" bestFit="1" customWidth="1"/>
    <col min="77" max="77" width="10.21875" style="9" bestFit="1" customWidth="1"/>
    <col min="78" max="78" width="9.77734375" style="9" bestFit="1" customWidth="1"/>
    <col min="79" max="80" width="10.5546875" style="9" bestFit="1" customWidth="1"/>
    <col min="81" max="81" width="8.6640625" style="9" bestFit="1" customWidth="1"/>
    <col min="82" max="85" width="10.5546875" style="9" bestFit="1" customWidth="1"/>
    <col min="86" max="86" width="9" style="9" bestFit="1" customWidth="1"/>
    <col min="87" max="87" width="10.5546875" style="9" bestFit="1" customWidth="1"/>
    <col min="88" max="89" width="9.5546875" style="9" bestFit="1" customWidth="1"/>
    <col min="90" max="90" width="8.6640625" style="9" bestFit="1" customWidth="1"/>
    <col min="91" max="91" width="9" style="9" bestFit="1" customWidth="1"/>
    <col min="92" max="92" width="9.5546875" style="9" bestFit="1" customWidth="1"/>
    <col min="93" max="93" width="9" style="9" bestFit="1" customWidth="1"/>
    <col min="94" max="95" width="8.6640625" style="9" bestFit="1" customWidth="1"/>
    <col min="96" max="96" width="6.6640625" style="9" bestFit="1" customWidth="1"/>
    <col min="97" max="97" width="5.88671875" style="9" bestFit="1" customWidth="1"/>
    <col min="98" max="98" width="6.5546875" style="9" bestFit="1" customWidth="1"/>
    <col min="99" max="100" width="7.44140625" style="9" bestFit="1" customWidth="1"/>
    <col min="101" max="101" width="6.88671875" style="9" bestFit="1" customWidth="1"/>
    <col min="102" max="106" width="7.44140625" style="9" bestFit="1" customWidth="1"/>
    <col min="107" max="108" width="7.5546875" style="9" bestFit="1" customWidth="1"/>
    <col min="109" max="109" width="10.5546875" style="11" bestFit="1" customWidth="1"/>
    <col min="110" max="110" width="11.44140625" style="9" bestFit="1" customWidth="1"/>
    <col min="111" max="111" width="7.44140625" style="9" bestFit="1" customWidth="1"/>
    <col min="112" max="112" width="6.44140625" style="9" customWidth="1"/>
    <col min="113" max="117" width="8.6640625" style="9" customWidth="1"/>
    <col min="118" max="16384" width="8.6640625" style="9"/>
  </cols>
  <sheetData>
    <row r="1" spans="1:112" s="10" customFormat="1" ht="12.75" customHeight="1">
      <c r="A1" s="10" t="s">
        <v>1235</v>
      </c>
      <c r="B1" s="12" t="s">
        <v>1236</v>
      </c>
      <c r="C1" s="12" t="s">
        <v>1237</v>
      </c>
      <c r="D1" s="10" t="s">
        <v>1238</v>
      </c>
      <c r="E1" s="10" t="s">
        <v>1239</v>
      </c>
      <c r="F1" s="10" t="s">
        <v>1240</v>
      </c>
      <c r="G1" s="10" t="s">
        <v>1241</v>
      </c>
      <c r="H1" s="10" t="s">
        <v>1242</v>
      </c>
      <c r="I1" s="10" t="s">
        <v>1243</v>
      </c>
      <c r="J1" s="10" t="s">
        <v>1244</v>
      </c>
      <c r="K1" s="10" t="s">
        <v>1245</v>
      </c>
      <c r="L1" s="10" t="s">
        <v>1246</v>
      </c>
      <c r="M1" s="10" t="s">
        <v>1247</v>
      </c>
      <c r="N1" s="10" t="s">
        <v>1248</v>
      </c>
      <c r="O1" s="10" t="s">
        <v>1249</v>
      </c>
      <c r="P1" s="10" t="s">
        <v>1250</v>
      </c>
      <c r="Q1" s="10" t="s">
        <v>1251</v>
      </c>
      <c r="R1" s="10" t="s">
        <v>1252</v>
      </c>
      <c r="S1" s="10" t="s">
        <v>1253</v>
      </c>
      <c r="T1" s="10" t="s">
        <v>1254</v>
      </c>
      <c r="U1" s="10" t="s">
        <v>1255</v>
      </c>
      <c r="V1" s="10" t="s">
        <v>1256</v>
      </c>
      <c r="W1" s="10" t="s">
        <v>1257</v>
      </c>
      <c r="X1" s="10" t="s">
        <v>1258</v>
      </c>
      <c r="Y1" s="10" t="s">
        <v>1259</v>
      </c>
      <c r="Z1" s="10" t="s">
        <v>1260</v>
      </c>
      <c r="AA1" s="10" t="s">
        <v>1261</v>
      </c>
      <c r="AB1" s="10" t="s">
        <v>1262</v>
      </c>
      <c r="AC1" s="10" t="s">
        <v>1263</v>
      </c>
      <c r="AD1" s="10" t="s">
        <v>1264</v>
      </c>
      <c r="AE1" s="10" t="s">
        <v>1265</v>
      </c>
      <c r="AF1" s="10" t="s">
        <v>1266</v>
      </c>
      <c r="AG1" s="10" t="s">
        <v>1267</v>
      </c>
      <c r="AH1" s="10" t="s">
        <v>1268</v>
      </c>
      <c r="AI1" s="10" t="s">
        <v>1269</v>
      </c>
      <c r="AJ1" s="10" t="s">
        <v>1270</v>
      </c>
      <c r="AK1" s="10" t="s">
        <v>1271</v>
      </c>
      <c r="AL1" s="10" t="s">
        <v>1272</v>
      </c>
      <c r="AM1" s="10" t="s">
        <v>1273</v>
      </c>
      <c r="AN1" s="10" t="s">
        <v>1274</v>
      </c>
      <c r="AO1" s="10" t="s">
        <v>1275</v>
      </c>
      <c r="AP1" s="10" t="s">
        <v>1276</v>
      </c>
      <c r="AQ1" s="10" t="s">
        <v>1277</v>
      </c>
      <c r="AR1" s="10" t="s">
        <v>1278</v>
      </c>
      <c r="AS1" s="10" t="s">
        <v>1279</v>
      </c>
      <c r="AT1" s="10" t="s">
        <v>1280</v>
      </c>
      <c r="AU1" s="10" t="s">
        <v>1281</v>
      </c>
      <c r="AV1" s="10" t="s">
        <v>1282</v>
      </c>
      <c r="AW1" s="10" t="s">
        <v>1283</v>
      </c>
      <c r="AX1" s="10" t="s">
        <v>1284</v>
      </c>
      <c r="AY1" s="10" t="s">
        <v>1285</v>
      </c>
      <c r="AZ1" s="10" t="s">
        <v>1286</v>
      </c>
      <c r="BA1" s="10" t="s">
        <v>1287</v>
      </c>
      <c r="BB1" s="10" t="s">
        <v>1288</v>
      </c>
      <c r="BC1" s="10" t="s">
        <v>1289</v>
      </c>
      <c r="BD1" s="10" t="s">
        <v>1290</v>
      </c>
      <c r="BE1" s="10" t="s">
        <v>1291</v>
      </c>
      <c r="BF1" s="10" t="s">
        <v>1292</v>
      </c>
      <c r="BG1" s="10" t="s">
        <v>1293</v>
      </c>
      <c r="BH1" s="10" t="s">
        <v>1294</v>
      </c>
      <c r="BI1" s="10" t="s">
        <v>1295</v>
      </c>
      <c r="BJ1" s="10" t="s">
        <v>1296</v>
      </c>
      <c r="BK1" s="10" t="s">
        <v>1297</v>
      </c>
      <c r="BL1" s="10" t="s">
        <v>1298</v>
      </c>
      <c r="BM1" s="10" t="s">
        <v>1299</v>
      </c>
      <c r="BN1" s="10" t="s">
        <v>1300</v>
      </c>
      <c r="BO1" s="10" t="s">
        <v>1301</v>
      </c>
      <c r="BP1" s="10" t="s">
        <v>1302</v>
      </c>
      <c r="BQ1" s="10" t="s">
        <v>1303</v>
      </c>
      <c r="BR1" s="10" t="s">
        <v>1304</v>
      </c>
      <c r="BS1" s="10" t="s">
        <v>1305</v>
      </c>
      <c r="BT1" s="10" t="s">
        <v>1306</v>
      </c>
      <c r="BU1" s="10" t="s">
        <v>1307</v>
      </c>
      <c r="BV1" s="10" t="s">
        <v>1308</v>
      </c>
      <c r="BW1" s="10" t="s">
        <v>1309</v>
      </c>
      <c r="BX1" s="10" t="s">
        <v>1310</v>
      </c>
      <c r="BY1" s="10" t="s">
        <v>1311</v>
      </c>
      <c r="BZ1" s="10" t="s">
        <v>1312</v>
      </c>
      <c r="CA1" s="10" t="s">
        <v>1313</v>
      </c>
      <c r="CB1" s="10" t="s">
        <v>1314</v>
      </c>
      <c r="CC1" s="10" t="s">
        <v>1315</v>
      </c>
      <c r="CD1" s="10" t="s">
        <v>1316</v>
      </c>
      <c r="CE1" s="10" t="s">
        <v>1317</v>
      </c>
      <c r="CF1" s="10" t="s">
        <v>1318</v>
      </c>
      <c r="CG1" s="10" t="s">
        <v>1319</v>
      </c>
      <c r="CH1" s="10" t="s">
        <v>1320</v>
      </c>
      <c r="CI1" s="10" t="s">
        <v>1321</v>
      </c>
      <c r="CJ1" s="10" t="s">
        <v>1322</v>
      </c>
      <c r="CK1" s="10" t="s">
        <v>1323</v>
      </c>
      <c r="CL1" s="10" t="s">
        <v>1324</v>
      </c>
      <c r="CM1" s="10" t="s">
        <v>1325</v>
      </c>
      <c r="CN1" s="10" t="s">
        <v>1326</v>
      </c>
      <c r="CO1" s="10" t="s">
        <v>1327</v>
      </c>
      <c r="CP1" s="10" t="s">
        <v>1328</v>
      </c>
      <c r="CQ1" s="197" t="s">
        <v>1329</v>
      </c>
      <c r="CR1" s="197" t="s">
        <v>1330</v>
      </c>
      <c r="CS1" s="197" t="s">
        <v>1331</v>
      </c>
      <c r="CT1" s="197" t="s">
        <v>1332</v>
      </c>
      <c r="CU1" s="197" t="s">
        <v>1333</v>
      </c>
      <c r="CV1" s="197" t="s">
        <v>1334</v>
      </c>
      <c r="CW1" s="197" t="s">
        <v>1335</v>
      </c>
      <c r="CX1" s="197" t="s">
        <v>1336</v>
      </c>
      <c r="CY1" s="197" t="s">
        <v>1337</v>
      </c>
      <c r="CZ1" s="197" t="s">
        <v>1338</v>
      </c>
      <c r="DA1" s="197" t="s">
        <v>1339</v>
      </c>
      <c r="DB1" s="197" t="s">
        <v>1340</v>
      </c>
      <c r="DC1" s="197" t="s">
        <v>1341</v>
      </c>
      <c r="DD1" s="197" t="s">
        <v>1342</v>
      </c>
      <c r="DE1" s="10" t="s">
        <v>1343</v>
      </c>
      <c r="DF1" s="10" t="s">
        <v>1344</v>
      </c>
      <c r="DG1" s="10" t="s">
        <v>1345</v>
      </c>
      <c r="DH1" s="10" t="s">
        <v>1346</v>
      </c>
    </row>
    <row r="2" spans="1:112" s="169" customFormat="1" ht="12.6" customHeight="1">
      <c r="A2" s="199" t="str">
        <f>RIGHT(data!C97,3)</f>
        <v>080</v>
      </c>
      <c r="B2" s="200" t="str">
        <f>RIGHT(data!C96,4)</f>
        <v>2024</v>
      </c>
      <c r="C2" s="12" t="s">
        <v>1163</v>
      </c>
      <c r="D2" s="198">
        <f>ROUND(N(data!C266),0)</f>
        <v>1986608</v>
      </c>
      <c r="E2" s="198">
        <f>ROUND(N(data!C267),0)</f>
        <v>0</v>
      </c>
      <c r="F2" s="198">
        <f>ROUND(N(data!C268),0)</f>
        <v>2435544</v>
      </c>
      <c r="G2" s="198">
        <f>ROUND(N(data!C269),0)</f>
        <v>0</v>
      </c>
      <c r="H2" s="198">
        <f>ROUND(N(data!C270),0)</f>
        <v>562227</v>
      </c>
      <c r="I2" s="198">
        <f>ROUND(N(data!C271),0)</f>
        <v>9649</v>
      </c>
      <c r="J2" s="198">
        <f>ROUND(N(data!C272),0)</f>
        <v>0</v>
      </c>
      <c r="K2" s="198">
        <f>ROUND(N(data!C273),0)</f>
        <v>233979</v>
      </c>
      <c r="L2" s="198">
        <f>ROUND(N(data!C274),0)</f>
        <v>193759</v>
      </c>
      <c r="M2" s="198">
        <f>ROUND(N(data!C275),0)</f>
        <v>0</v>
      </c>
      <c r="N2" s="198">
        <f>ROUND(N(data!C278),0)</f>
        <v>211623</v>
      </c>
      <c r="O2" s="198">
        <f>ROUND(N(data!C279),0)</f>
        <v>0</v>
      </c>
      <c r="P2" s="198">
        <f>ROUND(N(data!C280),0)</f>
        <v>0</v>
      </c>
      <c r="Q2" s="198">
        <f>ROUND(N(data!C283),0)</f>
        <v>16481</v>
      </c>
      <c r="R2" s="198">
        <f>ROUND(N(data!C284),0)</f>
        <v>443865</v>
      </c>
      <c r="S2" s="198">
        <f>ROUND(N(data!C285),0)</f>
        <v>6738721</v>
      </c>
      <c r="T2" s="198">
        <f>ROUND(N(data!C286),0)</f>
        <v>0</v>
      </c>
      <c r="U2" s="198">
        <f>ROUND(N(data!C287),0)</f>
        <v>8089290</v>
      </c>
      <c r="V2" s="198">
        <f>ROUND(N(data!C288),0)</f>
        <v>1391758</v>
      </c>
      <c r="W2" s="198">
        <f>ROUND(N(data!C289),0)</f>
        <v>3706248</v>
      </c>
      <c r="X2" s="198">
        <f>ROUND(N(data!C290),0)</f>
        <v>105203</v>
      </c>
      <c r="Y2" s="198">
        <f>ROUND(N(data!C291),0)</f>
        <v>0</v>
      </c>
      <c r="Z2" s="198">
        <f>ROUND(N(data!C292),0)</f>
        <v>12635671</v>
      </c>
      <c r="AA2" s="198">
        <f>ROUND(N(data!C295),0)</f>
        <v>0</v>
      </c>
      <c r="AB2" s="198">
        <f>ROUND(N(data!C296),0)</f>
        <v>0</v>
      </c>
      <c r="AC2" s="198">
        <f>ROUND(N(data!C297),0)</f>
        <v>0</v>
      </c>
      <c r="AD2" s="198">
        <f>ROUND(N(data!C298),0)</f>
        <v>0</v>
      </c>
      <c r="AE2" s="198">
        <f>ROUND(N(data!C302),0)</f>
        <v>0</v>
      </c>
      <c r="AF2" s="198">
        <f>ROUND(N(data!C303),0)</f>
        <v>0</v>
      </c>
      <c r="AG2" s="198">
        <f>ROUND(N(data!C304),0)</f>
        <v>0</v>
      </c>
      <c r="AH2" s="198">
        <f>ROUND(N(data!C305),0)</f>
        <v>0</v>
      </c>
      <c r="AI2" s="198">
        <f>ROUND(N(data!C314),0)</f>
        <v>0</v>
      </c>
      <c r="AJ2" s="198">
        <f>ROUND(N(data!C315),0)</f>
        <v>423472</v>
      </c>
      <c r="AK2" s="198">
        <f>ROUND(N(data!C316),0)</f>
        <v>1365171</v>
      </c>
      <c r="AL2" s="198">
        <f>ROUND(N(data!C317),0)</f>
        <v>0</v>
      </c>
      <c r="AM2" s="198">
        <f>ROUND(N(data!C318),0)</f>
        <v>0</v>
      </c>
      <c r="AN2" s="198">
        <f>ROUND(N(data!C319),0)</f>
        <v>0</v>
      </c>
      <c r="AO2" s="198">
        <f>ROUND(N(data!C320),0)</f>
        <v>0</v>
      </c>
      <c r="AP2" s="198">
        <f>ROUND(N(data!C321),0)</f>
        <v>0</v>
      </c>
      <c r="AQ2" s="198">
        <f>ROUND(N(data!C322),0)</f>
        <v>466067</v>
      </c>
      <c r="AR2" s="198">
        <f>ROUND(N(data!C323),0)</f>
        <v>0</v>
      </c>
      <c r="AS2" s="198">
        <f>ROUND(N(data!C326),0)</f>
        <v>0</v>
      </c>
      <c r="AT2" s="198">
        <f>ROUND(N(data!C327),0)</f>
        <v>0</v>
      </c>
      <c r="AU2" s="198">
        <f>ROUND(N(data!C328),0)</f>
        <v>-5946</v>
      </c>
      <c r="AV2" s="198">
        <f>ROUND(N(data!C331),0)</f>
        <v>0</v>
      </c>
      <c r="AW2" s="198">
        <f>ROUND(N(data!C332),0)</f>
        <v>0</v>
      </c>
      <c r="AX2" s="198">
        <f>ROUND(N(data!C333),0)</f>
        <v>0</v>
      </c>
      <c r="AY2" s="198">
        <f>ROUND(N(data!C334),0)</f>
        <v>2171780</v>
      </c>
      <c r="AZ2" s="198">
        <f>ROUND(N(data!C335),0)</f>
        <v>0</v>
      </c>
      <c r="BA2" s="198">
        <f>ROUND(N(data!C336),0)</f>
        <v>0</v>
      </c>
      <c r="BB2" s="198">
        <f>ROUND(N(data!C337),0)</f>
        <v>0</v>
      </c>
      <c r="BC2" s="198">
        <f>ROUND(N(data!C338),0)</f>
        <v>0</v>
      </c>
      <c r="BD2" s="198">
        <f>ROUND(N(data!C339),0)</f>
        <v>0</v>
      </c>
      <c r="BE2" s="198">
        <f>ROUND(N(data!C343),0)</f>
        <v>0</v>
      </c>
      <c r="BF2" s="198">
        <f>ROUND(N(data!C345),0)</f>
        <v>0</v>
      </c>
      <c r="BG2" s="198">
        <f>ROUND(N(data!C346),0)</f>
        <v>0</v>
      </c>
      <c r="BH2" s="198">
        <f>ROUND(N(data!C347),0)</f>
        <v>0</v>
      </c>
      <c r="BI2" s="198">
        <f>ROUND(N(data!C348),0)</f>
        <v>9068740</v>
      </c>
      <c r="BJ2" s="198">
        <f>ROUND(N(data!C349),0)</f>
        <v>0</v>
      </c>
      <c r="BK2" s="198">
        <f>ROUND(N(data!CE60),2)</f>
        <v>61.14</v>
      </c>
      <c r="BL2" s="198">
        <f>ROUND(N(data!C358),0)</f>
        <v>2856790</v>
      </c>
      <c r="BM2" s="198">
        <f>ROUND(N(data!C359),0)</f>
        <v>4550013</v>
      </c>
      <c r="BN2" s="198">
        <f>ROUND(N(data!C363),0)</f>
        <v>-3761725</v>
      </c>
      <c r="BO2" s="198">
        <f>ROUND(N(data!C364),0)</f>
        <v>88795</v>
      </c>
      <c r="BP2" s="198">
        <f>ROUND(N(data!C365),0)</f>
        <v>0</v>
      </c>
      <c r="BQ2" s="198">
        <f>ROUND(N(data!D381),0)</f>
        <v>241505</v>
      </c>
      <c r="BR2" s="198">
        <f>ROUND(N(data!C370),0)</f>
        <v>0</v>
      </c>
      <c r="BS2" s="198">
        <f>ROUND(N(data!C371),0)</f>
        <v>207304</v>
      </c>
      <c r="BT2" s="198">
        <f>ROUND(N(data!C372),0)</f>
        <v>0</v>
      </c>
      <c r="BU2" s="198">
        <f>ROUND(N(data!C373),0)</f>
        <v>0</v>
      </c>
      <c r="BV2" s="198">
        <f>ROUND(N(data!C374),0)</f>
        <v>0</v>
      </c>
      <c r="BW2" s="198">
        <f>ROUND(N(data!C375),0)</f>
        <v>0</v>
      </c>
      <c r="BX2" s="198">
        <f>ROUND(N(data!C376),0)</f>
        <v>0</v>
      </c>
      <c r="BY2" s="198">
        <f>ROUND(N(data!C377),0)</f>
        <v>0</v>
      </c>
      <c r="BZ2" s="198">
        <f>ROUND(N(data!C378),0)</f>
        <v>0</v>
      </c>
      <c r="CA2" s="198">
        <f>ROUND(N(data!C379),0)</f>
        <v>0</v>
      </c>
      <c r="CB2" s="198">
        <f>ROUND(N(data!C380),0)</f>
        <v>34201</v>
      </c>
      <c r="CC2" s="198">
        <f>ROUND(N(data!C382),0)</f>
        <v>0</v>
      </c>
      <c r="CD2" s="198">
        <f>ROUND(N(data!C389),0)</f>
        <v>5106600</v>
      </c>
      <c r="CE2" s="198">
        <f>ROUND(N(data!C390),0)</f>
        <v>1088958</v>
      </c>
      <c r="CF2" s="198">
        <f>ROUND(N(data!C391),0)</f>
        <v>2592451</v>
      </c>
      <c r="CG2" s="198">
        <f>ROUND(N(data!C392),0)</f>
        <v>789830</v>
      </c>
      <c r="CH2" s="198">
        <f>ROUND(N(data!C393),0)</f>
        <v>302388</v>
      </c>
      <c r="CI2" s="198">
        <f>ROUND(N(data!C394),0)</f>
        <v>1637655</v>
      </c>
      <c r="CJ2" s="198">
        <f>ROUND(N(data!C395),0)</f>
        <v>1294151</v>
      </c>
      <c r="CK2" s="198">
        <f>ROUND(N(data!C396),0)</f>
        <v>23163</v>
      </c>
      <c r="CL2" s="198">
        <f>ROUND(N(data!C397),0)</f>
        <v>143747</v>
      </c>
      <c r="CM2" s="198">
        <f>ROUND(N(data!C398),0)</f>
        <v>53492</v>
      </c>
      <c r="CN2" s="198">
        <f>ROUND(N(data!C399),0)</f>
        <v>172766</v>
      </c>
      <c r="CO2" s="198">
        <f>ROUND(N(data!C362),0)</f>
        <v>55719</v>
      </c>
      <c r="CP2" s="198">
        <f>ROUND(N(data!D415),0)</f>
        <v>394261</v>
      </c>
      <c r="CQ2" s="52">
        <f>ROUND(N(data!C401),0)</f>
        <v>0</v>
      </c>
      <c r="CR2" s="52">
        <f>ROUND(N(data!C402),0)</f>
        <v>0</v>
      </c>
      <c r="CS2" s="52">
        <f>ROUND(N(data!C403),0)</f>
        <v>41974</v>
      </c>
      <c r="CT2" s="52">
        <f>ROUND(N(data!C404),0)</f>
        <v>0</v>
      </c>
      <c r="CU2" s="52">
        <f>ROUND(N(data!C405),0)</f>
        <v>0</v>
      </c>
      <c r="CV2" s="52">
        <f>ROUND(N(data!C406),0)</f>
        <v>0</v>
      </c>
      <c r="CW2" s="52">
        <f>ROUND(N(data!C407),0)</f>
        <v>0</v>
      </c>
      <c r="CX2" s="52">
        <f>ROUND(N(data!C408),0)</f>
        <v>0</v>
      </c>
      <c r="CY2" s="52">
        <f>ROUND(N(data!C409),0)</f>
        <v>37981</v>
      </c>
      <c r="CZ2" s="52">
        <f>ROUND(N(data!C410),0)</f>
        <v>19637</v>
      </c>
      <c r="DA2" s="52">
        <f>ROUND(N(data!C411),0)</f>
        <v>94109</v>
      </c>
      <c r="DB2" s="52">
        <f>ROUND(N(data!C412),0)</f>
        <v>0</v>
      </c>
      <c r="DC2" s="52">
        <f>ROUND(N(data!C413),0)</f>
        <v>0</v>
      </c>
      <c r="DD2" s="52">
        <f>ROUND(N(data!C414),0)</f>
        <v>200560</v>
      </c>
      <c r="DE2" s="52">
        <f>ROUND(N(data!C419),0)</f>
        <v>0</v>
      </c>
      <c r="DF2" s="198">
        <f>ROUND(N(data!D420),0)</f>
        <v>1149934</v>
      </c>
      <c r="DG2" s="198">
        <f>ROUND(N(data!C422),0)</f>
        <v>0</v>
      </c>
      <c r="DH2" s="198">
        <f>ROUND(N(data!C423),0)</f>
        <v>0</v>
      </c>
    </row>
  </sheetData>
  <sheetProtection algorithmName="SHA-512" hashValue="XWdHGrplZV9WranRsQH1+N0P/n1AuxtVa/uLpcGHoCEHfAepUIgkNqnbs3llFO1JjtuVML7n/89ts7j2sANF7w==" saltValue="xF1g3EbH40pFXZr0d5e9mA==" spinCount="100000" sheet="1" objects="1" scenarios="1"/>
  <pageMargins left="0.7" right="0.7" top="0.75" bottom="0.75" header="0.3" footer="0.3"/>
  <pageSetup orientation="portrait"/>
  <customProperties>
    <customPr name="OrphanNamesChecke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1697-4A54-420B-B14A-CDB874C21475}">
  <sheetPr codeName="Sheet17"/>
  <dimension ref="A1:CK80"/>
  <sheetViews>
    <sheetView topLeftCell="H1" workbookViewId="0">
      <selection activeCell="N34" sqref="N34"/>
    </sheetView>
  </sheetViews>
  <sheetFormatPr defaultColWidth="8.6640625" defaultRowHeight="15.75"/>
  <cols>
    <col min="1" max="1" width="12.6640625" style="9" bestFit="1" customWidth="1"/>
    <col min="2" max="2" width="5.21875" style="9" bestFit="1" customWidth="1"/>
    <col min="3" max="3" width="13.88671875" style="9" bestFit="1" customWidth="1"/>
    <col min="4" max="4" width="10.5546875" style="9" bestFit="1" customWidth="1"/>
    <col min="5" max="37" width="12.5546875" style="9" customWidth="1"/>
    <col min="38" max="42" width="8.6640625" style="9" customWidth="1"/>
    <col min="43" max="16384" width="8.6640625" style="9"/>
  </cols>
  <sheetData>
    <row r="1" spans="1:89" s="10" customFormat="1" ht="12.6" customHeight="1">
      <c r="A1" s="10" t="s">
        <v>1347</v>
      </c>
      <c r="B1" s="12" t="s">
        <v>1348</v>
      </c>
      <c r="C1" s="10" t="s">
        <v>1349</v>
      </c>
      <c r="D1" s="12" t="s">
        <v>1350</v>
      </c>
      <c r="E1" s="10" t="s">
        <v>1351</v>
      </c>
      <c r="F1" s="10" t="s">
        <v>1352</v>
      </c>
      <c r="G1" s="10" t="s">
        <v>1353</v>
      </c>
      <c r="H1" s="10" t="s">
        <v>1354</v>
      </c>
      <c r="I1" s="10" t="s">
        <v>1355</v>
      </c>
      <c r="J1" s="10" t="s">
        <v>1356</v>
      </c>
      <c r="K1" s="10" t="s">
        <v>1357</v>
      </c>
      <c r="L1" s="10" t="s">
        <v>1358</v>
      </c>
      <c r="M1" s="10" t="s">
        <v>1359</v>
      </c>
      <c r="N1" s="10" t="s">
        <v>1360</v>
      </c>
      <c r="O1" s="10" t="s">
        <v>1361</v>
      </c>
      <c r="P1" s="10" t="s">
        <v>1329</v>
      </c>
      <c r="Q1" s="10" t="s">
        <v>1330</v>
      </c>
      <c r="R1" s="10" t="s">
        <v>1331</v>
      </c>
      <c r="S1" s="10" t="s">
        <v>1332</v>
      </c>
      <c r="T1" s="10" t="s">
        <v>1333</v>
      </c>
      <c r="U1" s="10" t="s">
        <v>1334</v>
      </c>
      <c r="V1" s="10" t="s">
        <v>1335</v>
      </c>
      <c r="W1" s="10" t="s">
        <v>1336</v>
      </c>
      <c r="X1" s="10" t="s">
        <v>1337</v>
      </c>
      <c r="Y1" s="10" t="s">
        <v>1338</v>
      </c>
      <c r="Z1" s="10" t="s">
        <v>1339</v>
      </c>
      <c r="AA1" s="10" t="s">
        <v>1340</v>
      </c>
      <c r="AB1" s="10" t="s">
        <v>1341</v>
      </c>
      <c r="AC1" s="10" t="s">
        <v>1342</v>
      </c>
      <c r="AD1" s="10" t="s">
        <v>1362</v>
      </c>
      <c r="AE1" s="10" t="s">
        <v>1363</v>
      </c>
      <c r="AF1" s="10" t="s">
        <v>1364</v>
      </c>
      <c r="AG1" s="10" t="s">
        <v>1365</v>
      </c>
      <c r="AH1" s="10" t="s">
        <v>1366</v>
      </c>
      <c r="AI1" s="10" t="s">
        <v>1367</v>
      </c>
      <c r="AJ1" s="10" t="s">
        <v>1368</v>
      </c>
      <c r="AK1" s="10" t="s">
        <v>1369</v>
      </c>
      <c r="AM1" s="14"/>
      <c r="AN1" s="14"/>
      <c r="AO1" s="14"/>
      <c r="AP1" s="14"/>
    </row>
    <row r="2" spans="1:89" s="169" customFormat="1" ht="12.6" customHeight="1">
      <c r="A2" s="12" t="str">
        <f>RIGHT(data!$C$97,3)</f>
        <v>080</v>
      </c>
      <c r="B2" s="200" t="str">
        <f>RIGHT(data!$C$96,4)</f>
        <v>2024</v>
      </c>
      <c r="C2" s="12" t="str">
        <f>data!C$55</f>
        <v>6010</v>
      </c>
      <c r="D2" s="12" t="s">
        <v>1163</v>
      </c>
      <c r="E2" s="198">
        <f>ROUND(N(data!C59), 0)</f>
        <v>0</v>
      </c>
      <c r="F2" s="271">
        <f>ROUND(N(data!C60), 2)</f>
        <v>0</v>
      </c>
      <c r="G2" s="198">
        <f>ROUND(N(data!C61), 0)</f>
        <v>0</v>
      </c>
      <c r="H2" s="198">
        <f>ROUND(N(data!C62), 0)</f>
        <v>0</v>
      </c>
      <c r="I2" s="198">
        <f>ROUND(N(data!C63), 0)</f>
        <v>0</v>
      </c>
      <c r="J2" s="198">
        <f>ROUND(N(data!C64), 0)</f>
        <v>0</v>
      </c>
      <c r="K2" s="198">
        <f>ROUND(N(data!C65), 0)</f>
        <v>0</v>
      </c>
      <c r="L2" s="198">
        <f>ROUND(N(data!C66), 0)</f>
        <v>0</v>
      </c>
      <c r="M2" s="198">
        <f>ROUND(N(data!C67), 0)</f>
        <v>0</v>
      </c>
      <c r="N2" s="198">
        <f>ROUND(N(data!C68), 0)</f>
        <v>0</v>
      </c>
      <c r="O2" s="198">
        <f>ROUND(N(data!C69), 0)</f>
        <v>0</v>
      </c>
      <c r="P2" s="198">
        <f>ROUND(N(data!C70), 0)</f>
        <v>0</v>
      </c>
      <c r="Q2" s="198">
        <f>ROUND(N(data!C71), 0)</f>
        <v>0</v>
      </c>
      <c r="R2" s="198">
        <f>ROUND(N(data!C72), 0)</f>
        <v>0</v>
      </c>
      <c r="S2" s="198">
        <f>ROUND(N(data!C73), 0)</f>
        <v>0</v>
      </c>
      <c r="T2" s="198">
        <f>ROUND(N(data!C74), 0)</f>
        <v>0</v>
      </c>
      <c r="U2" s="198">
        <f>ROUND(N(data!C75), 0)</f>
        <v>0</v>
      </c>
      <c r="V2" s="198">
        <f>ROUND(N(data!C76), 0)</f>
        <v>0</v>
      </c>
      <c r="W2" s="198">
        <f>ROUND(N(data!C77), 0)</f>
        <v>0</v>
      </c>
      <c r="X2" s="198">
        <f>ROUND(N(data!C78), 0)</f>
        <v>0</v>
      </c>
      <c r="Y2" s="198">
        <f>ROUND(N(data!C79), 0)</f>
        <v>0</v>
      </c>
      <c r="Z2" s="198">
        <f>ROUND(N(data!C80), 0)</f>
        <v>0</v>
      </c>
      <c r="AA2" s="198">
        <f>ROUND(N(data!C81), 0)</f>
        <v>0</v>
      </c>
      <c r="AB2" s="198">
        <f>ROUND(N(data!C82), 0)</f>
        <v>0</v>
      </c>
      <c r="AC2" s="198">
        <f>ROUND(N(data!C83), 0)</f>
        <v>0</v>
      </c>
      <c r="AD2" s="198">
        <f>ROUND(N(data!C84), 0)</f>
        <v>0</v>
      </c>
      <c r="AE2" s="198">
        <f>ROUND(N(data!C89), 0)</f>
        <v>0</v>
      </c>
      <c r="AF2" s="198">
        <f>ROUND(N(data!C87), 0)</f>
        <v>0</v>
      </c>
      <c r="AG2" s="198">
        <f>ROUND(N(data!C90), 0)</f>
        <v>0</v>
      </c>
      <c r="AH2" s="198">
        <f>ROUND(N(data!C91), 0)</f>
        <v>0</v>
      </c>
      <c r="AI2" s="198">
        <f>ROUND(N(data!C92), 0)</f>
        <v>0</v>
      </c>
      <c r="AJ2" s="198">
        <f>ROUND(N(data!C93), 0)</f>
        <v>0</v>
      </c>
      <c r="AK2" s="271">
        <f>ROUND(N(data!C94), 2)</f>
        <v>0</v>
      </c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</row>
    <row r="3" spans="1:89" s="11" customFormat="1" ht="12.6" customHeight="1">
      <c r="A3" s="12" t="str">
        <f>RIGHT(data!$C$97,3)</f>
        <v>080</v>
      </c>
      <c r="B3" s="200" t="str">
        <f>RIGHT(data!$C$96,4)</f>
        <v>2024</v>
      </c>
      <c r="C3" s="12" t="str">
        <f>data!D$55</f>
        <v>6030</v>
      </c>
      <c r="D3" s="12" t="s">
        <v>1163</v>
      </c>
      <c r="E3" s="198">
        <f>ROUND(N(data!D59), 0)</f>
        <v>0</v>
      </c>
      <c r="F3" s="271">
        <f>ROUND(N(data!D60), 2)</f>
        <v>0</v>
      </c>
      <c r="G3" s="198">
        <f>ROUND(N(data!D61), 0)</f>
        <v>0</v>
      </c>
      <c r="H3" s="198">
        <f>ROUND(N(data!D62), 0)</f>
        <v>0</v>
      </c>
      <c r="I3" s="198">
        <f>ROUND(N(data!D63), 0)</f>
        <v>0</v>
      </c>
      <c r="J3" s="198">
        <f>ROUND(N(data!D64), 0)</f>
        <v>0</v>
      </c>
      <c r="K3" s="198">
        <f>ROUND(N(data!D65), 0)</f>
        <v>0</v>
      </c>
      <c r="L3" s="198">
        <f>ROUND(N(data!D66), 0)</f>
        <v>0</v>
      </c>
      <c r="M3" s="198">
        <f>ROUND(N(data!D67), 0)</f>
        <v>0</v>
      </c>
      <c r="N3" s="198">
        <f>ROUND(N(data!D68), 0)</f>
        <v>0</v>
      </c>
      <c r="O3" s="198">
        <f>ROUND(N(data!D69), 0)</f>
        <v>0</v>
      </c>
      <c r="P3" s="198">
        <f>ROUND(N(data!D70), 0)</f>
        <v>0</v>
      </c>
      <c r="Q3" s="198">
        <f>ROUND(N(data!D71), 0)</f>
        <v>0</v>
      </c>
      <c r="R3" s="198">
        <f>ROUND(N(data!D72), 0)</f>
        <v>0</v>
      </c>
      <c r="S3" s="198">
        <f>ROUND(N(data!D73), 0)</f>
        <v>0</v>
      </c>
      <c r="T3" s="198">
        <f>ROUND(N(data!D74), 0)</f>
        <v>0</v>
      </c>
      <c r="U3" s="198">
        <f>ROUND(N(data!D75), 0)</f>
        <v>0</v>
      </c>
      <c r="V3" s="198">
        <f>ROUND(N(data!D76), 0)</f>
        <v>0</v>
      </c>
      <c r="W3" s="198">
        <f>ROUND(N(data!D77), 0)</f>
        <v>0</v>
      </c>
      <c r="X3" s="198">
        <f>ROUND(N(data!D78), 0)</f>
        <v>0</v>
      </c>
      <c r="Y3" s="198">
        <f>ROUND(N(data!D79), 0)</f>
        <v>0</v>
      </c>
      <c r="Z3" s="198">
        <f>ROUND(N(data!D80), 0)</f>
        <v>0</v>
      </c>
      <c r="AA3" s="198">
        <f>ROUND(N(data!D81), 0)</f>
        <v>0</v>
      </c>
      <c r="AB3" s="198">
        <f>ROUND(N(data!D82), 0)</f>
        <v>0</v>
      </c>
      <c r="AC3" s="198">
        <f>ROUND(N(data!D83), 0)</f>
        <v>0</v>
      </c>
      <c r="AD3" s="198">
        <f>ROUND(N(data!D84), 0)</f>
        <v>0</v>
      </c>
      <c r="AE3" s="198">
        <f>ROUND(N(data!D89), 0)</f>
        <v>0</v>
      </c>
      <c r="AF3" s="198">
        <f>ROUND(N(data!D87), 0)</f>
        <v>0</v>
      </c>
      <c r="AG3" s="198">
        <f>ROUND(N(data!D90), 0)</f>
        <v>0</v>
      </c>
      <c r="AH3" s="198">
        <f>ROUND(N(data!D91), 0)</f>
        <v>0</v>
      </c>
      <c r="AI3" s="198">
        <f>ROUND(N(data!D92), 0)</f>
        <v>0</v>
      </c>
      <c r="AJ3" s="198">
        <f>ROUND(N(data!D93), 0)</f>
        <v>0</v>
      </c>
      <c r="AK3" s="271">
        <f>ROUND(N(data!D94), 2)</f>
        <v>0</v>
      </c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</row>
    <row r="4" spans="1:89" s="11" customFormat="1" ht="12.6" customHeight="1">
      <c r="A4" s="12" t="str">
        <f>RIGHT(data!$C$97,3)</f>
        <v>080</v>
      </c>
      <c r="B4" s="200" t="str">
        <f>RIGHT(data!$C$96,4)</f>
        <v>2024</v>
      </c>
      <c r="C4" s="12" t="str">
        <f>data!E$55</f>
        <v>6070</v>
      </c>
      <c r="D4" s="12" t="s">
        <v>1163</v>
      </c>
      <c r="E4" s="198">
        <f>ROUND(N(data!E59), 0)</f>
        <v>71</v>
      </c>
      <c r="F4" s="271">
        <f>ROUND(N(data!E60), 2)</f>
        <v>0.16</v>
      </c>
      <c r="G4" s="198">
        <f>ROUND(N(data!E61), 0)</f>
        <v>16654</v>
      </c>
      <c r="H4" s="198">
        <f>ROUND(N(data!E62), 0)</f>
        <v>3551</v>
      </c>
      <c r="I4" s="198">
        <f>ROUND(N(data!E63), 0)</f>
        <v>17122</v>
      </c>
      <c r="J4" s="198">
        <f>ROUND(N(data!E64), 0)</f>
        <v>1048</v>
      </c>
      <c r="K4" s="198">
        <f>ROUND(N(data!E65), 0)</f>
        <v>0</v>
      </c>
      <c r="L4" s="198">
        <f>ROUND(N(data!E66), 0)</f>
        <v>450</v>
      </c>
      <c r="M4" s="198">
        <f>ROUND(N(data!E67), 0)</f>
        <v>11432</v>
      </c>
      <c r="N4" s="198">
        <f>ROUND(N(data!E68), 0)</f>
        <v>0</v>
      </c>
      <c r="O4" s="198">
        <f>ROUND(N(data!E69), 0)</f>
        <v>77</v>
      </c>
      <c r="P4" s="198">
        <f>ROUND(N(data!E70), 0)</f>
        <v>0</v>
      </c>
      <c r="Q4" s="198">
        <f>ROUND(N(data!E71), 0)</f>
        <v>0</v>
      </c>
      <c r="R4" s="198">
        <f>ROUND(N(data!E72), 0)</f>
        <v>0</v>
      </c>
      <c r="S4" s="198">
        <f>ROUND(N(data!E73), 0)</f>
        <v>0</v>
      </c>
      <c r="T4" s="198">
        <f>ROUND(N(data!E74), 0)</f>
        <v>0</v>
      </c>
      <c r="U4" s="198">
        <f>ROUND(N(data!E75), 0)</f>
        <v>0</v>
      </c>
      <c r="V4" s="198">
        <f>ROUND(N(data!E76), 0)</f>
        <v>0</v>
      </c>
      <c r="W4" s="198">
        <f>ROUND(N(data!E77), 0)</f>
        <v>0</v>
      </c>
      <c r="X4" s="198">
        <f>ROUND(N(data!E78), 0)</f>
        <v>0</v>
      </c>
      <c r="Y4" s="198">
        <f>ROUND(N(data!E79), 0)</f>
        <v>0</v>
      </c>
      <c r="Z4" s="198">
        <f>ROUND(N(data!E80), 0)</f>
        <v>0</v>
      </c>
      <c r="AA4" s="198">
        <f>ROUND(N(data!E81), 0)</f>
        <v>0</v>
      </c>
      <c r="AB4" s="198">
        <f>ROUND(N(data!E82), 0)</f>
        <v>0</v>
      </c>
      <c r="AC4" s="198">
        <f>ROUND(N(data!E83), 0)</f>
        <v>77</v>
      </c>
      <c r="AD4" s="198">
        <f>ROUND(N(data!E84), 0)</f>
        <v>154</v>
      </c>
      <c r="AE4" s="198">
        <f>ROUND(N(data!E89), 0)</f>
        <v>192134</v>
      </c>
      <c r="AF4" s="198">
        <f>ROUND(N(data!E87), 0)</f>
        <v>192134</v>
      </c>
      <c r="AG4" s="198">
        <f>ROUND(N(data!E90), 0)</f>
        <v>340</v>
      </c>
      <c r="AH4" s="198">
        <f>ROUND(N(data!E91), 0)</f>
        <v>211</v>
      </c>
      <c r="AI4" s="198">
        <f>ROUND(N(data!E92), 0)</f>
        <v>340</v>
      </c>
      <c r="AJ4" s="198">
        <f>ROUND(N(data!E93), 0)</f>
        <v>602</v>
      </c>
      <c r="AK4" s="271">
        <f>ROUND(N(data!E94), 2)</f>
        <v>0.15</v>
      </c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</row>
    <row r="5" spans="1:89" s="11" customFormat="1" ht="12.6" customHeight="1">
      <c r="A5" s="12" t="str">
        <f>RIGHT(data!$C$97,3)</f>
        <v>080</v>
      </c>
      <c r="B5" s="200" t="str">
        <f>RIGHT(data!$C$96,4)</f>
        <v>2024</v>
      </c>
      <c r="C5" s="12" t="str">
        <f>data!F$55</f>
        <v>6100</v>
      </c>
      <c r="D5" s="12" t="s">
        <v>1163</v>
      </c>
      <c r="E5" s="198">
        <f>ROUND(N(data!F59), 0)</f>
        <v>0</v>
      </c>
      <c r="F5" s="271">
        <f>ROUND(N(data!F60), 2)</f>
        <v>0</v>
      </c>
      <c r="G5" s="198">
        <f>ROUND(N(data!F61), 0)</f>
        <v>0</v>
      </c>
      <c r="H5" s="198">
        <f>ROUND(N(data!F62), 0)</f>
        <v>0</v>
      </c>
      <c r="I5" s="198">
        <f>ROUND(N(data!F63), 0)</f>
        <v>0</v>
      </c>
      <c r="J5" s="198">
        <f>ROUND(N(data!F64), 0)</f>
        <v>0</v>
      </c>
      <c r="K5" s="198">
        <f>ROUND(N(data!F65), 0)</f>
        <v>0</v>
      </c>
      <c r="L5" s="198">
        <f>ROUND(N(data!F66), 0)</f>
        <v>0</v>
      </c>
      <c r="M5" s="198">
        <f>ROUND(N(data!F67), 0)</f>
        <v>0</v>
      </c>
      <c r="N5" s="198">
        <f>ROUND(N(data!F68), 0)</f>
        <v>0</v>
      </c>
      <c r="O5" s="198">
        <f>ROUND(N(data!F69), 0)</f>
        <v>0</v>
      </c>
      <c r="P5" s="198">
        <f>ROUND(N(data!F70), 0)</f>
        <v>0</v>
      </c>
      <c r="Q5" s="198">
        <f>ROUND(N(data!F71), 0)</f>
        <v>0</v>
      </c>
      <c r="R5" s="198">
        <f>ROUND(N(data!F72), 0)</f>
        <v>0</v>
      </c>
      <c r="S5" s="198">
        <f>ROUND(N(data!F73), 0)</f>
        <v>0</v>
      </c>
      <c r="T5" s="198">
        <f>ROUND(N(data!F74), 0)</f>
        <v>0</v>
      </c>
      <c r="U5" s="198">
        <f>ROUND(N(data!F75), 0)</f>
        <v>0</v>
      </c>
      <c r="V5" s="198">
        <f>ROUND(N(data!F76), 0)</f>
        <v>0</v>
      </c>
      <c r="W5" s="198">
        <f>ROUND(N(data!F77), 0)</f>
        <v>0</v>
      </c>
      <c r="X5" s="198">
        <f>ROUND(N(data!F78), 0)</f>
        <v>0</v>
      </c>
      <c r="Y5" s="198">
        <f>ROUND(N(data!F79), 0)</f>
        <v>0</v>
      </c>
      <c r="Z5" s="198">
        <f>ROUND(N(data!F80), 0)</f>
        <v>0</v>
      </c>
      <c r="AA5" s="198">
        <f>ROUND(N(data!F81), 0)</f>
        <v>0</v>
      </c>
      <c r="AB5" s="198">
        <f>ROUND(N(data!F82), 0)</f>
        <v>0</v>
      </c>
      <c r="AC5" s="198">
        <f>ROUND(N(data!F83), 0)</f>
        <v>0</v>
      </c>
      <c r="AD5" s="198">
        <f>ROUND(N(data!F84), 0)</f>
        <v>0</v>
      </c>
      <c r="AE5" s="198">
        <f>ROUND(N(data!F89), 0)</f>
        <v>0</v>
      </c>
      <c r="AF5" s="198">
        <f>ROUND(N(data!F87), 0)</f>
        <v>0</v>
      </c>
      <c r="AG5" s="198">
        <f>ROUND(N(data!F90), 0)</f>
        <v>0</v>
      </c>
      <c r="AH5" s="198">
        <f>ROUND(N(data!F91), 0)</f>
        <v>0</v>
      </c>
      <c r="AI5" s="198">
        <f>ROUND(N(data!F92), 0)</f>
        <v>0</v>
      </c>
      <c r="AJ5" s="198">
        <f>ROUND(N(data!F93), 0)</f>
        <v>0</v>
      </c>
      <c r="AK5" s="271">
        <f>ROUND(N(data!F94), 2)</f>
        <v>0</v>
      </c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</row>
    <row r="6" spans="1:89" s="11" customFormat="1" ht="12.6" customHeight="1">
      <c r="A6" s="12" t="str">
        <f>RIGHT(data!$C$97,3)</f>
        <v>080</v>
      </c>
      <c r="B6" s="200" t="str">
        <f>RIGHT(data!$C$96,4)</f>
        <v>2024</v>
      </c>
      <c r="C6" s="12" t="str">
        <f>data!G$55</f>
        <v>6120</v>
      </c>
      <c r="D6" s="12" t="s">
        <v>1163</v>
      </c>
      <c r="E6" s="198">
        <f>ROUND(N(data!G59), 0)</f>
        <v>0</v>
      </c>
      <c r="F6" s="271">
        <f>ROUND(N(data!G60), 2)</f>
        <v>0</v>
      </c>
      <c r="G6" s="198">
        <f>ROUND(N(data!G61), 0)</f>
        <v>0</v>
      </c>
      <c r="H6" s="198">
        <f>ROUND(N(data!G62), 0)</f>
        <v>0</v>
      </c>
      <c r="I6" s="198">
        <f>ROUND(N(data!G63), 0)</f>
        <v>0</v>
      </c>
      <c r="J6" s="198">
        <f>ROUND(N(data!G64), 0)</f>
        <v>0</v>
      </c>
      <c r="K6" s="198">
        <f>ROUND(N(data!G65), 0)</f>
        <v>0</v>
      </c>
      <c r="L6" s="198">
        <f>ROUND(N(data!G66), 0)</f>
        <v>0</v>
      </c>
      <c r="M6" s="198">
        <f>ROUND(N(data!G67), 0)</f>
        <v>0</v>
      </c>
      <c r="N6" s="198">
        <f>ROUND(N(data!G68), 0)</f>
        <v>0</v>
      </c>
      <c r="O6" s="198">
        <f>ROUND(N(data!G69), 0)</f>
        <v>0</v>
      </c>
      <c r="P6" s="198">
        <f>ROUND(N(data!G70), 0)</f>
        <v>0</v>
      </c>
      <c r="Q6" s="198">
        <f>ROUND(N(data!G71), 0)</f>
        <v>0</v>
      </c>
      <c r="R6" s="198">
        <f>ROUND(N(data!G72), 0)</f>
        <v>0</v>
      </c>
      <c r="S6" s="198">
        <f>ROUND(N(data!G73), 0)</f>
        <v>0</v>
      </c>
      <c r="T6" s="198">
        <f>ROUND(N(data!G74), 0)</f>
        <v>0</v>
      </c>
      <c r="U6" s="198">
        <f>ROUND(N(data!G75), 0)</f>
        <v>0</v>
      </c>
      <c r="V6" s="198">
        <f>ROUND(N(data!G76), 0)</f>
        <v>0</v>
      </c>
      <c r="W6" s="198">
        <f>ROUND(N(data!G77), 0)</f>
        <v>0</v>
      </c>
      <c r="X6" s="198">
        <f>ROUND(N(data!G78), 0)</f>
        <v>0</v>
      </c>
      <c r="Y6" s="198">
        <f>ROUND(N(data!G79), 0)</f>
        <v>0</v>
      </c>
      <c r="Z6" s="198">
        <f>ROUND(N(data!G80), 0)</f>
        <v>0</v>
      </c>
      <c r="AA6" s="198">
        <f>ROUND(N(data!G81), 0)</f>
        <v>0</v>
      </c>
      <c r="AB6" s="198">
        <f>ROUND(N(data!G82), 0)</f>
        <v>0</v>
      </c>
      <c r="AC6" s="198">
        <f>ROUND(N(data!G83), 0)</f>
        <v>0</v>
      </c>
      <c r="AD6" s="198">
        <f>ROUND(N(data!G84), 0)</f>
        <v>0</v>
      </c>
      <c r="AE6" s="198">
        <f>ROUND(N(data!G89), 0)</f>
        <v>0</v>
      </c>
      <c r="AF6" s="198">
        <f>ROUND(N(data!G87), 0)</f>
        <v>0</v>
      </c>
      <c r="AG6" s="198">
        <f>ROUND(N(data!G90), 0)</f>
        <v>0</v>
      </c>
      <c r="AH6" s="198">
        <f>ROUND(N(data!G91), 0)</f>
        <v>0</v>
      </c>
      <c r="AI6" s="198">
        <f>ROUND(N(data!G92), 0)</f>
        <v>0</v>
      </c>
      <c r="AJ6" s="198">
        <f>ROUND(N(data!G93), 0)</f>
        <v>0</v>
      </c>
      <c r="AK6" s="271">
        <f>ROUND(N(data!G94), 2)</f>
        <v>0</v>
      </c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</row>
    <row r="7" spans="1:89" s="11" customFormat="1" ht="12.6" customHeight="1">
      <c r="A7" s="12" t="str">
        <f>RIGHT(data!$C$97,3)</f>
        <v>080</v>
      </c>
      <c r="B7" s="200" t="str">
        <f>RIGHT(data!$C$96,4)</f>
        <v>2024</v>
      </c>
      <c r="C7" s="12" t="str">
        <f>data!H$55</f>
        <v>6140</v>
      </c>
      <c r="D7" s="12" t="s">
        <v>1163</v>
      </c>
      <c r="E7" s="198">
        <f>ROUND(N(data!H59), 0)</f>
        <v>0</v>
      </c>
      <c r="F7" s="271">
        <f>ROUND(N(data!H60), 2)</f>
        <v>0</v>
      </c>
      <c r="G7" s="198">
        <f>ROUND(N(data!H61), 0)</f>
        <v>0</v>
      </c>
      <c r="H7" s="198">
        <f>ROUND(N(data!H62), 0)</f>
        <v>0</v>
      </c>
      <c r="I7" s="198">
        <f>ROUND(N(data!H63), 0)</f>
        <v>0</v>
      </c>
      <c r="J7" s="198">
        <f>ROUND(N(data!H64), 0)</f>
        <v>0</v>
      </c>
      <c r="K7" s="198">
        <f>ROUND(N(data!H65), 0)</f>
        <v>0</v>
      </c>
      <c r="L7" s="198">
        <f>ROUND(N(data!H66), 0)</f>
        <v>0</v>
      </c>
      <c r="M7" s="198">
        <f>ROUND(N(data!H67), 0)</f>
        <v>0</v>
      </c>
      <c r="N7" s="198">
        <f>ROUND(N(data!H68), 0)</f>
        <v>0</v>
      </c>
      <c r="O7" s="198">
        <f>ROUND(N(data!H69), 0)</f>
        <v>0</v>
      </c>
      <c r="P7" s="198">
        <f>ROUND(N(data!H70), 0)</f>
        <v>0</v>
      </c>
      <c r="Q7" s="198">
        <f>ROUND(N(data!H71), 0)</f>
        <v>0</v>
      </c>
      <c r="R7" s="198">
        <f>ROUND(N(data!H72), 0)</f>
        <v>0</v>
      </c>
      <c r="S7" s="198">
        <f>ROUND(N(data!H73), 0)</f>
        <v>0</v>
      </c>
      <c r="T7" s="198">
        <f>ROUND(N(data!H74), 0)</f>
        <v>0</v>
      </c>
      <c r="U7" s="198">
        <f>ROUND(N(data!H75), 0)</f>
        <v>0</v>
      </c>
      <c r="V7" s="198">
        <f>ROUND(N(data!H76), 0)</f>
        <v>0</v>
      </c>
      <c r="W7" s="198">
        <f>ROUND(N(data!H77), 0)</f>
        <v>0</v>
      </c>
      <c r="X7" s="198">
        <f>ROUND(N(data!H78), 0)</f>
        <v>0</v>
      </c>
      <c r="Y7" s="198">
        <f>ROUND(N(data!H79), 0)</f>
        <v>0</v>
      </c>
      <c r="Z7" s="198">
        <f>ROUND(N(data!H80), 0)</f>
        <v>0</v>
      </c>
      <c r="AA7" s="198">
        <f>ROUND(N(data!H81), 0)</f>
        <v>0</v>
      </c>
      <c r="AB7" s="198">
        <f>ROUND(N(data!H82), 0)</f>
        <v>0</v>
      </c>
      <c r="AC7" s="198">
        <f>ROUND(N(data!H83), 0)</f>
        <v>0</v>
      </c>
      <c r="AD7" s="198">
        <f>ROUND(N(data!H84), 0)</f>
        <v>0</v>
      </c>
      <c r="AE7" s="198">
        <f>ROUND(N(data!H89), 0)</f>
        <v>0</v>
      </c>
      <c r="AF7" s="198">
        <f>ROUND(N(data!H87), 0)</f>
        <v>0</v>
      </c>
      <c r="AG7" s="198">
        <f>ROUND(N(data!H90), 0)</f>
        <v>0</v>
      </c>
      <c r="AH7" s="198">
        <f>ROUND(N(data!H91), 0)</f>
        <v>0</v>
      </c>
      <c r="AI7" s="198">
        <f>ROUND(N(data!H92), 0)</f>
        <v>0</v>
      </c>
      <c r="AJ7" s="198">
        <f>ROUND(N(data!H93), 0)</f>
        <v>0</v>
      </c>
      <c r="AK7" s="271">
        <f>ROUND(N(data!H94), 2)</f>
        <v>0</v>
      </c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</row>
    <row r="8" spans="1:89" s="11" customFormat="1" ht="12.6" customHeight="1">
      <c r="A8" s="12" t="str">
        <f>RIGHT(data!$C$97,3)</f>
        <v>080</v>
      </c>
      <c r="B8" s="200" t="str">
        <f>RIGHT(data!$C$96,4)</f>
        <v>2024</v>
      </c>
      <c r="C8" s="12" t="str">
        <f>data!I$55</f>
        <v>6150</v>
      </c>
      <c r="D8" s="12" t="s">
        <v>1163</v>
      </c>
      <c r="E8" s="198">
        <f>ROUND(N(data!I59), 0)</f>
        <v>0</v>
      </c>
      <c r="F8" s="271">
        <f>ROUND(N(data!I60), 2)</f>
        <v>0</v>
      </c>
      <c r="G8" s="198">
        <f>ROUND(N(data!I61), 0)</f>
        <v>0</v>
      </c>
      <c r="H8" s="198">
        <f>ROUND(N(data!I62), 0)</f>
        <v>0</v>
      </c>
      <c r="I8" s="198">
        <f>ROUND(N(data!I63), 0)</f>
        <v>0</v>
      </c>
      <c r="J8" s="198">
        <f>ROUND(N(data!I64), 0)</f>
        <v>0</v>
      </c>
      <c r="K8" s="198">
        <f>ROUND(N(data!I65), 0)</f>
        <v>0</v>
      </c>
      <c r="L8" s="198">
        <f>ROUND(N(data!I66), 0)</f>
        <v>0</v>
      </c>
      <c r="M8" s="198">
        <f>ROUND(N(data!I67), 0)</f>
        <v>0</v>
      </c>
      <c r="N8" s="198">
        <f>ROUND(N(data!I68), 0)</f>
        <v>0</v>
      </c>
      <c r="O8" s="198">
        <f>ROUND(N(data!I69), 0)</f>
        <v>0</v>
      </c>
      <c r="P8" s="198">
        <f>ROUND(N(data!I70), 0)</f>
        <v>0</v>
      </c>
      <c r="Q8" s="198">
        <f>ROUND(N(data!I71), 0)</f>
        <v>0</v>
      </c>
      <c r="R8" s="198">
        <f>ROUND(N(data!I72), 0)</f>
        <v>0</v>
      </c>
      <c r="S8" s="198">
        <f>ROUND(N(data!I73), 0)</f>
        <v>0</v>
      </c>
      <c r="T8" s="198">
        <f>ROUND(N(data!I74), 0)</f>
        <v>0</v>
      </c>
      <c r="U8" s="198">
        <f>ROUND(N(data!I75), 0)</f>
        <v>0</v>
      </c>
      <c r="V8" s="198">
        <f>ROUND(N(data!I76), 0)</f>
        <v>0</v>
      </c>
      <c r="W8" s="198">
        <f>ROUND(N(data!I77), 0)</f>
        <v>0</v>
      </c>
      <c r="X8" s="198">
        <f>ROUND(N(data!I78), 0)</f>
        <v>0</v>
      </c>
      <c r="Y8" s="198">
        <f>ROUND(N(data!I79), 0)</f>
        <v>0</v>
      </c>
      <c r="Z8" s="198">
        <f>ROUND(N(data!I80), 0)</f>
        <v>0</v>
      </c>
      <c r="AA8" s="198">
        <f>ROUND(N(data!I81), 0)</f>
        <v>0</v>
      </c>
      <c r="AB8" s="198">
        <f>ROUND(N(data!I82), 0)</f>
        <v>0</v>
      </c>
      <c r="AC8" s="198">
        <f>ROUND(N(data!I83), 0)</f>
        <v>0</v>
      </c>
      <c r="AD8" s="198">
        <f>ROUND(N(data!I84), 0)</f>
        <v>0</v>
      </c>
      <c r="AE8" s="198">
        <f>ROUND(N(data!I89), 0)</f>
        <v>0</v>
      </c>
      <c r="AF8" s="198">
        <f>ROUND(N(data!I87), 0)</f>
        <v>0</v>
      </c>
      <c r="AG8" s="198">
        <f>ROUND(N(data!I90), 0)</f>
        <v>0</v>
      </c>
      <c r="AH8" s="198">
        <f>ROUND(N(data!I91), 0)</f>
        <v>0</v>
      </c>
      <c r="AI8" s="198">
        <f>ROUND(N(data!I92), 0)</f>
        <v>0</v>
      </c>
      <c r="AJ8" s="198">
        <f>ROUND(N(data!I93), 0)</f>
        <v>0</v>
      </c>
      <c r="AK8" s="271">
        <f>ROUND(N(data!I94), 2)</f>
        <v>0</v>
      </c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</row>
    <row r="9" spans="1:89" s="11" customFormat="1" ht="12.6" customHeight="1">
      <c r="A9" s="12" t="str">
        <f>RIGHT(data!$C$97,3)</f>
        <v>080</v>
      </c>
      <c r="B9" s="200" t="str">
        <f>RIGHT(data!$C$96,4)</f>
        <v>2024</v>
      </c>
      <c r="C9" s="12" t="str">
        <f>data!J$55</f>
        <v>6170</v>
      </c>
      <c r="D9" s="12" t="s">
        <v>1163</v>
      </c>
      <c r="E9" s="198">
        <f>ROUND(N(data!J59), 0)</f>
        <v>0</v>
      </c>
      <c r="F9" s="271">
        <f>ROUND(N(data!J60), 2)</f>
        <v>0</v>
      </c>
      <c r="G9" s="198">
        <f>ROUND(N(data!J61), 0)</f>
        <v>0</v>
      </c>
      <c r="H9" s="198">
        <f>ROUND(N(data!J62), 0)</f>
        <v>0</v>
      </c>
      <c r="I9" s="198">
        <f>ROUND(N(data!J63), 0)</f>
        <v>0</v>
      </c>
      <c r="J9" s="198">
        <f>ROUND(N(data!J64), 0)</f>
        <v>0</v>
      </c>
      <c r="K9" s="198">
        <f>ROUND(N(data!J65), 0)</f>
        <v>0</v>
      </c>
      <c r="L9" s="198">
        <f>ROUND(N(data!J66), 0)</f>
        <v>0</v>
      </c>
      <c r="M9" s="198">
        <f>ROUND(N(data!J67), 0)</f>
        <v>0</v>
      </c>
      <c r="N9" s="198">
        <f>ROUND(N(data!J68), 0)</f>
        <v>0</v>
      </c>
      <c r="O9" s="198">
        <f>ROUND(N(data!J69), 0)</f>
        <v>0</v>
      </c>
      <c r="P9" s="198">
        <f>ROUND(N(data!J70), 0)</f>
        <v>0</v>
      </c>
      <c r="Q9" s="198">
        <f>ROUND(N(data!J71), 0)</f>
        <v>0</v>
      </c>
      <c r="R9" s="198">
        <f>ROUND(N(data!J72), 0)</f>
        <v>0</v>
      </c>
      <c r="S9" s="198">
        <f>ROUND(N(data!J73), 0)</f>
        <v>0</v>
      </c>
      <c r="T9" s="198">
        <f>ROUND(N(data!J74), 0)</f>
        <v>0</v>
      </c>
      <c r="U9" s="198">
        <f>ROUND(N(data!J75), 0)</f>
        <v>0</v>
      </c>
      <c r="V9" s="198">
        <f>ROUND(N(data!J76), 0)</f>
        <v>0</v>
      </c>
      <c r="W9" s="198">
        <f>ROUND(N(data!J77), 0)</f>
        <v>0</v>
      </c>
      <c r="X9" s="198">
        <f>ROUND(N(data!J78), 0)</f>
        <v>0</v>
      </c>
      <c r="Y9" s="198">
        <f>ROUND(N(data!J79), 0)</f>
        <v>0</v>
      </c>
      <c r="Z9" s="198">
        <f>ROUND(N(data!J80), 0)</f>
        <v>0</v>
      </c>
      <c r="AA9" s="198">
        <f>ROUND(N(data!J81), 0)</f>
        <v>0</v>
      </c>
      <c r="AB9" s="198">
        <f>ROUND(N(data!J82), 0)</f>
        <v>0</v>
      </c>
      <c r="AC9" s="198">
        <f>ROUND(N(data!J83), 0)</f>
        <v>0</v>
      </c>
      <c r="AD9" s="198">
        <f>ROUND(N(data!J84), 0)</f>
        <v>0</v>
      </c>
      <c r="AE9" s="198">
        <f>ROUND(N(data!J89), 0)</f>
        <v>0</v>
      </c>
      <c r="AF9" s="198">
        <f>ROUND(N(data!J87), 0)</f>
        <v>0</v>
      </c>
      <c r="AG9" s="198">
        <f>ROUND(N(data!J90), 0)</f>
        <v>0</v>
      </c>
      <c r="AH9" s="198">
        <f>ROUND(N(data!J91), 0)</f>
        <v>0</v>
      </c>
      <c r="AI9" s="198">
        <f>ROUND(N(data!J92), 0)</f>
        <v>0</v>
      </c>
      <c r="AJ9" s="198">
        <f>ROUND(N(data!J93), 0)</f>
        <v>0</v>
      </c>
      <c r="AK9" s="271">
        <f>ROUND(N(data!J94), 2)</f>
        <v>0</v>
      </c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</row>
    <row r="10" spans="1:89" s="11" customFormat="1" ht="12.6" customHeight="1">
      <c r="A10" s="12" t="str">
        <f>RIGHT(data!$C$97,3)</f>
        <v>080</v>
      </c>
      <c r="B10" s="200" t="str">
        <f>RIGHT(data!$C$96,4)</f>
        <v>2024</v>
      </c>
      <c r="C10" s="12" t="str">
        <f>data!K$55</f>
        <v>6200</v>
      </c>
      <c r="D10" s="12" t="s">
        <v>1163</v>
      </c>
      <c r="E10" s="198">
        <f>ROUND(N(data!K59), 0)</f>
        <v>0</v>
      </c>
      <c r="F10" s="271">
        <f>ROUND(N(data!K60), 2)</f>
        <v>0</v>
      </c>
      <c r="G10" s="198">
        <f>ROUND(N(data!K61), 0)</f>
        <v>0</v>
      </c>
      <c r="H10" s="198">
        <f>ROUND(N(data!K62), 0)</f>
        <v>0</v>
      </c>
      <c r="I10" s="198">
        <f>ROUND(N(data!K63), 0)</f>
        <v>0</v>
      </c>
      <c r="J10" s="198">
        <f>ROUND(N(data!K64), 0)</f>
        <v>0</v>
      </c>
      <c r="K10" s="198">
        <f>ROUND(N(data!K65), 0)</f>
        <v>0</v>
      </c>
      <c r="L10" s="198">
        <f>ROUND(N(data!K66), 0)</f>
        <v>0</v>
      </c>
      <c r="M10" s="198">
        <f>ROUND(N(data!K67), 0)</f>
        <v>0</v>
      </c>
      <c r="N10" s="198">
        <f>ROUND(N(data!K68), 0)</f>
        <v>0</v>
      </c>
      <c r="O10" s="198">
        <f>ROUND(N(data!K69), 0)</f>
        <v>0</v>
      </c>
      <c r="P10" s="198">
        <f>ROUND(N(data!K70), 0)</f>
        <v>0</v>
      </c>
      <c r="Q10" s="198">
        <f>ROUND(N(data!K71), 0)</f>
        <v>0</v>
      </c>
      <c r="R10" s="198">
        <f>ROUND(N(data!K72), 0)</f>
        <v>0</v>
      </c>
      <c r="S10" s="198">
        <f>ROUND(N(data!K73), 0)</f>
        <v>0</v>
      </c>
      <c r="T10" s="198">
        <f>ROUND(N(data!K74), 0)</f>
        <v>0</v>
      </c>
      <c r="U10" s="198">
        <f>ROUND(N(data!K75), 0)</f>
        <v>0</v>
      </c>
      <c r="V10" s="198">
        <f>ROUND(N(data!K76), 0)</f>
        <v>0</v>
      </c>
      <c r="W10" s="198">
        <f>ROUND(N(data!K77), 0)</f>
        <v>0</v>
      </c>
      <c r="X10" s="198">
        <f>ROUND(N(data!K78), 0)</f>
        <v>0</v>
      </c>
      <c r="Y10" s="198">
        <f>ROUND(N(data!K79), 0)</f>
        <v>0</v>
      </c>
      <c r="Z10" s="198">
        <f>ROUND(N(data!K80), 0)</f>
        <v>0</v>
      </c>
      <c r="AA10" s="198">
        <f>ROUND(N(data!K81), 0)</f>
        <v>0</v>
      </c>
      <c r="AB10" s="198">
        <f>ROUND(N(data!K82), 0)</f>
        <v>0</v>
      </c>
      <c r="AC10" s="198">
        <f>ROUND(N(data!K83), 0)</f>
        <v>0</v>
      </c>
      <c r="AD10" s="198">
        <f>ROUND(N(data!K84), 0)</f>
        <v>0</v>
      </c>
      <c r="AE10" s="198">
        <f>ROUND(N(data!K89), 0)</f>
        <v>0</v>
      </c>
      <c r="AF10" s="198">
        <f>ROUND(N(data!K87), 0)</f>
        <v>0</v>
      </c>
      <c r="AG10" s="198">
        <f>ROUND(N(data!K90), 0)</f>
        <v>0</v>
      </c>
      <c r="AH10" s="198">
        <f>ROUND(N(data!K91), 0)</f>
        <v>0</v>
      </c>
      <c r="AI10" s="198">
        <f>ROUND(N(data!K92), 0)</f>
        <v>0</v>
      </c>
      <c r="AJ10" s="198">
        <f>ROUND(N(data!K93), 0)</f>
        <v>0</v>
      </c>
      <c r="AK10" s="271">
        <f>ROUND(N(data!K94), 2)</f>
        <v>0</v>
      </c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</row>
    <row r="11" spans="1:89" s="11" customFormat="1" ht="12.6" customHeight="1">
      <c r="A11" s="12" t="str">
        <f>RIGHT(data!$C$97,3)</f>
        <v>080</v>
      </c>
      <c r="B11" s="200" t="str">
        <f>RIGHT(data!$C$96,4)</f>
        <v>2024</v>
      </c>
      <c r="C11" s="12" t="str">
        <f>data!L$55</f>
        <v>6210</v>
      </c>
      <c r="D11" s="12" t="s">
        <v>1163</v>
      </c>
      <c r="E11" s="198">
        <f>ROUND(N(data!L59), 0)</f>
        <v>5478</v>
      </c>
      <c r="F11" s="271">
        <f>ROUND(N(data!L60), 2)</f>
        <v>12.35</v>
      </c>
      <c r="G11" s="198">
        <f>ROUND(N(data!L61), 0)</f>
        <v>1284955</v>
      </c>
      <c r="H11" s="198">
        <f>ROUND(N(data!L62), 0)</f>
        <v>274011</v>
      </c>
      <c r="I11" s="198">
        <f>ROUND(N(data!L63), 0)</f>
        <v>1321019</v>
      </c>
      <c r="J11" s="198">
        <f>ROUND(N(data!L64), 0)</f>
        <v>80837</v>
      </c>
      <c r="K11" s="198">
        <f>ROUND(N(data!L65), 0)</f>
        <v>0</v>
      </c>
      <c r="L11" s="198">
        <f>ROUND(N(data!L66), 0)</f>
        <v>34739</v>
      </c>
      <c r="M11" s="198">
        <f>ROUND(N(data!L67), 0)</f>
        <v>239940</v>
      </c>
      <c r="N11" s="198">
        <f>ROUND(N(data!L68), 0)</f>
        <v>0</v>
      </c>
      <c r="O11" s="198">
        <f>ROUND(N(data!L69), 0)</f>
        <v>5967</v>
      </c>
      <c r="P11" s="198">
        <f>ROUND(N(data!L70), 0)</f>
        <v>0</v>
      </c>
      <c r="Q11" s="198">
        <f>ROUND(N(data!L71), 0)</f>
        <v>0</v>
      </c>
      <c r="R11" s="198">
        <f>ROUND(N(data!L72), 0)</f>
        <v>0</v>
      </c>
      <c r="S11" s="198">
        <f>ROUND(N(data!L73), 0)</f>
        <v>0</v>
      </c>
      <c r="T11" s="198">
        <f>ROUND(N(data!L74), 0)</f>
        <v>0</v>
      </c>
      <c r="U11" s="198">
        <f>ROUND(N(data!L75), 0)</f>
        <v>0</v>
      </c>
      <c r="V11" s="198">
        <f>ROUND(N(data!L76), 0)</f>
        <v>0</v>
      </c>
      <c r="W11" s="198">
        <f>ROUND(N(data!L77), 0)</f>
        <v>0</v>
      </c>
      <c r="X11" s="198">
        <f>ROUND(N(data!L78), 0)</f>
        <v>0</v>
      </c>
      <c r="Y11" s="198">
        <f>ROUND(N(data!L79), 0)</f>
        <v>0</v>
      </c>
      <c r="Z11" s="198">
        <f>ROUND(N(data!L80), 0)</f>
        <v>0</v>
      </c>
      <c r="AA11" s="198">
        <f>ROUND(N(data!L81), 0)</f>
        <v>0</v>
      </c>
      <c r="AB11" s="198">
        <f>ROUND(N(data!L82), 0)</f>
        <v>0</v>
      </c>
      <c r="AC11" s="198">
        <f>ROUND(N(data!L83), 0)</f>
        <v>5967</v>
      </c>
      <c r="AD11" s="198">
        <f>ROUND(N(data!L84), 0)</f>
        <v>0</v>
      </c>
      <c r="AE11" s="198">
        <f>ROUND(N(data!L89), 0)</f>
        <v>1847024</v>
      </c>
      <c r="AF11" s="198">
        <f>ROUND(N(data!L87), 0)</f>
        <v>1847024</v>
      </c>
      <c r="AG11" s="198">
        <f>ROUND(N(data!L90), 0)</f>
        <v>7136</v>
      </c>
      <c r="AH11" s="198">
        <f>ROUND(N(data!L91), 0)</f>
        <v>16290</v>
      </c>
      <c r="AI11" s="198">
        <f>ROUND(N(data!L92), 0)</f>
        <v>7136</v>
      </c>
      <c r="AJ11" s="198">
        <f>ROUND(N(data!L93), 0)</f>
        <v>46411</v>
      </c>
      <c r="AK11" s="271">
        <f>ROUND(N(data!L94), 2)</f>
        <v>11.51</v>
      </c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</row>
    <row r="12" spans="1:89" s="11" customFormat="1" ht="12.6" customHeight="1">
      <c r="A12" s="12" t="str">
        <f>RIGHT(data!$C$97,3)</f>
        <v>080</v>
      </c>
      <c r="B12" s="200" t="str">
        <f>RIGHT(data!$C$96,4)</f>
        <v>2024</v>
      </c>
      <c r="C12" s="12" t="str">
        <f>data!M$55</f>
        <v>6330</v>
      </c>
      <c r="D12" s="12" t="s">
        <v>1163</v>
      </c>
      <c r="E12" s="198">
        <f>ROUND(N(data!M59), 0)</f>
        <v>0</v>
      </c>
      <c r="F12" s="271">
        <f>ROUND(N(data!M60), 2)</f>
        <v>0</v>
      </c>
      <c r="G12" s="198">
        <f>ROUND(N(data!M61), 0)</f>
        <v>0</v>
      </c>
      <c r="H12" s="198">
        <f>ROUND(N(data!M62), 0)</f>
        <v>0</v>
      </c>
      <c r="I12" s="198">
        <f>ROUND(N(data!M63), 0)</f>
        <v>0</v>
      </c>
      <c r="J12" s="198">
        <f>ROUND(N(data!M64), 0)</f>
        <v>0</v>
      </c>
      <c r="K12" s="198">
        <f>ROUND(N(data!M65), 0)</f>
        <v>0</v>
      </c>
      <c r="L12" s="198">
        <f>ROUND(N(data!M66), 0)</f>
        <v>0</v>
      </c>
      <c r="M12" s="198">
        <f>ROUND(N(data!M67), 0)</f>
        <v>0</v>
      </c>
      <c r="N12" s="198">
        <f>ROUND(N(data!M68), 0)</f>
        <v>0</v>
      </c>
      <c r="O12" s="198">
        <f>ROUND(N(data!M69), 0)</f>
        <v>0</v>
      </c>
      <c r="P12" s="198">
        <f>ROUND(N(data!M70), 0)</f>
        <v>0</v>
      </c>
      <c r="Q12" s="198">
        <f>ROUND(N(data!M71), 0)</f>
        <v>0</v>
      </c>
      <c r="R12" s="198">
        <f>ROUND(N(data!M72), 0)</f>
        <v>0</v>
      </c>
      <c r="S12" s="198">
        <f>ROUND(N(data!M73), 0)</f>
        <v>0</v>
      </c>
      <c r="T12" s="198">
        <f>ROUND(N(data!M74), 0)</f>
        <v>0</v>
      </c>
      <c r="U12" s="198">
        <f>ROUND(N(data!M75), 0)</f>
        <v>0</v>
      </c>
      <c r="V12" s="198">
        <f>ROUND(N(data!M76), 0)</f>
        <v>0</v>
      </c>
      <c r="W12" s="198">
        <f>ROUND(N(data!M77), 0)</f>
        <v>0</v>
      </c>
      <c r="X12" s="198">
        <f>ROUND(N(data!M78), 0)</f>
        <v>0</v>
      </c>
      <c r="Y12" s="198">
        <f>ROUND(N(data!M79), 0)</f>
        <v>0</v>
      </c>
      <c r="Z12" s="198">
        <f>ROUND(N(data!M80), 0)</f>
        <v>0</v>
      </c>
      <c r="AA12" s="198">
        <f>ROUND(N(data!M81), 0)</f>
        <v>0</v>
      </c>
      <c r="AB12" s="198">
        <f>ROUND(N(data!M82), 0)</f>
        <v>0</v>
      </c>
      <c r="AC12" s="198">
        <f>ROUND(N(data!M83), 0)</f>
        <v>0</v>
      </c>
      <c r="AD12" s="198">
        <f>ROUND(N(data!M84), 0)</f>
        <v>0</v>
      </c>
      <c r="AE12" s="198">
        <f>ROUND(N(data!M89), 0)</f>
        <v>0</v>
      </c>
      <c r="AF12" s="198">
        <f>ROUND(N(data!M87), 0)</f>
        <v>0</v>
      </c>
      <c r="AG12" s="198">
        <f>ROUND(N(data!M90), 0)</f>
        <v>0</v>
      </c>
      <c r="AH12" s="198">
        <f>ROUND(N(data!M91), 0)</f>
        <v>0</v>
      </c>
      <c r="AI12" s="198">
        <f>ROUND(N(data!M92), 0)</f>
        <v>0</v>
      </c>
      <c r="AJ12" s="198">
        <f>ROUND(N(data!M93), 0)</f>
        <v>0</v>
      </c>
      <c r="AK12" s="271">
        <f>ROUND(N(data!M94), 2)</f>
        <v>0</v>
      </c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</row>
    <row r="13" spans="1:89" s="11" customFormat="1" ht="12.6" customHeight="1">
      <c r="A13" s="12" t="str">
        <f>RIGHT(data!$C$97,3)</f>
        <v>080</v>
      </c>
      <c r="B13" s="200" t="str">
        <f>RIGHT(data!$C$96,4)</f>
        <v>2024</v>
      </c>
      <c r="C13" s="12" t="str">
        <f>data!N$55</f>
        <v>6400</v>
      </c>
      <c r="D13" s="12" t="s">
        <v>1163</v>
      </c>
      <c r="E13" s="198">
        <f>ROUND(N(data!N59), 0)</f>
        <v>2801</v>
      </c>
      <c r="F13" s="271">
        <f>ROUND(N(data!N60), 2)</f>
        <v>5.9</v>
      </c>
      <c r="G13" s="198">
        <f>ROUND(N(data!N61), 0)</f>
        <v>430174</v>
      </c>
      <c r="H13" s="198">
        <f>ROUND(N(data!N62), 0)</f>
        <v>91733</v>
      </c>
      <c r="I13" s="198">
        <f>ROUND(N(data!N63), 0)</f>
        <v>8462</v>
      </c>
      <c r="J13" s="198">
        <f>ROUND(N(data!N64), 0)</f>
        <v>56009</v>
      </c>
      <c r="K13" s="198">
        <f>ROUND(N(data!N65), 0)</f>
        <v>21516</v>
      </c>
      <c r="L13" s="198">
        <f>ROUND(N(data!N66), 0)</f>
        <v>62194</v>
      </c>
      <c r="M13" s="198">
        <f>ROUND(N(data!N67), 0)</f>
        <v>196162</v>
      </c>
      <c r="N13" s="198">
        <f>ROUND(N(data!N68), 0)</f>
        <v>0</v>
      </c>
      <c r="O13" s="198">
        <f>ROUND(N(data!N69), 0)</f>
        <v>14622</v>
      </c>
      <c r="P13" s="198">
        <f>ROUND(N(data!N70), 0)</f>
        <v>0</v>
      </c>
      <c r="Q13" s="198">
        <f>ROUND(N(data!N71), 0)</f>
        <v>0</v>
      </c>
      <c r="R13" s="198">
        <f>ROUND(N(data!N72), 0)</f>
        <v>0</v>
      </c>
      <c r="S13" s="198">
        <f>ROUND(N(data!N73), 0)</f>
        <v>0</v>
      </c>
      <c r="T13" s="198">
        <f>ROUND(N(data!N74), 0)</f>
        <v>0</v>
      </c>
      <c r="U13" s="198">
        <f>ROUND(N(data!N75), 0)</f>
        <v>0</v>
      </c>
      <c r="V13" s="198">
        <f>ROUND(N(data!N76), 0)</f>
        <v>0</v>
      </c>
      <c r="W13" s="198">
        <f>ROUND(N(data!N77), 0)</f>
        <v>0</v>
      </c>
      <c r="X13" s="198">
        <f>ROUND(N(data!N78), 0)</f>
        <v>0</v>
      </c>
      <c r="Y13" s="198">
        <f>ROUND(N(data!N79), 0)</f>
        <v>0</v>
      </c>
      <c r="Z13" s="198">
        <f>ROUND(N(data!N80), 0)</f>
        <v>0</v>
      </c>
      <c r="AA13" s="198">
        <f>ROUND(N(data!N81), 0)</f>
        <v>0</v>
      </c>
      <c r="AB13" s="198">
        <f>ROUND(N(data!N82), 0)</f>
        <v>0</v>
      </c>
      <c r="AC13" s="198">
        <f>ROUND(N(data!N83), 0)</f>
        <v>14622</v>
      </c>
      <c r="AD13" s="198">
        <f>ROUND(N(data!N84), 0)</f>
        <v>74</v>
      </c>
      <c r="AE13" s="198">
        <f>ROUND(N(data!N89), 0)</f>
        <v>377033</v>
      </c>
      <c r="AF13" s="198">
        <f>ROUND(N(data!N87), 0)</f>
        <v>377033</v>
      </c>
      <c r="AG13" s="198">
        <f>ROUND(N(data!N90), 0)</f>
        <v>5834</v>
      </c>
      <c r="AH13" s="198">
        <f>ROUND(N(data!N91), 0)</f>
        <v>0</v>
      </c>
      <c r="AI13" s="198">
        <f>ROUND(N(data!N92), 0)</f>
        <v>5834</v>
      </c>
      <c r="AJ13" s="198">
        <f>ROUND(N(data!N93), 0)</f>
        <v>1851</v>
      </c>
      <c r="AK13" s="271">
        <f>ROUND(N(data!N94), 2)</f>
        <v>4.88</v>
      </c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</row>
    <row r="14" spans="1:89" s="11" customFormat="1" ht="12.6" customHeight="1">
      <c r="A14" s="12" t="str">
        <f>RIGHT(data!$C$97,3)</f>
        <v>080</v>
      </c>
      <c r="B14" s="200" t="str">
        <f>RIGHT(data!$C$96,4)</f>
        <v>2024</v>
      </c>
      <c r="C14" s="12" t="str">
        <f>data!O$55</f>
        <v>7010</v>
      </c>
      <c r="D14" s="12" t="s">
        <v>1163</v>
      </c>
      <c r="E14" s="198">
        <f>ROUND(N(data!O59), 0)</f>
        <v>0</v>
      </c>
      <c r="F14" s="271">
        <f>ROUND(N(data!O60), 2)</f>
        <v>0</v>
      </c>
      <c r="G14" s="198">
        <f>ROUND(N(data!O61), 0)</f>
        <v>0</v>
      </c>
      <c r="H14" s="198">
        <f>ROUND(N(data!O62), 0)</f>
        <v>0</v>
      </c>
      <c r="I14" s="198">
        <f>ROUND(N(data!O63), 0)</f>
        <v>0</v>
      </c>
      <c r="J14" s="198">
        <f>ROUND(N(data!O64), 0)</f>
        <v>0</v>
      </c>
      <c r="K14" s="198">
        <f>ROUND(N(data!O65), 0)</f>
        <v>0</v>
      </c>
      <c r="L14" s="198">
        <f>ROUND(N(data!O66), 0)</f>
        <v>0</v>
      </c>
      <c r="M14" s="198">
        <f>ROUND(N(data!O67), 0)</f>
        <v>0</v>
      </c>
      <c r="N14" s="198">
        <f>ROUND(N(data!O68), 0)</f>
        <v>0</v>
      </c>
      <c r="O14" s="198">
        <f>ROUND(N(data!O69), 0)</f>
        <v>0</v>
      </c>
      <c r="P14" s="198">
        <f>ROUND(N(data!O70), 0)</f>
        <v>0</v>
      </c>
      <c r="Q14" s="198">
        <f>ROUND(N(data!O71), 0)</f>
        <v>0</v>
      </c>
      <c r="R14" s="198">
        <f>ROUND(N(data!O72), 0)</f>
        <v>0</v>
      </c>
      <c r="S14" s="198">
        <f>ROUND(N(data!O73), 0)</f>
        <v>0</v>
      </c>
      <c r="T14" s="198">
        <f>ROUND(N(data!O74), 0)</f>
        <v>0</v>
      </c>
      <c r="U14" s="198">
        <f>ROUND(N(data!O75), 0)</f>
        <v>0</v>
      </c>
      <c r="V14" s="198">
        <f>ROUND(N(data!O76), 0)</f>
        <v>0</v>
      </c>
      <c r="W14" s="198">
        <f>ROUND(N(data!O77), 0)</f>
        <v>0</v>
      </c>
      <c r="X14" s="198">
        <f>ROUND(N(data!O78), 0)</f>
        <v>0</v>
      </c>
      <c r="Y14" s="198">
        <f>ROUND(N(data!O79), 0)</f>
        <v>0</v>
      </c>
      <c r="Z14" s="198">
        <f>ROUND(N(data!O80), 0)</f>
        <v>0</v>
      </c>
      <c r="AA14" s="198">
        <f>ROUND(N(data!O81), 0)</f>
        <v>0</v>
      </c>
      <c r="AB14" s="198">
        <f>ROUND(N(data!O82), 0)</f>
        <v>0</v>
      </c>
      <c r="AC14" s="198">
        <f>ROUND(N(data!O83), 0)</f>
        <v>0</v>
      </c>
      <c r="AD14" s="198">
        <f>ROUND(N(data!O84), 0)</f>
        <v>0</v>
      </c>
      <c r="AE14" s="198">
        <f>ROUND(N(data!O89), 0)</f>
        <v>0</v>
      </c>
      <c r="AF14" s="198">
        <f>ROUND(N(data!O87), 0)</f>
        <v>0</v>
      </c>
      <c r="AG14" s="198">
        <f>ROUND(N(data!O90), 0)</f>
        <v>0</v>
      </c>
      <c r="AH14" s="198">
        <f>ROUND(N(data!O91), 0)</f>
        <v>0</v>
      </c>
      <c r="AI14" s="198">
        <f>ROUND(N(data!O92), 0)</f>
        <v>0</v>
      </c>
      <c r="AJ14" s="198">
        <f>ROUND(N(data!O93), 0)</f>
        <v>0</v>
      </c>
      <c r="AK14" s="271">
        <f>ROUND(N(data!O94), 2)</f>
        <v>0</v>
      </c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</row>
    <row r="15" spans="1:89" s="11" customFormat="1" ht="12.6" customHeight="1">
      <c r="A15" s="12" t="str">
        <f>RIGHT(data!$C$97,3)</f>
        <v>080</v>
      </c>
      <c r="B15" s="200" t="str">
        <f>RIGHT(data!$C$96,4)</f>
        <v>2024</v>
      </c>
      <c r="C15" s="12" t="str">
        <f>data!P$55</f>
        <v>7020</v>
      </c>
      <c r="D15" s="12" t="s">
        <v>1163</v>
      </c>
      <c r="E15" s="198">
        <f>ROUND(N(data!P59), 0)</f>
        <v>0</v>
      </c>
      <c r="F15" s="271">
        <f>ROUND(N(data!P60), 2)</f>
        <v>0</v>
      </c>
      <c r="G15" s="198">
        <f>ROUND(N(data!P61), 0)</f>
        <v>0</v>
      </c>
      <c r="H15" s="198">
        <f>ROUND(N(data!P62), 0)</f>
        <v>0</v>
      </c>
      <c r="I15" s="198">
        <f>ROUND(N(data!P63), 0)</f>
        <v>0</v>
      </c>
      <c r="J15" s="198">
        <f>ROUND(N(data!P64), 0)</f>
        <v>126</v>
      </c>
      <c r="K15" s="198">
        <f>ROUND(N(data!P65), 0)</f>
        <v>0</v>
      </c>
      <c r="L15" s="198">
        <f>ROUND(N(data!P66), 0)</f>
        <v>24</v>
      </c>
      <c r="M15" s="198">
        <f>ROUND(N(data!P67), 0)</f>
        <v>10154</v>
      </c>
      <c r="N15" s="198">
        <f>ROUND(N(data!P68), 0)</f>
        <v>0</v>
      </c>
      <c r="O15" s="198">
        <f>ROUND(N(data!P69), 0)</f>
        <v>0</v>
      </c>
      <c r="P15" s="198">
        <f>ROUND(N(data!P70), 0)</f>
        <v>0</v>
      </c>
      <c r="Q15" s="198">
        <f>ROUND(N(data!P71), 0)</f>
        <v>0</v>
      </c>
      <c r="R15" s="198">
        <f>ROUND(N(data!P72), 0)</f>
        <v>0</v>
      </c>
      <c r="S15" s="198">
        <f>ROUND(N(data!P73), 0)</f>
        <v>0</v>
      </c>
      <c r="T15" s="198">
        <f>ROUND(N(data!P74), 0)</f>
        <v>0</v>
      </c>
      <c r="U15" s="198">
        <f>ROUND(N(data!P75), 0)</f>
        <v>0</v>
      </c>
      <c r="V15" s="198">
        <f>ROUND(N(data!P76), 0)</f>
        <v>0</v>
      </c>
      <c r="W15" s="198">
        <f>ROUND(N(data!P77), 0)</f>
        <v>0</v>
      </c>
      <c r="X15" s="198">
        <f>ROUND(N(data!P78), 0)</f>
        <v>0</v>
      </c>
      <c r="Y15" s="198">
        <f>ROUND(N(data!P79), 0)</f>
        <v>0</v>
      </c>
      <c r="Z15" s="198">
        <f>ROUND(N(data!P80), 0)</f>
        <v>0</v>
      </c>
      <c r="AA15" s="198">
        <f>ROUND(N(data!P81), 0)</f>
        <v>0</v>
      </c>
      <c r="AB15" s="198">
        <f>ROUND(N(data!P82), 0)</f>
        <v>0</v>
      </c>
      <c r="AC15" s="198">
        <f>ROUND(N(data!P83), 0)</f>
        <v>0</v>
      </c>
      <c r="AD15" s="198">
        <f>ROUND(N(data!P84), 0)</f>
        <v>0</v>
      </c>
      <c r="AE15" s="198">
        <f>ROUND(N(data!P89), 0)</f>
        <v>0</v>
      </c>
      <c r="AF15" s="198">
        <f>ROUND(N(data!P87), 0)</f>
        <v>0</v>
      </c>
      <c r="AG15" s="198">
        <f>ROUND(N(data!P90), 0)</f>
        <v>302</v>
      </c>
      <c r="AH15" s="198">
        <f>ROUND(N(data!P91), 0)</f>
        <v>0</v>
      </c>
      <c r="AI15" s="198">
        <f>ROUND(N(data!P92), 0)</f>
        <v>302</v>
      </c>
      <c r="AJ15" s="198">
        <f>ROUND(N(data!P93), 0)</f>
        <v>0</v>
      </c>
      <c r="AK15" s="271">
        <f>ROUND(N(data!P94), 2)</f>
        <v>0</v>
      </c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</row>
    <row r="16" spans="1:89" s="11" customFormat="1" ht="12.6" customHeight="1">
      <c r="A16" s="12" t="str">
        <f>RIGHT(data!$C$97,3)</f>
        <v>080</v>
      </c>
      <c r="B16" s="200" t="str">
        <f>RIGHT(data!$C$96,4)</f>
        <v>2024</v>
      </c>
      <c r="C16" s="12" t="str">
        <f>data!Q$55</f>
        <v>7030</v>
      </c>
      <c r="D16" s="12" t="s">
        <v>1163</v>
      </c>
      <c r="E16" s="198">
        <f>ROUND(N(data!Q59), 0)</f>
        <v>0</v>
      </c>
      <c r="F16" s="271">
        <f>ROUND(N(data!Q60), 2)</f>
        <v>0</v>
      </c>
      <c r="G16" s="198">
        <f>ROUND(N(data!Q61), 0)</f>
        <v>0</v>
      </c>
      <c r="H16" s="198">
        <f>ROUND(N(data!Q62), 0)</f>
        <v>0</v>
      </c>
      <c r="I16" s="198">
        <f>ROUND(N(data!Q63), 0)</f>
        <v>0</v>
      </c>
      <c r="J16" s="198">
        <f>ROUND(N(data!Q64), 0)</f>
        <v>0</v>
      </c>
      <c r="K16" s="198">
        <f>ROUND(N(data!Q65), 0)</f>
        <v>0</v>
      </c>
      <c r="L16" s="198">
        <f>ROUND(N(data!Q66), 0)</f>
        <v>0</v>
      </c>
      <c r="M16" s="198">
        <f>ROUND(N(data!Q67), 0)</f>
        <v>0</v>
      </c>
      <c r="N16" s="198">
        <f>ROUND(N(data!Q68), 0)</f>
        <v>0</v>
      </c>
      <c r="O16" s="198">
        <f>ROUND(N(data!Q69), 0)</f>
        <v>0</v>
      </c>
      <c r="P16" s="198">
        <f>ROUND(N(data!Q70), 0)</f>
        <v>0</v>
      </c>
      <c r="Q16" s="198">
        <f>ROUND(N(data!Q71), 0)</f>
        <v>0</v>
      </c>
      <c r="R16" s="198">
        <f>ROUND(N(data!Q72), 0)</f>
        <v>0</v>
      </c>
      <c r="S16" s="198">
        <f>ROUND(N(data!Q73), 0)</f>
        <v>0</v>
      </c>
      <c r="T16" s="198">
        <f>ROUND(N(data!Q74), 0)</f>
        <v>0</v>
      </c>
      <c r="U16" s="198">
        <f>ROUND(N(data!Q75), 0)</f>
        <v>0</v>
      </c>
      <c r="V16" s="198">
        <f>ROUND(N(data!Q76), 0)</f>
        <v>0</v>
      </c>
      <c r="W16" s="198">
        <f>ROUND(N(data!Q77), 0)</f>
        <v>0</v>
      </c>
      <c r="X16" s="198">
        <f>ROUND(N(data!Q78), 0)</f>
        <v>0</v>
      </c>
      <c r="Y16" s="198">
        <f>ROUND(N(data!Q79), 0)</f>
        <v>0</v>
      </c>
      <c r="Z16" s="198">
        <f>ROUND(N(data!Q80), 0)</f>
        <v>0</v>
      </c>
      <c r="AA16" s="198">
        <f>ROUND(N(data!Q81), 0)</f>
        <v>0</v>
      </c>
      <c r="AB16" s="198">
        <f>ROUND(N(data!Q82), 0)</f>
        <v>0</v>
      </c>
      <c r="AC16" s="198">
        <f>ROUND(N(data!Q83), 0)</f>
        <v>0</v>
      </c>
      <c r="AD16" s="198">
        <f>ROUND(N(data!Q84), 0)</f>
        <v>0</v>
      </c>
      <c r="AE16" s="198">
        <f>ROUND(N(data!Q89), 0)</f>
        <v>0</v>
      </c>
      <c r="AF16" s="198">
        <f>ROUND(N(data!Q87), 0)</f>
        <v>0</v>
      </c>
      <c r="AG16" s="198">
        <f>ROUND(N(data!Q90), 0)</f>
        <v>0</v>
      </c>
      <c r="AH16" s="198">
        <f>ROUND(N(data!Q91), 0)</f>
        <v>0</v>
      </c>
      <c r="AI16" s="198">
        <f>ROUND(N(data!Q92), 0)</f>
        <v>0</v>
      </c>
      <c r="AJ16" s="198">
        <f>ROUND(N(data!Q93), 0)</f>
        <v>0</v>
      </c>
      <c r="AK16" s="271">
        <f>ROUND(N(data!Q94), 2)</f>
        <v>0</v>
      </c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</row>
    <row r="17" spans="1:89" s="11" customFormat="1" ht="12.6" customHeight="1">
      <c r="A17" s="12" t="str">
        <f>RIGHT(data!$C$97,3)</f>
        <v>080</v>
      </c>
      <c r="B17" s="200" t="str">
        <f>RIGHT(data!$C$96,4)</f>
        <v>2024</v>
      </c>
      <c r="C17" s="12" t="str">
        <f>data!R$55</f>
        <v>7040</v>
      </c>
      <c r="D17" s="12" t="s">
        <v>1163</v>
      </c>
      <c r="E17" s="198">
        <f>ROUND(N(data!R59), 0)</f>
        <v>0</v>
      </c>
      <c r="F17" s="271">
        <f>ROUND(N(data!R60), 2)</f>
        <v>0</v>
      </c>
      <c r="G17" s="198">
        <f>ROUND(N(data!R61), 0)</f>
        <v>0</v>
      </c>
      <c r="H17" s="198">
        <f>ROUND(N(data!R62), 0)</f>
        <v>0</v>
      </c>
      <c r="I17" s="198">
        <f>ROUND(N(data!R63), 0)</f>
        <v>0</v>
      </c>
      <c r="J17" s="198">
        <f>ROUND(N(data!R64), 0)</f>
        <v>0</v>
      </c>
      <c r="K17" s="198">
        <f>ROUND(N(data!R65), 0)</f>
        <v>0</v>
      </c>
      <c r="L17" s="198">
        <f>ROUND(N(data!R66), 0)</f>
        <v>0</v>
      </c>
      <c r="M17" s="198">
        <f>ROUND(N(data!R67), 0)</f>
        <v>0</v>
      </c>
      <c r="N17" s="198">
        <f>ROUND(N(data!R68), 0)</f>
        <v>0</v>
      </c>
      <c r="O17" s="198">
        <f>ROUND(N(data!R69), 0)</f>
        <v>0</v>
      </c>
      <c r="P17" s="198">
        <f>ROUND(N(data!R70), 0)</f>
        <v>0</v>
      </c>
      <c r="Q17" s="198">
        <f>ROUND(N(data!R71), 0)</f>
        <v>0</v>
      </c>
      <c r="R17" s="198">
        <f>ROUND(N(data!R72), 0)</f>
        <v>0</v>
      </c>
      <c r="S17" s="198">
        <f>ROUND(N(data!R73), 0)</f>
        <v>0</v>
      </c>
      <c r="T17" s="198">
        <f>ROUND(N(data!R74), 0)</f>
        <v>0</v>
      </c>
      <c r="U17" s="198">
        <f>ROUND(N(data!R75), 0)</f>
        <v>0</v>
      </c>
      <c r="V17" s="198">
        <f>ROUND(N(data!R76), 0)</f>
        <v>0</v>
      </c>
      <c r="W17" s="198">
        <f>ROUND(N(data!R77), 0)</f>
        <v>0</v>
      </c>
      <c r="X17" s="198">
        <f>ROUND(N(data!R78), 0)</f>
        <v>0</v>
      </c>
      <c r="Y17" s="198">
        <f>ROUND(N(data!R79), 0)</f>
        <v>0</v>
      </c>
      <c r="Z17" s="198">
        <f>ROUND(N(data!R80), 0)</f>
        <v>0</v>
      </c>
      <c r="AA17" s="198">
        <f>ROUND(N(data!R81), 0)</f>
        <v>0</v>
      </c>
      <c r="AB17" s="198">
        <f>ROUND(N(data!R82), 0)</f>
        <v>0</v>
      </c>
      <c r="AC17" s="198">
        <f>ROUND(N(data!R83), 0)</f>
        <v>0</v>
      </c>
      <c r="AD17" s="198">
        <f>ROUND(N(data!R84), 0)</f>
        <v>0</v>
      </c>
      <c r="AE17" s="198">
        <f>ROUND(N(data!R89), 0)</f>
        <v>0</v>
      </c>
      <c r="AF17" s="198">
        <f>ROUND(N(data!R87), 0)</f>
        <v>0</v>
      </c>
      <c r="AG17" s="198">
        <f>ROUND(N(data!R90), 0)</f>
        <v>0</v>
      </c>
      <c r="AH17" s="198">
        <f>ROUND(N(data!R91), 0)</f>
        <v>0</v>
      </c>
      <c r="AI17" s="198">
        <f>ROUND(N(data!R92), 0)</f>
        <v>0</v>
      </c>
      <c r="AJ17" s="198">
        <f>ROUND(N(data!R93), 0)</f>
        <v>0</v>
      </c>
      <c r="AK17" s="271">
        <f>ROUND(N(data!R94), 2)</f>
        <v>0</v>
      </c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</row>
    <row r="18" spans="1:89" s="11" customFormat="1" ht="12.6" customHeight="1">
      <c r="A18" s="12" t="str">
        <f>RIGHT(data!$C$97,3)</f>
        <v>080</v>
      </c>
      <c r="B18" s="200" t="str">
        <f>RIGHT(data!$C$96,4)</f>
        <v>2024</v>
      </c>
      <c r="C18" s="12" t="str">
        <f>data!S$55</f>
        <v>7050</v>
      </c>
      <c r="D18" s="12" t="s">
        <v>1163</v>
      </c>
      <c r="E18" s="198">
        <f>ROUND(N(data!S59), 0)</f>
        <v>0</v>
      </c>
      <c r="F18" s="271">
        <f>ROUND(N(data!S60), 2)</f>
        <v>0.03</v>
      </c>
      <c r="G18" s="198">
        <f>ROUND(N(data!S61), 0)</f>
        <v>2281</v>
      </c>
      <c r="H18" s="198">
        <f>ROUND(N(data!S62), 0)</f>
        <v>486</v>
      </c>
      <c r="I18" s="198">
        <f>ROUND(N(data!S63), 0)</f>
        <v>0</v>
      </c>
      <c r="J18" s="198">
        <f>ROUND(N(data!S64), 0)</f>
        <v>0</v>
      </c>
      <c r="K18" s="198">
        <f>ROUND(N(data!S65), 0)</f>
        <v>0</v>
      </c>
      <c r="L18" s="198">
        <f>ROUND(N(data!S66), 0)</f>
        <v>0</v>
      </c>
      <c r="M18" s="198">
        <f>ROUND(N(data!S67), 0)</f>
        <v>48788</v>
      </c>
      <c r="N18" s="198">
        <f>ROUND(N(data!S68), 0)</f>
        <v>0</v>
      </c>
      <c r="O18" s="198">
        <f>ROUND(N(data!S69), 0)</f>
        <v>0</v>
      </c>
      <c r="P18" s="198">
        <f>ROUND(N(data!S70), 0)</f>
        <v>0</v>
      </c>
      <c r="Q18" s="198">
        <f>ROUND(N(data!S71), 0)</f>
        <v>0</v>
      </c>
      <c r="R18" s="198">
        <f>ROUND(N(data!S72), 0)</f>
        <v>0</v>
      </c>
      <c r="S18" s="198">
        <f>ROUND(N(data!S73), 0)</f>
        <v>0</v>
      </c>
      <c r="T18" s="198">
        <f>ROUND(N(data!S74), 0)</f>
        <v>0</v>
      </c>
      <c r="U18" s="198">
        <f>ROUND(N(data!S75), 0)</f>
        <v>0</v>
      </c>
      <c r="V18" s="198">
        <f>ROUND(N(data!S76), 0)</f>
        <v>0</v>
      </c>
      <c r="W18" s="198">
        <f>ROUND(N(data!S77), 0)</f>
        <v>0</v>
      </c>
      <c r="X18" s="198">
        <f>ROUND(N(data!S78), 0)</f>
        <v>0</v>
      </c>
      <c r="Y18" s="198">
        <f>ROUND(N(data!S79), 0)</f>
        <v>0</v>
      </c>
      <c r="Z18" s="198">
        <f>ROUND(N(data!S80), 0)</f>
        <v>0</v>
      </c>
      <c r="AA18" s="198">
        <f>ROUND(N(data!S81), 0)</f>
        <v>0</v>
      </c>
      <c r="AB18" s="198">
        <f>ROUND(N(data!S82), 0)</f>
        <v>0</v>
      </c>
      <c r="AC18" s="198">
        <f>ROUND(N(data!S83), 0)</f>
        <v>0</v>
      </c>
      <c r="AD18" s="198">
        <f>ROUND(N(data!S84), 0)</f>
        <v>0</v>
      </c>
      <c r="AE18" s="198">
        <f>ROUND(N(data!S89), 0)</f>
        <v>28657</v>
      </c>
      <c r="AF18" s="198">
        <f>ROUND(N(data!S87), 0)</f>
        <v>14030</v>
      </c>
      <c r="AG18" s="198">
        <f>ROUND(N(data!S90), 0)</f>
        <v>1451</v>
      </c>
      <c r="AH18" s="198">
        <f>ROUND(N(data!S91), 0)</f>
        <v>0</v>
      </c>
      <c r="AI18" s="198">
        <f>ROUND(N(data!S92), 0)</f>
        <v>1451</v>
      </c>
      <c r="AJ18" s="198">
        <f>ROUND(N(data!S93), 0)</f>
        <v>73</v>
      </c>
      <c r="AK18" s="271">
        <f>ROUND(N(data!S94), 2)</f>
        <v>0.03</v>
      </c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</row>
    <row r="19" spans="1:89" s="11" customFormat="1" ht="12.6" customHeight="1">
      <c r="A19" s="12" t="str">
        <f>RIGHT(data!$C$97,3)</f>
        <v>080</v>
      </c>
      <c r="B19" s="200" t="str">
        <f>RIGHT(data!$C$96,4)</f>
        <v>2024</v>
      </c>
      <c r="C19" s="12" t="str">
        <f>data!T$55</f>
        <v>7060</v>
      </c>
      <c r="D19" s="12" t="s">
        <v>1163</v>
      </c>
      <c r="E19" s="198">
        <f>ROUND(N(data!T59), 0)</f>
        <v>0</v>
      </c>
      <c r="F19" s="271">
        <f>ROUND(N(data!T60), 2)</f>
        <v>0</v>
      </c>
      <c r="G19" s="198">
        <f>ROUND(N(data!T61), 0)</f>
        <v>0</v>
      </c>
      <c r="H19" s="198">
        <f>ROUND(N(data!T62), 0)</f>
        <v>0</v>
      </c>
      <c r="I19" s="198">
        <f>ROUND(N(data!T63), 0)</f>
        <v>0</v>
      </c>
      <c r="J19" s="198">
        <f>ROUND(N(data!T64), 0)</f>
        <v>0</v>
      </c>
      <c r="K19" s="198">
        <f>ROUND(N(data!T65), 0)</f>
        <v>0</v>
      </c>
      <c r="L19" s="198">
        <f>ROUND(N(data!T66), 0)</f>
        <v>0</v>
      </c>
      <c r="M19" s="198">
        <f>ROUND(N(data!T67), 0)</f>
        <v>0</v>
      </c>
      <c r="N19" s="198">
        <f>ROUND(N(data!T68), 0)</f>
        <v>0</v>
      </c>
      <c r="O19" s="198">
        <f>ROUND(N(data!T69), 0)</f>
        <v>0</v>
      </c>
      <c r="P19" s="198">
        <f>ROUND(N(data!T70), 0)</f>
        <v>0</v>
      </c>
      <c r="Q19" s="198">
        <f>ROUND(N(data!T71), 0)</f>
        <v>0</v>
      </c>
      <c r="R19" s="198">
        <f>ROUND(N(data!T72), 0)</f>
        <v>0</v>
      </c>
      <c r="S19" s="198">
        <f>ROUND(N(data!T73), 0)</f>
        <v>0</v>
      </c>
      <c r="T19" s="198">
        <f>ROUND(N(data!T74), 0)</f>
        <v>0</v>
      </c>
      <c r="U19" s="198">
        <f>ROUND(N(data!T75), 0)</f>
        <v>0</v>
      </c>
      <c r="V19" s="198">
        <f>ROUND(N(data!T76), 0)</f>
        <v>0</v>
      </c>
      <c r="W19" s="198">
        <f>ROUND(N(data!T77), 0)</f>
        <v>0</v>
      </c>
      <c r="X19" s="198">
        <f>ROUND(N(data!T78), 0)</f>
        <v>0</v>
      </c>
      <c r="Y19" s="198">
        <f>ROUND(N(data!T79), 0)</f>
        <v>0</v>
      </c>
      <c r="Z19" s="198">
        <f>ROUND(N(data!T80), 0)</f>
        <v>0</v>
      </c>
      <c r="AA19" s="198">
        <f>ROUND(N(data!T81), 0)</f>
        <v>0</v>
      </c>
      <c r="AB19" s="198">
        <f>ROUND(N(data!T82), 0)</f>
        <v>0</v>
      </c>
      <c r="AC19" s="198">
        <f>ROUND(N(data!T83), 0)</f>
        <v>0</v>
      </c>
      <c r="AD19" s="198">
        <f>ROUND(N(data!T84), 0)</f>
        <v>0</v>
      </c>
      <c r="AE19" s="198">
        <f>ROUND(N(data!T89), 0)</f>
        <v>0</v>
      </c>
      <c r="AF19" s="198">
        <f>ROUND(N(data!T87), 0)</f>
        <v>0</v>
      </c>
      <c r="AG19" s="198">
        <f>ROUND(N(data!T90), 0)</f>
        <v>0</v>
      </c>
      <c r="AH19" s="198">
        <f>ROUND(N(data!T91), 0)</f>
        <v>0</v>
      </c>
      <c r="AI19" s="198">
        <f>ROUND(N(data!T92), 0)</f>
        <v>0</v>
      </c>
      <c r="AJ19" s="198">
        <f>ROUND(N(data!T93), 0)</f>
        <v>0</v>
      </c>
      <c r="AK19" s="271">
        <f>ROUND(N(data!T94), 2)</f>
        <v>0</v>
      </c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</row>
    <row r="20" spans="1:89" s="11" customFormat="1" ht="12.6" customHeight="1">
      <c r="A20" s="12" t="str">
        <f>RIGHT(data!$C$97,3)</f>
        <v>080</v>
      </c>
      <c r="B20" s="200" t="str">
        <f>RIGHT(data!$C$96,4)</f>
        <v>2024</v>
      </c>
      <c r="C20" s="12" t="str">
        <f>data!U$55</f>
        <v>7070</v>
      </c>
      <c r="D20" s="12" t="s">
        <v>1163</v>
      </c>
      <c r="E20" s="198">
        <f>ROUND(N(data!U59), 0)</f>
        <v>7240</v>
      </c>
      <c r="F20" s="271">
        <f>ROUND(N(data!U60), 2)</f>
        <v>0.99</v>
      </c>
      <c r="G20" s="198">
        <f>ROUND(N(data!U61), 0)</f>
        <v>79414</v>
      </c>
      <c r="H20" s="198">
        <f>ROUND(N(data!U62), 0)</f>
        <v>16935</v>
      </c>
      <c r="I20" s="198">
        <f>ROUND(N(data!U63), 0)</f>
        <v>33218</v>
      </c>
      <c r="J20" s="198">
        <f>ROUND(N(data!U64), 0)</f>
        <v>61397</v>
      </c>
      <c r="K20" s="198">
        <f>ROUND(N(data!U65), 0)</f>
        <v>0</v>
      </c>
      <c r="L20" s="198">
        <f>ROUND(N(data!U66), 0)</f>
        <v>57073</v>
      </c>
      <c r="M20" s="198">
        <f>ROUND(N(data!U67), 0)</f>
        <v>7162</v>
      </c>
      <c r="N20" s="198">
        <f>ROUND(N(data!U68), 0)</f>
        <v>0</v>
      </c>
      <c r="O20" s="198">
        <f>ROUND(N(data!U69), 0)</f>
        <v>11417</v>
      </c>
      <c r="P20" s="198">
        <f>ROUND(N(data!U70), 0)</f>
        <v>0</v>
      </c>
      <c r="Q20" s="198">
        <f>ROUND(N(data!U71), 0)</f>
        <v>0</v>
      </c>
      <c r="R20" s="198">
        <f>ROUND(N(data!U72), 0)</f>
        <v>0</v>
      </c>
      <c r="S20" s="198">
        <f>ROUND(N(data!U73), 0)</f>
        <v>0</v>
      </c>
      <c r="T20" s="198">
        <f>ROUND(N(data!U74), 0)</f>
        <v>0</v>
      </c>
      <c r="U20" s="198">
        <f>ROUND(N(data!U75), 0)</f>
        <v>0</v>
      </c>
      <c r="V20" s="198">
        <f>ROUND(N(data!U76), 0)</f>
        <v>0</v>
      </c>
      <c r="W20" s="198">
        <f>ROUND(N(data!U77), 0)</f>
        <v>0</v>
      </c>
      <c r="X20" s="198">
        <f>ROUND(N(data!U78), 0)</f>
        <v>0</v>
      </c>
      <c r="Y20" s="198">
        <f>ROUND(N(data!U79), 0)</f>
        <v>0</v>
      </c>
      <c r="Z20" s="198">
        <f>ROUND(N(data!U80), 0)</f>
        <v>0</v>
      </c>
      <c r="AA20" s="198">
        <f>ROUND(N(data!U81), 0)</f>
        <v>0</v>
      </c>
      <c r="AB20" s="198">
        <f>ROUND(N(data!U82), 0)</f>
        <v>0</v>
      </c>
      <c r="AC20" s="198">
        <f>ROUND(N(data!U83), 0)</f>
        <v>11417</v>
      </c>
      <c r="AD20" s="198">
        <f>ROUND(N(data!U84), 0)</f>
        <v>0</v>
      </c>
      <c r="AE20" s="198">
        <f>ROUND(N(data!U89), 0)</f>
        <v>671117</v>
      </c>
      <c r="AF20" s="198">
        <f>ROUND(N(data!U87), 0)</f>
        <v>45370</v>
      </c>
      <c r="AG20" s="198">
        <f>ROUND(N(data!U90), 0)</f>
        <v>213</v>
      </c>
      <c r="AH20" s="198">
        <f>ROUND(N(data!U91), 0)</f>
        <v>0</v>
      </c>
      <c r="AI20" s="198">
        <f>ROUND(N(data!U92), 0)</f>
        <v>213</v>
      </c>
      <c r="AJ20" s="198">
        <f>ROUND(N(data!U93), 0)</f>
        <v>31</v>
      </c>
      <c r="AK20" s="271">
        <f>ROUND(N(data!U94), 2)</f>
        <v>0</v>
      </c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</row>
    <row r="21" spans="1:89" s="11" customFormat="1" ht="12.6" customHeight="1">
      <c r="A21" s="12" t="str">
        <f>RIGHT(data!$C$97,3)</f>
        <v>080</v>
      </c>
      <c r="B21" s="200" t="str">
        <f>RIGHT(data!$C$96,4)</f>
        <v>2024</v>
      </c>
      <c r="C21" s="12" t="str">
        <f>data!V$55</f>
        <v>7110</v>
      </c>
      <c r="D21" s="12" t="s">
        <v>1163</v>
      </c>
      <c r="E21" s="198">
        <f>ROUND(N(data!V59), 0)</f>
        <v>200</v>
      </c>
      <c r="F21" s="271">
        <f>ROUND(N(data!V60), 2)</f>
        <v>0.13</v>
      </c>
      <c r="G21" s="198">
        <f>ROUND(N(data!V61), 0)</f>
        <v>14193</v>
      </c>
      <c r="H21" s="198">
        <f>ROUND(N(data!V62), 0)</f>
        <v>3027</v>
      </c>
      <c r="I21" s="198">
        <f>ROUND(N(data!V63), 0)</f>
        <v>998</v>
      </c>
      <c r="J21" s="198">
        <f>ROUND(N(data!V64), 0)</f>
        <v>352</v>
      </c>
      <c r="K21" s="198">
        <f>ROUND(N(data!V65), 0)</f>
        <v>0</v>
      </c>
      <c r="L21" s="198">
        <f>ROUND(N(data!V66), 0)</f>
        <v>4661</v>
      </c>
      <c r="M21" s="198">
        <f>ROUND(N(data!V67), 0)</f>
        <v>3396</v>
      </c>
      <c r="N21" s="198">
        <f>ROUND(N(data!V68), 0)</f>
        <v>0</v>
      </c>
      <c r="O21" s="198">
        <f>ROUND(N(data!V69), 0)</f>
        <v>410</v>
      </c>
      <c r="P21" s="198">
        <f>ROUND(N(data!V70), 0)</f>
        <v>0</v>
      </c>
      <c r="Q21" s="198">
        <f>ROUND(N(data!V71), 0)</f>
        <v>0</v>
      </c>
      <c r="R21" s="198">
        <f>ROUND(N(data!V72), 0)</f>
        <v>0</v>
      </c>
      <c r="S21" s="198">
        <f>ROUND(N(data!V73), 0)</f>
        <v>0</v>
      </c>
      <c r="T21" s="198">
        <f>ROUND(N(data!V74), 0)</f>
        <v>0</v>
      </c>
      <c r="U21" s="198">
        <f>ROUND(N(data!V75), 0)</f>
        <v>0</v>
      </c>
      <c r="V21" s="198">
        <f>ROUND(N(data!V76), 0)</f>
        <v>0</v>
      </c>
      <c r="W21" s="198">
        <f>ROUND(N(data!V77), 0)</f>
        <v>0</v>
      </c>
      <c r="X21" s="198">
        <f>ROUND(N(data!V78), 0)</f>
        <v>0</v>
      </c>
      <c r="Y21" s="198">
        <f>ROUND(N(data!V79), 0)</f>
        <v>0</v>
      </c>
      <c r="Z21" s="198">
        <f>ROUND(N(data!V80), 0)</f>
        <v>0</v>
      </c>
      <c r="AA21" s="198">
        <f>ROUND(N(data!V81), 0)</f>
        <v>0</v>
      </c>
      <c r="AB21" s="198">
        <f>ROUND(N(data!V82), 0)</f>
        <v>0</v>
      </c>
      <c r="AC21" s="198">
        <f>ROUND(N(data!V83), 0)</f>
        <v>410</v>
      </c>
      <c r="AD21" s="198">
        <f>ROUND(N(data!V84), 0)</f>
        <v>0</v>
      </c>
      <c r="AE21" s="198">
        <f>ROUND(N(data!V89), 0)</f>
        <v>52440</v>
      </c>
      <c r="AF21" s="198">
        <f>ROUND(N(data!V87), 0)</f>
        <v>2750</v>
      </c>
      <c r="AG21" s="198">
        <f>ROUND(N(data!V90), 0)</f>
        <v>101</v>
      </c>
      <c r="AH21" s="198">
        <f>ROUND(N(data!V91), 0)</f>
        <v>0</v>
      </c>
      <c r="AI21" s="198">
        <f>ROUND(N(data!V92), 0)</f>
        <v>101</v>
      </c>
      <c r="AJ21" s="198">
        <f>ROUND(N(data!V93), 0)</f>
        <v>32</v>
      </c>
      <c r="AK21" s="271">
        <f>ROUND(N(data!V94), 2)</f>
        <v>0</v>
      </c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</row>
    <row r="22" spans="1:89" s="11" customFormat="1" ht="12.6" customHeight="1">
      <c r="A22" s="12" t="str">
        <f>RIGHT(data!$C$97,3)</f>
        <v>080</v>
      </c>
      <c r="B22" s="200" t="str">
        <f>RIGHT(data!$C$96,4)</f>
        <v>2024</v>
      </c>
      <c r="C22" s="12" t="str">
        <f>data!W$55</f>
        <v>7120</v>
      </c>
      <c r="D22" s="12" t="s">
        <v>1163</v>
      </c>
      <c r="E22" s="198">
        <f>ROUND(N(data!W59), 0)</f>
        <v>0</v>
      </c>
      <c r="F22" s="271">
        <f>ROUND(N(data!W60), 2)</f>
        <v>0</v>
      </c>
      <c r="G22" s="198">
        <f>ROUND(N(data!W61), 0)</f>
        <v>0</v>
      </c>
      <c r="H22" s="198">
        <f>ROUND(N(data!W62), 0)</f>
        <v>0</v>
      </c>
      <c r="I22" s="198">
        <f>ROUND(N(data!W63), 0)</f>
        <v>0</v>
      </c>
      <c r="J22" s="198">
        <f>ROUND(N(data!W64), 0)</f>
        <v>0</v>
      </c>
      <c r="K22" s="198">
        <f>ROUND(N(data!W65), 0)</f>
        <v>0</v>
      </c>
      <c r="L22" s="198">
        <f>ROUND(N(data!W66), 0)</f>
        <v>0</v>
      </c>
      <c r="M22" s="198">
        <f>ROUND(N(data!W67), 0)</f>
        <v>0</v>
      </c>
      <c r="N22" s="198">
        <f>ROUND(N(data!W68), 0)</f>
        <v>0</v>
      </c>
      <c r="O22" s="198">
        <f>ROUND(N(data!W69), 0)</f>
        <v>0</v>
      </c>
      <c r="P22" s="198">
        <f>ROUND(N(data!W70), 0)</f>
        <v>0</v>
      </c>
      <c r="Q22" s="198">
        <f>ROUND(N(data!W71), 0)</f>
        <v>0</v>
      </c>
      <c r="R22" s="198">
        <f>ROUND(N(data!W72), 0)</f>
        <v>0</v>
      </c>
      <c r="S22" s="198">
        <f>ROUND(N(data!W73), 0)</f>
        <v>0</v>
      </c>
      <c r="T22" s="198">
        <f>ROUND(N(data!W74), 0)</f>
        <v>0</v>
      </c>
      <c r="U22" s="198">
        <f>ROUND(N(data!W75), 0)</f>
        <v>0</v>
      </c>
      <c r="V22" s="198">
        <f>ROUND(N(data!W76), 0)</f>
        <v>0</v>
      </c>
      <c r="W22" s="198">
        <f>ROUND(N(data!W77), 0)</f>
        <v>0</v>
      </c>
      <c r="X22" s="198">
        <f>ROUND(N(data!W78), 0)</f>
        <v>0</v>
      </c>
      <c r="Y22" s="198">
        <f>ROUND(N(data!W79), 0)</f>
        <v>0</v>
      </c>
      <c r="Z22" s="198">
        <f>ROUND(N(data!W80), 0)</f>
        <v>0</v>
      </c>
      <c r="AA22" s="198">
        <f>ROUND(N(data!W81), 0)</f>
        <v>0</v>
      </c>
      <c r="AB22" s="198">
        <f>ROUND(N(data!W82), 0)</f>
        <v>0</v>
      </c>
      <c r="AC22" s="198">
        <f>ROUND(N(data!W83), 0)</f>
        <v>0</v>
      </c>
      <c r="AD22" s="198">
        <f>ROUND(N(data!W84), 0)</f>
        <v>0</v>
      </c>
      <c r="AE22" s="198">
        <f>ROUND(N(data!W89), 0)</f>
        <v>0</v>
      </c>
      <c r="AF22" s="198">
        <f>ROUND(N(data!W87), 0)</f>
        <v>0</v>
      </c>
      <c r="AG22" s="198">
        <f>ROUND(N(data!W90), 0)</f>
        <v>0</v>
      </c>
      <c r="AH22" s="198">
        <f>ROUND(N(data!W91), 0)</f>
        <v>0</v>
      </c>
      <c r="AI22" s="198">
        <f>ROUND(N(data!W92), 0)</f>
        <v>0</v>
      </c>
      <c r="AJ22" s="198">
        <f>ROUND(N(data!W93), 0)</f>
        <v>0</v>
      </c>
      <c r="AK22" s="271">
        <f>ROUND(N(data!W94), 2)</f>
        <v>0</v>
      </c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</row>
    <row r="23" spans="1:89" s="11" customFormat="1" ht="12.6" customHeight="1">
      <c r="A23" s="12" t="str">
        <f>RIGHT(data!$C$97,3)</f>
        <v>080</v>
      </c>
      <c r="B23" s="200" t="str">
        <f>RIGHT(data!$C$96,4)</f>
        <v>2024</v>
      </c>
      <c r="C23" s="12" t="str">
        <f>data!X$55</f>
        <v>7130</v>
      </c>
      <c r="D23" s="12" t="s">
        <v>1163</v>
      </c>
      <c r="E23" s="198">
        <f>ROUND(N(data!X59), 0)</f>
        <v>0</v>
      </c>
      <c r="F23" s="271">
        <f>ROUND(N(data!X60), 2)</f>
        <v>0</v>
      </c>
      <c r="G23" s="198">
        <f>ROUND(N(data!X61), 0)</f>
        <v>0</v>
      </c>
      <c r="H23" s="198">
        <f>ROUND(N(data!X62), 0)</f>
        <v>0</v>
      </c>
      <c r="I23" s="198">
        <f>ROUND(N(data!X63), 0)</f>
        <v>0</v>
      </c>
      <c r="J23" s="198">
        <f>ROUND(N(data!X64), 0)</f>
        <v>0</v>
      </c>
      <c r="K23" s="198">
        <f>ROUND(N(data!X65), 0)</f>
        <v>0</v>
      </c>
      <c r="L23" s="198">
        <f>ROUND(N(data!X66), 0)</f>
        <v>0</v>
      </c>
      <c r="M23" s="198">
        <f>ROUND(N(data!X67), 0)</f>
        <v>0</v>
      </c>
      <c r="N23" s="198">
        <f>ROUND(N(data!X68), 0)</f>
        <v>0</v>
      </c>
      <c r="O23" s="198">
        <f>ROUND(N(data!X69), 0)</f>
        <v>0</v>
      </c>
      <c r="P23" s="198">
        <f>ROUND(N(data!X70), 0)</f>
        <v>0</v>
      </c>
      <c r="Q23" s="198">
        <f>ROUND(N(data!X71), 0)</f>
        <v>0</v>
      </c>
      <c r="R23" s="198">
        <f>ROUND(N(data!X72), 0)</f>
        <v>0</v>
      </c>
      <c r="S23" s="198">
        <f>ROUND(N(data!X73), 0)</f>
        <v>0</v>
      </c>
      <c r="T23" s="198">
        <f>ROUND(N(data!X74), 0)</f>
        <v>0</v>
      </c>
      <c r="U23" s="198">
        <f>ROUND(N(data!X75), 0)</f>
        <v>0</v>
      </c>
      <c r="V23" s="198">
        <f>ROUND(N(data!X76), 0)</f>
        <v>0</v>
      </c>
      <c r="W23" s="198">
        <f>ROUND(N(data!X77), 0)</f>
        <v>0</v>
      </c>
      <c r="X23" s="198">
        <f>ROUND(N(data!X78), 0)</f>
        <v>0</v>
      </c>
      <c r="Y23" s="198">
        <f>ROUND(N(data!X79), 0)</f>
        <v>0</v>
      </c>
      <c r="Z23" s="198">
        <f>ROUND(N(data!X80), 0)</f>
        <v>0</v>
      </c>
      <c r="AA23" s="198">
        <f>ROUND(N(data!X81), 0)</f>
        <v>0</v>
      </c>
      <c r="AB23" s="198">
        <f>ROUND(N(data!X82), 0)</f>
        <v>0</v>
      </c>
      <c r="AC23" s="198">
        <f>ROUND(N(data!X83), 0)</f>
        <v>0</v>
      </c>
      <c r="AD23" s="198">
        <f>ROUND(N(data!X84), 0)</f>
        <v>0</v>
      </c>
      <c r="AE23" s="198">
        <f>ROUND(N(data!X89), 0)</f>
        <v>0</v>
      </c>
      <c r="AF23" s="198">
        <f>ROUND(N(data!X87), 0)</f>
        <v>0</v>
      </c>
      <c r="AG23" s="198">
        <f>ROUND(N(data!X90), 0)</f>
        <v>0</v>
      </c>
      <c r="AH23" s="198">
        <f>ROUND(N(data!X91), 0)</f>
        <v>0</v>
      </c>
      <c r="AI23" s="198">
        <f>ROUND(N(data!X92), 0)</f>
        <v>0</v>
      </c>
      <c r="AJ23" s="198">
        <f>ROUND(N(data!X93), 0)</f>
        <v>0</v>
      </c>
      <c r="AK23" s="271">
        <f>ROUND(N(data!X94), 2)</f>
        <v>0</v>
      </c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</row>
    <row r="24" spans="1:89" s="11" customFormat="1" ht="12.6" customHeight="1">
      <c r="A24" s="12" t="str">
        <f>RIGHT(data!$C$97,3)</f>
        <v>080</v>
      </c>
      <c r="B24" s="200" t="str">
        <f>RIGHT(data!$C$96,4)</f>
        <v>2024</v>
      </c>
      <c r="C24" s="12" t="str">
        <f>data!Y$55</f>
        <v>7140</v>
      </c>
      <c r="D24" s="12" t="s">
        <v>1163</v>
      </c>
      <c r="E24" s="198">
        <f>ROUND(N(data!Y59), 0)</f>
        <v>636</v>
      </c>
      <c r="F24" s="271">
        <f>ROUND(N(data!Y60), 2)</f>
        <v>1.62</v>
      </c>
      <c r="G24" s="198">
        <f>ROUND(N(data!Y61), 0)</f>
        <v>179216</v>
      </c>
      <c r="H24" s="198">
        <f>ROUND(N(data!Y62), 0)</f>
        <v>38217</v>
      </c>
      <c r="I24" s="198">
        <f>ROUND(N(data!Y63), 0)</f>
        <v>12599</v>
      </c>
      <c r="J24" s="198">
        <f>ROUND(N(data!Y64), 0)</f>
        <v>4440</v>
      </c>
      <c r="K24" s="198">
        <f>ROUND(N(data!Y65), 0)</f>
        <v>0</v>
      </c>
      <c r="L24" s="198">
        <f>ROUND(N(data!Y66), 0)</f>
        <v>58851</v>
      </c>
      <c r="M24" s="198">
        <f>ROUND(N(data!Y67), 0)</f>
        <v>6052</v>
      </c>
      <c r="N24" s="198">
        <f>ROUND(N(data!Y68), 0)</f>
        <v>0</v>
      </c>
      <c r="O24" s="198">
        <f>ROUND(N(data!Y69), 0)</f>
        <v>5175</v>
      </c>
      <c r="P24" s="198">
        <f>ROUND(N(data!Y70), 0)</f>
        <v>0</v>
      </c>
      <c r="Q24" s="198">
        <f>ROUND(N(data!Y71), 0)</f>
        <v>0</v>
      </c>
      <c r="R24" s="198">
        <f>ROUND(N(data!Y72), 0)</f>
        <v>0</v>
      </c>
      <c r="S24" s="198">
        <f>ROUND(N(data!Y73), 0)</f>
        <v>0</v>
      </c>
      <c r="T24" s="198">
        <f>ROUND(N(data!Y74), 0)</f>
        <v>0</v>
      </c>
      <c r="U24" s="198">
        <f>ROUND(N(data!Y75), 0)</f>
        <v>0</v>
      </c>
      <c r="V24" s="198">
        <f>ROUND(N(data!Y76), 0)</f>
        <v>0</v>
      </c>
      <c r="W24" s="198">
        <f>ROUND(N(data!Y77), 0)</f>
        <v>0</v>
      </c>
      <c r="X24" s="198">
        <f>ROUND(N(data!Y78), 0)</f>
        <v>0</v>
      </c>
      <c r="Y24" s="198">
        <f>ROUND(N(data!Y79), 0)</f>
        <v>0</v>
      </c>
      <c r="Z24" s="198">
        <f>ROUND(N(data!Y80), 0)</f>
        <v>0</v>
      </c>
      <c r="AA24" s="198">
        <f>ROUND(N(data!Y81), 0)</f>
        <v>0</v>
      </c>
      <c r="AB24" s="198">
        <f>ROUND(N(data!Y82), 0)</f>
        <v>0</v>
      </c>
      <c r="AC24" s="198">
        <f>ROUND(N(data!Y83), 0)</f>
        <v>5175</v>
      </c>
      <c r="AD24" s="198">
        <f>ROUND(N(data!Y84), 0)</f>
        <v>0</v>
      </c>
      <c r="AE24" s="198">
        <f>ROUND(N(data!Y89), 0)</f>
        <v>662155</v>
      </c>
      <c r="AF24" s="198">
        <f>ROUND(N(data!Y87), 0)</f>
        <v>66770</v>
      </c>
      <c r="AG24" s="198">
        <f>ROUND(N(data!AB90), 0)</f>
        <v>180</v>
      </c>
      <c r="AH24" s="198">
        <f>ROUND(N(data!Y91), 0)</f>
        <v>0</v>
      </c>
      <c r="AI24" s="198">
        <f>ROUND(N(data!Y92), 0)</f>
        <v>1269</v>
      </c>
      <c r="AJ24" s="198">
        <f>ROUND(N(data!Y93), 0)</f>
        <v>406</v>
      </c>
      <c r="AK24" s="271">
        <f>ROUND(N(data!Y94), 2)</f>
        <v>0</v>
      </c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</row>
    <row r="25" spans="1:89" s="11" customFormat="1" ht="12.6" customHeight="1">
      <c r="A25" s="12" t="str">
        <f>RIGHT(data!$C$97,3)</f>
        <v>080</v>
      </c>
      <c r="B25" s="200" t="str">
        <f>RIGHT(data!$C$96,4)</f>
        <v>2024</v>
      </c>
      <c r="C25" s="12" t="str">
        <f>data!Z$55</f>
        <v>7150</v>
      </c>
      <c r="D25" s="12" t="s">
        <v>1163</v>
      </c>
      <c r="E25" s="198">
        <f>ROUND(N(data!Z59), 0)</f>
        <v>0</v>
      </c>
      <c r="F25" s="271">
        <f>ROUND(N(data!Z60), 2)</f>
        <v>0</v>
      </c>
      <c r="G25" s="198">
        <f>ROUND(N(data!Z61), 0)</f>
        <v>0</v>
      </c>
      <c r="H25" s="198">
        <f>ROUND(N(data!Z62), 0)</f>
        <v>0</v>
      </c>
      <c r="I25" s="198">
        <f>ROUND(N(data!Z63), 0)</f>
        <v>0</v>
      </c>
      <c r="J25" s="198">
        <f>ROUND(N(data!Z64), 0)</f>
        <v>0</v>
      </c>
      <c r="K25" s="198">
        <f>ROUND(N(data!Z65), 0)</f>
        <v>0</v>
      </c>
      <c r="L25" s="198">
        <f>ROUND(N(data!Z66), 0)</f>
        <v>0</v>
      </c>
      <c r="M25" s="198">
        <f>ROUND(N(data!Z67), 0)</f>
        <v>0</v>
      </c>
      <c r="N25" s="198">
        <f>ROUND(N(data!Z68), 0)</f>
        <v>0</v>
      </c>
      <c r="O25" s="198">
        <f>ROUND(N(data!Z69), 0)</f>
        <v>0</v>
      </c>
      <c r="P25" s="198">
        <f>ROUND(N(data!Z70), 0)</f>
        <v>0</v>
      </c>
      <c r="Q25" s="198">
        <f>ROUND(N(data!Z71), 0)</f>
        <v>0</v>
      </c>
      <c r="R25" s="198">
        <f>ROUND(N(data!Z72), 0)</f>
        <v>0</v>
      </c>
      <c r="S25" s="198">
        <f>ROUND(N(data!Z73), 0)</f>
        <v>0</v>
      </c>
      <c r="T25" s="198">
        <f>ROUND(N(data!Z74), 0)</f>
        <v>0</v>
      </c>
      <c r="U25" s="198">
        <f>ROUND(N(data!Z75), 0)</f>
        <v>0</v>
      </c>
      <c r="V25" s="198">
        <f>ROUND(N(data!Z76), 0)</f>
        <v>0</v>
      </c>
      <c r="W25" s="198">
        <f>ROUND(N(data!Z77), 0)</f>
        <v>0</v>
      </c>
      <c r="X25" s="198">
        <f>ROUND(N(data!Z78), 0)</f>
        <v>0</v>
      </c>
      <c r="Y25" s="198">
        <f>ROUND(N(data!Z79), 0)</f>
        <v>0</v>
      </c>
      <c r="Z25" s="198">
        <f>ROUND(N(data!Z80), 0)</f>
        <v>0</v>
      </c>
      <c r="AA25" s="198">
        <f>ROUND(N(data!Z81), 0)</f>
        <v>0</v>
      </c>
      <c r="AB25" s="198">
        <f>ROUND(N(data!Z82), 0)</f>
        <v>0</v>
      </c>
      <c r="AC25" s="198">
        <f>ROUND(N(data!Z83), 0)</f>
        <v>0</v>
      </c>
      <c r="AD25" s="198">
        <f>ROUND(N(data!Z84), 0)</f>
        <v>0</v>
      </c>
      <c r="AE25" s="198">
        <f>ROUND(N(data!Z89), 0)</f>
        <v>0</v>
      </c>
      <c r="AF25" s="198">
        <f>ROUND(N(data!Z87), 0)</f>
        <v>0</v>
      </c>
      <c r="AG25" s="198">
        <f>ROUND(N(data!Z90), 0)</f>
        <v>0</v>
      </c>
      <c r="AH25" s="198">
        <f>ROUND(N(data!Z91), 0)</f>
        <v>0</v>
      </c>
      <c r="AI25" s="198">
        <f>ROUND(N(data!Z92), 0)</f>
        <v>0</v>
      </c>
      <c r="AJ25" s="198">
        <f>ROUND(N(data!Z93), 0)</f>
        <v>0</v>
      </c>
      <c r="AK25" s="271">
        <f>ROUND(N(data!Z94), 2)</f>
        <v>0</v>
      </c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</row>
    <row r="26" spans="1:89" s="11" customFormat="1" ht="12.6" customHeight="1">
      <c r="A26" s="12" t="str">
        <f>RIGHT(data!$C$97,3)</f>
        <v>080</v>
      </c>
      <c r="B26" s="200" t="str">
        <f>RIGHT(data!$C$96,4)</f>
        <v>2024</v>
      </c>
      <c r="C26" s="12" t="str">
        <f>data!AA$55</f>
        <v>7160</v>
      </c>
      <c r="D26" s="12" t="s">
        <v>1163</v>
      </c>
      <c r="E26" s="198">
        <f>ROUND(N(data!AA59), 0)</f>
        <v>0</v>
      </c>
      <c r="F26" s="271">
        <f>ROUND(N(data!AA60), 2)</f>
        <v>0</v>
      </c>
      <c r="G26" s="198">
        <f>ROUND(N(data!AA61), 0)</f>
        <v>0</v>
      </c>
      <c r="H26" s="198">
        <f>ROUND(N(data!AA62), 0)</f>
        <v>0</v>
      </c>
      <c r="I26" s="198">
        <f>ROUND(N(data!AA63), 0)</f>
        <v>0</v>
      </c>
      <c r="J26" s="198">
        <f>ROUND(N(data!AA64), 0)</f>
        <v>0</v>
      </c>
      <c r="K26" s="198">
        <f>ROUND(N(data!AA65), 0)</f>
        <v>0</v>
      </c>
      <c r="L26" s="198">
        <f>ROUND(N(data!AA66), 0)</f>
        <v>0</v>
      </c>
      <c r="M26" s="198">
        <f>ROUND(N(data!AA67), 0)</f>
        <v>0</v>
      </c>
      <c r="N26" s="198">
        <f>ROUND(N(data!AA68), 0)</f>
        <v>0</v>
      </c>
      <c r="O26" s="198">
        <f>ROUND(N(data!AA69), 0)</f>
        <v>0</v>
      </c>
      <c r="P26" s="198">
        <f>ROUND(N(data!AA70), 0)</f>
        <v>0</v>
      </c>
      <c r="Q26" s="198">
        <f>ROUND(N(data!AA71), 0)</f>
        <v>0</v>
      </c>
      <c r="R26" s="198">
        <f>ROUND(N(data!AA72), 0)</f>
        <v>0</v>
      </c>
      <c r="S26" s="198">
        <f>ROUND(N(data!AA73), 0)</f>
        <v>0</v>
      </c>
      <c r="T26" s="198">
        <f>ROUND(N(data!AA74), 0)</f>
        <v>0</v>
      </c>
      <c r="U26" s="198">
        <f>ROUND(N(data!AA75), 0)</f>
        <v>0</v>
      </c>
      <c r="V26" s="198">
        <f>ROUND(N(data!AA76), 0)</f>
        <v>0</v>
      </c>
      <c r="W26" s="198">
        <f>ROUND(N(data!AA77), 0)</f>
        <v>0</v>
      </c>
      <c r="X26" s="198">
        <f>ROUND(N(data!AA78), 0)</f>
        <v>0</v>
      </c>
      <c r="Y26" s="198">
        <f>ROUND(N(data!AA79), 0)</f>
        <v>0</v>
      </c>
      <c r="Z26" s="198">
        <f>ROUND(N(data!AA80), 0)</f>
        <v>0</v>
      </c>
      <c r="AA26" s="198">
        <f>ROUND(N(data!AA81), 0)</f>
        <v>0</v>
      </c>
      <c r="AB26" s="198">
        <f>ROUND(N(data!AA82), 0)</f>
        <v>0</v>
      </c>
      <c r="AC26" s="198">
        <f>ROUND(N(data!AA83), 0)</f>
        <v>0</v>
      </c>
      <c r="AD26" s="198">
        <f>ROUND(N(data!AA84), 0)</f>
        <v>0</v>
      </c>
      <c r="AE26" s="198">
        <f>ROUND(N(data!AA89), 0)</f>
        <v>0</v>
      </c>
      <c r="AF26" s="198">
        <f>ROUND(N(data!AA87), 0)</f>
        <v>0</v>
      </c>
      <c r="AG26" s="198">
        <f>ROUND(N(data!AA90), 0)</f>
        <v>0</v>
      </c>
      <c r="AH26" s="198">
        <f>ROUND(N(data!AA91), 0)</f>
        <v>0</v>
      </c>
      <c r="AI26" s="198">
        <f>ROUND(N(data!AA92), 0)</f>
        <v>0</v>
      </c>
      <c r="AJ26" s="198">
        <f>ROUND(N(data!AA93), 0)</f>
        <v>0</v>
      </c>
      <c r="AK26" s="271">
        <f>ROUND(N(data!AA94), 2)</f>
        <v>0</v>
      </c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</row>
    <row r="27" spans="1:89" s="11" customFormat="1" ht="12.6" customHeight="1">
      <c r="A27" s="12" t="str">
        <f>RIGHT(data!$C$97,3)</f>
        <v>080</v>
      </c>
      <c r="B27" s="200" t="str">
        <f>RIGHT(data!$C$96,4)</f>
        <v>2024</v>
      </c>
      <c r="C27" s="12" t="str">
        <f>data!AB$55</f>
        <v>7170</v>
      </c>
      <c r="D27" s="12" t="s">
        <v>1163</v>
      </c>
      <c r="E27" s="198">
        <f>ROUND(N(data!AB59), 0)</f>
        <v>0</v>
      </c>
      <c r="F27" s="271">
        <f>ROUND(N(data!AB60), 2)</f>
        <v>0</v>
      </c>
      <c r="G27" s="198">
        <f>ROUND(N(data!AB61), 0)</f>
        <v>0</v>
      </c>
      <c r="H27" s="198">
        <f>ROUND(N(data!AB62), 0)</f>
        <v>0</v>
      </c>
      <c r="I27" s="198">
        <f>ROUND(N(data!AB63), 0)</f>
        <v>29479</v>
      </c>
      <c r="J27" s="198">
        <f>ROUND(N(data!AB64), 0)</f>
        <v>212135</v>
      </c>
      <c r="K27" s="198">
        <f>ROUND(N(data!AB65), 0)</f>
        <v>0</v>
      </c>
      <c r="L27" s="198">
        <f>ROUND(N(data!AB66), 0)</f>
        <v>108921</v>
      </c>
      <c r="M27" s="198">
        <f>ROUND(N(data!AB67), 0)</f>
        <v>6052</v>
      </c>
      <c r="N27" s="198">
        <f>ROUND(N(data!AB68), 0)</f>
        <v>18766</v>
      </c>
      <c r="O27" s="198">
        <f>ROUND(N(data!AB69), 0)</f>
        <v>89</v>
      </c>
      <c r="P27" s="198">
        <f>ROUND(N(data!AB70), 0)</f>
        <v>0</v>
      </c>
      <c r="Q27" s="198">
        <f>ROUND(N(data!AB71), 0)</f>
        <v>0</v>
      </c>
      <c r="R27" s="198">
        <f>ROUND(N(data!AB72), 0)</f>
        <v>0</v>
      </c>
      <c r="S27" s="198">
        <f>ROUND(N(data!AB73), 0)</f>
        <v>0</v>
      </c>
      <c r="T27" s="198">
        <f>ROUND(N(data!AB74), 0)</f>
        <v>0</v>
      </c>
      <c r="U27" s="198">
        <f>ROUND(N(data!AB75), 0)</f>
        <v>0</v>
      </c>
      <c r="V27" s="198">
        <f>ROUND(N(data!AB76), 0)</f>
        <v>0</v>
      </c>
      <c r="W27" s="198">
        <f>ROUND(N(data!AB77), 0)</f>
        <v>0</v>
      </c>
      <c r="X27" s="198">
        <f>ROUND(N(data!AB78), 0)</f>
        <v>0</v>
      </c>
      <c r="Y27" s="198">
        <f>ROUND(N(data!AB79), 0)</f>
        <v>0</v>
      </c>
      <c r="Z27" s="198">
        <f>ROUND(N(data!AB80), 0)</f>
        <v>0</v>
      </c>
      <c r="AA27" s="198">
        <f>ROUND(N(data!AB81), 0)</f>
        <v>0</v>
      </c>
      <c r="AB27" s="198">
        <f>ROUND(N(data!AB82), 0)</f>
        <v>0</v>
      </c>
      <c r="AC27" s="198">
        <f>ROUND(N(data!AB83), 0)</f>
        <v>89</v>
      </c>
      <c r="AD27" s="198">
        <f>ROUND(N(data!AB84), 0)</f>
        <v>35</v>
      </c>
      <c r="AE27" s="198">
        <f>ROUND(N(data!AB89), 0)</f>
        <v>677882</v>
      </c>
      <c r="AF27" s="198">
        <f>ROUND(N(data!AB87), 0)</f>
        <v>89868</v>
      </c>
      <c r="AG27" s="198" t="e">
        <f>ROUND(N(data!#REF!), 0)</f>
        <v>#REF!</v>
      </c>
      <c r="AH27" s="198">
        <f>ROUND(N(data!AB91), 0)</f>
        <v>0</v>
      </c>
      <c r="AI27" s="198">
        <f>ROUND(N(data!AB92), 0)</f>
        <v>180</v>
      </c>
      <c r="AJ27" s="198">
        <f>ROUND(N(data!AB93), 0)</f>
        <v>0</v>
      </c>
      <c r="AK27" s="271">
        <f>ROUND(N(data!AB94), 2)</f>
        <v>0</v>
      </c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</row>
    <row r="28" spans="1:89" s="11" customFormat="1" ht="12.6" customHeight="1">
      <c r="A28" s="12" t="str">
        <f>RIGHT(data!$C$97,3)</f>
        <v>080</v>
      </c>
      <c r="B28" s="200" t="str">
        <f>RIGHT(data!$C$96,4)</f>
        <v>2024</v>
      </c>
      <c r="C28" s="12" t="str">
        <f>data!AC$55</f>
        <v>7180</v>
      </c>
      <c r="D28" s="12" t="s">
        <v>1163</v>
      </c>
      <c r="E28" s="198">
        <f>ROUND(N(data!AC59), 0)</f>
        <v>0</v>
      </c>
      <c r="F28" s="271">
        <f>ROUND(N(data!AC60), 2)</f>
        <v>0</v>
      </c>
      <c r="G28" s="198">
        <f>ROUND(N(data!AC61), 0)</f>
        <v>0</v>
      </c>
      <c r="H28" s="198">
        <f>ROUND(N(data!AC62), 0)</f>
        <v>0</v>
      </c>
      <c r="I28" s="198">
        <f>ROUND(N(data!AC63), 0)</f>
        <v>0</v>
      </c>
      <c r="J28" s="198">
        <f>ROUND(N(data!AC64), 0)</f>
        <v>0</v>
      </c>
      <c r="K28" s="198">
        <f>ROUND(N(data!AC65), 0)</f>
        <v>0</v>
      </c>
      <c r="L28" s="198">
        <f>ROUND(N(data!AC66), 0)</f>
        <v>0</v>
      </c>
      <c r="M28" s="198">
        <f>ROUND(N(data!AC67), 0)</f>
        <v>0</v>
      </c>
      <c r="N28" s="198">
        <f>ROUND(N(data!AC68), 0)</f>
        <v>0</v>
      </c>
      <c r="O28" s="198">
        <f>ROUND(N(data!AC69), 0)</f>
        <v>0</v>
      </c>
      <c r="P28" s="198">
        <f>ROUND(N(data!AC70), 0)</f>
        <v>0</v>
      </c>
      <c r="Q28" s="198">
        <f>ROUND(N(data!AC71), 0)</f>
        <v>0</v>
      </c>
      <c r="R28" s="198">
        <f>ROUND(N(data!AC72), 0)</f>
        <v>0</v>
      </c>
      <c r="S28" s="198">
        <f>ROUND(N(data!AC73), 0)</f>
        <v>0</v>
      </c>
      <c r="T28" s="198">
        <f>ROUND(N(data!AC74), 0)</f>
        <v>0</v>
      </c>
      <c r="U28" s="198">
        <f>ROUND(N(data!AC75), 0)</f>
        <v>0</v>
      </c>
      <c r="V28" s="198">
        <f>ROUND(N(data!AC76), 0)</f>
        <v>0</v>
      </c>
      <c r="W28" s="198">
        <f>ROUND(N(data!AC77), 0)</f>
        <v>0</v>
      </c>
      <c r="X28" s="198">
        <f>ROUND(N(data!AC78), 0)</f>
        <v>0</v>
      </c>
      <c r="Y28" s="198">
        <f>ROUND(N(data!AC79), 0)</f>
        <v>0</v>
      </c>
      <c r="Z28" s="198">
        <f>ROUND(N(data!AC80), 0)</f>
        <v>0</v>
      </c>
      <c r="AA28" s="198">
        <f>ROUND(N(data!AC81), 0)</f>
        <v>0</v>
      </c>
      <c r="AB28" s="198">
        <f>ROUND(N(data!AC82), 0)</f>
        <v>0</v>
      </c>
      <c r="AC28" s="198">
        <f>ROUND(N(data!AC83), 0)</f>
        <v>0</v>
      </c>
      <c r="AD28" s="198">
        <f>ROUND(N(data!AC84), 0)</f>
        <v>0</v>
      </c>
      <c r="AE28" s="198">
        <f>ROUND(N(data!AC89), 0)</f>
        <v>0</v>
      </c>
      <c r="AF28" s="198">
        <f>ROUND(N(data!AC87), 0)</f>
        <v>0</v>
      </c>
      <c r="AG28" s="198">
        <f>ROUND(N(data!AC90), 0)</f>
        <v>0</v>
      </c>
      <c r="AH28" s="198">
        <f>ROUND(N(data!AC91), 0)</f>
        <v>0</v>
      </c>
      <c r="AI28" s="198">
        <f>ROUND(N(data!AC92), 0)</f>
        <v>0</v>
      </c>
      <c r="AJ28" s="198">
        <f>ROUND(N(data!AC93), 0)</f>
        <v>0</v>
      </c>
      <c r="AK28" s="271">
        <f>ROUND(N(data!AC94), 2)</f>
        <v>0</v>
      </c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</row>
    <row r="29" spans="1:89" s="11" customFormat="1" ht="12.6" customHeight="1">
      <c r="A29" s="12" t="str">
        <f>RIGHT(data!$C$97,3)</f>
        <v>080</v>
      </c>
      <c r="B29" s="200" t="str">
        <f>RIGHT(data!$C$96,4)</f>
        <v>2024</v>
      </c>
      <c r="C29" s="12" t="str">
        <f>data!AD$55</f>
        <v>7190</v>
      </c>
      <c r="D29" s="12" t="s">
        <v>1163</v>
      </c>
      <c r="E29" s="198">
        <f>ROUND(N(data!AD59), 0)</f>
        <v>0</v>
      </c>
      <c r="F29" s="271">
        <f>ROUND(N(data!AD60), 2)</f>
        <v>0</v>
      </c>
      <c r="G29" s="198">
        <f>ROUND(N(data!AD61), 0)</f>
        <v>0</v>
      </c>
      <c r="H29" s="198">
        <f>ROUND(N(data!AD62), 0)</f>
        <v>0</v>
      </c>
      <c r="I29" s="198">
        <f>ROUND(N(data!AD63), 0)</f>
        <v>0</v>
      </c>
      <c r="J29" s="198">
        <f>ROUND(N(data!AD64), 0)</f>
        <v>0</v>
      </c>
      <c r="K29" s="198">
        <f>ROUND(N(data!AD65), 0)</f>
        <v>0</v>
      </c>
      <c r="L29" s="198">
        <f>ROUND(N(data!AD66), 0)</f>
        <v>0</v>
      </c>
      <c r="M29" s="198">
        <f>ROUND(N(data!AD67), 0)</f>
        <v>0</v>
      </c>
      <c r="N29" s="198">
        <f>ROUND(N(data!AD68), 0)</f>
        <v>0</v>
      </c>
      <c r="O29" s="198">
        <f>ROUND(N(data!AD69), 0)</f>
        <v>0</v>
      </c>
      <c r="P29" s="198">
        <f>ROUND(N(data!AD70), 0)</f>
        <v>0</v>
      </c>
      <c r="Q29" s="198">
        <f>ROUND(N(data!AD71), 0)</f>
        <v>0</v>
      </c>
      <c r="R29" s="198">
        <f>ROUND(N(data!AD72), 0)</f>
        <v>0</v>
      </c>
      <c r="S29" s="198">
        <f>ROUND(N(data!AD73), 0)</f>
        <v>0</v>
      </c>
      <c r="T29" s="198">
        <f>ROUND(N(data!AD74), 0)</f>
        <v>0</v>
      </c>
      <c r="U29" s="198">
        <f>ROUND(N(data!AD75), 0)</f>
        <v>0</v>
      </c>
      <c r="V29" s="198">
        <f>ROUND(N(data!AD76), 0)</f>
        <v>0</v>
      </c>
      <c r="W29" s="198">
        <f>ROUND(N(data!AD77), 0)</f>
        <v>0</v>
      </c>
      <c r="X29" s="198">
        <f>ROUND(N(data!AD78), 0)</f>
        <v>0</v>
      </c>
      <c r="Y29" s="198">
        <f>ROUND(N(data!AD79), 0)</f>
        <v>0</v>
      </c>
      <c r="Z29" s="198">
        <f>ROUND(N(data!AD80), 0)</f>
        <v>0</v>
      </c>
      <c r="AA29" s="198">
        <f>ROUND(N(data!AD81), 0)</f>
        <v>0</v>
      </c>
      <c r="AB29" s="198">
        <f>ROUND(N(data!AD82), 0)</f>
        <v>0</v>
      </c>
      <c r="AC29" s="198">
        <f>ROUND(N(data!AD83), 0)</f>
        <v>0</v>
      </c>
      <c r="AD29" s="198">
        <f>ROUND(N(data!AD84), 0)</f>
        <v>0</v>
      </c>
      <c r="AE29" s="198">
        <f>ROUND(N(data!AD89), 0)</f>
        <v>0</v>
      </c>
      <c r="AF29" s="198">
        <f>ROUND(N(data!AD87), 0)</f>
        <v>0</v>
      </c>
      <c r="AG29" s="198">
        <f>ROUND(N(data!AD90), 0)</f>
        <v>0</v>
      </c>
      <c r="AH29" s="198">
        <f>ROUND(N(data!AD91), 0)</f>
        <v>0</v>
      </c>
      <c r="AI29" s="198">
        <f>ROUND(N(data!AD92), 0)</f>
        <v>0</v>
      </c>
      <c r="AJ29" s="198">
        <f>ROUND(N(data!AD93), 0)</f>
        <v>0</v>
      </c>
      <c r="AK29" s="271">
        <f>ROUND(N(data!AD94), 2)</f>
        <v>0</v>
      </c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</row>
    <row r="30" spans="1:89" s="11" customFormat="1" ht="12.6" customHeight="1">
      <c r="A30" s="12" t="str">
        <f>RIGHT(data!$C$97,3)</f>
        <v>080</v>
      </c>
      <c r="B30" s="200" t="str">
        <f>RIGHT(data!$C$96,4)</f>
        <v>2024</v>
      </c>
      <c r="C30" s="12" t="str">
        <f>data!AE$55</f>
        <v>7200</v>
      </c>
      <c r="D30" s="12" t="s">
        <v>1163</v>
      </c>
      <c r="E30" s="198">
        <f>ROUND(N(data!AE59), 0)</f>
        <v>2366</v>
      </c>
      <c r="F30" s="271">
        <f>ROUND(N(data!AE60), 2)</f>
        <v>3.93</v>
      </c>
      <c r="G30" s="198">
        <f>ROUND(N(data!AE61), 0)</f>
        <v>448225</v>
      </c>
      <c r="H30" s="198">
        <f>ROUND(N(data!AE62), 0)</f>
        <v>95582</v>
      </c>
      <c r="I30" s="198">
        <f>ROUND(N(data!AE63), 0)</f>
        <v>618</v>
      </c>
      <c r="J30" s="198">
        <f>ROUND(N(data!AE64), 0)</f>
        <v>7457</v>
      </c>
      <c r="K30" s="198">
        <f>ROUND(N(data!AE65), 0)</f>
        <v>0</v>
      </c>
      <c r="L30" s="198">
        <f>ROUND(N(data!AE66), 0)</f>
        <v>19373</v>
      </c>
      <c r="M30" s="198">
        <f>ROUND(N(data!AE67), 0)</f>
        <v>31203</v>
      </c>
      <c r="N30" s="198">
        <f>ROUND(N(data!AE68), 0)</f>
        <v>0</v>
      </c>
      <c r="O30" s="198">
        <f>ROUND(N(data!AE69), 0)</f>
        <v>3330</v>
      </c>
      <c r="P30" s="198">
        <f>ROUND(N(data!AE70), 0)</f>
        <v>0</v>
      </c>
      <c r="Q30" s="198">
        <f>ROUND(N(data!AE71), 0)</f>
        <v>0</v>
      </c>
      <c r="R30" s="198">
        <f>ROUND(N(data!AE72), 0)</f>
        <v>0</v>
      </c>
      <c r="S30" s="198">
        <f>ROUND(N(data!AE73), 0)</f>
        <v>0</v>
      </c>
      <c r="T30" s="198">
        <f>ROUND(N(data!AE74), 0)</f>
        <v>0</v>
      </c>
      <c r="U30" s="198">
        <f>ROUND(N(data!AE75), 0)</f>
        <v>0</v>
      </c>
      <c r="V30" s="198">
        <f>ROUND(N(data!AE76), 0)</f>
        <v>0</v>
      </c>
      <c r="W30" s="198">
        <f>ROUND(N(data!AE77), 0)</f>
        <v>0</v>
      </c>
      <c r="X30" s="198">
        <f>ROUND(N(data!AE78), 0)</f>
        <v>0</v>
      </c>
      <c r="Y30" s="198">
        <f>ROUND(N(data!AE79), 0)</f>
        <v>0</v>
      </c>
      <c r="Z30" s="198">
        <f>ROUND(N(data!AE80), 0)</f>
        <v>0</v>
      </c>
      <c r="AA30" s="198">
        <f>ROUND(N(data!AE81), 0)</f>
        <v>0</v>
      </c>
      <c r="AB30" s="198">
        <f>ROUND(N(data!AE82), 0)</f>
        <v>0</v>
      </c>
      <c r="AC30" s="198">
        <f>ROUND(N(data!AE83), 0)</f>
        <v>3330</v>
      </c>
      <c r="AD30" s="198">
        <f>ROUND(N(data!AE84), 0)</f>
        <v>0</v>
      </c>
      <c r="AE30" s="198">
        <f>ROUND(N(data!AE89), 0)</f>
        <v>639298</v>
      </c>
      <c r="AF30" s="198">
        <f>ROUND(N(data!AE87), 0)</f>
        <v>85915</v>
      </c>
      <c r="AG30" s="198">
        <f>ROUND(N(data!AE90), 0)</f>
        <v>928</v>
      </c>
      <c r="AH30" s="198">
        <f>ROUND(N(data!AE91), 0)</f>
        <v>0</v>
      </c>
      <c r="AI30" s="198">
        <f>ROUND(N(data!AE92), 0)</f>
        <v>928</v>
      </c>
      <c r="AJ30" s="198">
        <f>ROUND(N(data!AE93), 0)</f>
        <v>2372</v>
      </c>
      <c r="AK30" s="271">
        <f>ROUND(N(data!AE94), 2)</f>
        <v>0</v>
      </c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</row>
    <row r="31" spans="1:89" s="11" customFormat="1" ht="12.6" customHeight="1">
      <c r="A31" s="12" t="str">
        <f>RIGHT(data!$C$97,3)</f>
        <v>080</v>
      </c>
      <c r="B31" s="200" t="str">
        <f>RIGHT(data!$C$96,4)</f>
        <v>2024</v>
      </c>
      <c r="C31" s="12" t="str">
        <f>data!AF$55</f>
        <v>7220</v>
      </c>
      <c r="D31" s="12" t="s">
        <v>1163</v>
      </c>
      <c r="E31" s="198">
        <f>ROUND(N(data!AF59), 0)</f>
        <v>0</v>
      </c>
      <c r="F31" s="271">
        <f>ROUND(N(data!AF60), 2)</f>
        <v>0</v>
      </c>
      <c r="G31" s="198">
        <f>ROUND(N(data!AF61), 0)</f>
        <v>0</v>
      </c>
      <c r="H31" s="198">
        <f>ROUND(N(data!AF62), 0)</f>
        <v>0</v>
      </c>
      <c r="I31" s="198">
        <f>ROUND(N(data!AF63), 0)</f>
        <v>0</v>
      </c>
      <c r="J31" s="198">
        <f>ROUND(N(data!AF64), 0)</f>
        <v>0</v>
      </c>
      <c r="K31" s="198">
        <f>ROUND(N(data!AF65), 0)</f>
        <v>0</v>
      </c>
      <c r="L31" s="198">
        <f>ROUND(N(data!AF66), 0)</f>
        <v>0</v>
      </c>
      <c r="M31" s="198">
        <f>ROUND(N(data!AF67), 0)</f>
        <v>0</v>
      </c>
      <c r="N31" s="198">
        <f>ROUND(N(data!AF68), 0)</f>
        <v>0</v>
      </c>
      <c r="O31" s="198">
        <f>ROUND(N(data!AF69), 0)</f>
        <v>0</v>
      </c>
      <c r="P31" s="198">
        <f>ROUND(N(data!AF70), 0)</f>
        <v>0</v>
      </c>
      <c r="Q31" s="198">
        <f>ROUND(N(data!AF71), 0)</f>
        <v>0</v>
      </c>
      <c r="R31" s="198">
        <f>ROUND(N(data!AF72), 0)</f>
        <v>0</v>
      </c>
      <c r="S31" s="198">
        <f>ROUND(N(data!AF73), 0)</f>
        <v>0</v>
      </c>
      <c r="T31" s="198">
        <f>ROUND(N(data!AF74), 0)</f>
        <v>0</v>
      </c>
      <c r="U31" s="198">
        <f>ROUND(N(data!AF75), 0)</f>
        <v>0</v>
      </c>
      <c r="V31" s="198">
        <f>ROUND(N(data!AF76), 0)</f>
        <v>0</v>
      </c>
      <c r="W31" s="198">
        <f>ROUND(N(data!AF77), 0)</f>
        <v>0</v>
      </c>
      <c r="X31" s="198">
        <f>ROUND(N(data!AF78), 0)</f>
        <v>0</v>
      </c>
      <c r="Y31" s="198">
        <f>ROUND(N(data!AF79), 0)</f>
        <v>0</v>
      </c>
      <c r="Z31" s="198">
        <f>ROUND(N(data!AF80), 0)</f>
        <v>0</v>
      </c>
      <c r="AA31" s="198">
        <f>ROUND(N(data!AF81), 0)</f>
        <v>0</v>
      </c>
      <c r="AB31" s="198">
        <f>ROUND(N(data!AF82), 0)</f>
        <v>0</v>
      </c>
      <c r="AC31" s="198">
        <f>ROUND(N(data!AF83), 0)</f>
        <v>0</v>
      </c>
      <c r="AD31" s="198">
        <f>ROUND(N(data!AF84), 0)</f>
        <v>0</v>
      </c>
      <c r="AE31" s="198">
        <f>ROUND(N(data!AF89), 0)</f>
        <v>0</v>
      </c>
      <c r="AF31" s="198">
        <f>ROUND(N(data!AF87), 0)</f>
        <v>0</v>
      </c>
      <c r="AG31" s="198">
        <f>ROUND(N(data!AF90), 0)</f>
        <v>0</v>
      </c>
      <c r="AH31" s="198">
        <f>ROUND(N(data!AF91), 0)</f>
        <v>0</v>
      </c>
      <c r="AI31" s="198">
        <f>ROUND(N(data!AF92), 0)</f>
        <v>0</v>
      </c>
      <c r="AJ31" s="198">
        <f>ROUND(N(data!AF93), 0)</f>
        <v>0</v>
      </c>
      <c r="AK31" s="271">
        <f>ROUND(N(data!AF94), 2)</f>
        <v>0</v>
      </c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</row>
    <row r="32" spans="1:89" s="11" customFormat="1" ht="12.6" customHeight="1">
      <c r="A32" s="12" t="str">
        <f>RIGHT(data!$C$97,3)</f>
        <v>080</v>
      </c>
      <c r="B32" s="200" t="str">
        <f>RIGHT(data!$C$96,4)</f>
        <v>2024</v>
      </c>
      <c r="C32" s="12" t="str">
        <f>data!AG$55</f>
        <v>7230</v>
      </c>
      <c r="D32" s="12" t="s">
        <v>1163</v>
      </c>
      <c r="E32" s="198">
        <f>ROUND(N(data!AG59), 0)</f>
        <v>664</v>
      </c>
      <c r="F32" s="271">
        <f>ROUND(N(data!AG60), 2)</f>
        <v>0</v>
      </c>
      <c r="G32" s="198">
        <f>ROUND(N(data!AG61), 0)</f>
        <v>2023</v>
      </c>
      <c r="H32" s="198">
        <f>ROUND(N(data!AG62), 0)</f>
        <v>431</v>
      </c>
      <c r="I32" s="198">
        <f>ROUND(N(data!AG63), 0)</f>
        <v>971601</v>
      </c>
      <c r="J32" s="198">
        <f>ROUND(N(data!AG64), 0)</f>
        <v>11921</v>
      </c>
      <c r="K32" s="198">
        <f>ROUND(N(data!AG65), 0)</f>
        <v>0</v>
      </c>
      <c r="L32" s="198">
        <f>ROUND(N(data!AG66), 0)</f>
        <v>965</v>
      </c>
      <c r="M32" s="198">
        <f>ROUND(N(data!AG67), 0)</f>
        <v>19065</v>
      </c>
      <c r="N32" s="198">
        <f>ROUND(N(data!AG68), 0)</f>
        <v>0</v>
      </c>
      <c r="O32" s="198">
        <f>ROUND(N(data!AG69), 0)</f>
        <v>1833</v>
      </c>
      <c r="P32" s="198">
        <f>ROUND(N(data!AG70), 0)</f>
        <v>0</v>
      </c>
      <c r="Q32" s="198">
        <f>ROUND(N(data!AG71), 0)</f>
        <v>0</v>
      </c>
      <c r="R32" s="198">
        <f>ROUND(N(data!AG72), 0)</f>
        <v>0</v>
      </c>
      <c r="S32" s="198">
        <f>ROUND(N(data!AG73), 0)</f>
        <v>0</v>
      </c>
      <c r="T32" s="198">
        <f>ROUND(N(data!AG74), 0)</f>
        <v>0</v>
      </c>
      <c r="U32" s="198">
        <f>ROUND(N(data!AG75), 0)</f>
        <v>0</v>
      </c>
      <c r="V32" s="198">
        <f>ROUND(N(data!AG76), 0)</f>
        <v>0</v>
      </c>
      <c r="W32" s="198">
        <f>ROUND(N(data!AG77), 0)</f>
        <v>0</v>
      </c>
      <c r="X32" s="198">
        <f>ROUND(N(data!AG78), 0)</f>
        <v>0</v>
      </c>
      <c r="Y32" s="198">
        <f>ROUND(N(data!AG79), 0)</f>
        <v>0</v>
      </c>
      <c r="Z32" s="198">
        <f>ROUND(N(data!AG80), 0)</f>
        <v>0</v>
      </c>
      <c r="AA32" s="198">
        <f>ROUND(N(data!AG81), 0)</f>
        <v>0</v>
      </c>
      <c r="AB32" s="198">
        <f>ROUND(N(data!AG82), 0)</f>
        <v>0</v>
      </c>
      <c r="AC32" s="198">
        <f>ROUND(N(data!AG83), 0)</f>
        <v>1833</v>
      </c>
      <c r="AD32" s="198">
        <f>ROUND(N(data!AG84), 0)</f>
        <v>0</v>
      </c>
      <c r="AE32" s="198">
        <f>ROUND(N(data!AG89), 0)</f>
        <v>1156033</v>
      </c>
      <c r="AF32" s="198">
        <f>ROUND(N(data!AG87), 0)</f>
        <v>64579</v>
      </c>
      <c r="AG32" s="198">
        <f>ROUND(N(data!AG90), 0)</f>
        <v>567</v>
      </c>
      <c r="AH32" s="198">
        <f>ROUND(N(data!AG91), 0)</f>
        <v>0</v>
      </c>
      <c r="AI32" s="198">
        <f>ROUND(N(data!AG92), 0)</f>
        <v>567</v>
      </c>
      <c r="AJ32" s="198">
        <f>ROUND(N(data!AG93), 0)</f>
        <v>1083</v>
      </c>
      <c r="AK32" s="271">
        <f>ROUND(N(data!AG94), 2)</f>
        <v>0</v>
      </c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</row>
    <row r="33" spans="1:89" s="11" customFormat="1" ht="12.6" customHeight="1">
      <c r="A33" s="12" t="str">
        <f>RIGHT(data!$C$97,3)</f>
        <v>080</v>
      </c>
      <c r="B33" s="200" t="str">
        <f>RIGHT(data!$C$96,4)</f>
        <v>2024</v>
      </c>
      <c r="C33" s="12" t="str">
        <f>data!AH$55</f>
        <v>7240</v>
      </c>
      <c r="D33" s="12" t="s">
        <v>1163</v>
      </c>
      <c r="E33" s="198">
        <f>ROUND(N(data!AH59), 0)</f>
        <v>66</v>
      </c>
      <c r="F33" s="271">
        <f>ROUND(N(data!AH60), 2)</f>
        <v>0.67</v>
      </c>
      <c r="G33" s="198">
        <f>ROUND(N(data!AH61), 0)</f>
        <v>106940</v>
      </c>
      <c r="H33" s="198">
        <f>ROUND(N(data!AH62), 0)</f>
        <v>22804</v>
      </c>
      <c r="I33" s="198">
        <f>ROUND(N(data!AH63), 0)</f>
        <v>0</v>
      </c>
      <c r="J33" s="198">
        <f>ROUND(N(data!AH64), 0)</f>
        <v>21071</v>
      </c>
      <c r="K33" s="198">
        <f>ROUND(N(data!AH65), 0)</f>
        <v>0</v>
      </c>
      <c r="L33" s="198">
        <f>ROUND(N(data!AH66), 0)</f>
        <v>6509</v>
      </c>
      <c r="M33" s="198">
        <f>ROUND(N(data!AH67), 0)</f>
        <v>28681</v>
      </c>
      <c r="N33" s="198">
        <f>ROUND(N(data!AH68), 0)</f>
        <v>2750</v>
      </c>
      <c r="O33" s="198">
        <f>ROUND(N(data!AH69), 0)</f>
        <v>14158</v>
      </c>
      <c r="P33" s="198">
        <f>ROUND(N(data!AH70), 0)</f>
        <v>0</v>
      </c>
      <c r="Q33" s="198">
        <f>ROUND(N(data!AH71), 0)</f>
        <v>0</v>
      </c>
      <c r="R33" s="198">
        <f>ROUND(N(data!AH72), 0)</f>
        <v>0</v>
      </c>
      <c r="S33" s="198">
        <f>ROUND(N(data!AH73), 0)</f>
        <v>0</v>
      </c>
      <c r="T33" s="198">
        <f>ROUND(N(data!AH74), 0)</f>
        <v>0</v>
      </c>
      <c r="U33" s="198">
        <f>ROUND(N(data!AH75), 0)</f>
        <v>0</v>
      </c>
      <c r="V33" s="198">
        <f>ROUND(N(data!AH76), 0)</f>
        <v>0</v>
      </c>
      <c r="W33" s="198">
        <f>ROUND(N(data!AH77), 0)</f>
        <v>0</v>
      </c>
      <c r="X33" s="198">
        <f>ROUND(N(data!AH78), 0)</f>
        <v>0</v>
      </c>
      <c r="Y33" s="198">
        <f>ROUND(N(data!AH79), 0)</f>
        <v>0</v>
      </c>
      <c r="Z33" s="198">
        <f>ROUND(N(data!AH80), 0)</f>
        <v>0</v>
      </c>
      <c r="AA33" s="198">
        <f>ROUND(N(data!AH81), 0)</f>
        <v>0</v>
      </c>
      <c r="AB33" s="198">
        <f>ROUND(N(data!AH82), 0)</f>
        <v>0</v>
      </c>
      <c r="AC33" s="198">
        <f>ROUND(N(data!AH83), 0)</f>
        <v>14158</v>
      </c>
      <c r="AD33" s="198">
        <f>ROUND(N(data!AH84), 0)</f>
        <v>0</v>
      </c>
      <c r="AE33" s="198">
        <f>ROUND(N(data!AH89), 0)</f>
        <v>104344</v>
      </c>
      <c r="AF33" s="198">
        <f>ROUND(N(data!AH87), 0)</f>
        <v>0</v>
      </c>
      <c r="AG33" s="198">
        <f>ROUND(N(data!AH90), 0)</f>
        <v>853</v>
      </c>
      <c r="AH33" s="198">
        <f>ROUND(N(data!AH91), 0)</f>
        <v>0</v>
      </c>
      <c r="AI33" s="198">
        <f>ROUND(N(data!AH92), 0)</f>
        <v>853</v>
      </c>
      <c r="AJ33" s="198">
        <f>ROUND(N(data!AH93), 0)</f>
        <v>156</v>
      </c>
      <c r="AK33" s="271">
        <f>ROUND(N(data!AH94), 2)</f>
        <v>0</v>
      </c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</row>
    <row r="34" spans="1:89" s="11" customFormat="1" ht="12.6" customHeight="1">
      <c r="A34" s="12" t="str">
        <f>RIGHT(data!$C$97,3)</f>
        <v>080</v>
      </c>
      <c r="B34" s="200" t="str">
        <f>RIGHT(data!$C$96,4)</f>
        <v>2024</v>
      </c>
      <c r="C34" s="12" t="str">
        <f>data!AI$55</f>
        <v>7250</v>
      </c>
      <c r="D34" s="12" t="s">
        <v>1163</v>
      </c>
      <c r="E34" s="198">
        <f>ROUND(N(data!AI59), 0)</f>
        <v>0</v>
      </c>
      <c r="F34" s="271">
        <f>ROUND(N(data!AI60), 2)</f>
        <v>0</v>
      </c>
      <c r="G34" s="198">
        <f>ROUND(N(data!AI61), 0)</f>
        <v>0</v>
      </c>
      <c r="H34" s="198">
        <f>ROUND(N(data!AI62), 0)</f>
        <v>0</v>
      </c>
      <c r="I34" s="198">
        <f>ROUND(N(data!AI63), 0)</f>
        <v>0</v>
      </c>
      <c r="J34" s="198">
        <f>ROUND(N(data!AI64), 0)</f>
        <v>0</v>
      </c>
      <c r="K34" s="198">
        <f>ROUND(N(data!AI65), 0)</f>
        <v>0</v>
      </c>
      <c r="L34" s="198">
        <f>ROUND(N(data!AI66), 0)</f>
        <v>0</v>
      </c>
      <c r="M34" s="198">
        <f>ROUND(N(data!AI67), 0)</f>
        <v>0</v>
      </c>
      <c r="N34" s="198">
        <f>ROUND(N(data!AI68), 0)</f>
        <v>0</v>
      </c>
      <c r="O34" s="198">
        <f>ROUND(N(data!AI69), 0)</f>
        <v>0</v>
      </c>
      <c r="P34" s="198">
        <f>ROUND(N(data!AI70), 0)</f>
        <v>0</v>
      </c>
      <c r="Q34" s="198">
        <f>ROUND(N(data!AI71), 0)</f>
        <v>0</v>
      </c>
      <c r="R34" s="198">
        <f>ROUND(N(data!AI72), 0)</f>
        <v>0</v>
      </c>
      <c r="S34" s="198">
        <f>ROUND(N(data!AI73), 0)</f>
        <v>0</v>
      </c>
      <c r="T34" s="198">
        <f>ROUND(N(data!AI74), 0)</f>
        <v>0</v>
      </c>
      <c r="U34" s="198">
        <f>ROUND(N(data!AI75), 0)</f>
        <v>0</v>
      </c>
      <c r="V34" s="198">
        <f>ROUND(N(data!AI76), 0)</f>
        <v>0</v>
      </c>
      <c r="W34" s="198">
        <f>ROUND(N(data!AI77), 0)</f>
        <v>0</v>
      </c>
      <c r="X34" s="198">
        <f>ROUND(N(data!AI78), 0)</f>
        <v>0</v>
      </c>
      <c r="Y34" s="198">
        <f>ROUND(N(data!AI79), 0)</f>
        <v>0</v>
      </c>
      <c r="Z34" s="198">
        <f>ROUND(N(data!AI80), 0)</f>
        <v>0</v>
      </c>
      <c r="AA34" s="198">
        <f>ROUND(N(data!AI81), 0)</f>
        <v>0</v>
      </c>
      <c r="AB34" s="198">
        <f>ROUND(N(data!AI82), 0)</f>
        <v>0</v>
      </c>
      <c r="AC34" s="198">
        <f>ROUND(N(data!AI83), 0)</f>
        <v>0</v>
      </c>
      <c r="AD34" s="198">
        <f>ROUND(N(data!AI84), 0)</f>
        <v>0</v>
      </c>
      <c r="AE34" s="198">
        <f>ROUND(N(data!AI89), 0)</f>
        <v>0</v>
      </c>
      <c r="AF34" s="198">
        <f>ROUND(N(data!AI87), 0)</f>
        <v>0</v>
      </c>
      <c r="AG34" s="198">
        <f>ROUND(N(data!AI90), 0)</f>
        <v>0</v>
      </c>
      <c r="AH34" s="198">
        <f>ROUND(N(data!AI91), 0)</f>
        <v>0</v>
      </c>
      <c r="AI34" s="198">
        <f>ROUND(N(data!AI92), 0)</f>
        <v>0</v>
      </c>
      <c r="AJ34" s="198">
        <f>ROUND(N(data!AI93), 0)</f>
        <v>0</v>
      </c>
      <c r="AK34" s="271">
        <f>ROUND(N(data!AI94), 2)</f>
        <v>0</v>
      </c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</row>
    <row r="35" spans="1:89" s="11" customFormat="1" ht="12.6" customHeight="1">
      <c r="A35" s="12" t="str">
        <f>RIGHT(data!$C$97,3)</f>
        <v>080</v>
      </c>
      <c r="B35" s="200" t="str">
        <f>RIGHT(data!$C$96,4)</f>
        <v>2024</v>
      </c>
      <c r="C35" s="12" t="str">
        <f>data!AJ$55</f>
        <v>7260</v>
      </c>
      <c r="D35" s="12" t="s">
        <v>1163</v>
      </c>
      <c r="E35" s="198">
        <f>ROUND(N(data!AJ59), 0)</f>
        <v>3750</v>
      </c>
      <c r="F35" s="271">
        <f>ROUND(N(data!AJ60), 2)</f>
        <v>7.58</v>
      </c>
      <c r="G35" s="198">
        <f>ROUND(N(data!AJ61), 0)</f>
        <v>635462</v>
      </c>
      <c r="H35" s="198">
        <f>ROUND(N(data!AJ62), 0)</f>
        <v>135509</v>
      </c>
      <c r="I35" s="198">
        <f>ROUND(N(data!AJ63), 0)</f>
        <v>35179</v>
      </c>
      <c r="J35" s="198">
        <f>ROUND(N(data!AJ64), 0)</f>
        <v>71941</v>
      </c>
      <c r="K35" s="198">
        <f>ROUND(N(data!AJ65), 0)</f>
        <v>18758</v>
      </c>
      <c r="L35" s="198">
        <f>ROUND(N(data!AJ66), 0)</f>
        <v>8088</v>
      </c>
      <c r="M35" s="198">
        <f>ROUND(N(data!AJ67), 0)</f>
        <v>108773</v>
      </c>
      <c r="N35" s="198">
        <f>ROUND(N(data!AJ68), 0)</f>
        <v>0</v>
      </c>
      <c r="O35" s="198">
        <f>ROUND(N(data!AJ69), 0)</f>
        <v>44287</v>
      </c>
      <c r="P35" s="198">
        <f>ROUND(N(data!AJ70), 0)</f>
        <v>0</v>
      </c>
      <c r="Q35" s="198">
        <f>ROUND(N(data!AJ71), 0)</f>
        <v>0</v>
      </c>
      <c r="R35" s="198">
        <f>ROUND(N(data!AJ72), 0)</f>
        <v>0</v>
      </c>
      <c r="S35" s="198">
        <f>ROUND(N(data!AJ73), 0)</f>
        <v>0</v>
      </c>
      <c r="T35" s="198">
        <f>ROUND(N(data!AJ74), 0)</f>
        <v>0</v>
      </c>
      <c r="U35" s="198">
        <f>ROUND(N(data!AJ75), 0)</f>
        <v>0</v>
      </c>
      <c r="V35" s="198">
        <f>ROUND(N(data!AJ76), 0)</f>
        <v>0</v>
      </c>
      <c r="W35" s="198">
        <f>ROUND(N(data!AJ77), 0)</f>
        <v>0</v>
      </c>
      <c r="X35" s="198">
        <f>ROUND(N(data!AJ78), 0)</f>
        <v>0</v>
      </c>
      <c r="Y35" s="198">
        <f>ROUND(N(data!AJ79), 0)</f>
        <v>0</v>
      </c>
      <c r="Z35" s="198">
        <f>ROUND(N(data!AJ80), 0)</f>
        <v>0</v>
      </c>
      <c r="AA35" s="198">
        <f>ROUND(N(data!AJ81), 0)</f>
        <v>0</v>
      </c>
      <c r="AB35" s="198">
        <f>ROUND(N(data!AJ82), 0)</f>
        <v>0</v>
      </c>
      <c r="AC35" s="198">
        <f>ROUND(N(data!AJ83), 0)</f>
        <v>44287</v>
      </c>
      <c r="AD35" s="198">
        <f>ROUND(N(data!AJ84), 0)</f>
        <v>3890</v>
      </c>
      <c r="AE35" s="198">
        <f>ROUND(N(data!AJ89), 0)</f>
        <v>918545</v>
      </c>
      <c r="AF35" s="198">
        <f>ROUND(N(data!AJ87), 0)</f>
        <v>372</v>
      </c>
      <c r="AG35" s="198">
        <f>ROUND(N(data!AJ90), 0)</f>
        <v>3235</v>
      </c>
      <c r="AH35" s="198">
        <f>ROUND(N(data!AJ91), 0)</f>
        <v>0</v>
      </c>
      <c r="AI35" s="198">
        <f>ROUND(N(data!AJ92), 0)</f>
        <v>3235</v>
      </c>
      <c r="AJ35" s="198">
        <f>ROUND(N(data!AJ93), 0)</f>
        <v>67</v>
      </c>
      <c r="AK35" s="271">
        <f>ROUND(N(data!AJ94), 2)</f>
        <v>3.19</v>
      </c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</row>
    <row r="36" spans="1:89" s="11" customFormat="1" ht="12.6" customHeight="1">
      <c r="A36" s="12" t="str">
        <f>RIGHT(data!$C$97,3)</f>
        <v>080</v>
      </c>
      <c r="B36" s="200" t="str">
        <f>RIGHT(data!$C$96,4)</f>
        <v>2024</v>
      </c>
      <c r="C36" s="12" t="str">
        <f>data!AK$55</f>
        <v>7310</v>
      </c>
      <c r="D36" s="12" t="s">
        <v>1163</v>
      </c>
      <c r="E36" s="198">
        <f>ROUND(N(data!AK59), 0)</f>
        <v>0</v>
      </c>
      <c r="F36" s="271">
        <f>ROUND(N(data!AK60), 2)</f>
        <v>0</v>
      </c>
      <c r="G36" s="198">
        <f>ROUND(N(data!AK61), 0)</f>
        <v>0</v>
      </c>
      <c r="H36" s="198">
        <f>ROUND(N(data!AK62), 0)</f>
        <v>0</v>
      </c>
      <c r="I36" s="198">
        <f>ROUND(N(data!AK63), 0)</f>
        <v>0</v>
      </c>
      <c r="J36" s="198">
        <f>ROUND(N(data!AK64), 0)</f>
        <v>0</v>
      </c>
      <c r="K36" s="198">
        <f>ROUND(N(data!AK65), 0)</f>
        <v>0</v>
      </c>
      <c r="L36" s="198">
        <f>ROUND(N(data!AK66), 0)</f>
        <v>0</v>
      </c>
      <c r="M36" s="198">
        <f>ROUND(N(data!AK67), 0)</f>
        <v>0</v>
      </c>
      <c r="N36" s="198">
        <f>ROUND(N(data!AK68), 0)</f>
        <v>0</v>
      </c>
      <c r="O36" s="198">
        <f>ROUND(N(data!AK69), 0)</f>
        <v>0</v>
      </c>
      <c r="P36" s="198">
        <f>ROUND(N(data!AK70), 0)</f>
        <v>0</v>
      </c>
      <c r="Q36" s="198">
        <f>ROUND(N(data!AK71), 0)</f>
        <v>0</v>
      </c>
      <c r="R36" s="198">
        <f>ROUND(N(data!AK72), 0)</f>
        <v>0</v>
      </c>
      <c r="S36" s="198">
        <f>ROUND(N(data!AK73), 0)</f>
        <v>0</v>
      </c>
      <c r="T36" s="198">
        <f>ROUND(N(data!AK74), 0)</f>
        <v>0</v>
      </c>
      <c r="U36" s="198">
        <f>ROUND(N(data!AK75), 0)</f>
        <v>0</v>
      </c>
      <c r="V36" s="198">
        <f>ROUND(N(data!AK76), 0)</f>
        <v>0</v>
      </c>
      <c r="W36" s="198">
        <f>ROUND(N(data!AK77), 0)</f>
        <v>0</v>
      </c>
      <c r="X36" s="198">
        <f>ROUND(N(data!AK78), 0)</f>
        <v>0</v>
      </c>
      <c r="Y36" s="198">
        <f>ROUND(N(data!AK79), 0)</f>
        <v>0</v>
      </c>
      <c r="Z36" s="198">
        <f>ROUND(N(data!AK80), 0)</f>
        <v>0</v>
      </c>
      <c r="AA36" s="198">
        <f>ROUND(N(data!AK81), 0)</f>
        <v>0</v>
      </c>
      <c r="AB36" s="198">
        <f>ROUND(N(data!AK82), 0)</f>
        <v>0</v>
      </c>
      <c r="AC36" s="198">
        <f>ROUND(N(data!AK83), 0)</f>
        <v>0</v>
      </c>
      <c r="AD36" s="198">
        <f>ROUND(N(data!AK84), 0)</f>
        <v>0</v>
      </c>
      <c r="AE36" s="198">
        <f>ROUND(N(data!AK89), 0)</f>
        <v>0</v>
      </c>
      <c r="AF36" s="198">
        <f>ROUND(N(data!AK87), 0)</f>
        <v>0</v>
      </c>
      <c r="AG36" s="198">
        <f>ROUND(N(data!AK90), 0)</f>
        <v>0</v>
      </c>
      <c r="AH36" s="198">
        <f>ROUND(N(data!AK91), 0)</f>
        <v>0</v>
      </c>
      <c r="AI36" s="198">
        <f>ROUND(N(data!AK92), 0)</f>
        <v>0</v>
      </c>
      <c r="AJ36" s="198">
        <f>ROUND(N(data!AK93), 0)</f>
        <v>0</v>
      </c>
      <c r="AK36" s="271">
        <f>ROUND(N(data!AK94), 2)</f>
        <v>0</v>
      </c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</row>
    <row r="37" spans="1:89" s="11" customFormat="1" ht="12.6" customHeight="1">
      <c r="A37" s="12" t="str">
        <f>RIGHT(data!$C$97,3)</f>
        <v>080</v>
      </c>
      <c r="B37" s="200" t="str">
        <f>RIGHT(data!$C$96,4)</f>
        <v>2024</v>
      </c>
      <c r="C37" s="12" t="str">
        <f>data!AL$55</f>
        <v>7320</v>
      </c>
      <c r="D37" s="12" t="s">
        <v>1163</v>
      </c>
      <c r="E37" s="198">
        <f>ROUND(N(data!AL59), 0)</f>
        <v>0</v>
      </c>
      <c r="F37" s="271">
        <f>ROUND(N(data!AL60), 2)</f>
        <v>0</v>
      </c>
      <c r="G37" s="198">
        <f>ROUND(N(data!AL61), 0)</f>
        <v>0</v>
      </c>
      <c r="H37" s="198">
        <f>ROUND(N(data!AL62), 0)</f>
        <v>0</v>
      </c>
      <c r="I37" s="198">
        <f>ROUND(N(data!AL63), 0)</f>
        <v>0</v>
      </c>
      <c r="J37" s="198">
        <f>ROUND(N(data!AL64), 0)</f>
        <v>0</v>
      </c>
      <c r="K37" s="198">
        <f>ROUND(N(data!AL65), 0)</f>
        <v>0</v>
      </c>
      <c r="L37" s="198">
        <f>ROUND(N(data!AL66), 0)</f>
        <v>0</v>
      </c>
      <c r="M37" s="198">
        <f>ROUND(N(data!AL67), 0)</f>
        <v>0</v>
      </c>
      <c r="N37" s="198">
        <f>ROUND(N(data!AL68), 0)</f>
        <v>0</v>
      </c>
      <c r="O37" s="198">
        <f>ROUND(N(data!AL69), 0)</f>
        <v>0</v>
      </c>
      <c r="P37" s="198">
        <f>ROUND(N(data!AL70), 0)</f>
        <v>0</v>
      </c>
      <c r="Q37" s="198">
        <f>ROUND(N(data!AL71), 0)</f>
        <v>0</v>
      </c>
      <c r="R37" s="198">
        <f>ROUND(N(data!AL72), 0)</f>
        <v>0</v>
      </c>
      <c r="S37" s="198">
        <f>ROUND(N(data!AL73), 0)</f>
        <v>0</v>
      </c>
      <c r="T37" s="198">
        <f>ROUND(N(data!AL74), 0)</f>
        <v>0</v>
      </c>
      <c r="U37" s="198">
        <f>ROUND(N(data!AL75), 0)</f>
        <v>0</v>
      </c>
      <c r="V37" s="198">
        <f>ROUND(N(data!AL76), 0)</f>
        <v>0</v>
      </c>
      <c r="W37" s="198">
        <f>ROUND(N(data!AL77), 0)</f>
        <v>0</v>
      </c>
      <c r="X37" s="198">
        <f>ROUND(N(data!AL78), 0)</f>
        <v>0</v>
      </c>
      <c r="Y37" s="198">
        <f>ROUND(N(data!AL79), 0)</f>
        <v>0</v>
      </c>
      <c r="Z37" s="198">
        <f>ROUND(N(data!AL80), 0)</f>
        <v>0</v>
      </c>
      <c r="AA37" s="198">
        <f>ROUND(N(data!AL81), 0)</f>
        <v>0</v>
      </c>
      <c r="AB37" s="198">
        <f>ROUND(N(data!AL82), 0)</f>
        <v>0</v>
      </c>
      <c r="AC37" s="198">
        <f>ROUND(N(data!AL83), 0)</f>
        <v>0</v>
      </c>
      <c r="AD37" s="198">
        <f>ROUND(N(data!AL84), 0)</f>
        <v>0</v>
      </c>
      <c r="AE37" s="198">
        <f>ROUND(N(data!AL89), 0)</f>
        <v>0</v>
      </c>
      <c r="AF37" s="198">
        <f>ROUND(N(data!AL87), 0)</f>
        <v>0</v>
      </c>
      <c r="AG37" s="198">
        <f>ROUND(N(data!AL90), 0)</f>
        <v>0</v>
      </c>
      <c r="AH37" s="198">
        <f>ROUND(N(data!AL91), 0)</f>
        <v>0</v>
      </c>
      <c r="AI37" s="198">
        <f>ROUND(N(data!AL92), 0)</f>
        <v>0</v>
      </c>
      <c r="AJ37" s="198">
        <f>ROUND(N(data!AL93), 0)</f>
        <v>0</v>
      </c>
      <c r="AK37" s="271">
        <f>ROUND(N(data!AL94), 2)</f>
        <v>0</v>
      </c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</row>
    <row r="38" spans="1:89" s="11" customFormat="1" ht="12.6" customHeight="1">
      <c r="A38" s="12" t="str">
        <f>RIGHT(data!$C$97,3)</f>
        <v>080</v>
      </c>
      <c r="B38" s="200" t="str">
        <f>RIGHT(data!$C$96,4)</f>
        <v>2024</v>
      </c>
      <c r="C38" s="12" t="str">
        <f>data!AM$55</f>
        <v>7330</v>
      </c>
      <c r="D38" s="12" t="s">
        <v>1163</v>
      </c>
      <c r="E38" s="198">
        <f>ROUND(N(data!AM59), 0)</f>
        <v>0</v>
      </c>
      <c r="F38" s="271">
        <f>ROUND(N(data!AM60), 2)</f>
        <v>0</v>
      </c>
      <c r="G38" s="198">
        <f>ROUND(N(data!AM61), 0)</f>
        <v>0</v>
      </c>
      <c r="H38" s="198">
        <f>ROUND(N(data!AM62), 0)</f>
        <v>0</v>
      </c>
      <c r="I38" s="198">
        <f>ROUND(N(data!AM63), 0)</f>
        <v>0</v>
      </c>
      <c r="J38" s="198">
        <f>ROUND(N(data!AM64), 0)</f>
        <v>0</v>
      </c>
      <c r="K38" s="198">
        <f>ROUND(N(data!AM65), 0)</f>
        <v>0</v>
      </c>
      <c r="L38" s="198">
        <f>ROUND(N(data!AM66), 0)</f>
        <v>0</v>
      </c>
      <c r="M38" s="198">
        <f>ROUND(N(data!AM67), 0)</f>
        <v>0</v>
      </c>
      <c r="N38" s="198">
        <f>ROUND(N(data!AM68), 0)</f>
        <v>0</v>
      </c>
      <c r="O38" s="198">
        <f>ROUND(N(data!AM69), 0)</f>
        <v>0</v>
      </c>
      <c r="P38" s="198">
        <f>ROUND(N(data!AM70), 0)</f>
        <v>0</v>
      </c>
      <c r="Q38" s="198">
        <f>ROUND(N(data!AM71), 0)</f>
        <v>0</v>
      </c>
      <c r="R38" s="198">
        <f>ROUND(N(data!AM72), 0)</f>
        <v>0</v>
      </c>
      <c r="S38" s="198">
        <f>ROUND(N(data!AM73), 0)</f>
        <v>0</v>
      </c>
      <c r="T38" s="198">
        <f>ROUND(N(data!AM74), 0)</f>
        <v>0</v>
      </c>
      <c r="U38" s="198">
        <f>ROUND(N(data!AM75), 0)</f>
        <v>0</v>
      </c>
      <c r="V38" s="198">
        <f>ROUND(N(data!AM76), 0)</f>
        <v>0</v>
      </c>
      <c r="W38" s="198">
        <f>ROUND(N(data!AM77), 0)</f>
        <v>0</v>
      </c>
      <c r="X38" s="198">
        <f>ROUND(N(data!AM78), 0)</f>
        <v>0</v>
      </c>
      <c r="Y38" s="198">
        <f>ROUND(N(data!AM79), 0)</f>
        <v>0</v>
      </c>
      <c r="Z38" s="198">
        <f>ROUND(N(data!AM80), 0)</f>
        <v>0</v>
      </c>
      <c r="AA38" s="198">
        <f>ROUND(N(data!AM81), 0)</f>
        <v>0</v>
      </c>
      <c r="AB38" s="198">
        <f>ROUND(N(data!AM82), 0)</f>
        <v>0</v>
      </c>
      <c r="AC38" s="198">
        <f>ROUND(N(data!AM83), 0)</f>
        <v>0</v>
      </c>
      <c r="AD38" s="198">
        <f>ROUND(N(data!AM84), 0)</f>
        <v>0</v>
      </c>
      <c r="AE38" s="198">
        <f>ROUND(N(data!AM89), 0)</f>
        <v>0</v>
      </c>
      <c r="AF38" s="198">
        <f>ROUND(N(data!AM87), 0)</f>
        <v>0</v>
      </c>
      <c r="AG38" s="198">
        <f>ROUND(N(data!AM90), 0)</f>
        <v>0</v>
      </c>
      <c r="AH38" s="198">
        <f>ROUND(N(data!AM91), 0)</f>
        <v>0</v>
      </c>
      <c r="AI38" s="198">
        <f>ROUND(N(data!AM92), 0)</f>
        <v>0</v>
      </c>
      <c r="AJ38" s="198">
        <f>ROUND(N(data!AM93), 0)</f>
        <v>0</v>
      </c>
      <c r="AK38" s="271">
        <f>ROUND(N(data!AM94), 2)</f>
        <v>0</v>
      </c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</row>
    <row r="39" spans="1:89" s="11" customFormat="1" ht="12.6" customHeight="1">
      <c r="A39" s="12" t="str">
        <f>RIGHT(data!$C$97,3)</f>
        <v>080</v>
      </c>
      <c r="B39" s="200" t="str">
        <f>RIGHT(data!$C$96,4)</f>
        <v>2024</v>
      </c>
      <c r="C39" s="12" t="str">
        <f>data!AN$55</f>
        <v>7340</v>
      </c>
      <c r="D39" s="12" t="s">
        <v>1163</v>
      </c>
      <c r="E39" s="198">
        <f>ROUND(N(data!AN59), 0)</f>
        <v>0</v>
      </c>
      <c r="F39" s="271">
        <f>ROUND(N(data!AN60), 2)</f>
        <v>0</v>
      </c>
      <c r="G39" s="198">
        <f>ROUND(N(data!AN61), 0)</f>
        <v>0</v>
      </c>
      <c r="H39" s="198">
        <f>ROUND(N(data!AN62), 0)</f>
        <v>0</v>
      </c>
      <c r="I39" s="198">
        <f>ROUND(N(data!AN63), 0)</f>
        <v>0</v>
      </c>
      <c r="J39" s="198">
        <f>ROUND(N(data!AN64), 0)</f>
        <v>0</v>
      </c>
      <c r="K39" s="198">
        <f>ROUND(N(data!AN65), 0)</f>
        <v>0</v>
      </c>
      <c r="L39" s="198">
        <f>ROUND(N(data!AN66), 0)</f>
        <v>0</v>
      </c>
      <c r="M39" s="198">
        <f>ROUND(N(data!AN67), 0)</f>
        <v>0</v>
      </c>
      <c r="N39" s="198">
        <f>ROUND(N(data!AN68), 0)</f>
        <v>0</v>
      </c>
      <c r="O39" s="198">
        <f>ROUND(N(data!AN69), 0)</f>
        <v>0</v>
      </c>
      <c r="P39" s="198">
        <f>ROUND(N(data!AN70), 0)</f>
        <v>0</v>
      </c>
      <c r="Q39" s="198">
        <f>ROUND(N(data!AN71), 0)</f>
        <v>0</v>
      </c>
      <c r="R39" s="198">
        <f>ROUND(N(data!AN72), 0)</f>
        <v>0</v>
      </c>
      <c r="S39" s="198">
        <f>ROUND(N(data!AN73), 0)</f>
        <v>0</v>
      </c>
      <c r="T39" s="198">
        <f>ROUND(N(data!AN74), 0)</f>
        <v>0</v>
      </c>
      <c r="U39" s="198">
        <f>ROUND(N(data!AN75), 0)</f>
        <v>0</v>
      </c>
      <c r="V39" s="198">
        <f>ROUND(N(data!AN76), 0)</f>
        <v>0</v>
      </c>
      <c r="W39" s="198">
        <f>ROUND(N(data!AN77), 0)</f>
        <v>0</v>
      </c>
      <c r="X39" s="198">
        <f>ROUND(N(data!AN78), 0)</f>
        <v>0</v>
      </c>
      <c r="Y39" s="198">
        <f>ROUND(N(data!AN79), 0)</f>
        <v>0</v>
      </c>
      <c r="Z39" s="198">
        <f>ROUND(N(data!AN80), 0)</f>
        <v>0</v>
      </c>
      <c r="AA39" s="198">
        <f>ROUND(N(data!AN81), 0)</f>
        <v>0</v>
      </c>
      <c r="AB39" s="198">
        <f>ROUND(N(data!AN82), 0)</f>
        <v>0</v>
      </c>
      <c r="AC39" s="198">
        <f>ROUND(N(data!AN83), 0)</f>
        <v>0</v>
      </c>
      <c r="AD39" s="198">
        <f>ROUND(N(data!AN84), 0)</f>
        <v>0</v>
      </c>
      <c r="AE39" s="198">
        <f>ROUND(N(data!AN89), 0)</f>
        <v>0</v>
      </c>
      <c r="AF39" s="198">
        <f>ROUND(N(data!AN87), 0)</f>
        <v>0</v>
      </c>
      <c r="AG39" s="198">
        <f>ROUND(N(data!AN90), 0)</f>
        <v>0</v>
      </c>
      <c r="AH39" s="198">
        <f>ROUND(N(data!AN91), 0)</f>
        <v>0</v>
      </c>
      <c r="AI39" s="198">
        <f>ROUND(N(data!AN92), 0)</f>
        <v>0</v>
      </c>
      <c r="AJ39" s="198">
        <f>ROUND(N(data!AN93), 0)</f>
        <v>0</v>
      </c>
      <c r="AK39" s="271">
        <f>ROUND(N(data!AN94), 2)</f>
        <v>0</v>
      </c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</row>
    <row r="40" spans="1:89" s="11" customFormat="1" ht="12.6" customHeight="1">
      <c r="A40" s="12" t="str">
        <f>RIGHT(data!$C$97,3)</f>
        <v>080</v>
      </c>
      <c r="B40" s="200" t="str">
        <f>RIGHT(data!$C$96,4)</f>
        <v>2024</v>
      </c>
      <c r="C40" s="12" t="str">
        <f>data!AO$55</f>
        <v>7350</v>
      </c>
      <c r="D40" s="12" t="s">
        <v>1163</v>
      </c>
      <c r="E40" s="198">
        <f>ROUND(N(data!AO59), 0)</f>
        <v>696</v>
      </c>
      <c r="F40" s="271">
        <f>ROUND(N(data!AO60), 2)</f>
        <v>7.0000000000000007E-2</v>
      </c>
      <c r="G40" s="198">
        <f>ROUND(N(data!AO61), 0)</f>
        <v>6802</v>
      </c>
      <c r="H40" s="198">
        <f>ROUND(N(data!AO62), 0)</f>
        <v>1450</v>
      </c>
      <c r="I40" s="198">
        <f>ROUND(N(data!AO63), 0)</f>
        <v>6993</v>
      </c>
      <c r="J40" s="198">
        <f>ROUND(N(data!AO64), 0)</f>
        <v>428</v>
      </c>
      <c r="K40" s="198">
        <f>ROUND(N(data!AO65), 0)</f>
        <v>0</v>
      </c>
      <c r="L40" s="198">
        <f>ROUND(N(data!AO66), 0)</f>
        <v>184</v>
      </c>
      <c r="M40" s="198">
        <f>ROUND(N(data!AO67), 0)</f>
        <v>0</v>
      </c>
      <c r="N40" s="198">
        <f>ROUND(N(data!AO68), 0)</f>
        <v>0</v>
      </c>
      <c r="O40" s="198">
        <f>ROUND(N(data!AO69), 0)</f>
        <v>32</v>
      </c>
      <c r="P40" s="198">
        <f>ROUND(N(data!AO70), 0)</f>
        <v>0</v>
      </c>
      <c r="Q40" s="198">
        <f>ROUND(N(data!AO71), 0)</f>
        <v>0</v>
      </c>
      <c r="R40" s="198">
        <f>ROUND(N(data!AO72), 0)</f>
        <v>0</v>
      </c>
      <c r="S40" s="198">
        <f>ROUND(N(data!AO73), 0)</f>
        <v>0</v>
      </c>
      <c r="T40" s="198">
        <f>ROUND(N(data!AO74), 0)</f>
        <v>0</v>
      </c>
      <c r="U40" s="198">
        <f>ROUND(N(data!AO75), 0)</f>
        <v>0</v>
      </c>
      <c r="V40" s="198">
        <f>ROUND(N(data!AO76), 0)</f>
        <v>0</v>
      </c>
      <c r="W40" s="198">
        <f>ROUND(N(data!AO77), 0)</f>
        <v>0</v>
      </c>
      <c r="X40" s="198">
        <f>ROUND(N(data!AO78), 0)</f>
        <v>0</v>
      </c>
      <c r="Y40" s="198">
        <f>ROUND(N(data!AO79), 0)</f>
        <v>0</v>
      </c>
      <c r="Z40" s="198">
        <f>ROUND(N(data!AO80), 0)</f>
        <v>0</v>
      </c>
      <c r="AA40" s="198">
        <f>ROUND(N(data!AO81), 0)</f>
        <v>0</v>
      </c>
      <c r="AB40" s="198">
        <f>ROUND(N(data!AO82), 0)</f>
        <v>0</v>
      </c>
      <c r="AC40" s="198">
        <f>ROUND(N(data!AO83), 0)</f>
        <v>32</v>
      </c>
      <c r="AD40" s="198">
        <f>ROUND(N(data!AO84), 0)</f>
        <v>0</v>
      </c>
      <c r="AE40" s="198">
        <f>ROUND(N(data!AO89), 0)</f>
        <v>80142</v>
      </c>
      <c r="AF40" s="198">
        <f>ROUND(N(data!AO87), 0)</f>
        <v>70945</v>
      </c>
      <c r="AG40" s="198">
        <f>ROUND(N(data!AO90), 0)</f>
        <v>0</v>
      </c>
      <c r="AH40" s="198">
        <f>ROUND(N(data!AO91), 0)</f>
        <v>86</v>
      </c>
      <c r="AI40" s="198">
        <f>ROUND(N(data!AO92), 0)</f>
        <v>0</v>
      </c>
      <c r="AJ40" s="198">
        <f>ROUND(N(data!AO93), 0)</f>
        <v>246</v>
      </c>
      <c r="AK40" s="271">
        <f>ROUND(N(data!AO94), 2)</f>
        <v>0.06</v>
      </c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</row>
    <row r="41" spans="1:89" s="11" customFormat="1" ht="12.6" customHeight="1">
      <c r="A41" s="12" t="str">
        <f>RIGHT(data!$C$97,3)</f>
        <v>080</v>
      </c>
      <c r="B41" s="200" t="str">
        <f>RIGHT(data!$C$96,4)</f>
        <v>2024</v>
      </c>
      <c r="C41" s="12" t="str">
        <f>data!AP$55</f>
        <v>7380</v>
      </c>
      <c r="D41" s="12" t="s">
        <v>1163</v>
      </c>
      <c r="E41" s="198">
        <f>ROUND(N(data!AP59), 0)</f>
        <v>0</v>
      </c>
      <c r="F41" s="271">
        <f>ROUND(N(data!AP60), 2)</f>
        <v>0</v>
      </c>
      <c r="G41" s="198">
        <f>ROUND(N(data!AP61), 0)</f>
        <v>0</v>
      </c>
      <c r="H41" s="198">
        <f>ROUND(N(data!AP62), 0)</f>
        <v>0</v>
      </c>
      <c r="I41" s="198">
        <f>ROUND(N(data!AP63), 0)</f>
        <v>0</v>
      </c>
      <c r="J41" s="198">
        <f>ROUND(N(data!AP64), 0)</f>
        <v>0</v>
      </c>
      <c r="K41" s="198">
        <f>ROUND(N(data!AP65), 0)</f>
        <v>0</v>
      </c>
      <c r="L41" s="198">
        <f>ROUND(N(data!AP66), 0)</f>
        <v>0</v>
      </c>
      <c r="M41" s="198">
        <f>ROUND(N(data!AP67), 0)</f>
        <v>0</v>
      </c>
      <c r="N41" s="198">
        <f>ROUND(N(data!AP68), 0)</f>
        <v>0</v>
      </c>
      <c r="O41" s="198">
        <f>ROUND(N(data!AP69), 0)</f>
        <v>0</v>
      </c>
      <c r="P41" s="198">
        <f>ROUND(N(data!AP70), 0)</f>
        <v>0</v>
      </c>
      <c r="Q41" s="198">
        <f>ROUND(N(data!AP71), 0)</f>
        <v>0</v>
      </c>
      <c r="R41" s="198">
        <f>ROUND(N(data!AP72), 0)</f>
        <v>0</v>
      </c>
      <c r="S41" s="198">
        <f>ROUND(N(data!AP73), 0)</f>
        <v>0</v>
      </c>
      <c r="T41" s="198">
        <f>ROUND(N(data!AP74), 0)</f>
        <v>0</v>
      </c>
      <c r="U41" s="198">
        <f>ROUND(N(data!AP75), 0)</f>
        <v>0</v>
      </c>
      <c r="V41" s="198">
        <f>ROUND(N(data!AP76), 0)</f>
        <v>0</v>
      </c>
      <c r="W41" s="198">
        <f>ROUND(N(data!AP77), 0)</f>
        <v>0</v>
      </c>
      <c r="X41" s="198">
        <f>ROUND(N(data!AP78), 0)</f>
        <v>0</v>
      </c>
      <c r="Y41" s="198">
        <f>ROUND(N(data!AP79), 0)</f>
        <v>0</v>
      </c>
      <c r="Z41" s="198">
        <f>ROUND(N(data!AP80), 0)</f>
        <v>0</v>
      </c>
      <c r="AA41" s="198">
        <f>ROUND(N(data!AP81), 0)</f>
        <v>0</v>
      </c>
      <c r="AB41" s="198">
        <f>ROUND(N(data!AP82), 0)</f>
        <v>0</v>
      </c>
      <c r="AC41" s="198">
        <f>ROUND(N(data!AP83), 0)</f>
        <v>0</v>
      </c>
      <c r="AD41" s="198">
        <f>ROUND(N(data!AP84), 0)</f>
        <v>0</v>
      </c>
      <c r="AE41" s="198">
        <f>ROUND(N(data!AP89), 0)</f>
        <v>0</v>
      </c>
      <c r="AF41" s="198">
        <f>ROUND(N(data!AP87), 0)</f>
        <v>0</v>
      </c>
      <c r="AG41" s="198">
        <f>ROUND(N(data!AP90), 0)</f>
        <v>0</v>
      </c>
      <c r="AH41" s="198">
        <f>ROUND(N(data!AP91), 0)</f>
        <v>0</v>
      </c>
      <c r="AI41" s="198">
        <f>ROUND(N(data!AP92), 0)</f>
        <v>0</v>
      </c>
      <c r="AJ41" s="198">
        <f>ROUND(N(data!AP93), 0)</f>
        <v>0</v>
      </c>
      <c r="AK41" s="271">
        <f>ROUND(N(data!AP94), 2)</f>
        <v>0</v>
      </c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</row>
    <row r="42" spans="1:89" s="11" customFormat="1" ht="12.6" customHeight="1">
      <c r="A42" s="12" t="str">
        <f>RIGHT(data!$C$97,3)</f>
        <v>080</v>
      </c>
      <c r="B42" s="200" t="str">
        <f>RIGHT(data!$C$96,4)</f>
        <v>2024</v>
      </c>
      <c r="C42" s="12" t="str">
        <f>data!AQ$55</f>
        <v>7390</v>
      </c>
      <c r="D42" s="12" t="s">
        <v>1163</v>
      </c>
      <c r="E42" s="198">
        <f>ROUND(N(data!AQ59), 0)</f>
        <v>0</v>
      </c>
      <c r="F42" s="271">
        <f>ROUND(N(data!AQ60), 2)</f>
        <v>0</v>
      </c>
      <c r="G42" s="198">
        <f>ROUND(N(data!AQ61), 0)</f>
        <v>0</v>
      </c>
      <c r="H42" s="198">
        <f>ROUND(N(data!AQ62), 0)</f>
        <v>0</v>
      </c>
      <c r="I42" s="198">
        <f>ROUND(N(data!AQ63), 0)</f>
        <v>0</v>
      </c>
      <c r="J42" s="198">
        <f>ROUND(N(data!AQ64), 0)</f>
        <v>0</v>
      </c>
      <c r="K42" s="198">
        <f>ROUND(N(data!AQ65), 0)</f>
        <v>0</v>
      </c>
      <c r="L42" s="198">
        <f>ROUND(N(data!AQ66), 0)</f>
        <v>0</v>
      </c>
      <c r="M42" s="198">
        <f>ROUND(N(data!AQ67), 0)</f>
        <v>0</v>
      </c>
      <c r="N42" s="198">
        <f>ROUND(N(data!AQ68), 0)</f>
        <v>0</v>
      </c>
      <c r="O42" s="198">
        <f>ROUND(N(data!AQ69), 0)</f>
        <v>0</v>
      </c>
      <c r="P42" s="198">
        <f>ROUND(N(data!AQ70), 0)</f>
        <v>0</v>
      </c>
      <c r="Q42" s="198">
        <f>ROUND(N(data!AQ71), 0)</f>
        <v>0</v>
      </c>
      <c r="R42" s="198">
        <f>ROUND(N(data!AQ72), 0)</f>
        <v>0</v>
      </c>
      <c r="S42" s="198">
        <f>ROUND(N(data!AQ73), 0)</f>
        <v>0</v>
      </c>
      <c r="T42" s="198">
        <f>ROUND(N(data!AQ74), 0)</f>
        <v>0</v>
      </c>
      <c r="U42" s="198">
        <f>ROUND(N(data!AQ75), 0)</f>
        <v>0</v>
      </c>
      <c r="V42" s="198">
        <f>ROUND(N(data!AQ76), 0)</f>
        <v>0</v>
      </c>
      <c r="W42" s="198">
        <f>ROUND(N(data!AQ77), 0)</f>
        <v>0</v>
      </c>
      <c r="X42" s="198">
        <f>ROUND(N(data!AQ78), 0)</f>
        <v>0</v>
      </c>
      <c r="Y42" s="198">
        <f>ROUND(N(data!AQ79), 0)</f>
        <v>0</v>
      </c>
      <c r="Z42" s="198">
        <f>ROUND(N(data!AQ80), 0)</f>
        <v>0</v>
      </c>
      <c r="AA42" s="198">
        <f>ROUND(N(data!AQ81), 0)</f>
        <v>0</v>
      </c>
      <c r="AB42" s="198">
        <f>ROUND(N(data!AQ82), 0)</f>
        <v>0</v>
      </c>
      <c r="AC42" s="198">
        <f>ROUND(N(data!AQ83), 0)</f>
        <v>0</v>
      </c>
      <c r="AD42" s="198">
        <f>ROUND(N(data!AQ84), 0)</f>
        <v>0</v>
      </c>
      <c r="AE42" s="198">
        <f>ROUND(N(data!AQ89), 0)</f>
        <v>0</v>
      </c>
      <c r="AF42" s="198">
        <f>ROUND(N(data!AQ87), 0)</f>
        <v>0</v>
      </c>
      <c r="AG42" s="198">
        <f>ROUND(N(data!AQ90), 0)</f>
        <v>0</v>
      </c>
      <c r="AH42" s="198">
        <f>ROUND(N(data!AQ91), 0)</f>
        <v>0</v>
      </c>
      <c r="AI42" s="198">
        <f>ROUND(N(data!AQ92), 0)</f>
        <v>0</v>
      </c>
      <c r="AJ42" s="198">
        <f>ROUND(N(data!AQ93), 0)</f>
        <v>0</v>
      </c>
      <c r="AK42" s="271">
        <f>ROUND(N(data!AQ94), 2)</f>
        <v>0</v>
      </c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</row>
    <row r="43" spans="1:89" s="11" customFormat="1" ht="12.6" customHeight="1">
      <c r="A43" s="12" t="str">
        <f>RIGHT(data!$C$97,3)</f>
        <v>080</v>
      </c>
      <c r="B43" s="200" t="str">
        <f>RIGHT(data!$C$96,4)</f>
        <v>2024</v>
      </c>
      <c r="C43" s="12" t="str">
        <f>data!AR$55</f>
        <v>7400</v>
      </c>
      <c r="D43" s="12" t="s">
        <v>1163</v>
      </c>
      <c r="E43" s="198">
        <f>ROUND(N(data!AR59), 0)</f>
        <v>0</v>
      </c>
      <c r="F43" s="271">
        <f>ROUND(N(data!AR60), 2)</f>
        <v>0</v>
      </c>
      <c r="G43" s="198">
        <f>ROUND(N(data!AR61), 0)</f>
        <v>0</v>
      </c>
      <c r="H43" s="198">
        <f>ROUND(N(data!AR62), 0)</f>
        <v>0</v>
      </c>
      <c r="I43" s="198">
        <f>ROUND(N(data!AR63), 0)</f>
        <v>0</v>
      </c>
      <c r="J43" s="198">
        <f>ROUND(N(data!AR64), 0)</f>
        <v>0</v>
      </c>
      <c r="K43" s="198">
        <f>ROUND(N(data!AR65), 0)</f>
        <v>0</v>
      </c>
      <c r="L43" s="198">
        <f>ROUND(N(data!AR66), 0)</f>
        <v>0</v>
      </c>
      <c r="M43" s="198">
        <f>ROUND(N(data!AR67), 0)</f>
        <v>0</v>
      </c>
      <c r="N43" s="198">
        <f>ROUND(N(data!AR68), 0)</f>
        <v>0</v>
      </c>
      <c r="O43" s="198">
        <f>ROUND(N(data!AR69), 0)</f>
        <v>0</v>
      </c>
      <c r="P43" s="198">
        <f>ROUND(N(data!AR70), 0)</f>
        <v>0</v>
      </c>
      <c r="Q43" s="198">
        <f>ROUND(N(data!AR71), 0)</f>
        <v>0</v>
      </c>
      <c r="R43" s="198">
        <f>ROUND(N(data!AR72), 0)</f>
        <v>0</v>
      </c>
      <c r="S43" s="198">
        <f>ROUND(N(data!AR73), 0)</f>
        <v>0</v>
      </c>
      <c r="T43" s="198">
        <f>ROUND(N(data!AR74), 0)</f>
        <v>0</v>
      </c>
      <c r="U43" s="198">
        <f>ROUND(N(data!AR75), 0)</f>
        <v>0</v>
      </c>
      <c r="V43" s="198">
        <f>ROUND(N(data!AR76), 0)</f>
        <v>0</v>
      </c>
      <c r="W43" s="198">
        <f>ROUND(N(data!AR77), 0)</f>
        <v>0</v>
      </c>
      <c r="X43" s="198">
        <f>ROUND(N(data!AR78), 0)</f>
        <v>0</v>
      </c>
      <c r="Y43" s="198">
        <f>ROUND(N(data!AR79), 0)</f>
        <v>0</v>
      </c>
      <c r="Z43" s="198">
        <f>ROUND(N(data!AR80), 0)</f>
        <v>0</v>
      </c>
      <c r="AA43" s="198">
        <f>ROUND(N(data!AR81), 0)</f>
        <v>0</v>
      </c>
      <c r="AB43" s="198">
        <f>ROUND(N(data!AR82), 0)</f>
        <v>0</v>
      </c>
      <c r="AC43" s="198">
        <f>ROUND(N(data!AR83), 0)</f>
        <v>0</v>
      </c>
      <c r="AD43" s="198">
        <f>ROUND(N(data!AR84), 0)</f>
        <v>0</v>
      </c>
      <c r="AE43" s="198">
        <f>ROUND(N(data!AR89), 0)</f>
        <v>0</v>
      </c>
      <c r="AF43" s="198">
        <f>ROUND(N(data!AR87), 0)</f>
        <v>0</v>
      </c>
      <c r="AG43" s="198">
        <f>ROUND(N(data!AR90), 0)</f>
        <v>0</v>
      </c>
      <c r="AH43" s="198">
        <f>ROUND(N(data!AR91), 0)</f>
        <v>0</v>
      </c>
      <c r="AI43" s="198">
        <f>ROUND(N(data!AR92), 0)</f>
        <v>0</v>
      </c>
      <c r="AJ43" s="198">
        <f>ROUND(N(data!AR93), 0)</f>
        <v>0</v>
      </c>
      <c r="AK43" s="271">
        <f>ROUND(N(data!AR94), 2)</f>
        <v>0</v>
      </c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</row>
    <row r="44" spans="1:89" s="11" customFormat="1" ht="12.6" customHeight="1">
      <c r="A44" s="12" t="str">
        <f>RIGHT(data!$C$97,3)</f>
        <v>080</v>
      </c>
      <c r="B44" s="200" t="str">
        <f>RIGHT(data!$C$96,4)</f>
        <v>2024</v>
      </c>
      <c r="C44" s="12" t="str">
        <f>data!AS$55</f>
        <v>7410</v>
      </c>
      <c r="D44" s="12" t="s">
        <v>1163</v>
      </c>
      <c r="E44" s="198">
        <f>ROUND(N(data!AS59), 0)</f>
        <v>0</v>
      </c>
      <c r="F44" s="271">
        <f>ROUND(N(data!AS60), 2)</f>
        <v>0</v>
      </c>
      <c r="G44" s="198">
        <f>ROUND(N(data!AS61), 0)</f>
        <v>0</v>
      </c>
      <c r="H44" s="198">
        <f>ROUND(N(data!AS62), 0)</f>
        <v>0</v>
      </c>
      <c r="I44" s="198">
        <f>ROUND(N(data!AS63), 0)</f>
        <v>0</v>
      </c>
      <c r="J44" s="198">
        <f>ROUND(N(data!AS64), 0)</f>
        <v>0</v>
      </c>
      <c r="K44" s="198">
        <f>ROUND(N(data!AS65), 0)</f>
        <v>0</v>
      </c>
      <c r="L44" s="198">
        <f>ROUND(N(data!AS66), 0)</f>
        <v>0</v>
      </c>
      <c r="M44" s="198">
        <f>ROUND(N(data!AS67), 0)</f>
        <v>0</v>
      </c>
      <c r="N44" s="198">
        <f>ROUND(N(data!AS68), 0)</f>
        <v>0</v>
      </c>
      <c r="O44" s="198">
        <f>ROUND(N(data!AS69), 0)</f>
        <v>0</v>
      </c>
      <c r="P44" s="198">
        <f>ROUND(N(data!AS70), 0)</f>
        <v>0</v>
      </c>
      <c r="Q44" s="198">
        <f>ROUND(N(data!AS71), 0)</f>
        <v>0</v>
      </c>
      <c r="R44" s="198">
        <f>ROUND(N(data!AS72), 0)</f>
        <v>0</v>
      </c>
      <c r="S44" s="198">
        <f>ROUND(N(data!AS73), 0)</f>
        <v>0</v>
      </c>
      <c r="T44" s="198">
        <f>ROUND(N(data!AS74), 0)</f>
        <v>0</v>
      </c>
      <c r="U44" s="198">
        <f>ROUND(N(data!AS75), 0)</f>
        <v>0</v>
      </c>
      <c r="V44" s="198">
        <f>ROUND(N(data!AS76), 0)</f>
        <v>0</v>
      </c>
      <c r="W44" s="198">
        <f>ROUND(N(data!AS77), 0)</f>
        <v>0</v>
      </c>
      <c r="X44" s="198">
        <f>ROUND(N(data!AS78), 0)</f>
        <v>0</v>
      </c>
      <c r="Y44" s="198">
        <f>ROUND(N(data!AS79), 0)</f>
        <v>0</v>
      </c>
      <c r="Z44" s="198">
        <f>ROUND(N(data!AS80), 0)</f>
        <v>0</v>
      </c>
      <c r="AA44" s="198">
        <f>ROUND(N(data!AS81), 0)</f>
        <v>0</v>
      </c>
      <c r="AB44" s="198">
        <f>ROUND(N(data!AS82), 0)</f>
        <v>0</v>
      </c>
      <c r="AC44" s="198">
        <f>ROUND(N(data!AS83), 0)</f>
        <v>0</v>
      </c>
      <c r="AD44" s="198">
        <f>ROUND(N(data!AS84), 0)</f>
        <v>0</v>
      </c>
      <c r="AE44" s="198">
        <f>ROUND(N(data!AS89), 0)</f>
        <v>0</v>
      </c>
      <c r="AF44" s="198">
        <f>ROUND(N(data!AS87), 0)</f>
        <v>0</v>
      </c>
      <c r="AG44" s="198">
        <f>ROUND(N(data!AS90), 0)</f>
        <v>0</v>
      </c>
      <c r="AH44" s="198">
        <f>ROUND(N(data!AS91), 0)</f>
        <v>0</v>
      </c>
      <c r="AI44" s="198">
        <f>ROUND(N(data!AS92), 0)</f>
        <v>0</v>
      </c>
      <c r="AJ44" s="198">
        <f>ROUND(N(data!AS93), 0)</f>
        <v>0</v>
      </c>
      <c r="AK44" s="271">
        <f>ROUND(N(data!AS94), 2)</f>
        <v>0</v>
      </c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</row>
    <row r="45" spans="1:89" s="11" customFormat="1" ht="12.6" customHeight="1">
      <c r="A45" s="12" t="str">
        <f>RIGHT(data!$C$97,3)</f>
        <v>080</v>
      </c>
      <c r="B45" s="200" t="str">
        <f>RIGHT(data!$C$96,4)</f>
        <v>2024</v>
      </c>
      <c r="C45" s="12" t="str">
        <f>data!AT$55</f>
        <v>7420</v>
      </c>
      <c r="D45" s="12" t="s">
        <v>1163</v>
      </c>
      <c r="E45" s="198">
        <f>ROUND(N(data!AT59), 0)</f>
        <v>0</v>
      </c>
      <c r="F45" s="271">
        <f>ROUND(N(data!AT60), 2)</f>
        <v>0</v>
      </c>
      <c r="G45" s="198">
        <f>ROUND(N(data!AT61), 0)</f>
        <v>0</v>
      </c>
      <c r="H45" s="198">
        <f>ROUND(N(data!AT62), 0)</f>
        <v>0</v>
      </c>
      <c r="I45" s="198">
        <f>ROUND(N(data!AT63), 0)</f>
        <v>0</v>
      </c>
      <c r="J45" s="198">
        <f>ROUND(N(data!AT64), 0)</f>
        <v>0</v>
      </c>
      <c r="K45" s="198">
        <f>ROUND(N(data!AT65), 0)</f>
        <v>0</v>
      </c>
      <c r="L45" s="198">
        <f>ROUND(N(data!AT66), 0)</f>
        <v>0</v>
      </c>
      <c r="M45" s="198">
        <f>ROUND(N(data!AT67), 0)</f>
        <v>0</v>
      </c>
      <c r="N45" s="198">
        <f>ROUND(N(data!AT68), 0)</f>
        <v>0</v>
      </c>
      <c r="O45" s="198">
        <f>ROUND(N(data!AT69), 0)</f>
        <v>0</v>
      </c>
      <c r="P45" s="198">
        <f>ROUND(N(data!AT70), 0)</f>
        <v>0</v>
      </c>
      <c r="Q45" s="198">
        <f>ROUND(N(data!AT71), 0)</f>
        <v>0</v>
      </c>
      <c r="R45" s="198">
        <f>ROUND(N(data!AT72), 0)</f>
        <v>0</v>
      </c>
      <c r="S45" s="198">
        <f>ROUND(N(data!AT73), 0)</f>
        <v>0</v>
      </c>
      <c r="T45" s="198">
        <f>ROUND(N(data!AT74), 0)</f>
        <v>0</v>
      </c>
      <c r="U45" s="198">
        <f>ROUND(N(data!AT75), 0)</f>
        <v>0</v>
      </c>
      <c r="V45" s="198">
        <f>ROUND(N(data!AT76), 0)</f>
        <v>0</v>
      </c>
      <c r="W45" s="198">
        <f>ROUND(N(data!AT77), 0)</f>
        <v>0</v>
      </c>
      <c r="X45" s="198">
        <f>ROUND(N(data!AT78), 0)</f>
        <v>0</v>
      </c>
      <c r="Y45" s="198">
        <f>ROUND(N(data!AT79), 0)</f>
        <v>0</v>
      </c>
      <c r="Z45" s="198">
        <f>ROUND(N(data!AT80), 0)</f>
        <v>0</v>
      </c>
      <c r="AA45" s="198">
        <f>ROUND(N(data!AT81), 0)</f>
        <v>0</v>
      </c>
      <c r="AB45" s="198">
        <f>ROUND(N(data!AT82), 0)</f>
        <v>0</v>
      </c>
      <c r="AC45" s="198">
        <f>ROUND(N(data!AT83), 0)</f>
        <v>0</v>
      </c>
      <c r="AD45" s="198">
        <f>ROUND(N(data!AT84), 0)</f>
        <v>0</v>
      </c>
      <c r="AE45" s="198">
        <f>ROUND(N(data!AT89), 0)</f>
        <v>0</v>
      </c>
      <c r="AF45" s="198">
        <f>ROUND(N(data!AT87), 0)</f>
        <v>0</v>
      </c>
      <c r="AG45" s="198">
        <f>ROUND(N(data!AT90), 0)</f>
        <v>0</v>
      </c>
      <c r="AH45" s="198">
        <f>ROUND(N(data!AT91), 0)</f>
        <v>0</v>
      </c>
      <c r="AI45" s="198">
        <f>ROUND(N(data!AT92), 0)</f>
        <v>0</v>
      </c>
      <c r="AJ45" s="198">
        <f>ROUND(N(data!AT93), 0)</f>
        <v>0</v>
      </c>
      <c r="AK45" s="271">
        <f>ROUND(N(data!AT94), 2)</f>
        <v>0</v>
      </c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</row>
    <row r="46" spans="1:89" s="11" customFormat="1" ht="12.6" customHeight="1">
      <c r="A46" s="12" t="str">
        <f>RIGHT(data!$C$97,3)</f>
        <v>080</v>
      </c>
      <c r="B46" s="200" t="str">
        <f>RIGHT(data!$C$96,4)</f>
        <v>2024</v>
      </c>
      <c r="C46" s="12" t="str">
        <f>data!AU$55</f>
        <v>7430</v>
      </c>
      <c r="D46" s="12" t="s">
        <v>1163</v>
      </c>
      <c r="E46" s="198">
        <f>ROUND(N(data!AU59), 0)</f>
        <v>0</v>
      </c>
      <c r="F46" s="271">
        <f>ROUND(N(data!AU60), 2)</f>
        <v>0</v>
      </c>
      <c r="G46" s="198">
        <f>ROUND(N(data!AU61), 0)</f>
        <v>0</v>
      </c>
      <c r="H46" s="198">
        <f>ROUND(N(data!AU62), 0)</f>
        <v>0</v>
      </c>
      <c r="I46" s="198">
        <f>ROUND(N(data!AU63), 0)</f>
        <v>0</v>
      </c>
      <c r="J46" s="198">
        <f>ROUND(N(data!AU64), 0)</f>
        <v>0</v>
      </c>
      <c r="K46" s="198">
        <f>ROUND(N(data!AU65), 0)</f>
        <v>0</v>
      </c>
      <c r="L46" s="198">
        <f>ROUND(N(data!AU66), 0)</f>
        <v>0</v>
      </c>
      <c r="M46" s="198">
        <f>ROUND(N(data!AU67), 0)</f>
        <v>0</v>
      </c>
      <c r="N46" s="198">
        <f>ROUND(N(data!AU68), 0)</f>
        <v>0</v>
      </c>
      <c r="O46" s="198">
        <f>ROUND(N(data!AU69), 0)</f>
        <v>0</v>
      </c>
      <c r="P46" s="198">
        <f>ROUND(N(data!AU70), 0)</f>
        <v>0</v>
      </c>
      <c r="Q46" s="198">
        <f>ROUND(N(data!AU71), 0)</f>
        <v>0</v>
      </c>
      <c r="R46" s="198">
        <f>ROUND(N(data!AU72), 0)</f>
        <v>0</v>
      </c>
      <c r="S46" s="198">
        <f>ROUND(N(data!AU73), 0)</f>
        <v>0</v>
      </c>
      <c r="T46" s="198">
        <f>ROUND(N(data!AU74), 0)</f>
        <v>0</v>
      </c>
      <c r="U46" s="198">
        <f>ROUND(N(data!AU75), 0)</f>
        <v>0</v>
      </c>
      <c r="V46" s="198">
        <f>ROUND(N(data!AU76), 0)</f>
        <v>0</v>
      </c>
      <c r="W46" s="198">
        <f>ROUND(N(data!AU77), 0)</f>
        <v>0</v>
      </c>
      <c r="X46" s="198">
        <f>ROUND(N(data!AU78), 0)</f>
        <v>0</v>
      </c>
      <c r="Y46" s="198">
        <f>ROUND(N(data!AU79), 0)</f>
        <v>0</v>
      </c>
      <c r="Z46" s="198">
        <f>ROUND(N(data!AU80), 0)</f>
        <v>0</v>
      </c>
      <c r="AA46" s="198">
        <f>ROUND(N(data!AU81), 0)</f>
        <v>0</v>
      </c>
      <c r="AB46" s="198">
        <f>ROUND(N(data!AU82), 0)</f>
        <v>0</v>
      </c>
      <c r="AC46" s="198">
        <f>ROUND(N(data!AU83), 0)</f>
        <v>0</v>
      </c>
      <c r="AD46" s="198">
        <f>ROUND(N(data!AU84), 0)</f>
        <v>0</v>
      </c>
      <c r="AE46" s="198">
        <f>ROUND(N(data!AU89), 0)</f>
        <v>0</v>
      </c>
      <c r="AF46" s="198">
        <f>ROUND(N(data!AU87), 0)</f>
        <v>0</v>
      </c>
      <c r="AG46" s="198">
        <f>ROUND(N(data!AU90), 0)</f>
        <v>0</v>
      </c>
      <c r="AH46" s="198">
        <f>ROUND(N(data!AU91), 0)</f>
        <v>0</v>
      </c>
      <c r="AI46" s="198">
        <f>ROUND(N(data!AU92), 0)</f>
        <v>0</v>
      </c>
      <c r="AJ46" s="198">
        <f>ROUND(N(data!AU93), 0)</f>
        <v>0</v>
      </c>
      <c r="AK46" s="271">
        <f>ROUND(N(data!AU94), 2)</f>
        <v>0</v>
      </c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</row>
    <row r="47" spans="1:89" s="11" customFormat="1" ht="12.6" customHeight="1">
      <c r="A47" s="12" t="str">
        <f>RIGHT(data!$C$97,3)</f>
        <v>080</v>
      </c>
      <c r="B47" s="200" t="str">
        <f>RIGHT(data!$C$96,4)</f>
        <v>2024</v>
      </c>
      <c r="C47" s="12" t="str">
        <f>data!AV$55</f>
        <v>7490</v>
      </c>
      <c r="D47" s="12" t="s">
        <v>1163</v>
      </c>
      <c r="E47" s="198">
        <f>ROUND(N(data!AV59), 0)</f>
        <v>0</v>
      </c>
      <c r="F47" s="271">
        <f>ROUND(N(data!AV60), 2)</f>
        <v>0</v>
      </c>
      <c r="G47" s="198">
        <f>ROUND(N(data!AV61), 0)</f>
        <v>0</v>
      </c>
      <c r="H47" s="198">
        <f>ROUND(N(data!AV62), 0)</f>
        <v>0</v>
      </c>
      <c r="I47" s="198">
        <f>ROUND(N(data!AV63), 0)</f>
        <v>0</v>
      </c>
      <c r="J47" s="198">
        <f>ROUND(N(data!AV64), 0)</f>
        <v>0</v>
      </c>
      <c r="K47" s="198">
        <f>ROUND(N(data!AV65), 0)</f>
        <v>0</v>
      </c>
      <c r="L47" s="198">
        <f>ROUND(N(data!AV66), 0)</f>
        <v>0</v>
      </c>
      <c r="M47" s="198">
        <f>ROUND(N(data!AV67), 0)</f>
        <v>0</v>
      </c>
      <c r="N47" s="198">
        <f>ROUND(N(data!AV68), 0)</f>
        <v>0</v>
      </c>
      <c r="O47" s="198">
        <f>ROUND(N(data!AV69), 0)</f>
        <v>0</v>
      </c>
      <c r="P47" s="198">
        <f>ROUND(N(data!AV70), 0)</f>
        <v>0</v>
      </c>
      <c r="Q47" s="198">
        <f>ROUND(N(data!AV71), 0)</f>
        <v>0</v>
      </c>
      <c r="R47" s="198">
        <f>ROUND(N(data!AV72), 0)</f>
        <v>0</v>
      </c>
      <c r="S47" s="198">
        <f>ROUND(N(data!AV73), 0)</f>
        <v>0</v>
      </c>
      <c r="T47" s="198">
        <f>ROUND(N(data!AV74), 0)</f>
        <v>0</v>
      </c>
      <c r="U47" s="198">
        <f>ROUND(N(data!AV75), 0)</f>
        <v>0</v>
      </c>
      <c r="V47" s="198">
        <f>ROUND(N(data!AV76), 0)</f>
        <v>0</v>
      </c>
      <c r="W47" s="198">
        <f>ROUND(N(data!AV77), 0)</f>
        <v>0</v>
      </c>
      <c r="X47" s="198">
        <f>ROUND(N(data!AV78), 0)</f>
        <v>0</v>
      </c>
      <c r="Y47" s="198">
        <f>ROUND(N(data!AV79), 0)</f>
        <v>0</v>
      </c>
      <c r="Z47" s="198">
        <f>ROUND(N(data!AV80), 0)</f>
        <v>0</v>
      </c>
      <c r="AA47" s="198">
        <f>ROUND(N(data!AV81), 0)</f>
        <v>0</v>
      </c>
      <c r="AB47" s="198">
        <f>ROUND(N(data!AV82), 0)</f>
        <v>0</v>
      </c>
      <c r="AC47" s="198">
        <f>ROUND(N(data!AV83), 0)</f>
        <v>0</v>
      </c>
      <c r="AD47" s="198">
        <f>ROUND(N(data!AV84), 0)</f>
        <v>0</v>
      </c>
      <c r="AE47" s="198">
        <f>ROUND(N(data!AV89), 0)</f>
        <v>0</v>
      </c>
      <c r="AF47" s="198">
        <f>ROUND(N(data!AV87), 0)</f>
        <v>0</v>
      </c>
      <c r="AG47" s="198">
        <f>ROUND(N(data!AV90), 0)</f>
        <v>0</v>
      </c>
      <c r="AH47" s="198">
        <f>ROUND(N(data!AV91), 0)</f>
        <v>0</v>
      </c>
      <c r="AI47" s="198">
        <f>ROUND(N(data!AV92), 0)</f>
        <v>0</v>
      </c>
      <c r="AJ47" s="198">
        <f>ROUND(N(data!AV93), 0)</f>
        <v>0</v>
      </c>
      <c r="AK47" s="271">
        <f>ROUND(N(data!AV94), 2)</f>
        <v>0</v>
      </c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</row>
    <row r="48" spans="1:89" s="11" customFormat="1" ht="12.6" customHeight="1">
      <c r="A48" s="12" t="str">
        <f>RIGHT(data!$C$97,3)</f>
        <v>080</v>
      </c>
      <c r="B48" s="200" t="str">
        <f>RIGHT(data!$C$96,4)</f>
        <v>2024</v>
      </c>
      <c r="C48" s="12" t="str">
        <f>data!AW$55</f>
        <v>8200</v>
      </c>
      <c r="D48" s="12" t="s">
        <v>1163</v>
      </c>
      <c r="E48" s="198">
        <f>ROUND(N(data!AW59), 0)</f>
        <v>0</v>
      </c>
      <c r="F48" s="271">
        <f>ROUND(N(data!AW60), 2)</f>
        <v>0</v>
      </c>
      <c r="G48" s="198">
        <f>ROUND(N(data!AW61), 0)</f>
        <v>0</v>
      </c>
      <c r="H48" s="198">
        <f>ROUND(N(data!AW62), 0)</f>
        <v>0</v>
      </c>
      <c r="I48" s="198">
        <f>ROUND(N(data!AW63), 0)</f>
        <v>0</v>
      </c>
      <c r="J48" s="198">
        <f>ROUND(N(data!AW64), 0)</f>
        <v>0</v>
      </c>
      <c r="K48" s="198">
        <f>ROUND(N(data!AW65), 0)</f>
        <v>0</v>
      </c>
      <c r="L48" s="198">
        <f>ROUND(N(data!AW66), 0)</f>
        <v>0</v>
      </c>
      <c r="M48" s="198">
        <f>ROUND(N(data!AW67), 0)</f>
        <v>0</v>
      </c>
      <c r="N48" s="198">
        <f>ROUND(N(data!AW68), 0)</f>
        <v>0</v>
      </c>
      <c r="O48" s="198">
        <f>ROUND(N(data!AW69), 0)</f>
        <v>0</v>
      </c>
      <c r="P48" s="198">
        <f>ROUND(N(data!AW70), 0)</f>
        <v>0</v>
      </c>
      <c r="Q48" s="198">
        <f>ROUND(N(data!AW71), 0)</f>
        <v>0</v>
      </c>
      <c r="R48" s="198">
        <f>ROUND(N(data!AW72), 0)</f>
        <v>0</v>
      </c>
      <c r="S48" s="198">
        <f>ROUND(N(data!AW73), 0)</f>
        <v>0</v>
      </c>
      <c r="T48" s="198">
        <f>ROUND(N(data!AW74), 0)</f>
        <v>0</v>
      </c>
      <c r="U48" s="198">
        <f>ROUND(N(data!AW75), 0)</f>
        <v>0</v>
      </c>
      <c r="V48" s="198">
        <f>ROUND(N(data!AW76), 0)</f>
        <v>0</v>
      </c>
      <c r="W48" s="198">
        <f>ROUND(N(data!AW77), 0)</f>
        <v>0</v>
      </c>
      <c r="X48" s="198">
        <f>ROUND(N(data!AW78), 0)</f>
        <v>0</v>
      </c>
      <c r="Y48" s="198">
        <f>ROUND(N(data!AW79), 0)</f>
        <v>0</v>
      </c>
      <c r="Z48" s="198">
        <f>ROUND(N(data!AW80), 0)</f>
        <v>0</v>
      </c>
      <c r="AA48" s="198">
        <f>ROUND(N(data!AW81), 0)</f>
        <v>0</v>
      </c>
      <c r="AB48" s="198">
        <f>ROUND(N(data!AW82), 0)</f>
        <v>0</v>
      </c>
      <c r="AC48" s="198">
        <f>ROUND(N(data!AW83), 0)</f>
        <v>0</v>
      </c>
      <c r="AD48" s="198">
        <f>ROUND(N(data!AW84), 0)</f>
        <v>0</v>
      </c>
      <c r="AE48" s="198">
        <f>ROUND(N(data!AW89), 0)</f>
        <v>0</v>
      </c>
      <c r="AF48" s="198">
        <f>ROUND(N(data!AW87), 0)</f>
        <v>0</v>
      </c>
      <c r="AG48" s="198">
        <f>ROUND(N(data!AW90), 0)</f>
        <v>0</v>
      </c>
      <c r="AH48" s="198">
        <f>ROUND(N(data!AW91), 0)</f>
        <v>0</v>
      </c>
      <c r="AI48" s="198">
        <f>ROUND(N(data!AW92), 0)</f>
        <v>0</v>
      </c>
      <c r="AJ48" s="198">
        <f>ROUND(N(data!AW93), 0)</f>
        <v>0</v>
      </c>
      <c r="AK48" s="271">
        <f>ROUND(N(data!AW94), 2)</f>
        <v>0</v>
      </c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</row>
    <row r="49" spans="1:89" s="11" customFormat="1" ht="12.6" customHeight="1">
      <c r="A49" s="12" t="str">
        <f>RIGHT(data!$C$97,3)</f>
        <v>080</v>
      </c>
      <c r="B49" s="200" t="str">
        <f>RIGHT(data!$C$96,4)</f>
        <v>2024</v>
      </c>
      <c r="C49" s="12" t="str">
        <f>data!AX$55</f>
        <v>8310</v>
      </c>
      <c r="D49" s="12" t="s">
        <v>1163</v>
      </c>
      <c r="E49" s="198">
        <f>ROUND(N(data!AX59), 0)</f>
        <v>0</v>
      </c>
      <c r="F49" s="271">
        <f>ROUND(N(data!AX60), 2)</f>
        <v>0</v>
      </c>
      <c r="G49" s="198">
        <f>ROUND(N(data!AX61), 0)</f>
        <v>0</v>
      </c>
      <c r="H49" s="198">
        <f>ROUND(N(data!AX62), 0)</f>
        <v>0</v>
      </c>
      <c r="I49" s="198">
        <f>ROUND(N(data!AX63), 0)</f>
        <v>0</v>
      </c>
      <c r="J49" s="198">
        <f>ROUND(N(data!AX64), 0)</f>
        <v>0</v>
      </c>
      <c r="K49" s="198">
        <f>ROUND(N(data!AX65), 0)</f>
        <v>0</v>
      </c>
      <c r="L49" s="198">
        <f>ROUND(N(data!AX66), 0)</f>
        <v>0</v>
      </c>
      <c r="M49" s="198">
        <f>ROUND(N(data!AX67), 0)</f>
        <v>0</v>
      </c>
      <c r="N49" s="198">
        <f>ROUND(N(data!AX68), 0)</f>
        <v>0</v>
      </c>
      <c r="O49" s="198">
        <f>ROUND(N(data!AX69), 0)</f>
        <v>0</v>
      </c>
      <c r="P49" s="198">
        <f>ROUND(N(data!AX70), 0)</f>
        <v>0</v>
      </c>
      <c r="Q49" s="198">
        <f>ROUND(N(data!AX71), 0)</f>
        <v>0</v>
      </c>
      <c r="R49" s="198">
        <f>ROUND(N(data!AX72), 0)</f>
        <v>0</v>
      </c>
      <c r="S49" s="198">
        <f>ROUND(N(data!AX73), 0)</f>
        <v>0</v>
      </c>
      <c r="T49" s="198">
        <f>ROUND(N(data!AX74), 0)</f>
        <v>0</v>
      </c>
      <c r="U49" s="198">
        <f>ROUND(N(data!AX75), 0)</f>
        <v>0</v>
      </c>
      <c r="V49" s="198">
        <f>ROUND(N(data!AX76), 0)</f>
        <v>0</v>
      </c>
      <c r="W49" s="198">
        <f>ROUND(N(data!AX77), 0)</f>
        <v>0</v>
      </c>
      <c r="X49" s="198">
        <f>ROUND(N(data!AX78), 0)</f>
        <v>0</v>
      </c>
      <c r="Y49" s="198">
        <f>ROUND(N(data!AX79), 0)</f>
        <v>0</v>
      </c>
      <c r="Z49" s="198">
        <f>ROUND(N(data!AX80), 0)</f>
        <v>0</v>
      </c>
      <c r="AA49" s="198">
        <f>ROUND(N(data!AX81), 0)</f>
        <v>0</v>
      </c>
      <c r="AB49" s="198">
        <f>ROUND(N(data!AX82), 0)</f>
        <v>0</v>
      </c>
      <c r="AC49" s="198">
        <f>ROUND(N(data!AX83), 0)</f>
        <v>0</v>
      </c>
      <c r="AD49" s="198">
        <f>ROUND(N(data!AX84), 0)</f>
        <v>0</v>
      </c>
      <c r="AE49" s="198">
        <f>ROUND(N(data!AX89), 0)</f>
        <v>0</v>
      </c>
      <c r="AF49" s="198">
        <f>ROUND(N(data!AX87), 0)</f>
        <v>0</v>
      </c>
      <c r="AG49" s="198">
        <f>ROUND(N(data!AX90), 0)</f>
        <v>0</v>
      </c>
      <c r="AH49" s="198">
        <f>ROUND(N(data!AX91), 0)</f>
        <v>0</v>
      </c>
      <c r="AI49" s="198">
        <f>ROUND(N(data!AX92), 0)</f>
        <v>0</v>
      </c>
      <c r="AJ49" s="198">
        <f>ROUND(N(data!AX93), 0)</f>
        <v>0</v>
      </c>
      <c r="AK49" s="271">
        <f>ROUND(N(data!AX94), 2)</f>
        <v>0</v>
      </c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</row>
    <row r="50" spans="1:89" s="11" customFormat="1" ht="12.6" customHeight="1">
      <c r="A50" s="12" t="str">
        <f>RIGHT(data!$C$97,3)</f>
        <v>080</v>
      </c>
      <c r="B50" s="200" t="str">
        <f>RIGHT(data!$C$96,4)</f>
        <v>2024</v>
      </c>
      <c r="C50" s="12" t="str">
        <f>data!AY$55</f>
        <v>8320</v>
      </c>
      <c r="D50" s="12" t="s">
        <v>1163</v>
      </c>
      <c r="E50" s="198">
        <f>ROUND(N(data!AY59), 0)</f>
        <v>16587</v>
      </c>
      <c r="F50" s="271">
        <f>ROUND(N(data!AY60), 2)</f>
        <v>5.58</v>
      </c>
      <c r="G50" s="198">
        <f>ROUND(N(data!AY61), 0)</f>
        <v>260716</v>
      </c>
      <c r="H50" s="198">
        <f>ROUND(N(data!AY62), 0)</f>
        <v>55596</v>
      </c>
      <c r="I50" s="198">
        <f>ROUND(N(data!AY63), 0)</f>
        <v>11579</v>
      </c>
      <c r="J50" s="198">
        <f>ROUND(N(data!AY64), 0)</f>
        <v>121833</v>
      </c>
      <c r="K50" s="198">
        <f>ROUND(N(data!AY65), 0)</f>
        <v>0</v>
      </c>
      <c r="L50" s="198">
        <f>ROUND(N(data!AY66), 0)</f>
        <v>113160</v>
      </c>
      <c r="M50" s="198">
        <f>ROUND(N(data!AY67), 0)</f>
        <v>79083</v>
      </c>
      <c r="N50" s="198">
        <f>ROUND(N(data!AY68), 0)</f>
        <v>0</v>
      </c>
      <c r="O50" s="198">
        <f>ROUND(N(data!AY69), 0)</f>
        <v>122</v>
      </c>
      <c r="P50" s="198">
        <f>ROUND(N(data!AY70), 0)</f>
        <v>0</v>
      </c>
      <c r="Q50" s="198">
        <f>ROUND(N(data!AY71), 0)</f>
        <v>0</v>
      </c>
      <c r="R50" s="198">
        <f>ROUND(N(data!AY72), 0)</f>
        <v>0</v>
      </c>
      <c r="S50" s="198">
        <f>ROUND(N(data!AY73), 0)</f>
        <v>0</v>
      </c>
      <c r="T50" s="198">
        <f>ROUND(N(data!AY74), 0)</f>
        <v>0</v>
      </c>
      <c r="U50" s="198">
        <f>ROUND(N(data!AY75), 0)</f>
        <v>0</v>
      </c>
      <c r="V50" s="198">
        <f>ROUND(N(data!AY76), 0)</f>
        <v>0</v>
      </c>
      <c r="W50" s="198">
        <f>ROUND(N(data!AY77), 0)</f>
        <v>0</v>
      </c>
      <c r="X50" s="198">
        <f>ROUND(N(data!AY78), 0)</f>
        <v>0</v>
      </c>
      <c r="Y50" s="198">
        <f>ROUND(N(data!AY79), 0)</f>
        <v>0</v>
      </c>
      <c r="Z50" s="198">
        <f>ROUND(N(data!AY80), 0)</f>
        <v>0</v>
      </c>
      <c r="AA50" s="198">
        <f>ROUND(N(data!AY81), 0)</f>
        <v>0</v>
      </c>
      <c r="AB50" s="198">
        <f>ROUND(N(data!AY82), 0)</f>
        <v>0</v>
      </c>
      <c r="AC50" s="198">
        <f>ROUND(N(data!AY83), 0)</f>
        <v>122</v>
      </c>
      <c r="AD50" s="198">
        <f>ROUND(N(data!AY84), 0)</f>
        <v>6664</v>
      </c>
      <c r="AE50" s="198">
        <f>ROUND(N(data!AY89), 0)</f>
        <v>0</v>
      </c>
      <c r="AF50" s="198">
        <f>ROUND(N(data!AY87), 0)</f>
        <v>0</v>
      </c>
      <c r="AG50" s="198">
        <f>ROUND(N(data!AY90), 0)</f>
        <v>2352</v>
      </c>
      <c r="AH50" s="198">
        <f>ROUND(N(data!AY91), 0)</f>
        <v>0</v>
      </c>
      <c r="AI50" s="198">
        <f>ROUND(N(data!AY92), 0)</f>
        <v>0</v>
      </c>
      <c r="AJ50" s="198">
        <f>ROUND(N(data!AY93), 0)</f>
        <v>0</v>
      </c>
      <c r="AK50" s="271">
        <f>ROUND(N(data!AY94), 2)</f>
        <v>0</v>
      </c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</row>
    <row r="51" spans="1:89" s="11" customFormat="1" ht="12.6" customHeight="1">
      <c r="A51" s="12" t="str">
        <f>RIGHT(data!$C$97,3)</f>
        <v>080</v>
      </c>
      <c r="B51" s="200" t="str">
        <f>RIGHT(data!$C$96,4)</f>
        <v>2024</v>
      </c>
      <c r="C51" s="12" t="str">
        <f>data!AZ$55</f>
        <v>8330</v>
      </c>
      <c r="D51" s="12" t="s">
        <v>1163</v>
      </c>
      <c r="E51" s="198">
        <f>ROUND(N(data!AZ59), 0)</f>
        <v>0</v>
      </c>
      <c r="F51" s="271">
        <f>ROUND(N(data!AZ60), 2)</f>
        <v>0</v>
      </c>
      <c r="G51" s="198">
        <f>ROUND(N(data!AZ61), 0)</f>
        <v>0</v>
      </c>
      <c r="H51" s="198">
        <f>ROUND(N(data!AZ62), 0)</f>
        <v>0</v>
      </c>
      <c r="I51" s="198">
        <f>ROUND(N(data!AZ63), 0)</f>
        <v>0</v>
      </c>
      <c r="J51" s="198">
        <f>ROUND(N(data!AZ64), 0)</f>
        <v>0</v>
      </c>
      <c r="K51" s="198">
        <f>ROUND(N(data!AZ65), 0)</f>
        <v>0</v>
      </c>
      <c r="L51" s="198">
        <f>ROUND(N(data!AZ66), 0)</f>
        <v>0</v>
      </c>
      <c r="M51" s="198">
        <f>ROUND(N(data!AZ67), 0)</f>
        <v>28580</v>
      </c>
      <c r="N51" s="198">
        <f>ROUND(N(data!AZ68), 0)</f>
        <v>0</v>
      </c>
      <c r="O51" s="198">
        <f>ROUND(N(data!AZ69), 0)</f>
        <v>0</v>
      </c>
      <c r="P51" s="198">
        <f>ROUND(N(data!AZ70), 0)</f>
        <v>0</v>
      </c>
      <c r="Q51" s="198">
        <f>ROUND(N(data!AZ71), 0)</f>
        <v>0</v>
      </c>
      <c r="R51" s="198">
        <f>ROUND(N(data!AZ72), 0)</f>
        <v>0</v>
      </c>
      <c r="S51" s="198">
        <f>ROUND(N(data!AZ73), 0)</f>
        <v>0</v>
      </c>
      <c r="T51" s="198">
        <f>ROUND(N(data!AZ74), 0)</f>
        <v>0</v>
      </c>
      <c r="U51" s="198">
        <f>ROUND(N(data!AZ75), 0)</f>
        <v>0</v>
      </c>
      <c r="V51" s="198">
        <f>ROUND(N(data!AZ76), 0)</f>
        <v>0</v>
      </c>
      <c r="W51" s="198">
        <f>ROUND(N(data!AZ77), 0)</f>
        <v>0</v>
      </c>
      <c r="X51" s="198">
        <f>ROUND(N(data!AZ78), 0)</f>
        <v>0</v>
      </c>
      <c r="Y51" s="198">
        <f>ROUND(N(data!AZ79), 0)</f>
        <v>0</v>
      </c>
      <c r="Z51" s="198">
        <f>ROUND(N(data!AZ80), 0)</f>
        <v>0</v>
      </c>
      <c r="AA51" s="198">
        <f>ROUND(N(data!AZ81), 0)</f>
        <v>0</v>
      </c>
      <c r="AB51" s="198">
        <f>ROUND(N(data!AZ82), 0)</f>
        <v>0</v>
      </c>
      <c r="AC51" s="198">
        <f>ROUND(N(data!AZ83), 0)</f>
        <v>0</v>
      </c>
      <c r="AD51" s="198">
        <f>ROUND(N(data!AZ84), 0)</f>
        <v>0</v>
      </c>
      <c r="AE51" s="198">
        <f>ROUND(N(data!AZ89), 0)</f>
        <v>0</v>
      </c>
      <c r="AF51" s="198">
        <f>ROUND(N(data!AZ87), 0)</f>
        <v>0</v>
      </c>
      <c r="AG51" s="198">
        <f>ROUND(N(data!AZ90), 0)</f>
        <v>850</v>
      </c>
      <c r="AH51" s="198">
        <f>ROUND(N(data!AZ91), 0)</f>
        <v>0</v>
      </c>
      <c r="AI51" s="198">
        <f>ROUND(N(data!AZ92), 0)</f>
        <v>0</v>
      </c>
      <c r="AJ51" s="198">
        <f>ROUND(N(data!AZ93), 0)</f>
        <v>0</v>
      </c>
      <c r="AK51" s="271">
        <f>ROUND(N(data!AZ94), 2)</f>
        <v>0</v>
      </c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</row>
    <row r="52" spans="1:89" s="11" customFormat="1" ht="12.6" customHeight="1">
      <c r="A52" s="12" t="str">
        <f>RIGHT(data!$C$97,3)</f>
        <v>080</v>
      </c>
      <c r="B52" s="200" t="str">
        <f>RIGHT(data!$C$96,4)</f>
        <v>2024</v>
      </c>
      <c r="C52" s="12" t="str">
        <f>data!BA$55</f>
        <v>8350</v>
      </c>
      <c r="D52" s="12" t="s">
        <v>1163</v>
      </c>
      <c r="E52" s="198">
        <f>ROUND(N(data!BA59), 0)</f>
        <v>0</v>
      </c>
      <c r="F52" s="271">
        <f>ROUND(N(data!BA60), 2)</f>
        <v>1.19</v>
      </c>
      <c r="G52" s="198">
        <f>ROUND(N(data!BA61), 0)</f>
        <v>60142</v>
      </c>
      <c r="H52" s="198">
        <f>ROUND(N(data!BA62), 0)</f>
        <v>12825</v>
      </c>
      <c r="I52" s="198">
        <f>ROUND(N(data!BA63), 0)</f>
        <v>0</v>
      </c>
      <c r="J52" s="198">
        <f>ROUND(N(data!BA64), 0)</f>
        <v>10816</v>
      </c>
      <c r="K52" s="198">
        <f>ROUND(N(data!BA65), 0)</f>
        <v>0</v>
      </c>
      <c r="L52" s="198">
        <f>ROUND(N(data!BA66), 0)</f>
        <v>1074</v>
      </c>
      <c r="M52" s="198">
        <f>ROUND(N(data!BA67), 0)</f>
        <v>43240</v>
      </c>
      <c r="N52" s="198">
        <f>ROUND(N(data!BA68), 0)</f>
        <v>0</v>
      </c>
      <c r="O52" s="198">
        <f>ROUND(N(data!BA69), 0)</f>
        <v>0</v>
      </c>
      <c r="P52" s="198">
        <f>ROUND(N(data!BA70), 0)</f>
        <v>0</v>
      </c>
      <c r="Q52" s="198">
        <f>ROUND(N(data!BA71), 0)</f>
        <v>0</v>
      </c>
      <c r="R52" s="198">
        <f>ROUND(N(data!BA72), 0)</f>
        <v>0</v>
      </c>
      <c r="S52" s="198">
        <f>ROUND(N(data!BA73), 0)</f>
        <v>0</v>
      </c>
      <c r="T52" s="198">
        <f>ROUND(N(data!BA74), 0)</f>
        <v>0</v>
      </c>
      <c r="U52" s="198">
        <f>ROUND(N(data!BA75), 0)</f>
        <v>0</v>
      </c>
      <c r="V52" s="198">
        <f>ROUND(N(data!BA76), 0)</f>
        <v>0</v>
      </c>
      <c r="W52" s="198">
        <f>ROUND(N(data!BA77), 0)</f>
        <v>0</v>
      </c>
      <c r="X52" s="198">
        <f>ROUND(N(data!BA78), 0)</f>
        <v>0</v>
      </c>
      <c r="Y52" s="198">
        <f>ROUND(N(data!BA79), 0)</f>
        <v>0</v>
      </c>
      <c r="Z52" s="198">
        <f>ROUND(N(data!BA80), 0)</f>
        <v>0</v>
      </c>
      <c r="AA52" s="198">
        <f>ROUND(N(data!BA81), 0)</f>
        <v>0</v>
      </c>
      <c r="AB52" s="198">
        <f>ROUND(N(data!BA82), 0)</f>
        <v>0</v>
      </c>
      <c r="AC52" s="198">
        <f>ROUND(N(data!BA83), 0)</f>
        <v>0</v>
      </c>
      <c r="AD52" s="198">
        <f>ROUND(N(data!BA84), 0)</f>
        <v>0</v>
      </c>
      <c r="AE52" s="198">
        <f>ROUND(N(data!BA89), 0)</f>
        <v>0</v>
      </c>
      <c r="AF52" s="198">
        <f>ROUND(N(data!BA87), 0)</f>
        <v>0</v>
      </c>
      <c r="AG52" s="198">
        <f>ROUND(N(data!BA90), 0)</f>
        <v>1286</v>
      </c>
      <c r="AH52" s="198">
        <f>ROUND(N(data!BA91), 0)</f>
        <v>0</v>
      </c>
      <c r="AI52" s="198">
        <f>ROUND(N(data!BA92), 0)</f>
        <v>1286</v>
      </c>
      <c r="AJ52" s="198">
        <f>ROUND(N(data!BA93), 0)</f>
        <v>0</v>
      </c>
      <c r="AK52" s="271">
        <f>ROUND(N(data!BA94), 2)</f>
        <v>0</v>
      </c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</row>
    <row r="53" spans="1:89" s="11" customFormat="1" ht="12.6" customHeight="1">
      <c r="A53" s="12" t="str">
        <f>RIGHT(data!$C$97,3)</f>
        <v>080</v>
      </c>
      <c r="B53" s="200" t="str">
        <f>RIGHT(data!$C$96,4)</f>
        <v>2024</v>
      </c>
      <c r="C53" s="12" t="str">
        <f>data!BB$55</f>
        <v>8360</v>
      </c>
      <c r="D53" s="12" t="s">
        <v>1163</v>
      </c>
      <c r="E53" s="198">
        <f>ROUND(N(data!BB59), 0)</f>
        <v>0</v>
      </c>
      <c r="F53" s="271">
        <f>ROUND(N(data!BB60), 2)</f>
        <v>0.49</v>
      </c>
      <c r="G53" s="198">
        <f>ROUND(N(data!BB61), 0)</f>
        <v>34676</v>
      </c>
      <c r="H53" s="198">
        <f>ROUND(N(data!BB62), 0)</f>
        <v>7394</v>
      </c>
      <c r="I53" s="198">
        <f>ROUND(N(data!BB63), 0)</f>
        <v>0</v>
      </c>
      <c r="J53" s="198">
        <f>ROUND(N(data!BB64), 0)</f>
        <v>259</v>
      </c>
      <c r="K53" s="198">
        <f>ROUND(N(data!BB65), 0)</f>
        <v>0</v>
      </c>
      <c r="L53" s="198">
        <f>ROUND(N(data!BB66), 0)</f>
        <v>0</v>
      </c>
      <c r="M53" s="198">
        <f>ROUND(N(data!BB67), 0)</f>
        <v>7431</v>
      </c>
      <c r="N53" s="198">
        <f>ROUND(N(data!BB68), 0)</f>
        <v>0</v>
      </c>
      <c r="O53" s="198">
        <f>ROUND(N(data!BB69), 0)</f>
        <v>169</v>
      </c>
      <c r="P53" s="198">
        <f>ROUND(N(data!BB70), 0)</f>
        <v>0</v>
      </c>
      <c r="Q53" s="198">
        <f>ROUND(N(data!BB71), 0)</f>
        <v>0</v>
      </c>
      <c r="R53" s="198">
        <f>ROUND(N(data!BB72), 0)</f>
        <v>0</v>
      </c>
      <c r="S53" s="198">
        <f>ROUND(N(data!BB73), 0)</f>
        <v>0</v>
      </c>
      <c r="T53" s="198">
        <f>ROUND(N(data!BB74), 0)</f>
        <v>0</v>
      </c>
      <c r="U53" s="198">
        <f>ROUND(N(data!BB75), 0)</f>
        <v>0</v>
      </c>
      <c r="V53" s="198">
        <f>ROUND(N(data!BB76), 0)</f>
        <v>0</v>
      </c>
      <c r="W53" s="198">
        <f>ROUND(N(data!BB77), 0)</f>
        <v>0</v>
      </c>
      <c r="X53" s="198">
        <f>ROUND(N(data!BB78), 0)</f>
        <v>0</v>
      </c>
      <c r="Y53" s="198">
        <f>ROUND(N(data!BB79), 0)</f>
        <v>0</v>
      </c>
      <c r="Z53" s="198">
        <f>ROUND(N(data!BB80), 0)</f>
        <v>0</v>
      </c>
      <c r="AA53" s="198">
        <f>ROUND(N(data!BB81), 0)</f>
        <v>0</v>
      </c>
      <c r="AB53" s="198">
        <f>ROUND(N(data!BB82), 0)</f>
        <v>0</v>
      </c>
      <c r="AC53" s="198">
        <f>ROUND(N(data!BB83), 0)</f>
        <v>169</v>
      </c>
      <c r="AD53" s="198">
        <f>ROUND(N(data!BB84), 0)</f>
        <v>230</v>
      </c>
      <c r="AE53" s="198">
        <f>ROUND(N(data!BB89), 0)</f>
        <v>0</v>
      </c>
      <c r="AF53" s="198">
        <f>ROUND(N(data!BB87), 0)</f>
        <v>0</v>
      </c>
      <c r="AG53" s="198">
        <f>ROUND(N(data!BB90), 0)</f>
        <v>221</v>
      </c>
      <c r="AH53" s="198">
        <f>ROUND(N(data!BB91), 0)</f>
        <v>0</v>
      </c>
      <c r="AI53" s="198">
        <f>ROUND(N(data!BB92), 0)</f>
        <v>221</v>
      </c>
      <c r="AJ53" s="198">
        <f>ROUND(N(data!BB93), 0)</f>
        <v>0</v>
      </c>
      <c r="AK53" s="271">
        <f>ROUND(N(data!BB94), 2)</f>
        <v>0</v>
      </c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</row>
    <row r="54" spans="1:89" s="11" customFormat="1" ht="12.6" customHeight="1">
      <c r="A54" s="12" t="str">
        <f>RIGHT(data!$C$97,3)</f>
        <v>080</v>
      </c>
      <c r="B54" s="200" t="str">
        <f>RIGHT(data!$C$96,4)</f>
        <v>2024</v>
      </c>
      <c r="C54" s="12" t="str">
        <f>data!BC$55</f>
        <v>8370</v>
      </c>
      <c r="D54" s="12" t="s">
        <v>1163</v>
      </c>
      <c r="E54" s="198">
        <f>ROUND(N(data!BC59), 0)</f>
        <v>0</v>
      </c>
      <c r="F54" s="271">
        <f>ROUND(N(data!BC60), 2)</f>
        <v>0</v>
      </c>
      <c r="G54" s="198">
        <f>ROUND(N(data!BC61), 0)</f>
        <v>0</v>
      </c>
      <c r="H54" s="198">
        <f>ROUND(N(data!BC62), 0)</f>
        <v>0</v>
      </c>
      <c r="I54" s="198">
        <f>ROUND(N(data!BC63), 0)</f>
        <v>0</v>
      </c>
      <c r="J54" s="198">
        <f>ROUND(N(data!BC64), 0)</f>
        <v>0</v>
      </c>
      <c r="K54" s="198">
        <f>ROUND(N(data!BC65), 0)</f>
        <v>0</v>
      </c>
      <c r="L54" s="198">
        <f>ROUND(N(data!BC66), 0)</f>
        <v>0</v>
      </c>
      <c r="M54" s="198">
        <f>ROUND(N(data!BC67), 0)</f>
        <v>0</v>
      </c>
      <c r="N54" s="198">
        <f>ROUND(N(data!BC68), 0)</f>
        <v>0</v>
      </c>
      <c r="O54" s="198">
        <f>ROUND(N(data!BC69), 0)</f>
        <v>0</v>
      </c>
      <c r="P54" s="198">
        <f>ROUND(N(data!BC70), 0)</f>
        <v>0</v>
      </c>
      <c r="Q54" s="198">
        <f>ROUND(N(data!BC71), 0)</f>
        <v>0</v>
      </c>
      <c r="R54" s="198">
        <f>ROUND(N(data!BC72), 0)</f>
        <v>0</v>
      </c>
      <c r="S54" s="198">
        <f>ROUND(N(data!BC73), 0)</f>
        <v>0</v>
      </c>
      <c r="T54" s="198">
        <f>ROUND(N(data!BC74), 0)</f>
        <v>0</v>
      </c>
      <c r="U54" s="198">
        <f>ROUND(N(data!BC75), 0)</f>
        <v>0</v>
      </c>
      <c r="V54" s="198">
        <f>ROUND(N(data!BC76), 0)</f>
        <v>0</v>
      </c>
      <c r="W54" s="198">
        <f>ROUND(N(data!BC77), 0)</f>
        <v>0</v>
      </c>
      <c r="X54" s="198">
        <f>ROUND(N(data!BC78), 0)</f>
        <v>0</v>
      </c>
      <c r="Y54" s="198">
        <f>ROUND(N(data!BC79), 0)</f>
        <v>0</v>
      </c>
      <c r="Z54" s="198">
        <f>ROUND(N(data!BC80), 0)</f>
        <v>0</v>
      </c>
      <c r="AA54" s="198">
        <f>ROUND(N(data!BC81), 0)</f>
        <v>0</v>
      </c>
      <c r="AB54" s="198">
        <f>ROUND(N(data!BC82), 0)</f>
        <v>0</v>
      </c>
      <c r="AC54" s="198">
        <f>ROUND(N(data!BC83), 0)</f>
        <v>0</v>
      </c>
      <c r="AD54" s="198">
        <f>ROUND(N(data!BC84), 0)</f>
        <v>0</v>
      </c>
      <c r="AE54" s="198">
        <f>ROUND(N(data!BC89), 0)</f>
        <v>0</v>
      </c>
      <c r="AF54" s="198">
        <f>ROUND(N(data!BC87), 0)</f>
        <v>0</v>
      </c>
      <c r="AG54" s="198">
        <f>ROUND(N(data!BC90), 0)</f>
        <v>0</v>
      </c>
      <c r="AH54" s="198">
        <f>ROUND(N(data!BC91), 0)</f>
        <v>0</v>
      </c>
      <c r="AI54" s="198">
        <f>ROUND(N(data!BC92), 0)</f>
        <v>0</v>
      </c>
      <c r="AJ54" s="198">
        <f>ROUND(N(data!BC93), 0)</f>
        <v>0</v>
      </c>
      <c r="AK54" s="271">
        <f>ROUND(N(data!BC94), 2)</f>
        <v>0</v>
      </c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</row>
    <row r="55" spans="1:89" s="11" customFormat="1" ht="12.6" customHeight="1">
      <c r="A55" s="12" t="str">
        <f>RIGHT(data!$C$97,3)</f>
        <v>080</v>
      </c>
      <c r="B55" s="200" t="str">
        <f>RIGHT(data!$C$96,4)</f>
        <v>2024</v>
      </c>
      <c r="C55" s="12" t="str">
        <f>data!BD$55</f>
        <v>8420</v>
      </c>
      <c r="D55" s="12" t="s">
        <v>1163</v>
      </c>
      <c r="E55" s="198">
        <f>ROUND(N(data!BD59), 0)</f>
        <v>0</v>
      </c>
      <c r="F55" s="271">
        <f>ROUND(N(data!BD60), 2)</f>
        <v>0.88</v>
      </c>
      <c r="G55" s="198">
        <f>ROUND(N(data!BD61), 0)</f>
        <v>62301</v>
      </c>
      <c r="H55" s="198">
        <f>ROUND(N(data!BD62), 0)</f>
        <v>13285</v>
      </c>
      <c r="I55" s="198">
        <f>ROUND(N(data!BD63), 0)</f>
        <v>0</v>
      </c>
      <c r="J55" s="198">
        <f>ROUND(N(data!BD64), 0)</f>
        <v>3589</v>
      </c>
      <c r="K55" s="198">
        <f>ROUND(N(data!BD65), 0)</f>
        <v>0</v>
      </c>
      <c r="L55" s="198">
        <f>ROUND(N(data!BD66), 0)</f>
        <v>34453</v>
      </c>
      <c r="M55" s="198">
        <f>ROUND(N(data!BD67), 0)</f>
        <v>0</v>
      </c>
      <c r="N55" s="198">
        <f>ROUND(N(data!BD68), 0)</f>
        <v>0</v>
      </c>
      <c r="O55" s="198">
        <f>ROUND(N(data!BD69), 0)</f>
        <v>93</v>
      </c>
      <c r="P55" s="198">
        <f>ROUND(N(data!BD70), 0)</f>
        <v>0</v>
      </c>
      <c r="Q55" s="198">
        <f>ROUND(N(data!BD71), 0)</f>
        <v>0</v>
      </c>
      <c r="R55" s="198">
        <f>ROUND(N(data!BD72), 0)</f>
        <v>0</v>
      </c>
      <c r="S55" s="198">
        <f>ROUND(N(data!BD73), 0)</f>
        <v>0</v>
      </c>
      <c r="T55" s="198">
        <f>ROUND(N(data!BD74), 0)</f>
        <v>0</v>
      </c>
      <c r="U55" s="198">
        <f>ROUND(N(data!BD75), 0)</f>
        <v>0</v>
      </c>
      <c r="V55" s="198">
        <f>ROUND(N(data!BD76), 0)</f>
        <v>0</v>
      </c>
      <c r="W55" s="198">
        <f>ROUND(N(data!BD77), 0)</f>
        <v>0</v>
      </c>
      <c r="X55" s="198">
        <f>ROUND(N(data!BD78), 0)</f>
        <v>0</v>
      </c>
      <c r="Y55" s="198">
        <f>ROUND(N(data!BD79), 0)</f>
        <v>0</v>
      </c>
      <c r="Z55" s="198">
        <f>ROUND(N(data!BD80), 0)</f>
        <v>0</v>
      </c>
      <c r="AA55" s="198">
        <f>ROUND(N(data!BD81), 0)</f>
        <v>0</v>
      </c>
      <c r="AB55" s="198">
        <f>ROUND(N(data!BD82), 0)</f>
        <v>0</v>
      </c>
      <c r="AC55" s="198">
        <f>ROUND(N(data!BD83), 0)</f>
        <v>93</v>
      </c>
      <c r="AD55" s="198">
        <f>ROUND(N(data!BD84), 0)</f>
        <v>0</v>
      </c>
      <c r="AE55" s="198">
        <f>ROUND(N(data!BD89), 0)</f>
        <v>0</v>
      </c>
      <c r="AF55" s="198">
        <f>ROUND(N(data!BD87), 0)</f>
        <v>0</v>
      </c>
      <c r="AG55" s="198">
        <f>ROUND(N(data!BD90), 0)</f>
        <v>0</v>
      </c>
      <c r="AH55" s="198">
        <f>ROUND(N(data!BD91), 0)</f>
        <v>0</v>
      </c>
      <c r="AI55" s="198">
        <f>ROUND(N(data!BD92), 0)</f>
        <v>0</v>
      </c>
      <c r="AJ55" s="198">
        <f>ROUND(N(data!BD93), 0)</f>
        <v>0</v>
      </c>
      <c r="AK55" s="271">
        <f>ROUND(N(data!BD94), 2)</f>
        <v>0</v>
      </c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</row>
    <row r="56" spans="1:89" s="11" customFormat="1" ht="12.6" customHeight="1">
      <c r="A56" s="12" t="str">
        <f>RIGHT(data!$C$97,3)</f>
        <v>080</v>
      </c>
      <c r="B56" s="200" t="str">
        <f>RIGHT(data!$C$96,4)</f>
        <v>2024</v>
      </c>
      <c r="C56" s="12" t="str">
        <f>data!BE$55</f>
        <v>8430</v>
      </c>
      <c r="D56" s="12" t="s">
        <v>1163</v>
      </c>
      <c r="E56" s="198">
        <f>ROUND(N(data!BE59), 0)</f>
        <v>38489</v>
      </c>
      <c r="F56" s="271">
        <f>ROUND(N(data!BE60), 2)</f>
        <v>3.66</v>
      </c>
      <c r="G56" s="198">
        <f>ROUND(N(data!BE61), 0)</f>
        <v>215108</v>
      </c>
      <c r="H56" s="198">
        <f>ROUND(N(data!BE62), 0)</f>
        <v>45871</v>
      </c>
      <c r="I56" s="198">
        <f>ROUND(N(data!BE63), 0)</f>
        <v>0</v>
      </c>
      <c r="J56" s="198">
        <f>ROUND(N(data!BE64), 0)</f>
        <v>36043</v>
      </c>
      <c r="K56" s="198">
        <f>ROUND(N(data!BE65), 0)</f>
        <v>210675</v>
      </c>
      <c r="L56" s="198">
        <f>ROUND(N(data!BE66), 0)</f>
        <v>131623</v>
      </c>
      <c r="M56" s="198">
        <f>ROUND(N(data!BE67), 0)</f>
        <v>229046</v>
      </c>
      <c r="N56" s="198">
        <f>ROUND(N(data!BE68), 0)</f>
        <v>0</v>
      </c>
      <c r="O56" s="198">
        <f>ROUND(N(data!BE69), 0)</f>
        <v>9327</v>
      </c>
      <c r="P56" s="198">
        <f>ROUND(N(data!BE70), 0)</f>
        <v>0</v>
      </c>
      <c r="Q56" s="198">
        <f>ROUND(N(data!BE71), 0)</f>
        <v>0</v>
      </c>
      <c r="R56" s="198">
        <f>ROUND(N(data!BE72), 0)</f>
        <v>0</v>
      </c>
      <c r="S56" s="198">
        <f>ROUND(N(data!BE73), 0)</f>
        <v>0</v>
      </c>
      <c r="T56" s="198">
        <f>ROUND(N(data!BE74), 0)</f>
        <v>0</v>
      </c>
      <c r="U56" s="198">
        <f>ROUND(N(data!BE75), 0)</f>
        <v>0</v>
      </c>
      <c r="V56" s="198">
        <f>ROUND(N(data!BE76), 0)</f>
        <v>0</v>
      </c>
      <c r="W56" s="198">
        <f>ROUND(N(data!BE77), 0)</f>
        <v>0</v>
      </c>
      <c r="X56" s="198">
        <f>ROUND(N(data!BE78), 0)</f>
        <v>0</v>
      </c>
      <c r="Y56" s="198">
        <f>ROUND(N(data!BE79), 0)</f>
        <v>0</v>
      </c>
      <c r="Z56" s="198">
        <f>ROUND(N(data!BE80), 0)</f>
        <v>0</v>
      </c>
      <c r="AA56" s="198">
        <f>ROUND(N(data!BE81), 0)</f>
        <v>0</v>
      </c>
      <c r="AB56" s="198">
        <f>ROUND(N(data!BE82), 0)</f>
        <v>0</v>
      </c>
      <c r="AC56" s="198">
        <f>ROUND(N(data!BE83), 0)</f>
        <v>9327</v>
      </c>
      <c r="AD56" s="198">
        <f>ROUND(N(data!BE84), 0)</f>
        <v>7776</v>
      </c>
      <c r="AE56" s="198">
        <f>ROUND(N(data!BE89), 0)</f>
        <v>0</v>
      </c>
      <c r="AF56" s="198">
        <f>ROUND(N(data!BE87), 0)</f>
        <v>0</v>
      </c>
      <c r="AG56" s="198">
        <f>ROUND(N(data!BE90), 0)</f>
        <v>6812</v>
      </c>
      <c r="AH56" s="198">
        <f>ROUND(N(data!BE91), 0)</f>
        <v>0</v>
      </c>
      <c r="AI56" s="198">
        <f>ROUND(N(data!BE92), 0)</f>
        <v>0</v>
      </c>
      <c r="AJ56" s="198">
        <f>ROUND(N(data!BE93), 0)</f>
        <v>0</v>
      </c>
      <c r="AK56" s="271">
        <f>ROUND(N(data!BE94), 2)</f>
        <v>0</v>
      </c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</row>
    <row r="57" spans="1:89" s="11" customFormat="1" ht="12.6" customHeight="1">
      <c r="A57" s="12" t="str">
        <f>RIGHT(data!$C$97,3)</f>
        <v>080</v>
      </c>
      <c r="B57" s="200" t="str">
        <f>RIGHT(data!$C$96,4)</f>
        <v>2024</v>
      </c>
      <c r="C57" s="12" t="str">
        <f>data!BF$55</f>
        <v>8460</v>
      </c>
      <c r="D57" s="12" t="s">
        <v>1163</v>
      </c>
      <c r="E57" s="198">
        <f>ROUND(N(data!BF59), 0)</f>
        <v>0</v>
      </c>
      <c r="F57" s="271">
        <f>ROUND(N(data!BF60), 2)</f>
        <v>4.87</v>
      </c>
      <c r="G57" s="198">
        <f>ROUND(N(data!BF61), 0)</f>
        <v>210766</v>
      </c>
      <c r="H57" s="198">
        <f>ROUND(N(data!BF62), 0)</f>
        <v>44945</v>
      </c>
      <c r="I57" s="198">
        <f>ROUND(N(data!BF63), 0)</f>
        <v>0</v>
      </c>
      <c r="J57" s="198">
        <f>ROUND(N(data!BF64), 0)</f>
        <v>21867</v>
      </c>
      <c r="K57" s="198">
        <f>ROUND(N(data!BF65), 0)</f>
        <v>0</v>
      </c>
      <c r="L57" s="198">
        <f>ROUND(N(data!BF66), 0)</f>
        <v>0</v>
      </c>
      <c r="M57" s="198">
        <f>ROUND(N(data!BF67), 0)</f>
        <v>11634</v>
      </c>
      <c r="N57" s="198">
        <f>ROUND(N(data!BF68), 0)</f>
        <v>0</v>
      </c>
      <c r="O57" s="198">
        <f>ROUND(N(data!BF69), 0)</f>
        <v>0</v>
      </c>
      <c r="P57" s="198">
        <f>ROUND(N(data!BF70), 0)</f>
        <v>0</v>
      </c>
      <c r="Q57" s="198">
        <f>ROUND(N(data!BF71), 0)</f>
        <v>0</v>
      </c>
      <c r="R57" s="198">
        <f>ROUND(N(data!BF72), 0)</f>
        <v>0</v>
      </c>
      <c r="S57" s="198">
        <f>ROUND(N(data!BF73), 0)</f>
        <v>0</v>
      </c>
      <c r="T57" s="198">
        <f>ROUND(N(data!BF74), 0)</f>
        <v>0</v>
      </c>
      <c r="U57" s="198">
        <f>ROUND(N(data!BF75), 0)</f>
        <v>0</v>
      </c>
      <c r="V57" s="198">
        <f>ROUND(N(data!BF76), 0)</f>
        <v>0</v>
      </c>
      <c r="W57" s="198">
        <f>ROUND(N(data!BF77), 0)</f>
        <v>0</v>
      </c>
      <c r="X57" s="198">
        <f>ROUND(N(data!BF78), 0)</f>
        <v>0</v>
      </c>
      <c r="Y57" s="198">
        <f>ROUND(N(data!BF79), 0)</f>
        <v>0</v>
      </c>
      <c r="Z57" s="198">
        <f>ROUND(N(data!BF80), 0)</f>
        <v>0</v>
      </c>
      <c r="AA57" s="198">
        <f>ROUND(N(data!BF81), 0)</f>
        <v>0</v>
      </c>
      <c r="AB57" s="198">
        <f>ROUND(N(data!BF82), 0)</f>
        <v>0</v>
      </c>
      <c r="AC57" s="198">
        <f>ROUND(N(data!BF83), 0)</f>
        <v>0</v>
      </c>
      <c r="AD57" s="198">
        <f>ROUND(N(data!BF84), 0)</f>
        <v>0</v>
      </c>
      <c r="AE57" s="198">
        <f>ROUND(N(data!BF89), 0)</f>
        <v>0</v>
      </c>
      <c r="AF57" s="198">
        <f>ROUND(N(data!BF87), 0)</f>
        <v>0</v>
      </c>
      <c r="AG57" s="198">
        <f>ROUND(N(data!BF90), 0)</f>
        <v>346</v>
      </c>
      <c r="AH57" s="198">
        <f>ROUND(N(data!BF91), 0)</f>
        <v>0</v>
      </c>
      <c r="AI57" s="198">
        <f>ROUND(N(data!BF92), 0)</f>
        <v>0</v>
      </c>
      <c r="AJ57" s="198">
        <f>ROUND(N(data!BF93), 0)</f>
        <v>0</v>
      </c>
      <c r="AK57" s="271">
        <f>ROUND(N(data!BF94), 2)</f>
        <v>0</v>
      </c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</row>
    <row r="58" spans="1:89" s="11" customFormat="1" ht="12.6" customHeight="1">
      <c r="A58" s="12" t="str">
        <f>RIGHT(data!$C$97,3)</f>
        <v>080</v>
      </c>
      <c r="B58" s="200" t="str">
        <f>RIGHT(data!$C$96,4)</f>
        <v>2024</v>
      </c>
      <c r="C58" s="12" t="str">
        <f>data!BG$55</f>
        <v>8470</v>
      </c>
      <c r="D58" s="12" t="s">
        <v>1163</v>
      </c>
      <c r="E58" s="198">
        <f>ROUND(N(data!BG59), 0)</f>
        <v>0</v>
      </c>
      <c r="F58" s="271">
        <f>ROUND(N(data!BG60), 2)</f>
        <v>0</v>
      </c>
      <c r="G58" s="198">
        <f>ROUND(N(data!BG61), 0)</f>
        <v>0</v>
      </c>
      <c r="H58" s="198">
        <f>ROUND(N(data!BG62), 0)</f>
        <v>0</v>
      </c>
      <c r="I58" s="198">
        <f>ROUND(N(data!BG63), 0)</f>
        <v>0</v>
      </c>
      <c r="J58" s="198">
        <f>ROUND(N(data!BG64), 0)</f>
        <v>0</v>
      </c>
      <c r="K58" s="198">
        <f>ROUND(N(data!BG65), 0)</f>
        <v>0</v>
      </c>
      <c r="L58" s="198">
        <f>ROUND(N(data!BG66), 0)</f>
        <v>0</v>
      </c>
      <c r="M58" s="198">
        <f>ROUND(N(data!BG67), 0)</f>
        <v>0</v>
      </c>
      <c r="N58" s="198">
        <f>ROUND(N(data!BG68), 0)</f>
        <v>0</v>
      </c>
      <c r="O58" s="198">
        <f>ROUND(N(data!BG69), 0)</f>
        <v>0</v>
      </c>
      <c r="P58" s="198">
        <f>ROUND(N(data!BG70), 0)</f>
        <v>0</v>
      </c>
      <c r="Q58" s="198">
        <f>ROUND(N(data!BG71), 0)</f>
        <v>0</v>
      </c>
      <c r="R58" s="198">
        <f>ROUND(N(data!BG72), 0)</f>
        <v>0</v>
      </c>
      <c r="S58" s="198">
        <f>ROUND(N(data!BG73), 0)</f>
        <v>0</v>
      </c>
      <c r="T58" s="198">
        <f>ROUND(N(data!BG74), 0)</f>
        <v>0</v>
      </c>
      <c r="U58" s="198">
        <f>ROUND(N(data!BG75), 0)</f>
        <v>0</v>
      </c>
      <c r="V58" s="198">
        <f>ROUND(N(data!BG76), 0)</f>
        <v>0</v>
      </c>
      <c r="W58" s="198">
        <f>ROUND(N(data!BG77), 0)</f>
        <v>0</v>
      </c>
      <c r="X58" s="198">
        <f>ROUND(N(data!BG78), 0)</f>
        <v>0</v>
      </c>
      <c r="Y58" s="198">
        <f>ROUND(N(data!BG79), 0)</f>
        <v>0</v>
      </c>
      <c r="Z58" s="198">
        <f>ROUND(N(data!BG80), 0)</f>
        <v>0</v>
      </c>
      <c r="AA58" s="198">
        <f>ROUND(N(data!BG81), 0)</f>
        <v>0</v>
      </c>
      <c r="AB58" s="198">
        <f>ROUND(N(data!BG82), 0)</f>
        <v>0</v>
      </c>
      <c r="AC58" s="198">
        <f>ROUND(N(data!BG83), 0)</f>
        <v>0</v>
      </c>
      <c r="AD58" s="198">
        <f>ROUND(N(data!BG84), 0)</f>
        <v>0</v>
      </c>
      <c r="AE58" s="198">
        <f>ROUND(N(data!BG89), 0)</f>
        <v>0</v>
      </c>
      <c r="AF58" s="198">
        <f>ROUND(N(data!BG87), 0)</f>
        <v>0</v>
      </c>
      <c r="AG58" s="198">
        <f>ROUND(N(data!BG90), 0)</f>
        <v>0</v>
      </c>
      <c r="AH58" s="198">
        <f>ROUND(N(data!BG91), 0)</f>
        <v>0</v>
      </c>
      <c r="AI58" s="198">
        <f>ROUND(N(data!BG92), 0)</f>
        <v>0</v>
      </c>
      <c r="AJ58" s="198">
        <f>ROUND(N(data!BG93), 0)</f>
        <v>0</v>
      </c>
      <c r="AK58" s="271">
        <f>ROUND(N(data!BG94), 2)</f>
        <v>0</v>
      </c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</row>
    <row r="59" spans="1:89" s="11" customFormat="1" ht="12.6" customHeight="1">
      <c r="A59" s="12" t="str">
        <f>RIGHT(data!$C$97,3)</f>
        <v>080</v>
      </c>
      <c r="B59" s="200" t="str">
        <f>RIGHT(data!$C$96,4)</f>
        <v>2024</v>
      </c>
      <c r="C59" s="12" t="str">
        <f>data!BH$55</f>
        <v>8480</v>
      </c>
      <c r="D59" s="12" t="s">
        <v>1163</v>
      </c>
      <c r="E59" s="198">
        <f>ROUND(N(data!BH59), 0)</f>
        <v>0</v>
      </c>
      <c r="F59" s="271">
        <f>ROUND(N(data!BH60), 2)</f>
        <v>0</v>
      </c>
      <c r="G59" s="198">
        <f>ROUND(N(data!BH61), 0)</f>
        <v>0</v>
      </c>
      <c r="H59" s="198">
        <f>ROUND(N(data!BH62), 0)</f>
        <v>0</v>
      </c>
      <c r="I59" s="198">
        <f>ROUND(N(data!BH63), 0)</f>
        <v>0</v>
      </c>
      <c r="J59" s="198">
        <f>ROUND(N(data!BH64), 0)</f>
        <v>0</v>
      </c>
      <c r="K59" s="198">
        <f>ROUND(N(data!BH65), 0)</f>
        <v>0</v>
      </c>
      <c r="L59" s="198">
        <f>ROUND(N(data!BH66), 0)</f>
        <v>0</v>
      </c>
      <c r="M59" s="198">
        <f>ROUND(N(data!BH67), 0)</f>
        <v>0</v>
      </c>
      <c r="N59" s="198">
        <f>ROUND(N(data!BH68), 0)</f>
        <v>0</v>
      </c>
      <c r="O59" s="198">
        <f>ROUND(N(data!BH69), 0)</f>
        <v>0</v>
      </c>
      <c r="P59" s="198">
        <f>ROUND(N(data!BH70), 0)</f>
        <v>0</v>
      </c>
      <c r="Q59" s="198">
        <f>ROUND(N(data!BH71), 0)</f>
        <v>0</v>
      </c>
      <c r="R59" s="198">
        <f>ROUND(N(data!BH72), 0)</f>
        <v>0</v>
      </c>
      <c r="S59" s="198">
        <f>ROUND(N(data!BH73), 0)</f>
        <v>0</v>
      </c>
      <c r="T59" s="198">
        <f>ROUND(N(data!BH74), 0)</f>
        <v>0</v>
      </c>
      <c r="U59" s="198">
        <f>ROUND(N(data!BH75), 0)</f>
        <v>0</v>
      </c>
      <c r="V59" s="198">
        <f>ROUND(N(data!BH76), 0)</f>
        <v>0</v>
      </c>
      <c r="W59" s="198">
        <f>ROUND(N(data!BH77), 0)</f>
        <v>0</v>
      </c>
      <c r="X59" s="198">
        <f>ROUND(N(data!BH78), 0)</f>
        <v>0</v>
      </c>
      <c r="Y59" s="198">
        <f>ROUND(N(data!BH79), 0)</f>
        <v>0</v>
      </c>
      <c r="Z59" s="198">
        <f>ROUND(N(data!BH80), 0)</f>
        <v>0</v>
      </c>
      <c r="AA59" s="198">
        <f>ROUND(N(data!BH81), 0)</f>
        <v>0</v>
      </c>
      <c r="AB59" s="198">
        <f>ROUND(N(data!BH82), 0)</f>
        <v>0</v>
      </c>
      <c r="AC59" s="198">
        <f>ROUND(N(data!BH83), 0)</f>
        <v>0</v>
      </c>
      <c r="AD59" s="198">
        <f>ROUND(N(data!BH84), 0)</f>
        <v>0</v>
      </c>
      <c r="AE59" s="198">
        <f>ROUND(N(data!BH89), 0)</f>
        <v>0</v>
      </c>
      <c r="AF59" s="198">
        <f>ROUND(N(data!BH87), 0)</f>
        <v>0</v>
      </c>
      <c r="AG59" s="198">
        <f>ROUND(N(data!BH90), 0)</f>
        <v>0</v>
      </c>
      <c r="AH59" s="198">
        <f>ROUND(N(data!BH91), 0)</f>
        <v>0</v>
      </c>
      <c r="AI59" s="198">
        <f>ROUND(N(data!BH92), 0)</f>
        <v>0</v>
      </c>
      <c r="AJ59" s="198">
        <f>ROUND(N(data!BH93), 0)</f>
        <v>0</v>
      </c>
      <c r="AK59" s="271">
        <f>ROUND(N(data!BH94), 2)</f>
        <v>0</v>
      </c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</row>
    <row r="60" spans="1:89" s="11" customFormat="1" ht="12.6" customHeight="1">
      <c r="A60" s="12" t="str">
        <f>RIGHT(data!$C$97,3)</f>
        <v>080</v>
      </c>
      <c r="B60" s="200" t="str">
        <f>RIGHT(data!$C$96,4)</f>
        <v>2024</v>
      </c>
      <c r="C60" s="12" t="str">
        <f>data!BI$55</f>
        <v>8490</v>
      </c>
      <c r="D60" s="12" t="s">
        <v>1163</v>
      </c>
      <c r="E60" s="198">
        <f>ROUND(N(data!BI59), 0)</f>
        <v>0</v>
      </c>
      <c r="F60" s="271">
        <f>ROUND(N(data!BI60), 2)</f>
        <v>0</v>
      </c>
      <c r="G60" s="198">
        <f>ROUND(N(data!BI61), 0)</f>
        <v>0</v>
      </c>
      <c r="H60" s="198">
        <f>ROUND(N(data!BI62), 0)</f>
        <v>0</v>
      </c>
      <c r="I60" s="198">
        <f>ROUND(N(data!BI63), 0)</f>
        <v>0</v>
      </c>
      <c r="J60" s="198">
        <f>ROUND(N(data!BI64), 0)</f>
        <v>0</v>
      </c>
      <c r="K60" s="198">
        <f>ROUND(N(data!BI65), 0)</f>
        <v>0</v>
      </c>
      <c r="L60" s="198">
        <f>ROUND(N(data!BI66), 0)</f>
        <v>0</v>
      </c>
      <c r="M60" s="198">
        <f>ROUND(N(data!BI67), 0)</f>
        <v>0</v>
      </c>
      <c r="N60" s="198">
        <f>ROUND(N(data!BI68), 0)</f>
        <v>0</v>
      </c>
      <c r="O60" s="198">
        <f>ROUND(N(data!BI69), 0)</f>
        <v>0</v>
      </c>
      <c r="P60" s="198">
        <f>ROUND(N(data!BI70), 0)</f>
        <v>0</v>
      </c>
      <c r="Q60" s="198">
        <f>ROUND(N(data!BI71), 0)</f>
        <v>0</v>
      </c>
      <c r="R60" s="198">
        <f>ROUND(N(data!BI72), 0)</f>
        <v>0</v>
      </c>
      <c r="S60" s="198">
        <f>ROUND(N(data!BI73), 0)</f>
        <v>0</v>
      </c>
      <c r="T60" s="198">
        <f>ROUND(N(data!BI74), 0)</f>
        <v>0</v>
      </c>
      <c r="U60" s="198">
        <f>ROUND(N(data!BI75), 0)</f>
        <v>0</v>
      </c>
      <c r="V60" s="198">
        <f>ROUND(N(data!BI76), 0)</f>
        <v>0</v>
      </c>
      <c r="W60" s="198">
        <f>ROUND(N(data!BI77), 0)</f>
        <v>0</v>
      </c>
      <c r="X60" s="198">
        <f>ROUND(N(data!BI78), 0)</f>
        <v>0</v>
      </c>
      <c r="Y60" s="198">
        <f>ROUND(N(data!BI79), 0)</f>
        <v>0</v>
      </c>
      <c r="Z60" s="198">
        <f>ROUND(N(data!BI80), 0)</f>
        <v>0</v>
      </c>
      <c r="AA60" s="198">
        <f>ROUND(N(data!BI81), 0)</f>
        <v>0</v>
      </c>
      <c r="AB60" s="198">
        <f>ROUND(N(data!BI82), 0)</f>
        <v>0</v>
      </c>
      <c r="AC60" s="198">
        <f>ROUND(N(data!BI83), 0)</f>
        <v>0</v>
      </c>
      <c r="AD60" s="198">
        <f>ROUND(N(data!BI84), 0)</f>
        <v>0</v>
      </c>
      <c r="AE60" s="198">
        <f>ROUND(N(data!BI89), 0)</f>
        <v>0</v>
      </c>
      <c r="AF60" s="198">
        <f>ROUND(N(data!BI87), 0)</f>
        <v>0</v>
      </c>
      <c r="AG60" s="198">
        <f>ROUND(N(data!BI90), 0)</f>
        <v>0</v>
      </c>
      <c r="AH60" s="198">
        <f>ROUND(N(data!BI91), 0)</f>
        <v>0</v>
      </c>
      <c r="AI60" s="198">
        <f>ROUND(N(data!BI92), 0)</f>
        <v>0</v>
      </c>
      <c r="AJ60" s="198">
        <f>ROUND(N(data!BI93), 0)</f>
        <v>0</v>
      </c>
      <c r="AK60" s="271">
        <f>ROUND(N(data!BI94), 2)</f>
        <v>0</v>
      </c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</row>
    <row r="61" spans="1:89" s="11" customFormat="1" ht="12.6" customHeight="1">
      <c r="A61" s="12" t="str">
        <f>RIGHT(data!$C$97,3)</f>
        <v>080</v>
      </c>
      <c r="B61" s="200" t="str">
        <f>RIGHT(data!$C$96,4)</f>
        <v>2024</v>
      </c>
      <c r="C61" s="12" t="str">
        <f>data!BJ$55</f>
        <v>8510</v>
      </c>
      <c r="D61" s="12" t="s">
        <v>1163</v>
      </c>
      <c r="E61" s="198">
        <f>ROUND(N(data!BJ59), 0)</f>
        <v>0</v>
      </c>
      <c r="F61" s="271">
        <f>ROUND(N(data!BJ60), 2)</f>
        <v>0</v>
      </c>
      <c r="G61" s="198">
        <f>ROUND(N(data!BJ61), 0)</f>
        <v>0</v>
      </c>
      <c r="H61" s="198">
        <f>ROUND(N(data!BJ62), 0)</f>
        <v>0</v>
      </c>
      <c r="I61" s="198">
        <f>ROUND(N(data!BJ63), 0)</f>
        <v>0</v>
      </c>
      <c r="J61" s="198">
        <f>ROUND(N(data!BJ64), 0)</f>
        <v>0</v>
      </c>
      <c r="K61" s="198">
        <f>ROUND(N(data!BJ65), 0)</f>
        <v>0</v>
      </c>
      <c r="L61" s="198">
        <f>ROUND(N(data!BJ66), 0)</f>
        <v>0</v>
      </c>
      <c r="M61" s="198">
        <f>ROUND(N(data!BJ67), 0)</f>
        <v>0</v>
      </c>
      <c r="N61" s="198">
        <f>ROUND(N(data!BJ68), 0)</f>
        <v>0</v>
      </c>
      <c r="O61" s="198">
        <f>ROUND(N(data!BJ69), 0)</f>
        <v>0</v>
      </c>
      <c r="P61" s="198">
        <f>ROUND(N(data!BJ70), 0)</f>
        <v>0</v>
      </c>
      <c r="Q61" s="198">
        <f>ROUND(N(data!BJ71), 0)</f>
        <v>0</v>
      </c>
      <c r="R61" s="198">
        <f>ROUND(N(data!BJ72), 0)</f>
        <v>0</v>
      </c>
      <c r="S61" s="198">
        <f>ROUND(N(data!BJ73), 0)</f>
        <v>0</v>
      </c>
      <c r="T61" s="198">
        <f>ROUND(N(data!BJ74), 0)</f>
        <v>0</v>
      </c>
      <c r="U61" s="198">
        <f>ROUND(N(data!BJ75), 0)</f>
        <v>0</v>
      </c>
      <c r="V61" s="198">
        <f>ROUND(N(data!BJ76), 0)</f>
        <v>0</v>
      </c>
      <c r="W61" s="198">
        <f>ROUND(N(data!BJ77), 0)</f>
        <v>0</v>
      </c>
      <c r="X61" s="198">
        <f>ROUND(N(data!BJ78), 0)</f>
        <v>0</v>
      </c>
      <c r="Y61" s="198">
        <f>ROUND(N(data!BJ79), 0)</f>
        <v>0</v>
      </c>
      <c r="Z61" s="198">
        <f>ROUND(N(data!BJ80), 0)</f>
        <v>0</v>
      </c>
      <c r="AA61" s="198">
        <f>ROUND(N(data!BJ81), 0)</f>
        <v>0</v>
      </c>
      <c r="AB61" s="198">
        <f>ROUND(N(data!BJ82), 0)</f>
        <v>0</v>
      </c>
      <c r="AC61" s="198">
        <f>ROUND(N(data!BJ83), 0)</f>
        <v>0</v>
      </c>
      <c r="AD61" s="198">
        <f>ROUND(N(data!BJ84), 0)</f>
        <v>0</v>
      </c>
      <c r="AE61" s="198">
        <f>ROUND(N(data!BJ89), 0)</f>
        <v>0</v>
      </c>
      <c r="AF61" s="198">
        <f>ROUND(N(data!BJ87), 0)</f>
        <v>0</v>
      </c>
      <c r="AG61" s="198">
        <f>ROUND(N(data!BJ90), 0)</f>
        <v>0</v>
      </c>
      <c r="AH61" s="198">
        <f>ROUND(N(data!BJ91), 0)</f>
        <v>0</v>
      </c>
      <c r="AI61" s="198">
        <f>ROUND(N(data!BJ92), 0)</f>
        <v>0</v>
      </c>
      <c r="AJ61" s="198">
        <f>ROUND(N(data!BJ93), 0)</f>
        <v>0</v>
      </c>
      <c r="AK61" s="271">
        <f>ROUND(N(data!BJ94), 2)</f>
        <v>0</v>
      </c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</row>
    <row r="62" spans="1:89" s="11" customFormat="1" ht="12.6" customHeight="1">
      <c r="A62" s="12" t="str">
        <f>RIGHT(data!$C$97,3)</f>
        <v>080</v>
      </c>
      <c r="B62" s="200" t="str">
        <f>RIGHT(data!$C$96,4)</f>
        <v>2024</v>
      </c>
      <c r="C62" s="12" t="str">
        <f>data!BK$55</f>
        <v>8530</v>
      </c>
      <c r="D62" s="12" t="s">
        <v>1163</v>
      </c>
      <c r="E62" s="198">
        <f>ROUND(N(data!BK59), 0)</f>
        <v>0</v>
      </c>
      <c r="F62" s="271">
        <f>ROUND(N(data!BK60), 2)</f>
        <v>0</v>
      </c>
      <c r="G62" s="198">
        <f>ROUND(N(data!BK61), 0)</f>
        <v>0</v>
      </c>
      <c r="H62" s="198">
        <f>ROUND(N(data!BK62), 0)</f>
        <v>0</v>
      </c>
      <c r="I62" s="198">
        <f>ROUND(N(data!BK63), 0)</f>
        <v>0</v>
      </c>
      <c r="J62" s="198">
        <f>ROUND(N(data!BK64), 0)</f>
        <v>0</v>
      </c>
      <c r="K62" s="198">
        <f>ROUND(N(data!BK65), 0)</f>
        <v>0</v>
      </c>
      <c r="L62" s="198">
        <f>ROUND(N(data!BK66), 0)</f>
        <v>0</v>
      </c>
      <c r="M62" s="198">
        <f>ROUND(N(data!BK67), 0)</f>
        <v>0</v>
      </c>
      <c r="N62" s="198">
        <f>ROUND(N(data!BK68), 0)</f>
        <v>0</v>
      </c>
      <c r="O62" s="198">
        <f>ROUND(N(data!BK69), 0)</f>
        <v>0</v>
      </c>
      <c r="P62" s="198">
        <f>ROUND(N(data!BK70), 0)</f>
        <v>0</v>
      </c>
      <c r="Q62" s="198">
        <f>ROUND(N(data!BK71), 0)</f>
        <v>0</v>
      </c>
      <c r="R62" s="198">
        <f>ROUND(N(data!BK72), 0)</f>
        <v>0</v>
      </c>
      <c r="S62" s="198">
        <f>ROUND(N(data!BK73), 0)</f>
        <v>0</v>
      </c>
      <c r="T62" s="198">
        <f>ROUND(N(data!BK74), 0)</f>
        <v>0</v>
      </c>
      <c r="U62" s="198">
        <f>ROUND(N(data!BK75), 0)</f>
        <v>0</v>
      </c>
      <c r="V62" s="198">
        <f>ROUND(N(data!BK76), 0)</f>
        <v>0</v>
      </c>
      <c r="W62" s="198">
        <f>ROUND(N(data!BK77), 0)</f>
        <v>0</v>
      </c>
      <c r="X62" s="198">
        <f>ROUND(N(data!BK78), 0)</f>
        <v>0</v>
      </c>
      <c r="Y62" s="198">
        <f>ROUND(N(data!BK79), 0)</f>
        <v>0</v>
      </c>
      <c r="Z62" s="198">
        <f>ROUND(N(data!BK80), 0)</f>
        <v>0</v>
      </c>
      <c r="AA62" s="198">
        <f>ROUND(N(data!BK81), 0)</f>
        <v>0</v>
      </c>
      <c r="AB62" s="198">
        <f>ROUND(N(data!BK82), 0)</f>
        <v>0</v>
      </c>
      <c r="AC62" s="198">
        <f>ROUND(N(data!BK83), 0)</f>
        <v>0</v>
      </c>
      <c r="AD62" s="198">
        <f>ROUND(N(data!BK84), 0)</f>
        <v>0</v>
      </c>
      <c r="AE62" s="198">
        <f>ROUND(N(data!BK89), 0)</f>
        <v>0</v>
      </c>
      <c r="AF62" s="198">
        <f>ROUND(N(data!BK87), 0)</f>
        <v>0</v>
      </c>
      <c r="AG62" s="198">
        <f>ROUND(N(data!BK90), 0)</f>
        <v>0</v>
      </c>
      <c r="AH62" s="198">
        <f>ROUND(N(data!BK91), 0)</f>
        <v>0</v>
      </c>
      <c r="AI62" s="198">
        <f>ROUND(N(data!BK92), 0)</f>
        <v>0</v>
      </c>
      <c r="AJ62" s="198">
        <f>ROUND(N(data!BK93), 0)</f>
        <v>0</v>
      </c>
      <c r="AK62" s="271">
        <f>ROUND(N(data!BK94), 2)</f>
        <v>0</v>
      </c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</row>
    <row r="63" spans="1:89" s="11" customFormat="1" ht="12.6" customHeight="1">
      <c r="A63" s="12" t="str">
        <f>RIGHT(data!$C$97,3)</f>
        <v>080</v>
      </c>
      <c r="B63" s="200" t="str">
        <f>RIGHT(data!$C$96,4)</f>
        <v>2024</v>
      </c>
      <c r="C63" s="12" t="str">
        <f>data!BL$55</f>
        <v>8560</v>
      </c>
      <c r="D63" s="12" t="s">
        <v>1163</v>
      </c>
      <c r="E63" s="198">
        <f>ROUND(N(data!BL59), 0)</f>
        <v>0</v>
      </c>
      <c r="F63" s="271">
        <f>ROUND(N(data!BL60), 2)</f>
        <v>1.4</v>
      </c>
      <c r="G63" s="198">
        <f>ROUND(N(data!BL61), 0)</f>
        <v>77506</v>
      </c>
      <c r="H63" s="198">
        <f>ROUND(N(data!BL62), 0)</f>
        <v>16528</v>
      </c>
      <c r="I63" s="198">
        <f>ROUND(N(data!BL63), 0)</f>
        <v>0</v>
      </c>
      <c r="J63" s="198">
        <f>ROUND(N(data!BL64), 0)</f>
        <v>139</v>
      </c>
      <c r="K63" s="198">
        <f>ROUND(N(data!BL65), 0)</f>
        <v>0</v>
      </c>
      <c r="L63" s="198">
        <f>ROUND(N(data!BL66), 0)</f>
        <v>0</v>
      </c>
      <c r="M63" s="198">
        <f>ROUND(N(data!BL67), 0)</f>
        <v>2017</v>
      </c>
      <c r="N63" s="198">
        <f>ROUND(N(data!BL68), 0)</f>
        <v>0</v>
      </c>
      <c r="O63" s="198">
        <f>ROUND(N(data!BL69), 0)</f>
        <v>0</v>
      </c>
      <c r="P63" s="198">
        <f>ROUND(N(data!BL70), 0)</f>
        <v>0</v>
      </c>
      <c r="Q63" s="198">
        <f>ROUND(N(data!BL71), 0)</f>
        <v>0</v>
      </c>
      <c r="R63" s="198">
        <f>ROUND(N(data!BL72), 0)</f>
        <v>0</v>
      </c>
      <c r="S63" s="198">
        <f>ROUND(N(data!BL73), 0)</f>
        <v>0</v>
      </c>
      <c r="T63" s="198">
        <f>ROUND(N(data!BL74), 0)</f>
        <v>0</v>
      </c>
      <c r="U63" s="198">
        <f>ROUND(N(data!BL75), 0)</f>
        <v>0</v>
      </c>
      <c r="V63" s="198">
        <f>ROUND(N(data!BL76), 0)</f>
        <v>0</v>
      </c>
      <c r="W63" s="198">
        <f>ROUND(N(data!BL77), 0)</f>
        <v>0</v>
      </c>
      <c r="X63" s="198">
        <f>ROUND(N(data!BL78), 0)</f>
        <v>0</v>
      </c>
      <c r="Y63" s="198">
        <f>ROUND(N(data!BL79), 0)</f>
        <v>0</v>
      </c>
      <c r="Z63" s="198">
        <f>ROUND(N(data!BL80), 0)</f>
        <v>0</v>
      </c>
      <c r="AA63" s="198">
        <f>ROUND(N(data!BL81), 0)</f>
        <v>0</v>
      </c>
      <c r="AB63" s="198">
        <f>ROUND(N(data!BL82), 0)</f>
        <v>0</v>
      </c>
      <c r="AC63" s="198">
        <f>ROUND(N(data!BL83), 0)</f>
        <v>0</v>
      </c>
      <c r="AD63" s="198">
        <f>ROUND(N(data!BL84), 0)</f>
        <v>0</v>
      </c>
      <c r="AE63" s="198">
        <f>ROUND(N(data!BL89), 0)</f>
        <v>0</v>
      </c>
      <c r="AF63" s="198">
        <f>ROUND(N(data!BL87), 0)</f>
        <v>0</v>
      </c>
      <c r="AG63" s="198">
        <f>ROUND(N(data!BL90), 0)</f>
        <v>60</v>
      </c>
      <c r="AH63" s="198">
        <f>ROUND(N(data!BL91), 0)</f>
        <v>0</v>
      </c>
      <c r="AI63" s="198">
        <f>ROUND(N(data!BL92), 0)</f>
        <v>60</v>
      </c>
      <c r="AJ63" s="198">
        <f>ROUND(N(data!BL93), 0)</f>
        <v>0</v>
      </c>
      <c r="AK63" s="271">
        <f>ROUND(N(data!BL94), 2)</f>
        <v>0</v>
      </c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</row>
    <row r="64" spans="1:89" s="11" customFormat="1" ht="12.6" customHeight="1">
      <c r="A64" s="12" t="str">
        <f>RIGHT(data!$C$97,3)</f>
        <v>080</v>
      </c>
      <c r="B64" s="200" t="str">
        <f>RIGHT(data!$C$96,4)</f>
        <v>2024</v>
      </c>
      <c r="C64" s="12" t="str">
        <f>data!BM$55</f>
        <v>8590</v>
      </c>
      <c r="D64" s="12" t="s">
        <v>1163</v>
      </c>
      <c r="E64" s="198">
        <f>ROUND(N(data!BM59), 0)</f>
        <v>0</v>
      </c>
      <c r="F64" s="271">
        <f>ROUND(N(data!BM60), 2)</f>
        <v>1.95</v>
      </c>
      <c r="G64" s="198">
        <f>ROUND(N(data!BM61), 0)</f>
        <v>119751</v>
      </c>
      <c r="H64" s="198">
        <f>ROUND(N(data!BM62), 0)</f>
        <v>25536</v>
      </c>
      <c r="I64" s="198">
        <f>ROUND(N(data!BM63), 0)</f>
        <v>69891</v>
      </c>
      <c r="J64" s="198">
        <f>ROUND(N(data!BM64), 0)</f>
        <v>1979</v>
      </c>
      <c r="K64" s="198">
        <f>ROUND(N(data!BM65), 0)</f>
        <v>0</v>
      </c>
      <c r="L64" s="198">
        <f>ROUND(N(data!BM66), 0)</f>
        <v>439714</v>
      </c>
      <c r="M64" s="198">
        <f>ROUND(N(data!BM67), 0)</f>
        <v>0</v>
      </c>
      <c r="N64" s="198">
        <f>ROUND(N(data!BM68), 0)</f>
        <v>0</v>
      </c>
      <c r="O64" s="198">
        <f>ROUND(N(data!BM69), 0)</f>
        <v>19308</v>
      </c>
      <c r="P64" s="198">
        <f>ROUND(N(data!BM70), 0)</f>
        <v>0</v>
      </c>
      <c r="Q64" s="198">
        <f>ROUND(N(data!BM71), 0)</f>
        <v>0</v>
      </c>
      <c r="R64" s="198">
        <f>ROUND(N(data!BM72), 0)</f>
        <v>0</v>
      </c>
      <c r="S64" s="198">
        <f>ROUND(N(data!BM73), 0)</f>
        <v>0</v>
      </c>
      <c r="T64" s="198">
        <f>ROUND(N(data!BM74), 0)</f>
        <v>0</v>
      </c>
      <c r="U64" s="198">
        <f>ROUND(N(data!BM75), 0)</f>
        <v>0</v>
      </c>
      <c r="V64" s="198">
        <f>ROUND(N(data!BM76), 0)</f>
        <v>0</v>
      </c>
      <c r="W64" s="198">
        <f>ROUND(N(data!BM77), 0)</f>
        <v>0</v>
      </c>
      <c r="X64" s="198">
        <f>ROUND(N(data!BM78), 0)</f>
        <v>0</v>
      </c>
      <c r="Y64" s="198">
        <f>ROUND(N(data!BM79), 0)</f>
        <v>0</v>
      </c>
      <c r="Z64" s="198">
        <f>ROUND(N(data!BM80), 0)</f>
        <v>0</v>
      </c>
      <c r="AA64" s="198">
        <f>ROUND(N(data!BM81), 0)</f>
        <v>0</v>
      </c>
      <c r="AB64" s="198">
        <f>ROUND(N(data!BM82), 0)</f>
        <v>0</v>
      </c>
      <c r="AC64" s="198">
        <f>ROUND(N(data!BM83), 0)</f>
        <v>19308</v>
      </c>
      <c r="AD64" s="198">
        <f>ROUND(N(data!BM84), 0)</f>
        <v>33</v>
      </c>
      <c r="AE64" s="198">
        <f>ROUND(N(data!BM89), 0)</f>
        <v>0</v>
      </c>
      <c r="AF64" s="198">
        <f>ROUND(N(data!BM87), 0)</f>
        <v>0</v>
      </c>
      <c r="AG64" s="198">
        <f>ROUND(N(data!BM90), 0)</f>
        <v>0</v>
      </c>
      <c r="AH64" s="198">
        <f>ROUND(N(data!BM91), 0)</f>
        <v>0</v>
      </c>
      <c r="AI64" s="198">
        <f>ROUND(N(data!BM92), 0)</f>
        <v>0</v>
      </c>
      <c r="AJ64" s="198">
        <f>ROUND(N(data!BM93), 0)</f>
        <v>0</v>
      </c>
      <c r="AK64" s="271">
        <f>ROUND(N(data!BM94), 2)</f>
        <v>0</v>
      </c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</row>
    <row r="65" spans="1:89" s="11" customFormat="1" ht="12.6" customHeight="1">
      <c r="A65" s="12" t="str">
        <f>RIGHT(data!$C$97,3)</f>
        <v>080</v>
      </c>
      <c r="B65" s="200" t="str">
        <f>RIGHT(data!$C$96,4)</f>
        <v>2024</v>
      </c>
      <c r="C65" s="12" t="str">
        <f>data!BN$55</f>
        <v>8610</v>
      </c>
      <c r="D65" s="12" t="s">
        <v>1163</v>
      </c>
      <c r="E65" s="198">
        <f>ROUND(N(data!BN59), 0)</f>
        <v>0</v>
      </c>
      <c r="F65" s="271">
        <f>ROUND(N(data!BN60), 2)</f>
        <v>5.19</v>
      </c>
      <c r="G65" s="198">
        <f>ROUND(N(data!BN61), 0)</f>
        <v>565360</v>
      </c>
      <c r="H65" s="198">
        <f>ROUND(N(data!BN62), 0)</f>
        <v>120560</v>
      </c>
      <c r="I65" s="198">
        <f>ROUND(N(data!BN63), 0)</f>
        <v>66275</v>
      </c>
      <c r="J65" s="198">
        <f>ROUND(N(data!BN64), 0)</f>
        <v>63119</v>
      </c>
      <c r="K65" s="198">
        <f>ROUND(N(data!BN65), 0)</f>
        <v>51439</v>
      </c>
      <c r="L65" s="198">
        <f>ROUND(N(data!BN66), 0)</f>
        <v>370093</v>
      </c>
      <c r="M65" s="198">
        <f>ROUND(N(data!BN67), 0)</f>
        <v>165735</v>
      </c>
      <c r="N65" s="198">
        <f>ROUND(N(data!BN68), 0)</f>
        <v>1647</v>
      </c>
      <c r="O65" s="198">
        <f>ROUND(N(data!BN69), 0)</f>
        <v>252580</v>
      </c>
      <c r="P65" s="198">
        <f>ROUND(N(data!BN70), 0)</f>
        <v>0</v>
      </c>
      <c r="Q65" s="198">
        <f>ROUND(N(data!BN71), 0)</f>
        <v>0</v>
      </c>
      <c r="R65" s="198">
        <f>ROUND(N(data!BN72), 0)</f>
        <v>0</v>
      </c>
      <c r="S65" s="198">
        <f>ROUND(N(data!BN73), 0)</f>
        <v>0</v>
      </c>
      <c r="T65" s="198">
        <f>ROUND(N(data!BN74), 0)</f>
        <v>0</v>
      </c>
      <c r="U65" s="198">
        <f>ROUND(N(data!BN75), 0)</f>
        <v>0</v>
      </c>
      <c r="V65" s="198">
        <f>ROUND(N(data!BN76), 0)</f>
        <v>0</v>
      </c>
      <c r="W65" s="198">
        <f>ROUND(N(data!BN77), 0)</f>
        <v>0</v>
      </c>
      <c r="X65" s="198">
        <f>ROUND(N(data!BN78), 0)</f>
        <v>0</v>
      </c>
      <c r="Y65" s="198">
        <f>ROUND(N(data!BN79), 0)</f>
        <v>0</v>
      </c>
      <c r="Z65" s="198">
        <f>ROUND(N(data!BN80), 0)</f>
        <v>0</v>
      </c>
      <c r="AA65" s="198">
        <f>ROUND(N(data!BN81), 0)</f>
        <v>0</v>
      </c>
      <c r="AB65" s="198">
        <f>ROUND(N(data!BN82), 0)</f>
        <v>0</v>
      </c>
      <c r="AC65" s="198">
        <f>ROUND(N(data!BN83), 0)</f>
        <v>252580</v>
      </c>
      <c r="AD65" s="198">
        <f>ROUND(N(data!BN84), 0)</f>
        <v>15345</v>
      </c>
      <c r="AE65" s="198">
        <f>ROUND(N(data!BN89), 0)</f>
        <v>0</v>
      </c>
      <c r="AF65" s="198">
        <f>ROUND(N(data!BN87), 0)</f>
        <v>0</v>
      </c>
      <c r="AG65" s="198">
        <f>ROUND(N(data!BN90), 0)</f>
        <v>3840</v>
      </c>
      <c r="AH65" s="198">
        <f>ROUND(N(data!BN91), 0)</f>
        <v>0</v>
      </c>
      <c r="AI65" s="198">
        <f>ROUND(N(data!BN92), 0)</f>
        <v>0</v>
      </c>
      <c r="AJ65" s="198">
        <f>ROUND(N(data!BN93), 0)</f>
        <v>0</v>
      </c>
      <c r="AK65" s="271">
        <f>ROUND(N(data!BN94), 2)</f>
        <v>0</v>
      </c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</row>
    <row r="66" spans="1:89" s="11" customFormat="1" ht="12.6" customHeight="1">
      <c r="A66" s="12" t="str">
        <f>RIGHT(data!$C$97,3)</f>
        <v>080</v>
      </c>
      <c r="B66" s="200" t="str">
        <f>RIGHT(data!$C$96,4)</f>
        <v>2024</v>
      </c>
      <c r="C66" s="12" t="str">
        <f>data!BO$55</f>
        <v>8620</v>
      </c>
      <c r="D66" s="12" t="s">
        <v>1163</v>
      </c>
      <c r="E66" s="198">
        <f>ROUND(N(data!BO59), 0)</f>
        <v>0</v>
      </c>
      <c r="F66" s="271">
        <f>ROUND(N(data!BO60), 2)</f>
        <v>0</v>
      </c>
      <c r="G66" s="198">
        <f>ROUND(N(data!BO61), 0)</f>
        <v>0</v>
      </c>
      <c r="H66" s="198">
        <f>ROUND(N(data!BO62), 0)</f>
        <v>0</v>
      </c>
      <c r="I66" s="198">
        <f>ROUND(N(data!BO63), 0)</f>
        <v>0</v>
      </c>
      <c r="J66" s="198">
        <f>ROUND(N(data!BO64), 0)</f>
        <v>0</v>
      </c>
      <c r="K66" s="198">
        <f>ROUND(N(data!BO65), 0)</f>
        <v>0</v>
      </c>
      <c r="L66" s="198">
        <f>ROUND(N(data!BO66), 0)</f>
        <v>0</v>
      </c>
      <c r="M66" s="198">
        <f>ROUND(N(data!BO67), 0)</f>
        <v>0</v>
      </c>
      <c r="N66" s="198">
        <f>ROUND(N(data!BO68), 0)</f>
        <v>0</v>
      </c>
      <c r="O66" s="198">
        <f>ROUND(N(data!BO69), 0)</f>
        <v>0</v>
      </c>
      <c r="P66" s="198">
        <f>ROUND(N(data!BO70), 0)</f>
        <v>0</v>
      </c>
      <c r="Q66" s="198">
        <f>ROUND(N(data!BO71), 0)</f>
        <v>0</v>
      </c>
      <c r="R66" s="198">
        <f>ROUND(N(data!BO72), 0)</f>
        <v>0</v>
      </c>
      <c r="S66" s="198">
        <f>ROUND(N(data!BO73), 0)</f>
        <v>0</v>
      </c>
      <c r="T66" s="198">
        <f>ROUND(N(data!BO74), 0)</f>
        <v>0</v>
      </c>
      <c r="U66" s="198">
        <f>ROUND(N(data!BO75), 0)</f>
        <v>0</v>
      </c>
      <c r="V66" s="198">
        <f>ROUND(N(data!BO76), 0)</f>
        <v>0</v>
      </c>
      <c r="W66" s="198">
        <f>ROUND(N(data!BO77), 0)</f>
        <v>0</v>
      </c>
      <c r="X66" s="198">
        <f>ROUND(N(data!BO78), 0)</f>
        <v>0</v>
      </c>
      <c r="Y66" s="198">
        <f>ROUND(N(data!BO79), 0)</f>
        <v>0</v>
      </c>
      <c r="Z66" s="198">
        <f>ROUND(N(data!BO80), 0)</f>
        <v>0</v>
      </c>
      <c r="AA66" s="198">
        <f>ROUND(N(data!BO81), 0)</f>
        <v>0</v>
      </c>
      <c r="AB66" s="198">
        <f>ROUND(N(data!BO82), 0)</f>
        <v>0</v>
      </c>
      <c r="AC66" s="198">
        <f>ROUND(N(data!BO83), 0)</f>
        <v>0</v>
      </c>
      <c r="AD66" s="198">
        <f>ROUND(N(data!BO84), 0)</f>
        <v>0</v>
      </c>
      <c r="AE66" s="198">
        <f>ROUND(N(data!BO89), 0)</f>
        <v>0</v>
      </c>
      <c r="AF66" s="198">
        <f>ROUND(N(data!BO87), 0)</f>
        <v>0</v>
      </c>
      <c r="AG66" s="198">
        <f>ROUND(N(data!BO90), 0)</f>
        <v>0</v>
      </c>
      <c r="AH66" s="198">
        <f>ROUND(N(data!BO91), 0)</f>
        <v>0</v>
      </c>
      <c r="AI66" s="198">
        <f>ROUND(N(data!BO92), 0)</f>
        <v>0</v>
      </c>
      <c r="AJ66" s="198">
        <f>ROUND(N(data!BO93), 0)</f>
        <v>0</v>
      </c>
      <c r="AK66" s="271">
        <f>ROUND(N(data!BO94), 2)</f>
        <v>0</v>
      </c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</row>
    <row r="67" spans="1:89" s="11" customFormat="1" ht="12.6" customHeight="1">
      <c r="A67" s="12" t="str">
        <f>RIGHT(data!$C$97,3)</f>
        <v>080</v>
      </c>
      <c r="B67" s="200" t="str">
        <f>RIGHT(data!$C$96,4)</f>
        <v>2024</v>
      </c>
      <c r="C67" s="12" t="str">
        <f>data!BP$55</f>
        <v>8630</v>
      </c>
      <c r="D67" s="12" t="s">
        <v>1163</v>
      </c>
      <c r="E67" s="198">
        <f>ROUND(N(data!BP59), 0)</f>
        <v>0</v>
      </c>
      <c r="F67" s="271">
        <f>ROUND(N(data!BP60), 2)</f>
        <v>0</v>
      </c>
      <c r="G67" s="198">
        <f>ROUND(N(data!BP61), 0)</f>
        <v>0</v>
      </c>
      <c r="H67" s="198">
        <f>ROUND(N(data!BP62), 0)</f>
        <v>0</v>
      </c>
      <c r="I67" s="198">
        <f>ROUND(N(data!BP63), 0)</f>
        <v>0</v>
      </c>
      <c r="J67" s="198">
        <f>ROUND(N(data!BP64), 0)</f>
        <v>0</v>
      </c>
      <c r="K67" s="198">
        <f>ROUND(N(data!BP65), 0)</f>
        <v>0</v>
      </c>
      <c r="L67" s="198">
        <f>ROUND(N(data!BP66), 0)</f>
        <v>0</v>
      </c>
      <c r="M67" s="198">
        <f>ROUND(N(data!BP67), 0)</f>
        <v>0</v>
      </c>
      <c r="N67" s="198">
        <f>ROUND(N(data!BP68), 0)</f>
        <v>0</v>
      </c>
      <c r="O67" s="198">
        <f>ROUND(N(data!BP69), 0)</f>
        <v>0</v>
      </c>
      <c r="P67" s="198">
        <f>ROUND(N(data!BP70), 0)</f>
        <v>0</v>
      </c>
      <c r="Q67" s="198">
        <f>ROUND(N(data!BP71), 0)</f>
        <v>0</v>
      </c>
      <c r="R67" s="198">
        <f>ROUND(N(data!BP72), 0)</f>
        <v>0</v>
      </c>
      <c r="S67" s="198">
        <f>ROUND(N(data!BP73), 0)</f>
        <v>0</v>
      </c>
      <c r="T67" s="198">
        <f>ROUND(N(data!BP74), 0)</f>
        <v>0</v>
      </c>
      <c r="U67" s="198">
        <f>ROUND(N(data!BP75), 0)</f>
        <v>0</v>
      </c>
      <c r="V67" s="198">
        <f>ROUND(N(data!BP76), 0)</f>
        <v>0</v>
      </c>
      <c r="W67" s="198">
        <f>ROUND(N(data!BP77), 0)</f>
        <v>0</v>
      </c>
      <c r="X67" s="198">
        <f>ROUND(N(data!BP78), 0)</f>
        <v>0</v>
      </c>
      <c r="Y67" s="198">
        <f>ROUND(N(data!BP79), 0)</f>
        <v>0</v>
      </c>
      <c r="Z67" s="198">
        <f>ROUND(N(data!BP80), 0)</f>
        <v>0</v>
      </c>
      <c r="AA67" s="198">
        <f>ROUND(N(data!BP81), 0)</f>
        <v>0</v>
      </c>
      <c r="AB67" s="198">
        <f>ROUND(N(data!BP82), 0)</f>
        <v>0</v>
      </c>
      <c r="AC67" s="198">
        <f>ROUND(N(data!BP83), 0)</f>
        <v>0</v>
      </c>
      <c r="AD67" s="198">
        <f>ROUND(N(data!BP84), 0)</f>
        <v>0</v>
      </c>
      <c r="AE67" s="198">
        <f>ROUND(N(data!BP89), 0)</f>
        <v>0</v>
      </c>
      <c r="AF67" s="198">
        <f>ROUND(N(data!BP87), 0)</f>
        <v>0</v>
      </c>
      <c r="AG67" s="198">
        <f>ROUND(N(data!BP90), 0)</f>
        <v>0</v>
      </c>
      <c r="AH67" s="198">
        <f>ROUND(N(data!BP91), 0)</f>
        <v>0</v>
      </c>
      <c r="AI67" s="198">
        <f>ROUND(N(data!BP92), 0)</f>
        <v>0</v>
      </c>
      <c r="AJ67" s="198">
        <f>ROUND(N(data!BP93), 0)</f>
        <v>0</v>
      </c>
      <c r="AK67" s="271">
        <f>ROUND(N(data!BP94), 2)</f>
        <v>0</v>
      </c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</row>
    <row r="68" spans="1:89" s="11" customFormat="1" ht="12.6" customHeight="1">
      <c r="A68" s="12" t="str">
        <f>RIGHT(data!$C$97,3)</f>
        <v>080</v>
      </c>
      <c r="B68" s="200" t="str">
        <f>RIGHT(data!$C$96,4)</f>
        <v>2024</v>
      </c>
      <c r="C68" s="12" t="str">
        <f>data!BQ$55</f>
        <v>8640</v>
      </c>
      <c r="D68" s="12" t="s">
        <v>1163</v>
      </c>
      <c r="E68" s="198">
        <f>ROUND(N(data!BQ59), 0)</f>
        <v>0</v>
      </c>
      <c r="F68" s="271">
        <f>ROUND(N(data!BQ60), 2)</f>
        <v>0</v>
      </c>
      <c r="G68" s="198">
        <f>ROUND(N(data!BQ61), 0)</f>
        <v>0</v>
      </c>
      <c r="H68" s="198">
        <f>ROUND(N(data!BQ62), 0)</f>
        <v>0</v>
      </c>
      <c r="I68" s="198">
        <f>ROUND(N(data!BQ63), 0)</f>
        <v>0</v>
      </c>
      <c r="J68" s="198">
        <f>ROUND(N(data!BQ64), 0)</f>
        <v>0</v>
      </c>
      <c r="K68" s="198">
        <f>ROUND(N(data!BQ65), 0)</f>
        <v>0</v>
      </c>
      <c r="L68" s="198">
        <f>ROUND(N(data!BQ66), 0)</f>
        <v>0</v>
      </c>
      <c r="M68" s="198">
        <f>ROUND(N(data!BQ67), 0)</f>
        <v>0</v>
      </c>
      <c r="N68" s="198">
        <f>ROUND(N(data!BQ68), 0)</f>
        <v>0</v>
      </c>
      <c r="O68" s="198">
        <f>ROUND(N(data!BQ69), 0)</f>
        <v>0</v>
      </c>
      <c r="P68" s="198">
        <f>ROUND(N(data!BQ70), 0)</f>
        <v>0</v>
      </c>
      <c r="Q68" s="198">
        <f>ROUND(N(data!BQ71), 0)</f>
        <v>0</v>
      </c>
      <c r="R68" s="198">
        <f>ROUND(N(data!BQ72), 0)</f>
        <v>0</v>
      </c>
      <c r="S68" s="198">
        <f>ROUND(N(data!BQ73), 0)</f>
        <v>0</v>
      </c>
      <c r="T68" s="198">
        <f>ROUND(N(data!BQ74), 0)</f>
        <v>0</v>
      </c>
      <c r="U68" s="198">
        <f>ROUND(N(data!BQ75), 0)</f>
        <v>0</v>
      </c>
      <c r="V68" s="198">
        <f>ROUND(N(data!BQ76), 0)</f>
        <v>0</v>
      </c>
      <c r="W68" s="198">
        <f>ROUND(N(data!BQ77), 0)</f>
        <v>0</v>
      </c>
      <c r="X68" s="198">
        <f>ROUND(N(data!BQ78), 0)</f>
        <v>0</v>
      </c>
      <c r="Y68" s="198">
        <f>ROUND(N(data!BQ79), 0)</f>
        <v>0</v>
      </c>
      <c r="Z68" s="198">
        <f>ROUND(N(data!BQ80), 0)</f>
        <v>0</v>
      </c>
      <c r="AA68" s="198">
        <f>ROUND(N(data!BQ81), 0)</f>
        <v>0</v>
      </c>
      <c r="AB68" s="198">
        <f>ROUND(N(data!BQ82), 0)</f>
        <v>0</v>
      </c>
      <c r="AC68" s="198">
        <f>ROUND(N(data!BQ83), 0)</f>
        <v>0</v>
      </c>
      <c r="AD68" s="198">
        <f>ROUND(N(data!BQ84), 0)</f>
        <v>0</v>
      </c>
      <c r="AE68" s="198">
        <f>ROUND(N(data!BQ89), 0)</f>
        <v>0</v>
      </c>
      <c r="AF68" s="198">
        <f>ROUND(N(data!BQ87), 0)</f>
        <v>0</v>
      </c>
      <c r="AG68" s="198">
        <f>ROUND(N(data!BQ90), 0)</f>
        <v>0</v>
      </c>
      <c r="AH68" s="198">
        <f>ROUND(N(data!BQ91), 0)</f>
        <v>0</v>
      </c>
      <c r="AI68" s="198">
        <f>ROUND(N(data!BQ92), 0)</f>
        <v>0</v>
      </c>
      <c r="AJ68" s="198">
        <f>ROUND(N(data!BQ93), 0)</f>
        <v>0</v>
      </c>
      <c r="AK68" s="271">
        <f>ROUND(N(data!BQ94), 2)</f>
        <v>0</v>
      </c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</row>
    <row r="69" spans="1:89" s="11" customFormat="1" ht="12.6" customHeight="1">
      <c r="A69" s="12" t="str">
        <f>RIGHT(data!$C$97,3)</f>
        <v>080</v>
      </c>
      <c r="B69" s="200" t="str">
        <f>RIGHT(data!$C$96,4)</f>
        <v>2024</v>
      </c>
      <c r="C69" s="12" t="str">
        <f>data!BR$55</f>
        <v>8650</v>
      </c>
      <c r="D69" s="12" t="s">
        <v>1163</v>
      </c>
      <c r="E69" s="198">
        <f>ROUND(N(data!BR59), 0)</f>
        <v>0</v>
      </c>
      <c r="F69" s="271">
        <f>ROUND(N(data!BR60), 2)</f>
        <v>0</v>
      </c>
      <c r="G69" s="198">
        <f>ROUND(N(data!BR61), 0)</f>
        <v>0</v>
      </c>
      <c r="H69" s="198">
        <f>ROUND(N(data!BR62), 0)</f>
        <v>0</v>
      </c>
      <c r="I69" s="198">
        <f>ROUND(N(data!BR63), 0)</f>
        <v>0</v>
      </c>
      <c r="J69" s="198">
        <f>ROUND(N(data!BR64), 0)</f>
        <v>0</v>
      </c>
      <c r="K69" s="198">
        <f>ROUND(N(data!BR65), 0)</f>
        <v>0</v>
      </c>
      <c r="L69" s="198">
        <f>ROUND(N(data!BR66), 0)</f>
        <v>0</v>
      </c>
      <c r="M69" s="198">
        <f>ROUND(N(data!BR67), 0)</f>
        <v>0</v>
      </c>
      <c r="N69" s="198">
        <f>ROUND(N(data!BR68), 0)</f>
        <v>0</v>
      </c>
      <c r="O69" s="198">
        <f>ROUND(N(data!BR69), 0)</f>
        <v>0</v>
      </c>
      <c r="P69" s="198">
        <f>ROUND(N(data!BR70), 0)</f>
        <v>0</v>
      </c>
      <c r="Q69" s="198">
        <f>ROUND(N(data!BR71), 0)</f>
        <v>0</v>
      </c>
      <c r="R69" s="198">
        <f>ROUND(N(data!BR72), 0)</f>
        <v>0</v>
      </c>
      <c r="S69" s="198">
        <f>ROUND(N(data!BR73), 0)</f>
        <v>0</v>
      </c>
      <c r="T69" s="198">
        <f>ROUND(N(data!BR74), 0)</f>
        <v>0</v>
      </c>
      <c r="U69" s="198">
        <f>ROUND(N(data!BR75), 0)</f>
        <v>0</v>
      </c>
      <c r="V69" s="198">
        <f>ROUND(N(data!BR76), 0)</f>
        <v>0</v>
      </c>
      <c r="W69" s="198">
        <f>ROUND(N(data!BR77), 0)</f>
        <v>0</v>
      </c>
      <c r="X69" s="198">
        <f>ROUND(N(data!BR78), 0)</f>
        <v>0</v>
      </c>
      <c r="Y69" s="198">
        <f>ROUND(N(data!BR79), 0)</f>
        <v>0</v>
      </c>
      <c r="Z69" s="198">
        <f>ROUND(N(data!BR80), 0)</f>
        <v>0</v>
      </c>
      <c r="AA69" s="198">
        <f>ROUND(N(data!BR81), 0)</f>
        <v>0</v>
      </c>
      <c r="AB69" s="198">
        <f>ROUND(N(data!BR82), 0)</f>
        <v>0</v>
      </c>
      <c r="AC69" s="198">
        <f>ROUND(N(data!BR83), 0)</f>
        <v>0</v>
      </c>
      <c r="AD69" s="198">
        <f>ROUND(N(data!BR84), 0)</f>
        <v>0</v>
      </c>
      <c r="AE69" s="198">
        <f>ROUND(N(data!BR89), 0)</f>
        <v>0</v>
      </c>
      <c r="AF69" s="198">
        <f>ROUND(N(data!BR87), 0)</f>
        <v>0</v>
      </c>
      <c r="AG69" s="198">
        <f>ROUND(N(data!BR90), 0)</f>
        <v>0</v>
      </c>
      <c r="AH69" s="198">
        <f>ROUND(N(data!BR91), 0)</f>
        <v>0</v>
      </c>
      <c r="AI69" s="198">
        <f>ROUND(N(data!BR92), 0)</f>
        <v>0</v>
      </c>
      <c r="AJ69" s="198">
        <f>ROUND(N(data!BR93), 0)</f>
        <v>0</v>
      </c>
      <c r="AK69" s="271">
        <f>ROUND(N(data!BR94), 2)</f>
        <v>0</v>
      </c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</row>
    <row r="70" spans="1:89" s="11" customFormat="1" ht="12.6" customHeight="1">
      <c r="A70" s="12" t="str">
        <f>RIGHT(data!$C$97,3)</f>
        <v>080</v>
      </c>
      <c r="B70" s="200" t="str">
        <f>RIGHT(data!$C$96,4)</f>
        <v>2024</v>
      </c>
      <c r="C70" s="12" t="str">
        <f>data!BS$55</f>
        <v>8660</v>
      </c>
      <c r="D70" s="12" t="s">
        <v>1163</v>
      </c>
      <c r="E70" s="198">
        <f>ROUND(N(data!BS59), 0)</f>
        <v>0</v>
      </c>
      <c r="F70" s="271">
        <f>ROUND(N(data!BS60), 2)</f>
        <v>0</v>
      </c>
      <c r="G70" s="198">
        <f>ROUND(N(data!BS61), 0)</f>
        <v>0</v>
      </c>
      <c r="H70" s="198">
        <f>ROUND(N(data!BS62), 0)</f>
        <v>0</v>
      </c>
      <c r="I70" s="198">
        <f>ROUND(N(data!BS63), 0)</f>
        <v>0</v>
      </c>
      <c r="J70" s="198">
        <f>ROUND(N(data!BS64), 0)</f>
        <v>0</v>
      </c>
      <c r="K70" s="198">
        <f>ROUND(N(data!BS65), 0)</f>
        <v>0</v>
      </c>
      <c r="L70" s="198">
        <f>ROUND(N(data!BS66), 0)</f>
        <v>0</v>
      </c>
      <c r="M70" s="198">
        <f>ROUND(N(data!BS67), 0)</f>
        <v>0</v>
      </c>
      <c r="N70" s="198">
        <f>ROUND(N(data!BS68), 0)</f>
        <v>0</v>
      </c>
      <c r="O70" s="198">
        <f>ROUND(N(data!BS69), 0)</f>
        <v>0</v>
      </c>
      <c r="P70" s="198">
        <f>ROUND(N(data!BS70), 0)</f>
        <v>0</v>
      </c>
      <c r="Q70" s="198">
        <f>ROUND(N(data!BS71), 0)</f>
        <v>0</v>
      </c>
      <c r="R70" s="198">
        <f>ROUND(N(data!BS72), 0)</f>
        <v>0</v>
      </c>
      <c r="S70" s="198">
        <f>ROUND(N(data!BS73), 0)</f>
        <v>0</v>
      </c>
      <c r="T70" s="198">
        <f>ROUND(N(data!BS74), 0)</f>
        <v>0</v>
      </c>
      <c r="U70" s="198">
        <f>ROUND(N(data!BS75), 0)</f>
        <v>0</v>
      </c>
      <c r="V70" s="198">
        <f>ROUND(N(data!BS76), 0)</f>
        <v>0</v>
      </c>
      <c r="W70" s="198">
        <f>ROUND(N(data!BS77), 0)</f>
        <v>0</v>
      </c>
      <c r="X70" s="198">
        <f>ROUND(N(data!BS78), 0)</f>
        <v>0</v>
      </c>
      <c r="Y70" s="198">
        <f>ROUND(N(data!BS79), 0)</f>
        <v>0</v>
      </c>
      <c r="Z70" s="198">
        <f>ROUND(N(data!BS80), 0)</f>
        <v>0</v>
      </c>
      <c r="AA70" s="198">
        <f>ROUND(N(data!BS81), 0)</f>
        <v>0</v>
      </c>
      <c r="AB70" s="198">
        <f>ROUND(N(data!BS82), 0)</f>
        <v>0</v>
      </c>
      <c r="AC70" s="198">
        <f>ROUND(N(data!BS83), 0)</f>
        <v>0</v>
      </c>
      <c r="AD70" s="198">
        <f>ROUND(N(data!BS84), 0)</f>
        <v>0</v>
      </c>
      <c r="AE70" s="198">
        <f>ROUND(N(data!BS89), 0)</f>
        <v>0</v>
      </c>
      <c r="AF70" s="198">
        <f>ROUND(N(data!BS87), 0)</f>
        <v>0</v>
      </c>
      <c r="AG70" s="198">
        <f>ROUND(N(data!BS90), 0)</f>
        <v>0</v>
      </c>
      <c r="AH70" s="198">
        <f>ROUND(N(data!BS91), 0)</f>
        <v>0</v>
      </c>
      <c r="AI70" s="198">
        <f>ROUND(N(data!BS92), 0)</f>
        <v>0</v>
      </c>
      <c r="AJ70" s="198">
        <f>ROUND(N(data!BS93), 0)</f>
        <v>0</v>
      </c>
      <c r="AK70" s="271">
        <f>ROUND(N(data!BS94), 2)</f>
        <v>0</v>
      </c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</row>
    <row r="71" spans="1:89" s="11" customFormat="1" ht="12.6" customHeight="1">
      <c r="A71" s="12" t="str">
        <f>RIGHT(data!$C$97,3)</f>
        <v>080</v>
      </c>
      <c r="B71" s="200" t="str">
        <f>RIGHT(data!$C$96,4)</f>
        <v>2024</v>
      </c>
      <c r="C71" s="12" t="str">
        <f>data!BT$55</f>
        <v>8670</v>
      </c>
      <c r="D71" s="12" t="s">
        <v>1163</v>
      </c>
      <c r="E71" s="198">
        <f>ROUND(N(data!BT59), 0)</f>
        <v>0</v>
      </c>
      <c r="F71" s="271">
        <f>ROUND(N(data!BT60), 2)</f>
        <v>0</v>
      </c>
      <c r="G71" s="198">
        <f>ROUND(N(data!BT61), 0)</f>
        <v>0</v>
      </c>
      <c r="H71" s="198">
        <f>ROUND(N(data!BT62), 0)</f>
        <v>0</v>
      </c>
      <c r="I71" s="198">
        <f>ROUND(N(data!BT63), 0)</f>
        <v>0</v>
      </c>
      <c r="J71" s="198">
        <f>ROUND(N(data!BT64), 0)</f>
        <v>0</v>
      </c>
      <c r="K71" s="198">
        <f>ROUND(N(data!BT65), 0)</f>
        <v>0</v>
      </c>
      <c r="L71" s="198">
        <f>ROUND(N(data!BT66), 0)</f>
        <v>0</v>
      </c>
      <c r="M71" s="198">
        <f>ROUND(N(data!BT67), 0)</f>
        <v>0</v>
      </c>
      <c r="N71" s="198">
        <f>ROUND(N(data!BT68), 0)</f>
        <v>0</v>
      </c>
      <c r="O71" s="198">
        <f>ROUND(N(data!BT69), 0)</f>
        <v>0</v>
      </c>
      <c r="P71" s="198">
        <f>ROUND(N(data!BT70), 0)</f>
        <v>0</v>
      </c>
      <c r="Q71" s="198">
        <f>ROUND(N(data!BT71), 0)</f>
        <v>0</v>
      </c>
      <c r="R71" s="198">
        <f>ROUND(N(data!BT72), 0)</f>
        <v>0</v>
      </c>
      <c r="S71" s="198">
        <f>ROUND(N(data!BT73), 0)</f>
        <v>0</v>
      </c>
      <c r="T71" s="198">
        <f>ROUND(N(data!BT74), 0)</f>
        <v>0</v>
      </c>
      <c r="U71" s="198">
        <f>ROUND(N(data!BT75), 0)</f>
        <v>0</v>
      </c>
      <c r="V71" s="198">
        <f>ROUND(N(data!BT76), 0)</f>
        <v>0</v>
      </c>
      <c r="W71" s="198">
        <f>ROUND(N(data!BT77), 0)</f>
        <v>0</v>
      </c>
      <c r="X71" s="198">
        <f>ROUND(N(data!BT78), 0)</f>
        <v>0</v>
      </c>
      <c r="Y71" s="198">
        <f>ROUND(N(data!BT79), 0)</f>
        <v>0</v>
      </c>
      <c r="Z71" s="198">
        <f>ROUND(N(data!BT80), 0)</f>
        <v>0</v>
      </c>
      <c r="AA71" s="198">
        <f>ROUND(N(data!BT81), 0)</f>
        <v>0</v>
      </c>
      <c r="AB71" s="198">
        <f>ROUND(N(data!BT82), 0)</f>
        <v>0</v>
      </c>
      <c r="AC71" s="198">
        <f>ROUND(N(data!BT83), 0)</f>
        <v>0</v>
      </c>
      <c r="AD71" s="198">
        <f>ROUND(N(data!BT84), 0)</f>
        <v>0</v>
      </c>
      <c r="AE71" s="198">
        <f>ROUND(N(data!BT89), 0)</f>
        <v>0</v>
      </c>
      <c r="AF71" s="198">
        <f>ROUND(N(data!BT87), 0)</f>
        <v>0</v>
      </c>
      <c r="AG71" s="198">
        <f>ROUND(N(data!BT90), 0)</f>
        <v>0</v>
      </c>
      <c r="AH71" s="198">
        <f>ROUND(N(data!BT91), 0)</f>
        <v>0</v>
      </c>
      <c r="AI71" s="198">
        <f>ROUND(N(data!BT92), 0)</f>
        <v>0</v>
      </c>
      <c r="AJ71" s="198">
        <f>ROUND(N(data!BT93), 0)</f>
        <v>0</v>
      </c>
      <c r="AK71" s="271">
        <f>ROUND(N(data!BT94), 2)</f>
        <v>0</v>
      </c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</row>
    <row r="72" spans="1:89" s="11" customFormat="1" ht="12.6" customHeight="1">
      <c r="A72" s="12" t="str">
        <f>RIGHT(data!$C$97,3)</f>
        <v>080</v>
      </c>
      <c r="B72" s="200" t="str">
        <f>RIGHT(data!$C$96,4)</f>
        <v>2024</v>
      </c>
      <c r="C72" s="12" t="str">
        <f>data!BU$55</f>
        <v>8680</v>
      </c>
      <c r="D72" s="12" t="s">
        <v>1163</v>
      </c>
      <c r="E72" s="198">
        <f>ROUND(N(data!BU59), 0)</f>
        <v>0</v>
      </c>
      <c r="F72" s="271">
        <f>ROUND(N(data!BU60), 2)</f>
        <v>0</v>
      </c>
      <c r="G72" s="198">
        <f>ROUND(N(data!BU61), 0)</f>
        <v>0</v>
      </c>
      <c r="H72" s="198">
        <f>ROUND(N(data!BU62), 0)</f>
        <v>0</v>
      </c>
      <c r="I72" s="198">
        <f>ROUND(N(data!BU63), 0)</f>
        <v>0</v>
      </c>
      <c r="J72" s="198">
        <f>ROUND(N(data!BU64), 0)</f>
        <v>0</v>
      </c>
      <c r="K72" s="198">
        <f>ROUND(N(data!BU65), 0)</f>
        <v>0</v>
      </c>
      <c r="L72" s="198">
        <f>ROUND(N(data!BU66), 0)</f>
        <v>0</v>
      </c>
      <c r="M72" s="198">
        <f>ROUND(N(data!BU67), 0)</f>
        <v>0</v>
      </c>
      <c r="N72" s="198">
        <f>ROUND(N(data!BU68), 0)</f>
        <v>0</v>
      </c>
      <c r="O72" s="198">
        <f>ROUND(N(data!BU69), 0)</f>
        <v>0</v>
      </c>
      <c r="P72" s="198">
        <f>ROUND(N(data!BU70), 0)</f>
        <v>0</v>
      </c>
      <c r="Q72" s="198">
        <f>ROUND(N(data!BU71), 0)</f>
        <v>0</v>
      </c>
      <c r="R72" s="198">
        <f>ROUND(N(data!BU72), 0)</f>
        <v>0</v>
      </c>
      <c r="S72" s="198">
        <f>ROUND(N(data!BU73), 0)</f>
        <v>0</v>
      </c>
      <c r="T72" s="198">
        <f>ROUND(N(data!BU74), 0)</f>
        <v>0</v>
      </c>
      <c r="U72" s="198">
        <f>ROUND(N(data!BU75), 0)</f>
        <v>0</v>
      </c>
      <c r="V72" s="198">
        <f>ROUND(N(data!BU76), 0)</f>
        <v>0</v>
      </c>
      <c r="W72" s="198">
        <f>ROUND(N(data!BU77), 0)</f>
        <v>0</v>
      </c>
      <c r="X72" s="198">
        <f>ROUND(N(data!BU78), 0)</f>
        <v>0</v>
      </c>
      <c r="Y72" s="198">
        <f>ROUND(N(data!BU79), 0)</f>
        <v>0</v>
      </c>
      <c r="Z72" s="198">
        <f>ROUND(N(data!BU80), 0)</f>
        <v>0</v>
      </c>
      <c r="AA72" s="198">
        <f>ROUND(N(data!BU81), 0)</f>
        <v>0</v>
      </c>
      <c r="AB72" s="198">
        <f>ROUND(N(data!BU82), 0)</f>
        <v>0</v>
      </c>
      <c r="AC72" s="198">
        <f>ROUND(N(data!BU83), 0)</f>
        <v>0</v>
      </c>
      <c r="AD72" s="198">
        <f>ROUND(N(data!BU84), 0)</f>
        <v>0</v>
      </c>
      <c r="AE72" s="198">
        <f>ROUND(N(data!BU89), 0)</f>
        <v>0</v>
      </c>
      <c r="AF72" s="198">
        <f>ROUND(N(data!BU87), 0)</f>
        <v>0</v>
      </c>
      <c r="AG72" s="198">
        <f>ROUND(N(data!BU90), 0)</f>
        <v>0</v>
      </c>
      <c r="AH72" s="198">
        <f>ROUND(N(data!BU91), 0)</f>
        <v>0</v>
      </c>
      <c r="AI72" s="198">
        <f>ROUND(N(data!BU92), 0)</f>
        <v>0</v>
      </c>
      <c r="AJ72" s="198">
        <f>ROUND(N(data!BU93), 0)</f>
        <v>0</v>
      </c>
      <c r="AK72" s="271">
        <f>ROUND(N(data!BU94), 2)</f>
        <v>0</v>
      </c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</row>
    <row r="73" spans="1:89" s="11" customFormat="1" ht="12.6" customHeight="1">
      <c r="A73" s="12" t="str">
        <f>RIGHT(data!$C$97,3)</f>
        <v>080</v>
      </c>
      <c r="B73" s="200" t="str">
        <f>RIGHT(data!$C$96,4)</f>
        <v>2024</v>
      </c>
      <c r="C73" s="12" t="str">
        <f>data!BV$55</f>
        <v>8690</v>
      </c>
      <c r="D73" s="12" t="s">
        <v>1163</v>
      </c>
      <c r="E73" s="198">
        <f>ROUND(N(data!BV59), 0)</f>
        <v>0</v>
      </c>
      <c r="F73" s="271">
        <f>ROUND(N(data!BV60), 2)</f>
        <v>0.96</v>
      </c>
      <c r="G73" s="198">
        <f>ROUND(N(data!BV61), 0)</f>
        <v>54660</v>
      </c>
      <c r="H73" s="198">
        <f>ROUND(N(data!BV62), 0)</f>
        <v>11656</v>
      </c>
      <c r="I73" s="198">
        <f>ROUND(N(data!BV63), 0)</f>
        <v>7418</v>
      </c>
      <c r="J73" s="198">
        <f>ROUND(N(data!BV64), 0)</f>
        <v>726</v>
      </c>
      <c r="K73" s="198">
        <f>ROUND(N(data!BV65), 0)</f>
        <v>0</v>
      </c>
      <c r="L73" s="198">
        <f>ROUND(N(data!BV66), 0)</f>
        <v>74135</v>
      </c>
      <c r="M73" s="198">
        <f>ROUND(N(data!BV67), 0)</f>
        <v>1816</v>
      </c>
      <c r="N73" s="198">
        <f>ROUND(N(data!BV68), 0)</f>
        <v>0</v>
      </c>
      <c r="O73" s="198">
        <f>ROUND(N(data!BV69), 0)</f>
        <v>66</v>
      </c>
      <c r="P73" s="198">
        <f>ROUND(N(data!BV70), 0)</f>
        <v>0</v>
      </c>
      <c r="Q73" s="198">
        <f>ROUND(N(data!BV71), 0)</f>
        <v>0</v>
      </c>
      <c r="R73" s="198">
        <f>ROUND(N(data!BV72), 0)</f>
        <v>0</v>
      </c>
      <c r="S73" s="198">
        <f>ROUND(N(data!BV73), 0)</f>
        <v>0</v>
      </c>
      <c r="T73" s="198">
        <f>ROUND(N(data!BV74), 0)</f>
        <v>0</v>
      </c>
      <c r="U73" s="198">
        <f>ROUND(N(data!BV75), 0)</f>
        <v>0</v>
      </c>
      <c r="V73" s="198">
        <f>ROUND(N(data!BV76), 0)</f>
        <v>0</v>
      </c>
      <c r="W73" s="198">
        <f>ROUND(N(data!BV77), 0)</f>
        <v>0</v>
      </c>
      <c r="X73" s="198">
        <f>ROUND(N(data!BV78), 0)</f>
        <v>0</v>
      </c>
      <c r="Y73" s="198">
        <f>ROUND(N(data!BV79), 0)</f>
        <v>0</v>
      </c>
      <c r="Z73" s="198">
        <f>ROUND(N(data!BV80), 0)</f>
        <v>0</v>
      </c>
      <c r="AA73" s="198">
        <f>ROUND(N(data!BV81), 0)</f>
        <v>0</v>
      </c>
      <c r="AB73" s="198">
        <f>ROUND(N(data!BV82), 0)</f>
        <v>0</v>
      </c>
      <c r="AC73" s="198">
        <f>ROUND(N(data!BV83), 0)</f>
        <v>66</v>
      </c>
      <c r="AD73" s="198">
        <f>ROUND(N(data!BV84), 0)</f>
        <v>0</v>
      </c>
      <c r="AE73" s="198">
        <f>ROUND(N(data!BV89), 0)</f>
        <v>0</v>
      </c>
      <c r="AF73" s="198">
        <f>ROUND(N(data!BV87), 0)</f>
        <v>0</v>
      </c>
      <c r="AG73" s="198">
        <f>ROUND(N(data!BV90), 0)</f>
        <v>54</v>
      </c>
      <c r="AH73" s="198">
        <f>ROUND(N(data!BV91), 0)</f>
        <v>0</v>
      </c>
      <c r="AI73" s="198">
        <f>ROUND(N(data!BV92), 0)</f>
        <v>54</v>
      </c>
      <c r="AJ73" s="198">
        <f>ROUND(N(data!BV93), 0)</f>
        <v>0</v>
      </c>
      <c r="AK73" s="271">
        <f>ROUND(N(data!BV94), 2)</f>
        <v>0</v>
      </c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</row>
    <row r="74" spans="1:89" s="11" customFormat="1" ht="12.6" customHeight="1">
      <c r="A74" s="12" t="str">
        <f>RIGHT(data!$C$97,3)</f>
        <v>080</v>
      </c>
      <c r="B74" s="200" t="str">
        <f>RIGHT(data!$C$96,4)</f>
        <v>2024</v>
      </c>
      <c r="C74" s="12" t="str">
        <f>data!BW$55</f>
        <v>8700</v>
      </c>
      <c r="D74" s="12" t="s">
        <v>1163</v>
      </c>
      <c r="E74" s="198">
        <f>ROUND(N(data!BW59), 0)</f>
        <v>0</v>
      </c>
      <c r="F74" s="271">
        <f>ROUND(N(data!BW60), 2)</f>
        <v>0</v>
      </c>
      <c r="G74" s="198">
        <f>ROUND(N(data!BW61), 0)</f>
        <v>0</v>
      </c>
      <c r="H74" s="198">
        <f>ROUND(N(data!BW62), 0)</f>
        <v>0</v>
      </c>
      <c r="I74" s="198">
        <f>ROUND(N(data!BW63), 0)</f>
        <v>0</v>
      </c>
      <c r="J74" s="198">
        <f>ROUND(N(data!BW64), 0)</f>
        <v>0</v>
      </c>
      <c r="K74" s="198">
        <f>ROUND(N(data!BW65), 0)</f>
        <v>0</v>
      </c>
      <c r="L74" s="198">
        <f>ROUND(N(data!BW66), 0)</f>
        <v>0</v>
      </c>
      <c r="M74" s="198">
        <f>ROUND(N(data!BW67), 0)</f>
        <v>0</v>
      </c>
      <c r="N74" s="198">
        <f>ROUND(N(data!BW68), 0)</f>
        <v>0</v>
      </c>
      <c r="O74" s="198">
        <f>ROUND(N(data!BW69), 0)</f>
        <v>0</v>
      </c>
      <c r="P74" s="198">
        <f>ROUND(N(data!BW70), 0)</f>
        <v>0</v>
      </c>
      <c r="Q74" s="198">
        <f>ROUND(N(data!BW71), 0)</f>
        <v>0</v>
      </c>
      <c r="R74" s="198">
        <f>ROUND(N(data!BW72), 0)</f>
        <v>0</v>
      </c>
      <c r="S74" s="198">
        <f>ROUND(N(data!BW73), 0)</f>
        <v>0</v>
      </c>
      <c r="T74" s="198">
        <f>ROUND(N(data!BW74), 0)</f>
        <v>0</v>
      </c>
      <c r="U74" s="198">
        <f>ROUND(N(data!BW75), 0)</f>
        <v>0</v>
      </c>
      <c r="V74" s="198">
        <f>ROUND(N(data!BW76), 0)</f>
        <v>0</v>
      </c>
      <c r="W74" s="198">
        <f>ROUND(N(data!BW77), 0)</f>
        <v>0</v>
      </c>
      <c r="X74" s="198">
        <f>ROUND(N(data!BW78), 0)</f>
        <v>0</v>
      </c>
      <c r="Y74" s="198">
        <f>ROUND(N(data!BW79), 0)</f>
        <v>0</v>
      </c>
      <c r="Z74" s="198">
        <f>ROUND(N(data!BW80), 0)</f>
        <v>0</v>
      </c>
      <c r="AA74" s="198">
        <f>ROUND(N(data!BW81), 0)</f>
        <v>0</v>
      </c>
      <c r="AB74" s="198">
        <f>ROUND(N(data!BW82), 0)</f>
        <v>0</v>
      </c>
      <c r="AC74" s="198">
        <f>ROUND(N(data!BW83), 0)</f>
        <v>0</v>
      </c>
      <c r="AD74" s="198">
        <f>ROUND(N(data!BW84), 0)</f>
        <v>0</v>
      </c>
      <c r="AE74" s="198">
        <f>ROUND(N(data!BW89), 0)</f>
        <v>0</v>
      </c>
      <c r="AF74" s="198">
        <f>ROUND(N(data!BW87), 0)</f>
        <v>0</v>
      </c>
      <c r="AG74" s="198">
        <f>ROUND(N(data!BW90), 0)</f>
        <v>0</v>
      </c>
      <c r="AH74" s="198">
        <f>ROUND(N(data!BW91), 0)</f>
        <v>0</v>
      </c>
      <c r="AI74" s="198">
        <f>ROUND(N(data!BW92), 0)</f>
        <v>0</v>
      </c>
      <c r="AJ74" s="198">
        <f>ROUND(N(data!BW93), 0)</f>
        <v>0</v>
      </c>
      <c r="AK74" s="271">
        <f>ROUND(N(data!BW94), 2)</f>
        <v>0</v>
      </c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</row>
    <row r="75" spans="1:89" s="11" customFormat="1" ht="12.6" customHeight="1">
      <c r="A75" s="12" t="str">
        <f>RIGHT(data!$C$97,3)</f>
        <v>080</v>
      </c>
      <c r="B75" s="200" t="str">
        <f>RIGHT(data!$C$96,4)</f>
        <v>2024</v>
      </c>
      <c r="C75" s="12" t="str">
        <f>data!BX$55</f>
        <v>8710</v>
      </c>
      <c r="D75" s="12" t="s">
        <v>1163</v>
      </c>
      <c r="E75" s="198">
        <f>ROUND(N(data!BX59), 0)</f>
        <v>0</v>
      </c>
      <c r="F75" s="271">
        <f>ROUND(N(data!BX60), 2)</f>
        <v>0</v>
      </c>
      <c r="G75" s="198">
        <f>ROUND(N(data!BX61), 0)</f>
        <v>0</v>
      </c>
      <c r="H75" s="198">
        <f>ROUND(N(data!BX62), 0)</f>
        <v>0</v>
      </c>
      <c r="I75" s="198">
        <f>ROUND(N(data!BX63), 0)</f>
        <v>0</v>
      </c>
      <c r="J75" s="198">
        <f>ROUND(N(data!BX64), 0)</f>
        <v>0</v>
      </c>
      <c r="K75" s="198">
        <f>ROUND(N(data!BX65), 0)</f>
        <v>0</v>
      </c>
      <c r="L75" s="198">
        <f>ROUND(N(data!BX66), 0)</f>
        <v>0</v>
      </c>
      <c r="M75" s="198">
        <f>ROUND(N(data!BX67), 0)</f>
        <v>0</v>
      </c>
      <c r="N75" s="198">
        <f>ROUND(N(data!BX68), 0)</f>
        <v>0</v>
      </c>
      <c r="O75" s="198">
        <f>ROUND(N(data!BX69), 0)</f>
        <v>0</v>
      </c>
      <c r="P75" s="198">
        <f>ROUND(N(data!BX70), 0)</f>
        <v>0</v>
      </c>
      <c r="Q75" s="198">
        <f>ROUND(N(data!BX71), 0)</f>
        <v>0</v>
      </c>
      <c r="R75" s="198">
        <f>ROUND(N(data!BX72), 0)</f>
        <v>0</v>
      </c>
      <c r="S75" s="198">
        <f>ROUND(N(data!BX73), 0)</f>
        <v>0</v>
      </c>
      <c r="T75" s="198">
        <f>ROUND(N(data!BX74), 0)</f>
        <v>0</v>
      </c>
      <c r="U75" s="198">
        <f>ROUND(N(data!BX75), 0)</f>
        <v>0</v>
      </c>
      <c r="V75" s="198">
        <f>ROUND(N(data!BX76), 0)</f>
        <v>0</v>
      </c>
      <c r="W75" s="198">
        <f>ROUND(N(data!BX77), 0)</f>
        <v>0</v>
      </c>
      <c r="X75" s="198">
        <f>ROUND(N(data!BX78), 0)</f>
        <v>0</v>
      </c>
      <c r="Y75" s="198">
        <f>ROUND(N(data!BX79), 0)</f>
        <v>0</v>
      </c>
      <c r="Z75" s="198">
        <f>ROUND(N(data!BX80), 0)</f>
        <v>0</v>
      </c>
      <c r="AA75" s="198">
        <f>ROUND(N(data!BX81), 0)</f>
        <v>0</v>
      </c>
      <c r="AB75" s="198">
        <f>ROUND(N(data!BX82), 0)</f>
        <v>0</v>
      </c>
      <c r="AC75" s="198">
        <f>ROUND(N(data!BX83), 0)</f>
        <v>0</v>
      </c>
      <c r="AD75" s="198">
        <f>ROUND(N(data!BX84), 0)</f>
        <v>0</v>
      </c>
      <c r="AE75" s="198">
        <f>ROUND(N(data!BX89), 0)</f>
        <v>0</v>
      </c>
      <c r="AF75" s="198">
        <f>ROUND(N(data!BX87), 0)</f>
        <v>0</v>
      </c>
      <c r="AG75" s="198">
        <f>ROUND(N(data!BX90), 0)</f>
        <v>0</v>
      </c>
      <c r="AH75" s="198">
        <f>ROUND(N(data!BX91), 0)</f>
        <v>0</v>
      </c>
      <c r="AI75" s="198">
        <f>ROUND(N(data!BX92), 0)</f>
        <v>0</v>
      </c>
      <c r="AJ75" s="198">
        <f>ROUND(N(data!BX93), 0)</f>
        <v>0</v>
      </c>
      <c r="AK75" s="271">
        <f>ROUND(N(data!BX94), 2)</f>
        <v>0</v>
      </c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</row>
    <row r="76" spans="1:89" s="11" customFormat="1" ht="12.6" customHeight="1">
      <c r="A76" s="12" t="str">
        <f>RIGHT(data!$C$97,3)</f>
        <v>080</v>
      </c>
      <c r="B76" s="200" t="str">
        <f>RIGHT(data!$C$96,4)</f>
        <v>2024</v>
      </c>
      <c r="C76" s="12" t="str">
        <f>data!BY$55</f>
        <v>8720</v>
      </c>
      <c r="D76" s="12" t="s">
        <v>1163</v>
      </c>
      <c r="E76" s="198">
        <f>ROUND(N(data!BY59), 0)</f>
        <v>0</v>
      </c>
      <c r="F76" s="271">
        <f>ROUND(N(data!BY60), 2)</f>
        <v>1.54</v>
      </c>
      <c r="G76" s="198">
        <f>ROUND(N(data!BY61), 0)</f>
        <v>239274</v>
      </c>
      <c r="H76" s="198">
        <f>ROUND(N(data!BY62), 0)</f>
        <v>51024</v>
      </c>
      <c r="I76" s="198">
        <f>ROUND(N(data!BY63), 0)</f>
        <v>0</v>
      </c>
      <c r="J76" s="198">
        <f>ROUND(N(data!BY64), 0)</f>
        <v>298</v>
      </c>
      <c r="K76" s="198">
        <f>ROUND(N(data!BY65), 0)</f>
        <v>0</v>
      </c>
      <c r="L76" s="198">
        <f>ROUND(N(data!BY66), 0)</f>
        <v>111371</v>
      </c>
      <c r="M76" s="198">
        <f>ROUND(N(data!BY67), 0)</f>
        <v>8709</v>
      </c>
      <c r="N76" s="198">
        <f>ROUND(N(data!BY68), 0)</f>
        <v>0</v>
      </c>
      <c r="O76" s="198">
        <f>ROUND(N(data!BY69), 0)</f>
        <v>11199</v>
      </c>
      <c r="P76" s="198">
        <f>ROUND(N(data!BY70), 0)</f>
        <v>0</v>
      </c>
      <c r="Q76" s="198">
        <f>ROUND(N(data!BY71), 0)</f>
        <v>0</v>
      </c>
      <c r="R76" s="198">
        <f>ROUND(N(data!BY72), 0)</f>
        <v>0</v>
      </c>
      <c r="S76" s="198">
        <f>ROUND(N(data!BY73), 0)</f>
        <v>0</v>
      </c>
      <c r="T76" s="198">
        <f>ROUND(N(data!BY74), 0)</f>
        <v>0</v>
      </c>
      <c r="U76" s="198">
        <f>ROUND(N(data!BY75), 0)</f>
        <v>0</v>
      </c>
      <c r="V76" s="198">
        <f>ROUND(N(data!BY76), 0)</f>
        <v>0</v>
      </c>
      <c r="W76" s="198">
        <f>ROUND(N(data!BY77), 0)</f>
        <v>0</v>
      </c>
      <c r="X76" s="198">
        <f>ROUND(N(data!BY78), 0)</f>
        <v>0</v>
      </c>
      <c r="Y76" s="198">
        <f>ROUND(N(data!BY79), 0)</f>
        <v>0</v>
      </c>
      <c r="Z76" s="198">
        <f>ROUND(N(data!BY80), 0)</f>
        <v>0</v>
      </c>
      <c r="AA76" s="198">
        <f>ROUND(N(data!BY81), 0)</f>
        <v>0</v>
      </c>
      <c r="AB76" s="198">
        <f>ROUND(N(data!BY82), 0)</f>
        <v>0</v>
      </c>
      <c r="AC76" s="198">
        <f>ROUND(N(data!BY83), 0)</f>
        <v>11199</v>
      </c>
      <c r="AD76" s="198">
        <f>ROUND(N(data!BY84), 0)</f>
        <v>0</v>
      </c>
      <c r="AE76" s="198">
        <f>ROUND(N(data!BY89), 0)</f>
        <v>0</v>
      </c>
      <c r="AF76" s="198">
        <f>ROUND(N(data!BY87), 0)</f>
        <v>0</v>
      </c>
      <c r="AG76" s="198">
        <f>ROUND(N(data!BY90), 0)</f>
        <v>259</v>
      </c>
      <c r="AH76" s="198">
        <f>ROUND(N(data!BY91), 0)</f>
        <v>0</v>
      </c>
      <c r="AI76" s="198">
        <f>ROUND(N(data!BY92), 0)</f>
        <v>259</v>
      </c>
      <c r="AJ76" s="198">
        <f>ROUND(N(data!BY93), 0)</f>
        <v>0</v>
      </c>
      <c r="AK76" s="271">
        <f>ROUND(N(data!BY94), 2)</f>
        <v>0</v>
      </c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</row>
    <row r="77" spans="1:89" s="11" customFormat="1" ht="12.6" customHeight="1">
      <c r="A77" s="12" t="str">
        <f>RIGHT(data!$C$97,3)</f>
        <v>080</v>
      </c>
      <c r="B77" s="200" t="str">
        <f>RIGHT(data!$C$96,4)</f>
        <v>2024</v>
      </c>
      <c r="C77" s="12" t="str">
        <f>data!BZ$55</f>
        <v>8730</v>
      </c>
      <c r="D77" s="12" t="s">
        <v>1163</v>
      </c>
      <c r="E77" s="198">
        <f>ROUND(N(data!BZ59), 0)</f>
        <v>0</v>
      </c>
      <c r="F77" s="271">
        <f>ROUND(N(data!BZ60), 2)</f>
        <v>0</v>
      </c>
      <c r="G77" s="198">
        <f>ROUND(N(data!BZ61), 0)</f>
        <v>0</v>
      </c>
      <c r="H77" s="198">
        <f>ROUND(N(data!BZ62), 0)</f>
        <v>0</v>
      </c>
      <c r="I77" s="198">
        <f>ROUND(N(data!BZ63), 0)</f>
        <v>0</v>
      </c>
      <c r="J77" s="198">
        <f>ROUND(N(data!BZ64), 0)</f>
        <v>0</v>
      </c>
      <c r="K77" s="198">
        <f>ROUND(N(data!BZ65), 0)</f>
        <v>0</v>
      </c>
      <c r="L77" s="198">
        <f>ROUND(N(data!BZ66), 0)</f>
        <v>0</v>
      </c>
      <c r="M77" s="198">
        <f>ROUND(N(data!BZ67), 0)</f>
        <v>0</v>
      </c>
      <c r="N77" s="198">
        <f>ROUND(N(data!BZ68), 0)</f>
        <v>0</v>
      </c>
      <c r="O77" s="198">
        <f>ROUND(N(data!BZ69), 0)</f>
        <v>0</v>
      </c>
      <c r="P77" s="198">
        <f>ROUND(N(data!BZ70), 0)</f>
        <v>0</v>
      </c>
      <c r="Q77" s="198">
        <f>ROUND(N(data!BZ71), 0)</f>
        <v>0</v>
      </c>
      <c r="R77" s="198">
        <f>ROUND(N(data!BZ72), 0)</f>
        <v>0</v>
      </c>
      <c r="S77" s="198">
        <f>ROUND(N(data!BZ73), 0)</f>
        <v>0</v>
      </c>
      <c r="T77" s="198">
        <f>ROUND(N(data!BZ74), 0)</f>
        <v>0</v>
      </c>
      <c r="U77" s="198">
        <f>ROUND(N(data!BZ75), 0)</f>
        <v>0</v>
      </c>
      <c r="V77" s="198">
        <f>ROUND(N(data!BZ76), 0)</f>
        <v>0</v>
      </c>
      <c r="W77" s="198">
        <f>ROUND(N(data!BZ77), 0)</f>
        <v>0</v>
      </c>
      <c r="X77" s="198">
        <f>ROUND(N(data!BZ78), 0)</f>
        <v>0</v>
      </c>
      <c r="Y77" s="198">
        <f>ROUND(N(data!BZ79), 0)</f>
        <v>0</v>
      </c>
      <c r="Z77" s="198">
        <f>ROUND(N(data!BZ80), 0)</f>
        <v>0</v>
      </c>
      <c r="AA77" s="198">
        <f>ROUND(N(data!BZ81), 0)</f>
        <v>0</v>
      </c>
      <c r="AB77" s="198">
        <f>ROUND(N(data!BZ82), 0)</f>
        <v>0</v>
      </c>
      <c r="AC77" s="198">
        <f>ROUND(N(data!BZ83), 0)</f>
        <v>0</v>
      </c>
      <c r="AD77" s="198">
        <f>ROUND(N(data!BZ84), 0)</f>
        <v>0</v>
      </c>
      <c r="AE77" s="198">
        <f>ROUND(N(data!BZ89), 0)</f>
        <v>0</v>
      </c>
      <c r="AF77" s="198">
        <f>ROUND(N(data!BZ87), 0)</f>
        <v>0</v>
      </c>
      <c r="AG77" s="198">
        <f>ROUND(N(data!BZ90), 0)</f>
        <v>0</v>
      </c>
      <c r="AH77" s="198">
        <f>ROUND(N(data!BZ91), 0)</f>
        <v>0</v>
      </c>
      <c r="AI77" s="198">
        <f>ROUND(N(data!BZ92), 0)</f>
        <v>0</v>
      </c>
      <c r="AJ77" s="198">
        <f>ROUND(N(data!BZ93), 0)</f>
        <v>0</v>
      </c>
      <c r="AK77" s="271">
        <f>ROUND(N(data!BZ94), 2)</f>
        <v>0</v>
      </c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</row>
    <row r="78" spans="1:89" s="11" customFormat="1" ht="12.6" customHeight="1">
      <c r="A78" s="12" t="str">
        <f>RIGHT(data!$C$97,3)</f>
        <v>080</v>
      </c>
      <c r="B78" s="200" t="str">
        <f>RIGHT(data!$C$96,4)</f>
        <v>2024</v>
      </c>
      <c r="C78" s="12" t="str">
        <f>data!CA$55</f>
        <v>8740</v>
      </c>
      <c r="D78" s="12" t="s">
        <v>1163</v>
      </c>
      <c r="E78" s="198">
        <f>ROUND(N(data!CA59), 0)</f>
        <v>0</v>
      </c>
      <c r="F78" s="271">
        <f>ROUND(N(data!CA60), 2)</f>
        <v>0</v>
      </c>
      <c r="G78" s="198">
        <f>ROUND(N(data!CA61), 0)</f>
        <v>0</v>
      </c>
      <c r="H78" s="198">
        <f>ROUND(N(data!CA62), 0)</f>
        <v>0</v>
      </c>
      <c r="I78" s="198">
        <f>ROUND(N(data!CA63), 0)</f>
        <v>0</v>
      </c>
      <c r="J78" s="198">
        <f>ROUND(N(data!CA64), 0)</f>
        <v>0</v>
      </c>
      <c r="K78" s="198">
        <f>ROUND(N(data!CA65), 0)</f>
        <v>0</v>
      </c>
      <c r="L78" s="198">
        <f>ROUND(N(data!CA66), 0)</f>
        <v>0</v>
      </c>
      <c r="M78" s="198">
        <f>ROUND(N(data!CA67), 0)</f>
        <v>0</v>
      </c>
      <c r="N78" s="198">
        <f>ROUND(N(data!CA68), 0)</f>
        <v>0</v>
      </c>
      <c r="O78" s="198">
        <f>ROUND(N(data!CA69), 0)</f>
        <v>0</v>
      </c>
      <c r="P78" s="198">
        <f>ROUND(N(data!CA70), 0)</f>
        <v>0</v>
      </c>
      <c r="Q78" s="198">
        <f>ROUND(N(data!CA71), 0)</f>
        <v>0</v>
      </c>
      <c r="R78" s="198">
        <f>ROUND(N(data!CA72), 0)</f>
        <v>0</v>
      </c>
      <c r="S78" s="198">
        <f>ROUND(N(data!CA73), 0)</f>
        <v>0</v>
      </c>
      <c r="T78" s="198">
        <f>ROUND(N(data!CA74), 0)</f>
        <v>0</v>
      </c>
      <c r="U78" s="198">
        <f>ROUND(N(data!CA75), 0)</f>
        <v>0</v>
      </c>
      <c r="V78" s="198">
        <f>ROUND(N(data!CA76), 0)</f>
        <v>0</v>
      </c>
      <c r="W78" s="198">
        <f>ROUND(N(data!CA77), 0)</f>
        <v>0</v>
      </c>
      <c r="X78" s="198">
        <f>ROUND(N(data!CA78), 0)</f>
        <v>0</v>
      </c>
      <c r="Y78" s="198">
        <f>ROUND(N(data!CA79), 0)</f>
        <v>0</v>
      </c>
      <c r="Z78" s="198">
        <f>ROUND(N(data!CA80), 0)</f>
        <v>0</v>
      </c>
      <c r="AA78" s="198">
        <f>ROUND(N(data!CA81), 0)</f>
        <v>0</v>
      </c>
      <c r="AB78" s="198">
        <f>ROUND(N(data!CA82), 0)</f>
        <v>0</v>
      </c>
      <c r="AC78" s="198">
        <f>ROUND(N(data!CA83), 0)</f>
        <v>0</v>
      </c>
      <c r="AD78" s="198">
        <f>ROUND(N(data!CA84), 0)</f>
        <v>0</v>
      </c>
      <c r="AE78" s="198">
        <f>ROUND(N(data!CA89), 0)</f>
        <v>0</v>
      </c>
      <c r="AF78" s="198">
        <f>ROUND(N(data!CA87), 0)</f>
        <v>0</v>
      </c>
      <c r="AG78" s="198">
        <f>ROUND(N(data!CA90), 0)</f>
        <v>0</v>
      </c>
      <c r="AH78" s="198">
        <f>ROUND(N(data!CA91), 0)</f>
        <v>0</v>
      </c>
      <c r="AI78" s="198">
        <f>ROUND(N(data!CA92), 0)</f>
        <v>0</v>
      </c>
      <c r="AJ78" s="198">
        <f>ROUND(N(data!CA93), 0)</f>
        <v>0</v>
      </c>
      <c r="AK78" s="271">
        <f>ROUND(N(data!CA94), 2)</f>
        <v>0</v>
      </c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</row>
    <row r="79" spans="1:89" s="11" customFormat="1" ht="12.6" customHeight="1">
      <c r="A79" s="12" t="str">
        <f>RIGHT(data!$C$97,3)</f>
        <v>080</v>
      </c>
      <c r="B79" s="200" t="str">
        <f>RIGHT(data!$C$96,4)</f>
        <v>2024</v>
      </c>
      <c r="C79" s="12" t="str">
        <f>data!CB$55</f>
        <v>8770</v>
      </c>
      <c r="D79" s="12" t="s">
        <v>1163</v>
      </c>
      <c r="E79" s="198">
        <f>ROUND(N(data!CB59), 0)</f>
        <v>0</v>
      </c>
      <c r="F79" s="271">
        <f>ROUND(N(data!CB60), 2)</f>
        <v>0</v>
      </c>
      <c r="G79" s="198">
        <f>ROUND(N(data!CB61), 0)</f>
        <v>0</v>
      </c>
      <c r="H79" s="198">
        <f>ROUND(N(data!CB62), 0)</f>
        <v>0</v>
      </c>
      <c r="I79" s="198">
        <f>ROUND(N(data!CB63), 0)</f>
        <v>0</v>
      </c>
      <c r="J79" s="198">
        <f>ROUND(N(data!CB64), 0)</f>
        <v>0</v>
      </c>
      <c r="K79" s="198">
        <f>ROUND(N(data!CB65), 0)</f>
        <v>0</v>
      </c>
      <c r="L79" s="198">
        <f>ROUND(N(data!CB66), 0)</f>
        <v>0</v>
      </c>
      <c r="M79" s="198">
        <f>ROUND(N(data!CB67), 0)</f>
        <v>0</v>
      </c>
      <c r="N79" s="198">
        <f>ROUND(N(data!CB68), 0)</f>
        <v>0</v>
      </c>
      <c r="O79" s="198">
        <f>ROUND(N(data!CB69), 0)</f>
        <v>0</v>
      </c>
      <c r="P79" s="198">
        <f>ROUND(N(data!CB70), 0)</f>
        <v>0</v>
      </c>
      <c r="Q79" s="198">
        <f>ROUND(N(data!CB71), 0)</f>
        <v>0</v>
      </c>
      <c r="R79" s="198">
        <f>ROUND(N(data!CB72), 0)</f>
        <v>0</v>
      </c>
      <c r="S79" s="198">
        <f>ROUND(N(data!CB73), 0)</f>
        <v>0</v>
      </c>
      <c r="T79" s="198">
        <f>ROUND(N(data!CB74), 0)</f>
        <v>0</v>
      </c>
      <c r="U79" s="198">
        <f>ROUND(N(data!CB75), 0)</f>
        <v>0</v>
      </c>
      <c r="V79" s="198">
        <f>ROUND(N(data!CB76), 0)</f>
        <v>0</v>
      </c>
      <c r="W79" s="198">
        <f>ROUND(N(data!CB77), 0)</f>
        <v>0</v>
      </c>
      <c r="X79" s="198">
        <f>ROUND(N(data!CB78), 0)</f>
        <v>0</v>
      </c>
      <c r="Y79" s="198">
        <f>ROUND(N(data!CB79), 0)</f>
        <v>0</v>
      </c>
      <c r="Z79" s="198">
        <f>ROUND(N(data!CB80), 0)</f>
        <v>0</v>
      </c>
      <c r="AA79" s="198">
        <f>ROUND(N(data!CB81), 0)</f>
        <v>0</v>
      </c>
      <c r="AB79" s="198">
        <f>ROUND(N(data!CB82), 0)</f>
        <v>0</v>
      </c>
      <c r="AC79" s="198">
        <f>ROUND(N(data!CB83), 0)</f>
        <v>0</v>
      </c>
      <c r="AD79" s="198">
        <f>ROUND(N(data!CB84), 0)</f>
        <v>0</v>
      </c>
      <c r="AE79" s="198">
        <f>ROUND(N(data!CB89), 0)</f>
        <v>0</v>
      </c>
      <c r="AF79" s="198">
        <f>ROUND(N(data!CB87), 0)</f>
        <v>0</v>
      </c>
      <c r="AG79" s="198">
        <f>ROUND(N(data!CB90), 0)</f>
        <v>0</v>
      </c>
      <c r="AH79" s="198">
        <f>ROUND(N(data!CB91), 0)</f>
        <v>0</v>
      </c>
      <c r="AI79" s="198">
        <f>ROUND(N(data!CB92), 0)</f>
        <v>0</v>
      </c>
      <c r="AJ79" s="198">
        <f>ROUND(N(data!CB93), 0)</f>
        <v>0</v>
      </c>
      <c r="AK79" s="271">
        <f>ROUND(N(data!CB94), 2)</f>
        <v>0</v>
      </c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</row>
    <row r="80" spans="1:89" s="11" customFormat="1" ht="12.6" customHeight="1">
      <c r="A80" s="12" t="str">
        <f>RIGHT(data!$C$97,3)</f>
        <v>080</v>
      </c>
      <c r="B80" s="200" t="str">
        <f>RIGHT(data!$C$96,4)</f>
        <v>2024</v>
      </c>
      <c r="C80" s="12" t="str">
        <f>data!CC$55</f>
        <v>8790</v>
      </c>
      <c r="D80" s="12" t="s">
        <v>1163</v>
      </c>
      <c r="E80" s="198">
        <f>ROUND(N(data!CC59), 0)</f>
        <v>0</v>
      </c>
      <c r="F80" s="271">
        <f>ROUND(N(data!CC60), 2)</f>
        <v>0</v>
      </c>
      <c r="G80" s="198">
        <f>ROUND(N(data!CC61), 0)</f>
        <v>0</v>
      </c>
      <c r="H80" s="198">
        <f>ROUND(N(data!CC62), 0)</f>
        <v>0</v>
      </c>
      <c r="I80" s="198">
        <f>ROUND(N(data!CC63), 0)</f>
        <v>0</v>
      </c>
      <c r="J80" s="198">
        <f>ROUND(N(data!CC64), 0)</f>
        <v>0</v>
      </c>
      <c r="K80" s="198">
        <f>ROUND(N(data!CC65), 0)</f>
        <v>0</v>
      </c>
      <c r="L80" s="198">
        <f>ROUND(N(data!CC66), 0)</f>
        <v>0</v>
      </c>
      <c r="M80" s="198">
        <f>ROUND(N(data!CC67), 0)</f>
        <v>0</v>
      </c>
      <c r="N80" s="198">
        <f>ROUND(N(data!CC68), 0)</f>
        <v>0</v>
      </c>
      <c r="O80" s="198">
        <f>ROUND(N(data!CC69), 0)</f>
        <v>0</v>
      </c>
      <c r="P80" s="198">
        <f>ROUND(N(data!CC70), 0)</f>
        <v>0</v>
      </c>
      <c r="Q80" s="198">
        <f>ROUND(N(data!CC71), 0)</f>
        <v>0</v>
      </c>
      <c r="R80" s="198">
        <f>ROUND(N(data!CC72), 0)</f>
        <v>0</v>
      </c>
      <c r="S80" s="198">
        <f>ROUND(N(data!CC73), 0)</f>
        <v>0</v>
      </c>
      <c r="T80" s="198">
        <f>ROUND(N(data!CC74), 0)</f>
        <v>0</v>
      </c>
      <c r="U80" s="198">
        <f>ROUND(N(data!CC75), 0)</f>
        <v>0</v>
      </c>
      <c r="V80" s="198">
        <f>ROUND(N(data!CC76), 0)</f>
        <v>0</v>
      </c>
      <c r="W80" s="198">
        <f>ROUND(N(data!CC77), 0)</f>
        <v>0</v>
      </c>
      <c r="X80" s="198">
        <f>ROUND(N(data!CC78), 0)</f>
        <v>0</v>
      </c>
      <c r="Y80" s="198">
        <f>ROUND(N(data!CC79), 0)</f>
        <v>0</v>
      </c>
      <c r="Z80" s="198">
        <f>ROUND(N(data!CC80), 0)</f>
        <v>0</v>
      </c>
      <c r="AA80" s="198">
        <f>ROUND(N(data!CC81), 0)</f>
        <v>0</v>
      </c>
      <c r="AB80" s="198">
        <f>ROUND(N(data!CC82), 0)</f>
        <v>0</v>
      </c>
      <c r="AC80" s="198">
        <f>ROUND(N(data!CC83), 0)</f>
        <v>0</v>
      </c>
      <c r="AD80" s="198">
        <f>ROUND(N(data!CC84), 0)</f>
        <v>0</v>
      </c>
      <c r="AE80" s="198">
        <f>ROUND(N(data!CC89), 0)</f>
        <v>0</v>
      </c>
      <c r="AF80" s="198">
        <f>ROUND(N(data!CC87), 0)</f>
        <v>0</v>
      </c>
      <c r="AG80" s="198">
        <f>ROUND(N(data!CC90), 0)</f>
        <v>0</v>
      </c>
      <c r="AH80" s="198">
        <f>ROUND(N(data!CC91), 0)</f>
        <v>0</v>
      </c>
      <c r="AI80" s="198">
        <f>ROUND(N(data!CC92), 0)</f>
        <v>0</v>
      </c>
      <c r="AJ80" s="198">
        <f>ROUND(N(data!CC93), 0)</f>
        <v>0</v>
      </c>
      <c r="AK80" s="271">
        <f>ROUND(N(data!CC94), 2)</f>
        <v>0</v>
      </c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</row>
  </sheetData>
  <sheetProtection algorithmName="SHA-512" hashValue="MMERrDzCnCKPEd38eSwNbcWKDSR3BVLBvsDVE21h7fTS9VOn71HQOUHv/2rrg1B5B9b8BQGt0upEaEjYC47zxA==" saltValue="qi4UYtsjS0Bb0l/7P5Axgw==" spinCount="100000" sheet="1" objects="1" scenarios="1"/>
  <pageMargins left="0.7" right="0.7" top="0.75" bottom="0.75" header="0.3" footer="0.3"/>
  <pageSetup orientation="portrait" horizontalDpi="1200" verticalDpi="1200"/>
  <customProperties>
    <customPr name="OrphanNamesChecke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D9D83-0FBB-413D-98B3-49C49CA0900F}">
  <dimension ref="A1:X5"/>
  <sheetViews>
    <sheetView workbookViewId="0"/>
  </sheetViews>
  <sheetFormatPr defaultRowHeight="15"/>
  <sheetData>
    <row r="1" spans="1:24">
      <c r="A1">
        <v>1748551893168</v>
      </c>
      <c r="B1" t="s">
        <v>1370</v>
      </c>
      <c r="C1" t="s">
        <v>1371</v>
      </c>
      <c r="D1">
        <v>4</v>
      </c>
      <c r="E1">
        <v>1749244437136</v>
      </c>
      <c r="F1" t="s">
        <v>1381</v>
      </c>
      <c r="G1" t="s">
        <v>1382</v>
      </c>
      <c r="H1">
        <v>0</v>
      </c>
      <c r="I1">
        <v>1749681228125</v>
      </c>
      <c r="J1" t="s">
        <v>1390</v>
      </c>
      <c r="K1" t="s">
        <v>1371</v>
      </c>
      <c r="L1">
        <v>0</v>
      </c>
      <c r="M1">
        <v>1749835256791</v>
      </c>
      <c r="N1" t="s">
        <v>1391</v>
      </c>
      <c r="O1" t="s">
        <v>1382</v>
      </c>
      <c r="P1">
        <v>0</v>
      </c>
      <c r="Q1">
        <v>1750273487238</v>
      </c>
      <c r="R1" t="s">
        <v>1392</v>
      </c>
      <c r="S1" t="s">
        <v>1371</v>
      </c>
      <c r="T1">
        <v>0</v>
      </c>
      <c r="U1">
        <v>1750779112051</v>
      </c>
      <c r="V1" t="s">
        <v>1393</v>
      </c>
      <c r="W1" t="s">
        <v>1382</v>
      </c>
      <c r="X1">
        <v>0</v>
      </c>
    </row>
    <row r="2" spans="1:24">
      <c r="A2">
        <v>1748551893472</v>
      </c>
      <c r="B2" t="s">
        <v>1372</v>
      </c>
      <c r="C2" t="s">
        <v>1373</v>
      </c>
      <c r="D2" t="s">
        <v>1374</v>
      </c>
    </row>
    <row r="3" spans="1:24">
      <c r="A3">
        <v>1748551893480</v>
      </c>
      <c r="B3" t="s">
        <v>1372</v>
      </c>
      <c r="C3" t="s">
        <v>1375</v>
      </c>
      <c r="D3" t="s">
        <v>1376</v>
      </c>
    </row>
    <row r="4" spans="1:24">
      <c r="A4">
        <v>1748551893480</v>
      </c>
      <c r="B4" t="s">
        <v>1372</v>
      </c>
      <c r="C4" t="s">
        <v>1377</v>
      </c>
      <c r="D4" t="s">
        <v>1378</v>
      </c>
    </row>
    <row r="5" spans="1:24">
      <c r="A5">
        <v>1748551893507</v>
      </c>
      <c r="B5" t="s">
        <v>1372</v>
      </c>
      <c r="C5" t="s">
        <v>1379</v>
      </c>
      <c r="D5" t="s">
        <v>1380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A72F5-C130-42AB-A0DE-EDC85082B0F4}">
  <dimension ref="A1:X1"/>
  <sheetViews>
    <sheetView workbookViewId="0"/>
  </sheetViews>
  <sheetFormatPr defaultRowHeight="15"/>
  <sheetData>
    <row r="1" spans="1:24">
      <c r="A1">
        <v>1748551893289</v>
      </c>
      <c r="B1" t="s">
        <v>1370</v>
      </c>
      <c r="C1" t="s">
        <v>1371</v>
      </c>
      <c r="D1">
        <v>0</v>
      </c>
      <c r="E1">
        <v>1749244437392</v>
      </c>
      <c r="F1" t="s">
        <v>1381</v>
      </c>
      <c r="G1" t="s">
        <v>1382</v>
      </c>
      <c r="H1">
        <v>0</v>
      </c>
      <c r="I1">
        <v>1749681228382</v>
      </c>
      <c r="J1" t="s">
        <v>1390</v>
      </c>
      <c r="K1" t="s">
        <v>1371</v>
      </c>
      <c r="L1">
        <v>0</v>
      </c>
      <c r="M1">
        <v>1749835256968</v>
      </c>
      <c r="N1" t="s">
        <v>1391</v>
      </c>
      <c r="O1" t="s">
        <v>1382</v>
      </c>
      <c r="P1">
        <v>0</v>
      </c>
      <c r="Q1">
        <v>1750273487530</v>
      </c>
      <c r="R1" t="s">
        <v>1392</v>
      </c>
      <c r="S1" t="s">
        <v>1371</v>
      </c>
      <c r="T1">
        <v>0</v>
      </c>
      <c r="U1">
        <v>1750779112529</v>
      </c>
      <c r="V1" t="s">
        <v>1393</v>
      </c>
      <c r="W1" t="s">
        <v>1382</v>
      </c>
      <c r="X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EC4E7-36A6-4DCF-A64F-F0374B775028}">
  <sheetPr codeName="Sheet2">
    <tabColor rgb="FF92D050"/>
    <pageSetUpPr fitToPage="1"/>
  </sheetPr>
  <dimension ref="B1:J42"/>
  <sheetViews>
    <sheetView workbookViewId="0">
      <selection activeCell="E20" sqref="E20"/>
    </sheetView>
  </sheetViews>
  <sheetFormatPr defaultColWidth="10.77734375" defaultRowHeight="15"/>
  <cols>
    <col min="1" max="1" width="2.77734375" style="11" customWidth="1"/>
    <col min="2" max="3" width="10.77734375" style="11" customWidth="1"/>
    <col min="4" max="4" width="2.77734375" style="11" customWidth="1"/>
    <col min="5" max="6" width="10.77734375" style="11" customWidth="1"/>
    <col min="7" max="7" width="2.77734375" style="11" customWidth="1"/>
    <col min="8" max="8" width="10.77734375" style="11" customWidth="1"/>
    <col min="9" max="10" width="8.77734375" style="11" customWidth="1"/>
    <col min="11" max="11" width="2.77734375" style="11" customWidth="1"/>
    <col min="12" max="16" width="10.77734375" style="11" customWidth="1"/>
    <col min="17" max="16384" width="10.77734375" style="11"/>
  </cols>
  <sheetData>
    <row r="1" spans="2:10">
      <c r="J1" s="94" t="s">
        <v>695</v>
      </c>
    </row>
    <row r="2" spans="2:10">
      <c r="B2" s="95"/>
      <c r="C2" s="96"/>
      <c r="D2" s="96"/>
      <c r="E2" s="96"/>
      <c r="F2" s="96"/>
      <c r="G2" s="96"/>
      <c r="H2" s="96"/>
      <c r="I2" s="96"/>
      <c r="J2" s="97"/>
    </row>
    <row r="3" spans="2:10">
      <c r="B3" s="98"/>
      <c r="F3" s="10" t="s">
        <v>696</v>
      </c>
      <c r="G3" s="10"/>
      <c r="J3" s="99"/>
    </row>
    <row r="4" spans="2:10">
      <c r="B4" s="98"/>
      <c r="F4" s="10" t="s">
        <v>697</v>
      </c>
      <c r="G4" s="10"/>
      <c r="J4" s="99"/>
    </row>
    <row r="5" spans="2:10">
      <c r="B5" s="98"/>
      <c r="J5" s="99"/>
    </row>
    <row r="6" spans="2:10">
      <c r="B6" s="100"/>
      <c r="C6" s="101"/>
      <c r="D6" s="101"/>
      <c r="E6" s="101"/>
      <c r="F6" s="101"/>
      <c r="G6" s="101"/>
      <c r="H6" s="101"/>
      <c r="I6" s="101"/>
      <c r="J6" s="102"/>
    </row>
    <row r="7" spans="2:10">
      <c r="B7" s="98"/>
      <c r="J7" s="99"/>
    </row>
    <row r="8" spans="2:10">
      <c r="B8" s="98"/>
      <c r="F8" s="10" t="s">
        <v>698</v>
      </c>
      <c r="G8" s="10"/>
      <c r="J8" s="99"/>
    </row>
    <row r="9" spans="2:10">
      <c r="B9" s="95"/>
      <c r="C9" s="96"/>
      <c r="D9" s="96"/>
      <c r="E9" s="96"/>
      <c r="F9" s="103" t="s">
        <v>699</v>
      </c>
      <c r="G9" s="103"/>
      <c r="H9" s="96"/>
      <c r="I9" s="96"/>
      <c r="J9" s="97"/>
    </row>
    <row r="10" spans="2:10">
      <c r="B10" s="98"/>
      <c r="F10" s="10" t="s">
        <v>700</v>
      </c>
      <c r="G10" s="10"/>
      <c r="J10" s="99"/>
    </row>
    <row r="11" spans="2:10">
      <c r="B11" s="98"/>
      <c r="F11" s="10"/>
      <c r="G11" s="10"/>
      <c r="J11" s="99"/>
    </row>
    <row r="12" spans="2:10">
      <c r="B12" s="98"/>
      <c r="F12" s="10" t="s">
        <v>701</v>
      </c>
      <c r="G12" s="10"/>
      <c r="J12" s="99"/>
    </row>
    <row r="13" spans="2:10">
      <c r="B13" s="98"/>
      <c r="F13" s="10" t="s">
        <v>702</v>
      </c>
      <c r="G13" s="10"/>
      <c r="J13" s="99"/>
    </row>
    <row r="14" spans="2:10">
      <c r="B14" s="100"/>
      <c r="C14" s="101"/>
      <c r="D14" s="101"/>
      <c r="E14" s="101"/>
      <c r="F14" s="101"/>
      <c r="G14" s="101"/>
      <c r="H14" s="101"/>
      <c r="I14" s="101"/>
      <c r="J14" s="102"/>
    </row>
    <row r="15" spans="2:10">
      <c r="B15" s="98"/>
      <c r="J15" s="99"/>
    </row>
    <row r="16" spans="2:10">
      <c r="B16" s="98"/>
      <c r="F16" s="11" t="s">
        <v>703</v>
      </c>
      <c r="J16" s="99"/>
    </row>
    <row r="17" spans="2:10">
      <c r="B17" s="95"/>
      <c r="C17" s="104" t="s">
        <v>704</v>
      </c>
      <c r="D17" s="104"/>
      <c r="E17" s="96" t="str">
        <f>+data!C98</f>
        <v>Odessa Memorial Healthcare Center</v>
      </c>
      <c r="F17" s="103"/>
      <c r="G17" s="103"/>
      <c r="H17" s="96"/>
      <c r="I17" s="96"/>
      <c r="J17" s="97"/>
    </row>
    <row r="18" spans="2:10">
      <c r="B18" s="98"/>
      <c r="C18" s="53" t="s">
        <v>705</v>
      </c>
      <c r="D18" s="53"/>
      <c r="E18" s="11" t="str">
        <f>+"H-"&amp;data!C97</f>
        <v>H-080</v>
      </c>
      <c r="F18" s="10"/>
      <c r="G18" s="10"/>
      <c r="J18" s="99"/>
    </row>
    <row r="19" spans="2:10">
      <c r="B19" s="98"/>
      <c r="C19" s="53" t="s">
        <v>706</v>
      </c>
      <c r="D19" s="53"/>
      <c r="E19" s="11" t="str">
        <f>+data!C99</f>
        <v>PO Box 368</v>
      </c>
      <c r="F19" s="10"/>
      <c r="G19" s="10"/>
      <c r="J19" s="99"/>
    </row>
    <row r="20" spans="2:10">
      <c r="B20" s="98"/>
      <c r="C20" s="53" t="s">
        <v>707</v>
      </c>
      <c r="D20" s="53"/>
      <c r="E20" s="11" t="str">
        <f>+data!C99</f>
        <v>PO Box 368</v>
      </c>
      <c r="F20" s="10"/>
      <c r="G20" s="10"/>
      <c r="J20" s="99"/>
    </row>
    <row r="21" spans="2:10">
      <c r="B21" s="98"/>
      <c r="C21" s="53" t="s">
        <v>708</v>
      </c>
      <c r="D21" s="53"/>
      <c r="E21" s="11" t="str">
        <f>CONCATENATE(+data!C100,", ",+data!C101)</f>
        <v>Odessa, WA 99159, WA</v>
      </c>
      <c r="F21" s="10"/>
      <c r="G21" s="10"/>
      <c r="J21" s="99"/>
    </row>
    <row r="22" spans="2:10">
      <c r="B22" s="100"/>
      <c r="C22" s="101"/>
      <c r="D22" s="101"/>
      <c r="E22" s="101"/>
      <c r="F22" s="101"/>
      <c r="G22" s="101"/>
      <c r="H22" s="101"/>
      <c r="I22" s="101"/>
      <c r="J22" s="102"/>
    </row>
    <row r="23" spans="2:10">
      <c r="B23" s="98"/>
      <c r="J23" s="99"/>
    </row>
    <row r="24" spans="2:10">
      <c r="B24" s="98"/>
      <c r="J24" s="99"/>
    </row>
    <row r="25" spans="2:10">
      <c r="B25" s="98"/>
      <c r="J25" s="99"/>
    </row>
    <row r="26" spans="2:10">
      <c r="B26" s="105"/>
      <c r="C26" s="106"/>
      <c r="D26" s="106"/>
      <c r="E26" s="106"/>
      <c r="F26" s="107" t="s">
        <v>709</v>
      </c>
      <c r="G26" s="106"/>
      <c r="H26" s="106"/>
      <c r="I26" s="106"/>
      <c r="J26" s="108"/>
    </row>
    <row r="27" spans="2:10">
      <c r="B27" s="109" t="s">
        <v>710</v>
      </c>
      <c r="C27" s="110"/>
      <c r="D27" s="110"/>
      <c r="E27" s="110"/>
      <c r="F27" s="110"/>
      <c r="G27" s="110"/>
      <c r="H27" s="110"/>
      <c r="I27" s="110"/>
      <c r="J27" s="111"/>
    </row>
    <row r="28" spans="2:10">
      <c r="B28" s="98" t="str">
        <f>+"by the Department of Health for the fiscal year ended "&amp;data!C96&amp;"."</f>
        <v>by the Department of Health for the fiscal year ended 12/31/2024.</v>
      </c>
      <c r="J28" s="99"/>
    </row>
    <row r="29" spans="2:10">
      <c r="B29" s="98" t="s">
        <v>711</v>
      </c>
      <c r="J29" s="99"/>
    </row>
    <row r="30" spans="2:10">
      <c r="B30" s="112" t="s">
        <v>712</v>
      </c>
      <c r="C30" s="113"/>
      <c r="D30" s="113"/>
      <c r="E30" s="113"/>
      <c r="F30" s="113"/>
      <c r="G30" s="113"/>
      <c r="H30" s="113"/>
      <c r="I30" s="113"/>
      <c r="J30" s="114"/>
    </row>
    <row r="31" spans="2:10">
      <c r="B31" s="109"/>
      <c r="C31" s="110"/>
      <c r="D31" s="110"/>
      <c r="E31" s="110"/>
      <c r="F31" s="110"/>
      <c r="G31" s="110"/>
      <c r="H31" s="110"/>
      <c r="I31" s="110"/>
      <c r="J31" s="111"/>
    </row>
    <row r="32" spans="2:10">
      <c r="B32" s="98"/>
      <c r="J32" s="99"/>
    </row>
    <row r="33" spans="2:10">
      <c r="B33" s="115" t="s">
        <v>247</v>
      </c>
      <c r="C33" s="113"/>
      <c r="D33" s="113"/>
      <c r="E33" s="113"/>
      <c r="F33" s="113"/>
      <c r="G33" s="113"/>
      <c r="H33" s="113"/>
      <c r="I33" s="113"/>
      <c r="J33" s="114"/>
    </row>
    <row r="34" spans="2:10">
      <c r="B34" s="105" t="s">
        <v>713</v>
      </c>
      <c r="C34" s="106"/>
      <c r="D34" s="106"/>
      <c r="E34" s="106"/>
      <c r="F34" s="107"/>
      <c r="G34" s="106"/>
      <c r="H34" s="106"/>
      <c r="I34" s="106"/>
      <c r="J34" s="108"/>
    </row>
    <row r="35" spans="2:10">
      <c r="B35" s="105" t="s">
        <v>714</v>
      </c>
      <c r="C35" s="106"/>
      <c r="D35" s="106"/>
      <c r="E35" s="106"/>
      <c r="F35" s="107"/>
      <c r="G35" s="106"/>
      <c r="H35" s="106"/>
      <c r="I35" s="106"/>
      <c r="J35" s="108"/>
    </row>
    <row r="36" spans="2:10">
      <c r="B36" s="105" t="s">
        <v>715</v>
      </c>
      <c r="C36" s="106"/>
      <c r="D36" s="106"/>
      <c r="E36" s="106"/>
      <c r="F36" s="107"/>
      <c r="G36" s="106"/>
      <c r="H36" s="106"/>
      <c r="I36" s="106"/>
      <c r="J36" s="108"/>
    </row>
    <row r="37" spans="2:10">
      <c r="B37" s="109"/>
      <c r="C37" s="110"/>
      <c r="D37" s="110"/>
      <c r="E37" s="110"/>
      <c r="F37" s="110"/>
      <c r="G37" s="110"/>
      <c r="H37" s="110"/>
      <c r="I37" s="110"/>
      <c r="J37" s="111"/>
    </row>
    <row r="38" spans="2:10">
      <c r="B38" s="98"/>
      <c r="J38" s="99"/>
    </row>
    <row r="39" spans="2:10">
      <c r="B39" s="115" t="s">
        <v>247</v>
      </c>
      <c r="C39" s="113"/>
      <c r="D39" s="113"/>
      <c r="E39" s="113"/>
      <c r="F39" s="113"/>
      <c r="G39" s="113"/>
      <c r="H39" s="113"/>
      <c r="I39" s="113"/>
      <c r="J39" s="114"/>
    </row>
    <row r="40" spans="2:10">
      <c r="B40" s="105" t="s">
        <v>716</v>
      </c>
      <c r="C40" s="106"/>
      <c r="D40" s="106"/>
      <c r="E40" s="106"/>
      <c r="F40" s="107"/>
      <c r="G40" s="106"/>
      <c r="H40" s="106"/>
      <c r="I40" s="106"/>
      <c r="J40" s="108"/>
    </row>
    <row r="41" spans="2:10">
      <c r="B41" s="105" t="s">
        <v>714</v>
      </c>
      <c r="C41" s="106"/>
      <c r="D41" s="106"/>
      <c r="E41" s="106"/>
      <c r="F41" s="107"/>
      <c r="G41" s="106"/>
      <c r="H41" s="106"/>
      <c r="I41" s="106"/>
      <c r="J41" s="108"/>
    </row>
    <row r="42" spans="2:10">
      <c r="B42" s="116" t="s">
        <v>715</v>
      </c>
      <c r="C42" s="117"/>
      <c r="D42" s="117"/>
      <c r="E42" s="117"/>
      <c r="F42" s="118"/>
      <c r="G42" s="117"/>
      <c r="H42" s="117"/>
      <c r="I42" s="117"/>
      <c r="J42" s="119"/>
    </row>
  </sheetData>
  <sheetProtection algorithmName="SHA-512" hashValue="7cx6fUjbzWfF/pYXxru+Uavfd6d2i54ei/IcfYtPt/KYUzt1mvtYBRZow5sV49hZwEl+aQA0HCMCKfb73rMohQ==" saltValue="R9oAEgUYjeWcVROZeNkWFA==" spinCount="100000" sheet="1" objects="1" scenarios="1"/>
  <pageMargins left="0.75" right="0.75" top="1" bottom="1" header="0.5" footer="0.5"/>
  <pageSetup scale="87" orientation="portrait"/>
  <headerFooter alignWithMargins="0"/>
  <customProperties>
    <customPr name="OrphanNamesChecked" r:id="rId1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777AC-DA60-4105-8F0E-6EE6B92BA02A}">
  <dimension ref="A1:X1"/>
  <sheetViews>
    <sheetView workbookViewId="0"/>
  </sheetViews>
  <sheetFormatPr defaultRowHeight="15"/>
  <sheetData>
    <row r="1" spans="1:24">
      <c r="A1">
        <v>1748551893357</v>
      </c>
      <c r="B1" t="s">
        <v>1370</v>
      </c>
      <c r="C1" t="s">
        <v>1371</v>
      </c>
      <c r="D1">
        <v>0</v>
      </c>
      <c r="E1">
        <v>1749244437403</v>
      </c>
      <c r="F1" t="s">
        <v>1381</v>
      </c>
      <c r="G1" t="s">
        <v>1382</v>
      </c>
      <c r="H1">
        <v>0</v>
      </c>
      <c r="I1">
        <v>1749681228393</v>
      </c>
      <c r="J1" t="s">
        <v>1390</v>
      </c>
      <c r="K1" t="s">
        <v>1371</v>
      </c>
      <c r="L1">
        <v>0</v>
      </c>
      <c r="M1">
        <v>1749835256977</v>
      </c>
      <c r="N1" t="s">
        <v>1391</v>
      </c>
      <c r="O1" t="s">
        <v>1382</v>
      </c>
      <c r="P1">
        <v>0</v>
      </c>
      <c r="Q1">
        <v>1750273487541</v>
      </c>
      <c r="R1" t="s">
        <v>1392</v>
      </c>
      <c r="S1" t="s">
        <v>1371</v>
      </c>
      <c r="T1">
        <v>0</v>
      </c>
      <c r="U1">
        <v>1750779112545</v>
      </c>
      <c r="V1" t="s">
        <v>1393</v>
      </c>
      <c r="W1" t="s">
        <v>1382</v>
      </c>
      <c r="X1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D288-4012-41B4-9242-12C94031322D}">
  <dimension ref="A1:X1"/>
  <sheetViews>
    <sheetView workbookViewId="0"/>
  </sheetViews>
  <sheetFormatPr defaultRowHeight="15"/>
  <sheetData>
    <row r="1" spans="1:24">
      <c r="A1">
        <v>1748551893431</v>
      </c>
      <c r="B1" t="s">
        <v>1370</v>
      </c>
      <c r="C1" t="s">
        <v>1371</v>
      </c>
      <c r="D1">
        <v>0</v>
      </c>
      <c r="E1">
        <v>1749244437411</v>
      </c>
      <c r="F1" t="s">
        <v>1381</v>
      </c>
      <c r="G1" t="s">
        <v>1382</v>
      </c>
      <c r="H1">
        <v>0</v>
      </c>
      <c r="I1">
        <v>1749681228403</v>
      </c>
      <c r="J1" t="s">
        <v>1390</v>
      </c>
      <c r="K1" t="s">
        <v>1371</v>
      </c>
      <c r="L1">
        <v>0</v>
      </c>
      <c r="M1">
        <v>1749835256985</v>
      </c>
      <c r="N1" t="s">
        <v>1391</v>
      </c>
      <c r="O1" t="s">
        <v>1382</v>
      </c>
      <c r="P1">
        <v>0</v>
      </c>
      <c r="Q1">
        <v>1750273487552</v>
      </c>
      <c r="R1" t="s">
        <v>1392</v>
      </c>
      <c r="S1" t="s">
        <v>1371</v>
      </c>
      <c r="T1">
        <v>0</v>
      </c>
      <c r="U1">
        <v>1750779112553</v>
      </c>
      <c r="V1" t="s">
        <v>1393</v>
      </c>
      <c r="W1" t="s">
        <v>1382</v>
      </c>
      <c r="X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888FA-A8B1-4E1B-BDC7-CC89A713B75A}">
  <sheetPr codeName="Sheet9">
    <tabColor rgb="FF92D050"/>
    <pageSetUpPr fitToPage="1"/>
  </sheetPr>
  <dimension ref="A2:M94"/>
  <sheetViews>
    <sheetView topLeftCell="B1" zoomScale="85" zoomScaleNormal="85" workbookViewId="0">
      <selection activeCell="I43" sqref="I43"/>
    </sheetView>
  </sheetViews>
  <sheetFormatPr defaultColWidth="8.6640625" defaultRowHeight="15"/>
  <cols>
    <col min="1" max="1" width="28.77734375" style="1" customWidth="1"/>
    <col min="2" max="8" width="12.21875" style="1" customWidth="1"/>
    <col min="9" max="9" width="65.109375" style="1" bestFit="1" customWidth="1"/>
    <col min="10" max="10" width="40.5546875" style="1" customWidth="1"/>
    <col min="11" max="15" width="8.6640625" style="1" customWidth="1"/>
    <col min="16" max="16384" width="8.6640625" style="1"/>
  </cols>
  <sheetData>
    <row r="2" spans="1:13">
      <c r="A2" s="54" t="s">
        <v>717</v>
      </c>
    </row>
    <row r="3" spans="1:13">
      <c r="A3" s="54"/>
    </row>
    <row r="4" spans="1:13">
      <c r="A4" s="149" t="s">
        <v>718</v>
      </c>
    </row>
    <row r="5" spans="1:13">
      <c r="A5" s="149" t="s">
        <v>719</v>
      </c>
    </row>
    <row r="6" spans="1:13">
      <c r="A6" s="149" t="s">
        <v>720</v>
      </c>
    </row>
    <row r="7" spans="1:13">
      <c r="A7" s="149"/>
    </row>
    <row r="8" spans="1:13">
      <c r="A8" s="2" t="s">
        <v>721</v>
      </c>
    </row>
    <row r="9" spans="1:13">
      <c r="A9" s="149" t="s">
        <v>26</v>
      </c>
    </row>
    <row r="12" spans="1:13">
      <c r="A12" s="1" t="str">
        <f>data!C97</f>
        <v>080</v>
      </c>
      <c r="B12" s="228" t="str">
        <f>RIGHT('Prior Year'!C96,4)</f>
        <v>2023</v>
      </c>
      <c r="C12" s="228" t="str">
        <f>RIGHT(data!C96,4)</f>
        <v>2024</v>
      </c>
      <c r="D12" s="1" t="str">
        <f>RIGHT('Prior Year'!C96,4)</f>
        <v>2023</v>
      </c>
      <c r="E12" s="228" t="str">
        <f>RIGHT(data!C96,4)</f>
        <v>2024</v>
      </c>
      <c r="F12" s="1" t="str">
        <f>RIGHT('Prior Year'!C96,4)</f>
        <v>2023</v>
      </c>
      <c r="G12" s="228" t="str">
        <f>RIGHT(data!C96,4)</f>
        <v>2024</v>
      </c>
      <c r="H12" s="3"/>
    </row>
    <row r="13" spans="1:13">
      <c r="A13" s="2"/>
      <c r="B13" s="228" t="s">
        <v>722</v>
      </c>
      <c r="C13" s="228" t="s">
        <v>722</v>
      </c>
      <c r="D13" s="5" t="s">
        <v>723</v>
      </c>
      <c r="E13" s="5" t="s">
        <v>723</v>
      </c>
      <c r="F13" s="3" t="s">
        <v>724</v>
      </c>
      <c r="G13" s="3" t="s">
        <v>724</v>
      </c>
      <c r="H13" s="3" t="s">
        <v>725</v>
      </c>
    </row>
    <row r="14" spans="1:13">
      <c r="A14" s="1" t="s">
        <v>726</v>
      </c>
      <c r="B14" s="228" t="s">
        <v>360</v>
      </c>
      <c r="C14" s="228" t="s">
        <v>360</v>
      </c>
      <c r="D14" s="4" t="s">
        <v>727</v>
      </c>
      <c r="E14" s="4" t="s">
        <v>727</v>
      </c>
      <c r="F14" s="3" t="s">
        <v>728</v>
      </c>
      <c r="G14" s="3" t="s">
        <v>728</v>
      </c>
      <c r="H14" s="3" t="s">
        <v>729</v>
      </c>
      <c r="I14" s="8" t="s">
        <v>730</v>
      </c>
      <c r="J14" s="55" t="s">
        <v>731</v>
      </c>
    </row>
    <row r="15" spans="1:13">
      <c r="A15" s="1" t="s">
        <v>732</v>
      </c>
      <c r="B15" s="228">
        <f>ROUND(N('Prior Year'!C85), 0)</f>
        <v>0</v>
      </c>
      <c r="C15" s="228">
        <f>data!C85</f>
        <v>0</v>
      </c>
      <c r="D15" s="228">
        <f>ROUND(N('Prior Year'!C59), 0)</f>
        <v>0</v>
      </c>
      <c r="E15" s="1">
        <f>data!C59</f>
        <v>0</v>
      </c>
      <c r="F15" s="205" t="str">
        <f t="shared" ref="F15:F59" si="0">IF(B15=0,"",IF(D15=0,"",B15/D15))</f>
        <v/>
      </c>
      <c r="G15" s="205" t="str">
        <f t="shared" ref="G15:G29" si="1">IF(C15=0,"",IF(E15=0,"",C15/E15))</f>
        <v/>
      </c>
      <c r="H15" s="6" t="str">
        <f t="shared" ref="H15:H30" si="2">IF(B15 = 0, "", IF(C15 = 0, "", IF(D15 = 0, "", IF(E15 = 0, "", IF(G15 / F15 - 1 &lt; -0.25, G15 / F15 - 1, IF(G15 / F15 - 1 &gt; 0.25, G15 / F15 - 1, ""))))))</f>
        <v/>
      </c>
      <c r="I15" s="228" t="str">
        <f t="shared" ref="I15:I46" si="3">IF(H15 = "", "", IF(ABS(H15) &gt; 25 %, "Please provide explanation for the fluctuation noted here", ""))</f>
        <v/>
      </c>
      <c r="M15" s="7"/>
    </row>
    <row r="16" spans="1:13">
      <c r="A16" s="1" t="s">
        <v>733</v>
      </c>
      <c r="B16" s="228">
        <f>ROUND(N('Prior Year'!D85), 0)</f>
        <v>0</v>
      </c>
      <c r="C16" s="228">
        <f>data!D85</f>
        <v>0</v>
      </c>
      <c r="D16" s="228">
        <f>ROUND(N('Prior Year'!D59), 0)</f>
        <v>0</v>
      </c>
      <c r="E16" s="1">
        <f>data!D59</f>
        <v>0</v>
      </c>
      <c r="F16" s="205" t="str">
        <f t="shared" si="0"/>
        <v/>
      </c>
      <c r="G16" s="205" t="str">
        <f t="shared" si="1"/>
        <v/>
      </c>
      <c r="H16" s="6" t="str">
        <f t="shared" si="2"/>
        <v/>
      </c>
      <c r="I16" s="228" t="str">
        <f t="shared" si="3"/>
        <v/>
      </c>
      <c r="M16" s="7"/>
    </row>
    <row r="17" spans="1:13">
      <c r="A17" s="1" t="s">
        <v>734</v>
      </c>
      <c r="B17" s="228">
        <f>ROUND(N('Prior Year'!E85), 0)</f>
        <v>52522</v>
      </c>
      <c r="C17" s="228">
        <f>data!E85</f>
        <v>50180</v>
      </c>
      <c r="D17" s="228">
        <f>ROUND(N('Prior Year'!E59), 0)</f>
        <v>73</v>
      </c>
      <c r="E17" s="1">
        <f>data!E59</f>
        <v>71</v>
      </c>
      <c r="F17" s="205">
        <f t="shared" si="0"/>
        <v>719.47945205479448</v>
      </c>
      <c r="G17" s="205">
        <f t="shared" si="1"/>
        <v>706.76056338028172</v>
      </c>
      <c r="H17" s="6" t="str">
        <f t="shared" si="2"/>
        <v/>
      </c>
      <c r="I17" s="228" t="str">
        <f t="shared" si="3"/>
        <v/>
      </c>
      <c r="M17" s="7"/>
    </row>
    <row r="18" spans="1:13">
      <c r="A18" s="1" t="s">
        <v>735</v>
      </c>
      <c r="B18" s="228">
        <f>ROUND(N('Prior Year'!F85), 0)</f>
        <v>0</v>
      </c>
      <c r="C18" s="228">
        <f>data!F85</f>
        <v>0</v>
      </c>
      <c r="D18" s="228">
        <f>ROUND(N('Prior Year'!F59), 0)</f>
        <v>0</v>
      </c>
      <c r="E18" s="1">
        <f>data!F59</f>
        <v>0</v>
      </c>
      <c r="F18" s="205" t="str">
        <f t="shared" si="0"/>
        <v/>
      </c>
      <c r="G18" s="205" t="str">
        <f t="shared" si="1"/>
        <v/>
      </c>
      <c r="H18" s="6" t="str">
        <f t="shared" si="2"/>
        <v/>
      </c>
      <c r="I18" s="228" t="str">
        <f t="shared" si="3"/>
        <v/>
      </c>
      <c r="M18" s="7"/>
    </row>
    <row r="19" spans="1:13">
      <c r="A19" s="1" t="s">
        <v>736</v>
      </c>
      <c r="B19" s="228">
        <f>ROUND(N('Prior Year'!G85), 0)</f>
        <v>0</v>
      </c>
      <c r="C19" s="228">
        <f>data!G85</f>
        <v>0</v>
      </c>
      <c r="D19" s="228">
        <f>ROUND(N('Prior Year'!G59), 0)</f>
        <v>0</v>
      </c>
      <c r="E19" s="1">
        <f>data!G59</f>
        <v>0</v>
      </c>
      <c r="F19" s="205" t="str">
        <f t="shared" si="0"/>
        <v/>
      </c>
      <c r="G19" s="205" t="str">
        <f t="shared" si="1"/>
        <v/>
      </c>
      <c r="H19" s="6" t="str">
        <f t="shared" si="2"/>
        <v/>
      </c>
      <c r="I19" s="228" t="str">
        <f t="shared" si="3"/>
        <v/>
      </c>
      <c r="M19" s="7"/>
    </row>
    <row r="20" spans="1:13">
      <c r="A20" s="1" t="s">
        <v>737</v>
      </c>
      <c r="B20" s="228">
        <f>ROUND(N('Prior Year'!H85), 0)</f>
        <v>0</v>
      </c>
      <c r="C20" s="228">
        <f>data!H85</f>
        <v>0</v>
      </c>
      <c r="D20" s="228">
        <f>ROUND(N('Prior Year'!H59), 0)</f>
        <v>0</v>
      </c>
      <c r="E20" s="1">
        <f>data!H59</f>
        <v>0</v>
      </c>
      <c r="F20" s="205" t="str">
        <f t="shared" si="0"/>
        <v/>
      </c>
      <c r="G20" s="205" t="str">
        <f t="shared" si="1"/>
        <v/>
      </c>
      <c r="H20" s="6" t="str">
        <f t="shared" si="2"/>
        <v/>
      </c>
      <c r="I20" s="228" t="str">
        <f t="shared" si="3"/>
        <v/>
      </c>
      <c r="M20" s="7"/>
    </row>
    <row r="21" spans="1:13">
      <c r="A21" s="1" t="s">
        <v>738</v>
      </c>
      <c r="B21" s="228">
        <f>ROUND(N('Prior Year'!I85), 0)</f>
        <v>0</v>
      </c>
      <c r="C21" s="228">
        <f>data!I85</f>
        <v>0</v>
      </c>
      <c r="D21" s="228">
        <f>ROUND(N('Prior Year'!I59), 0)</f>
        <v>0</v>
      </c>
      <c r="E21" s="1">
        <f>data!I59</f>
        <v>0</v>
      </c>
      <c r="F21" s="205" t="str">
        <f t="shared" si="0"/>
        <v/>
      </c>
      <c r="G21" s="205" t="str">
        <f t="shared" si="1"/>
        <v/>
      </c>
      <c r="H21" s="6" t="str">
        <f t="shared" si="2"/>
        <v/>
      </c>
      <c r="I21" s="228" t="str">
        <f t="shared" si="3"/>
        <v/>
      </c>
      <c r="M21" s="7"/>
    </row>
    <row r="22" spans="1:13">
      <c r="A22" s="1" t="s">
        <v>739</v>
      </c>
      <c r="B22" s="228">
        <f>ROUND(N('Prior Year'!J85), 0)</f>
        <v>0</v>
      </c>
      <c r="C22" s="228">
        <f>data!J85</f>
        <v>0</v>
      </c>
      <c r="D22" s="228">
        <f>ROUND(N('Prior Year'!J59), 0)</f>
        <v>0</v>
      </c>
      <c r="E22" s="1">
        <f>data!J59</f>
        <v>0</v>
      </c>
      <c r="F22" s="205" t="str">
        <f t="shared" si="0"/>
        <v/>
      </c>
      <c r="G22" s="205" t="str">
        <f t="shared" si="1"/>
        <v/>
      </c>
      <c r="H22" s="6" t="str">
        <f t="shared" si="2"/>
        <v/>
      </c>
      <c r="I22" s="228" t="str">
        <f t="shared" si="3"/>
        <v/>
      </c>
      <c r="M22" s="7"/>
    </row>
    <row r="23" spans="1:13">
      <c r="A23" s="1" t="s">
        <v>740</v>
      </c>
      <c r="B23" s="228">
        <f>ROUND(N('Prior Year'!K85), 0)</f>
        <v>0</v>
      </c>
      <c r="C23" s="228">
        <f>data!K85</f>
        <v>0</v>
      </c>
      <c r="D23" s="228">
        <f>ROUND(N('Prior Year'!K59), 0)</f>
        <v>0</v>
      </c>
      <c r="E23" s="1">
        <f>data!K59</f>
        <v>0</v>
      </c>
      <c r="F23" s="205" t="str">
        <f t="shared" si="0"/>
        <v/>
      </c>
      <c r="G23" s="205" t="str">
        <f t="shared" si="1"/>
        <v/>
      </c>
      <c r="H23" s="6" t="str">
        <f t="shared" si="2"/>
        <v/>
      </c>
      <c r="I23" s="228" t="str">
        <f t="shared" si="3"/>
        <v/>
      </c>
      <c r="M23" s="7"/>
    </row>
    <row r="24" spans="1:13">
      <c r="A24" s="1" t="s">
        <v>741</v>
      </c>
      <c r="B24" s="228">
        <f>ROUND(N('Prior Year'!L85), 0)</f>
        <v>2859810</v>
      </c>
      <c r="C24" s="228">
        <f>data!L85</f>
        <v>3241468</v>
      </c>
      <c r="D24" s="228">
        <f>ROUND(N('Prior Year'!L59), 0)</f>
        <v>4601</v>
      </c>
      <c r="E24" s="1">
        <f>data!L59</f>
        <v>5478</v>
      </c>
      <c r="F24" s="205">
        <f t="shared" si="0"/>
        <v>621.56270376005216</v>
      </c>
      <c r="G24" s="205">
        <f t="shared" si="1"/>
        <v>591.72471705001828</v>
      </c>
      <c r="H24" s="6" t="str">
        <f t="shared" si="2"/>
        <v/>
      </c>
      <c r="I24" s="228" t="str">
        <f t="shared" si="3"/>
        <v/>
      </c>
      <c r="M24" s="7"/>
    </row>
    <row r="25" spans="1:13">
      <c r="A25" s="1" t="s">
        <v>742</v>
      </c>
      <c r="B25" s="228">
        <f>ROUND(N('Prior Year'!M85), 0)</f>
        <v>0</v>
      </c>
      <c r="C25" s="228">
        <f>data!M85</f>
        <v>0</v>
      </c>
      <c r="D25" s="228">
        <f>ROUND(N('Prior Year'!M59), 0)</f>
        <v>0</v>
      </c>
      <c r="E25" s="1">
        <f>data!M59</f>
        <v>0</v>
      </c>
      <c r="F25" s="205" t="str">
        <f t="shared" si="0"/>
        <v/>
      </c>
      <c r="G25" s="205" t="str">
        <f t="shared" si="1"/>
        <v/>
      </c>
      <c r="H25" s="6" t="str">
        <f t="shared" si="2"/>
        <v/>
      </c>
      <c r="I25" s="228" t="str">
        <f t="shared" si="3"/>
        <v/>
      </c>
      <c r="M25" s="7"/>
    </row>
    <row r="26" spans="1:13" ht="30">
      <c r="A26" s="1" t="s">
        <v>743</v>
      </c>
      <c r="B26" s="1">
        <f>ROUND(N('Prior Year'!N85), 0)</f>
        <v>941622</v>
      </c>
      <c r="C26" s="228">
        <f>data!N85</f>
        <v>880798</v>
      </c>
      <c r="D26" s="228">
        <f>ROUND(N('Prior Year'!N59), 0)</f>
        <v>3843</v>
      </c>
      <c r="E26" s="1">
        <f>data!N59</f>
        <v>2801</v>
      </c>
      <c r="F26" s="205">
        <f t="shared" si="0"/>
        <v>245.02263856362217</v>
      </c>
      <c r="G26" s="205">
        <f t="shared" si="1"/>
        <v>314.45840771153161</v>
      </c>
      <c r="H26" s="6">
        <f t="shared" si="2"/>
        <v>0.28338511720777126</v>
      </c>
      <c r="I26" s="344" t="s">
        <v>1395</v>
      </c>
      <c r="M26" s="7"/>
    </row>
    <row r="27" spans="1:13">
      <c r="A27" s="1" t="s">
        <v>744</v>
      </c>
      <c r="B27" s="228">
        <f>ROUND(N('Prior Year'!O85), 0)</f>
        <v>0</v>
      </c>
      <c r="C27" s="228">
        <f>data!O85</f>
        <v>0</v>
      </c>
      <c r="D27" s="228">
        <f>ROUND(N('Prior Year'!O59), 0)</f>
        <v>0</v>
      </c>
      <c r="E27" s="1">
        <f>data!O59</f>
        <v>0</v>
      </c>
      <c r="F27" s="205" t="str">
        <f t="shared" si="0"/>
        <v/>
      </c>
      <c r="G27" s="205" t="str">
        <f t="shared" si="1"/>
        <v/>
      </c>
      <c r="H27" s="6" t="str">
        <f t="shared" si="2"/>
        <v/>
      </c>
      <c r="I27" s="228" t="str">
        <f t="shared" si="3"/>
        <v/>
      </c>
      <c r="J27" s="206"/>
      <c r="M27" s="7"/>
    </row>
    <row r="28" spans="1:13">
      <c r="A28" s="1" t="s">
        <v>745</v>
      </c>
      <c r="B28" s="228">
        <f>ROUND(N('Prior Year'!P85), 0)</f>
        <v>23397</v>
      </c>
      <c r="C28" s="228">
        <f>data!P85</f>
        <v>10304</v>
      </c>
      <c r="D28" s="228">
        <f>ROUND(N('Prior Year'!P59), 0)</f>
        <v>0</v>
      </c>
      <c r="E28" s="1">
        <f>data!P59</f>
        <v>0</v>
      </c>
      <c r="F28" s="205" t="str">
        <f t="shared" si="0"/>
        <v/>
      </c>
      <c r="G28" s="205" t="str">
        <f t="shared" si="1"/>
        <v/>
      </c>
      <c r="H28" s="6" t="str">
        <f t="shared" si="2"/>
        <v/>
      </c>
      <c r="I28" s="228" t="str">
        <f t="shared" si="3"/>
        <v/>
      </c>
      <c r="M28" s="7"/>
    </row>
    <row r="29" spans="1:13">
      <c r="A29" s="1" t="s">
        <v>746</v>
      </c>
      <c r="B29" s="228">
        <f>ROUND(N('Prior Year'!Q85), 0)</f>
        <v>0</v>
      </c>
      <c r="C29" s="228">
        <f>data!Q85</f>
        <v>0</v>
      </c>
      <c r="D29" s="228">
        <f>ROUND(N('Prior Year'!Q59), 0)</f>
        <v>0</v>
      </c>
      <c r="E29" s="1">
        <f>data!Q59</f>
        <v>0</v>
      </c>
      <c r="F29" s="205" t="str">
        <f t="shared" si="0"/>
        <v/>
      </c>
      <c r="G29" s="205" t="str">
        <f t="shared" si="1"/>
        <v/>
      </c>
      <c r="H29" s="6" t="str">
        <f t="shared" si="2"/>
        <v/>
      </c>
      <c r="I29" s="228" t="str">
        <f t="shared" si="3"/>
        <v/>
      </c>
      <c r="M29" s="7"/>
    </row>
    <row r="30" spans="1:13">
      <c r="A30" s="1" t="s">
        <v>747</v>
      </c>
      <c r="B30" s="228">
        <f>ROUND(N('Prior Year'!R85), 0)</f>
        <v>0</v>
      </c>
      <c r="C30" s="228">
        <f>data!R85</f>
        <v>0</v>
      </c>
      <c r="D30" s="228">
        <f>ROUND(N('Prior Year'!R59), 0)</f>
        <v>0</v>
      </c>
      <c r="E30" s="1">
        <f>data!R59</f>
        <v>0</v>
      </c>
      <c r="F30" s="205" t="str">
        <f t="shared" si="0"/>
        <v/>
      </c>
      <c r="G30" s="205" t="str">
        <f>IFERROR(IF(C30=0,"",IF(E30=0,"",C30/E30)),"")</f>
        <v/>
      </c>
      <c r="H30" s="6" t="str">
        <f t="shared" si="2"/>
        <v/>
      </c>
      <c r="I30" s="228" t="str">
        <f t="shared" si="3"/>
        <v/>
      </c>
      <c r="M30" s="7"/>
    </row>
    <row r="31" spans="1:13">
      <c r="A31" s="1" t="s">
        <v>748</v>
      </c>
      <c r="B31" s="228">
        <f>ROUND(N('Prior Year'!S85), 0)</f>
        <v>65154</v>
      </c>
      <c r="C31" s="228">
        <f>data!S85</f>
        <v>51555</v>
      </c>
      <c r="D31" s="228" t="s">
        <v>749</v>
      </c>
      <c r="E31" s="4" t="s">
        <v>749</v>
      </c>
      <c r="F31" s="205" t="s">
        <v>297</v>
      </c>
      <c r="G31" s="205" t="str">
        <f>IFERROR(IF(C31=0,"",IF(E31=0,"",C31/E31)),"")</f>
        <v/>
      </c>
      <c r="H31" s="6" t="s">
        <v>297</v>
      </c>
      <c r="I31" s="228" t="str">
        <f t="shared" si="3"/>
        <v/>
      </c>
      <c r="M31" s="7"/>
    </row>
    <row r="32" spans="1:13">
      <c r="A32" s="1" t="s">
        <v>750</v>
      </c>
      <c r="B32" s="228">
        <f>ROUND(N('Prior Year'!T85), 0)</f>
        <v>0</v>
      </c>
      <c r="C32" s="228">
        <f>data!T85</f>
        <v>0</v>
      </c>
      <c r="D32" s="228" t="s">
        <v>749</v>
      </c>
      <c r="E32" s="4" t="s">
        <v>749</v>
      </c>
      <c r="F32" s="205" t="s">
        <v>297</v>
      </c>
      <c r="G32" s="205" t="str">
        <f>IFERROR(IF(C32=0,"",IF(E32=0,"",C32/E32)),"")</f>
        <v/>
      </c>
      <c r="H32" s="6" t="s">
        <v>297</v>
      </c>
      <c r="I32" s="228" t="str">
        <f t="shared" si="3"/>
        <v/>
      </c>
      <c r="M32" s="7"/>
    </row>
    <row r="33" spans="1:13">
      <c r="A33" s="1" t="s">
        <v>751</v>
      </c>
      <c r="B33" s="228">
        <f>ROUND(N('Prior Year'!U85), 0)</f>
        <v>300720</v>
      </c>
      <c r="C33" s="228">
        <f>data!U85</f>
        <v>266616</v>
      </c>
      <c r="D33" s="228">
        <f>ROUND(N('Prior Year'!U59), 0)</f>
        <v>7146</v>
      </c>
      <c r="E33" s="1">
        <f>data!U59</f>
        <v>7240</v>
      </c>
      <c r="F33" s="205">
        <f t="shared" si="0"/>
        <v>42.082283795130145</v>
      </c>
      <c r="G33" s="205">
        <f t="shared" ref="G33:G69" si="4">IF(C33=0,"",IF(E33=0,"",C33/E33))</f>
        <v>36.825414364640885</v>
      </c>
      <c r="H33" s="6" t="str">
        <f t="shared" ref="H33:H39" si="5">IF(B33 = 0, "", IF(C33 = 0, "", IF(D33 = 0, "", IF(E33 = 0, "", IF(G33 / F33 - 1 &lt; -0.25, G33 / F33 - 1, IF(G33 / F33 - 1 &gt; 0.25, G33 / F33 - 1, ""))))))</f>
        <v/>
      </c>
      <c r="I33" s="228" t="str">
        <f t="shared" si="3"/>
        <v/>
      </c>
      <c r="M33" s="7"/>
    </row>
    <row r="34" spans="1:13">
      <c r="A34" s="1" t="s">
        <v>752</v>
      </c>
      <c r="B34" s="228">
        <f>ROUND(N('Prior Year'!V85), 0)</f>
        <v>34822</v>
      </c>
      <c r="C34" s="228">
        <f>data!V85</f>
        <v>27037</v>
      </c>
      <c r="D34" s="228">
        <f>ROUND(N('Prior Year'!V59), 0)</f>
        <v>243</v>
      </c>
      <c r="E34" s="1">
        <f>data!V59</f>
        <v>200</v>
      </c>
      <c r="F34" s="205">
        <f t="shared" si="0"/>
        <v>143.30041152263374</v>
      </c>
      <c r="G34" s="205">
        <f t="shared" si="4"/>
        <v>135.185</v>
      </c>
      <c r="H34" s="6" t="str">
        <f t="shared" si="5"/>
        <v/>
      </c>
      <c r="I34" s="228" t="str">
        <f t="shared" si="3"/>
        <v/>
      </c>
      <c r="M34" s="7"/>
    </row>
    <row r="35" spans="1:13">
      <c r="A35" s="1" t="s">
        <v>753</v>
      </c>
      <c r="B35" s="228">
        <f>ROUND(N('Prior Year'!W85), 0)</f>
        <v>0</v>
      </c>
      <c r="C35" s="228">
        <f>data!W85</f>
        <v>0</v>
      </c>
      <c r="D35" s="228">
        <f>ROUND(N('Prior Year'!W59), 0)</f>
        <v>0</v>
      </c>
      <c r="E35" s="1">
        <f>data!W59</f>
        <v>0</v>
      </c>
      <c r="F35" s="205" t="str">
        <f t="shared" si="0"/>
        <v/>
      </c>
      <c r="G35" s="205" t="str">
        <f t="shared" si="4"/>
        <v/>
      </c>
      <c r="H35" s="6" t="str">
        <f t="shared" si="5"/>
        <v/>
      </c>
      <c r="I35" s="228" t="str">
        <f t="shared" si="3"/>
        <v/>
      </c>
      <c r="M35" s="7"/>
    </row>
    <row r="36" spans="1:13">
      <c r="A36" s="1" t="s">
        <v>754</v>
      </c>
      <c r="B36" s="228">
        <f>ROUND(N('Prior Year'!X85), 0)</f>
        <v>0</v>
      </c>
      <c r="C36" s="228">
        <f>data!X85</f>
        <v>0</v>
      </c>
      <c r="D36" s="228">
        <f>ROUND(N('Prior Year'!X59), 0)</f>
        <v>0</v>
      </c>
      <c r="E36" s="1">
        <f>data!X59</f>
        <v>0</v>
      </c>
      <c r="F36" s="205" t="str">
        <f t="shared" si="0"/>
        <v/>
      </c>
      <c r="G36" s="205" t="str">
        <f t="shared" si="4"/>
        <v/>
      </c>
      <c r="H36" s="6" t="str">
        <f t="shared" si="5"/>
        <v/>
      </c>
      <c r="I36" s="228" t="str">
        <f t="shared" si="3"/>
        <v/>
      </c>
      <c r="M36" s="7"/>
    </row>
    <row r="37" spans="1:13" ht="30">
      <c r="A37" s="1" t="s">
        <v>755</v>
      </c>
      <c r="B37" s="228">
        <f>ROUND(N('Prior Year'!Y85), 0)</f>
        <v>245666</v>
      </c>
      <c r="C37" s="228">
        <f>data!Y85</f>
        <v>304550</v>
      </c>
      <c r="D37" s="228">
        <f>ROUND(N('Prior Year'!Y59), 0)</f>
        <v>662</v>
      </c>
      <c r="E37" s="1">
        <f>data!Y59</f>
        <v>636</v>
      </c>
      <c r="F37" s="205">
        <f t="shared" si="0"/>
        <v>371.09667673716012</v>
      </c>
      <c r="G37" s="205">
        <f t="shared" si="4"/>
        <v>478.85220125786162</v>
      </c>
      <c r="H37" s="6">
        <f t="shared" si="5"/>
        <v>0.29037049177625063</v>
      </c>
      <c r="I37" s="344" t="s">
        <v>1396</v>
      </c>
      <c r="M37" s="7"/>
    </row>
    <row r="38" spans="1:13">
      <c r="A38" s="1" t="s">
        <v>756</v>
      </c>
      <c r="B38" s="228">
        <f>ROUND(N('Prior Year'!Z85), 0)</f>
        <v>0</v>
      </c>
      <c r="C38" s="228">
        <f>data!Z85</f>
        <v>0</v>
      </c>
      <c r="D38" s="228">
        <f>ROUND(N('Prior Year'!Z59), 0)</f>
        <v>0</v>
      </c>
      <c r="E38" s="1">
        <f>data!Z59</f>
        <v>0</v>
      </c>
      <c r="F38" s="205" t="str">
        <f t="shared" si="0"/>
        <v/>
      </c>
      <c r="G38" s="205" t="str">
        <f t="shared" si="4"/>
        <v/>
      </c>
      <c r="H38" s="6" t="str">
        <f t="shared" si="5"/>
        <v/>
      </c>
      <c r="I38" s="228" t="str">
        <f t="shared" si="3"/>
        <v/>
      </c>
      <c r="M38" s="7"/>
    </row>
    <row r="39" spans="1:13">
      <c r="A39" s="1" t="s">
        <v>757</v>
      </c>
      <c r="B39" s="228">
        <f>ROUND(N('Prior Year'!AA85), 0)</f>
        <v>0</v>
      </c>
      <c r="C39" s="228">
        <f>data!AA85</f>
        <v>0</v>
      </c>
      <c r="D39" s="228">
        <f>ROUND(N('Prior Year'!AA59), 0)</f>
        <v>0</v>
      </c>
      <c r="E39" s="1">
        <f>data!AA59</f>
        <v>0</v>
      </c>
      <c r="F39" s="205" t="str">
        <f t="shared" si="0"/>
        <v/>
      </c>
      <c r="G39" s="205" t="str">
        <f t="shared" si="4"/>
        <v/>
      </c>
      <c r="H39" s="6" t="str">
        <f t="shared" si="5"/>
        <v/>
      </c>
      <c r="I39" s="228" t="str">
        <f t="shared" si="3"/>
        <v/>
      </c>
      <c r="M39" s="7"/>
    </row>
    <row r="40" spans="1:13">
      <c r="A40" s="1" t="s">
        <v>758</v>
      </c>
      <c r="B40" s="228">
        <f>ROUND(N('Prior Year'!AB85), 0)</f>
        <v>226669</v>
      </c>
      <c r="C40" s="228">
        <f>data!AB85</f>
        <v>375407</v>
      </c>
      <c r="D40" s="228" t="s">
        <v>749</v>
      </c>
      <c r="E40" s="4" t="s">
        <v>749</v>
      </c>
      <c r="F40" s="205" t="s">
        <v>297</v>
      </c>
      <c r="G40" s="205" t="str">
        <f>IFERROR(IF(C40=0,"",IF(E40=0,"",C40/E40)),"")</f>
        <v/>
      </c>
      <c r="H40" s="6" t="s">
        <v>297</v>
      </c>
      <c r="I40" s="228" t="str">
        <f t="shared" si="3"/>
        <v/>
      </c>
      <c r="M40" s="7"/>
    </row>
    <row r="41" spans="1:13">
      <c r="A41" s="1" t="s">
        <v>759</v>
      </c>
      <c r="B41" s="228">
        <f>ROUND(N('Prior Year'!AC85), 0)</f>
        <v>0</v>
      </c>
      <c r="C41" s="228">
        <f>data!AC85</f>
        <v>0</v>
      </c>
      <c r="D41" s="228">
        <f>ROUND(N('Prior Year'!AC59), 0)</f>
        <v>0</v>
      </c>
      <c r="E41" s="1">
        <f>data!AC59</f>
        <v>0</v>
      </c>
      <c r="F41" s="205" t="str">
        <f t="shared" si="0"/>
        <v/>
      </c>
      <c r="G41" s="205" t="str">
        <f t="shared" si="4"/>
        <v/>
      </c>
      <c r="H41" s="6" t="str">
        <f t="shared" ref="H41:H59" si="6">IF(B41 = 0, "", IF(C41 = 0, "", IF(D41 = 0, "", IF(E41 = 0, "", IF(G41 / F41 - 1 &lt; -0.25, G41 / F41 - 1, IF(G41 / F41 - 1 &gt; 0.25, G41 / F41 - 1, ""))))))</f>
        <v/>
      </c>
      <c r="I41" s="228" t="str">
        <f t="shared" si="3"/>
        <v/>
      </c>
      <c r="M41" s="7"/>
    </row>
    <row r="42" spans="1:13">
      <c r="A42" s="1" t="s">
        <v>760</v>
      </c>
      <c r="B42" s="228">
        <f>ROUND(N('Prior Year'!AD85), 0)</f>
        <v>0</v>
      </c>
      <c r="C42" s="228">
        <f>data!AD85</f>
        <v>0</v>
      </c>
      <c r="D42" s="228">
        <f>ROUND(N('Prior Year'!AD59), 0)</f>
        <v>0</v>
      </c>
      <c r="E42" s="1">
        <f>data!AD59</f>
        <v>0</v>
      </c>
      <c r="F42" s="205" t="str">
        <f t="shared" si="0"/>
        <v/>
      </c>
      <c r="G42" s="205" t="str">
        <f t="shared" si="4"/>
        <v/>
      </c>
      <c r="H42" s="6" t="str">
        <f t="shared" si="6"/>
        <v/>
      </c>
      <c r="I42" s="228" t="str">
        <f t="shared" si="3"/>
        <v/>
      </c>
      <c r="M42" s="7"/>
    </row>
    <row r="43" spans="1:13" ht="30">
      <c r="A43" s="1" t="s">
        <v>761</v>
      </c>
      <c r="B43" s="228">
        <f>ROUND(N('Prior Year'!AE85), 0)</f>
        <v>743002</v>
      </c>
      <c r="C43" s="228">
        <f>data!AE85</f>
        <v>605788</v>
      </c>
      <c r="D43" s="228">
        <f>ROUND(N('Prior Year'!AE59), 0)</f>
        <v>3662</v>
      </c>
      <c r="E43" s="1">
        <f>data!AE59</f>
        <v>2366</v>
      </c>
      <c r="F43" s="205">
        <f t="shared" si="0"/>
        <v>202.89513926815948</v>
      </c>
      <c r="G43" s="205">
        <f t="shared" si="4"/>
        <v>256.03888419273034</v>
      </c>
      <c r="H43" s="6">
        <f t="shared" si="6"/>
        <v>0.26192714678261764</v>
      </c>
      <c r="I43" s="344" t="s">
        <v>1397</v>
      </c>
      <c r="M43" s="7"/>
    </row>
    <row r="44" spans="1:13">
      <c r="A44" s="1" t="s">
        <v>762</v>
      </c>
      <c r="B44" s="228">
        <f>ROUND(N('Prior Year'!AF85), 0)</f>
        <v>0</v>
      </c>
      <c r="C44" s="228">
        <f>data!AF85</f>
        <v>0</v>
      </c>
      <c r="D44" s="228">
        <f>ROUND(N('Prior Year'!AF59), 0)</f>
        <v>0</v>
      </c>
      <c r="E44" s="1">
        <f>data!AF59</f>
        <v>0</v>
      </c>
      <c r="F44" s="205" t="str">
        <f t="shared" si="0"/>
        <v/>
      </c>
      <c r="G44" s="205" t="str">
        <f t="shared" si="4"/>
        <v/>
      </c>
      <c r="H44" s="6" t="str">
        <f t="shared" si="6"/>
        <v/>
      </c>
      <c r="I44" s="228" t="str">
        <f t="shared" si="3"/>
        <v/>
      </c>
      <c r="M44" s="7"/>
    </row>
    <row r="45" spans="1:13">
      <c r="A45" s="1" t="s">
        <v>763</v>
      </c>
      <c r="B45" s="228">
        <f>ROUND(N('Prior Year'!AG85), 0)</f>
        <v>1120124</v>
      </c>
      <c r="C45" s="228">
        <f>data!AG85</f>
        <v>1007839</v>
      </c>
      <c r="D45" s="228">
        <f>ROUND(N('Prior Year'!AG59), 0)</f>
        <v>564</v>
      </c>
      <c r="E45" s="1">
        <f>data!AG59</f>
        <v>664</v>
      </c>
      <c r="F45" s="205">
        <f t="shared" si="0"/>
        <v>1986.0354609929077</v>
      </c>
      <c r="G45" s="205">
        <f t="shared" si="4"/>
        <v>1517.8298192771085</v>
      </c>
      <c r="H45" s="6" t="str">
        <f t="shared" si="6"/>
        <v/>
      </c>
      <c r="I45" s="228" t="str">
        <f t="shared" si="3"/>
        <v/>
      </c>
      <c r="M45" s="7"/>
    </row>
    <row r="46" spans="1:13">
      <c r="A46" s="1" t="s">
        <v>764</v>
      </c>
      <c r="B46" s="228">
        <f>ROUND(N('Prior Year'!AH85), 0)</f>
        <v>236101</v>
      </c>
      <c r="C46" s="228">
        <f>data!AH85</f>
        <v>202913</v>
      </c>
      <c r="D46" s="228">
        <f>ROUND(N('Prior Year'!AH59), 0)</f>
        <v>81</v>
      </c>
      <c r="E46" s="1">
        <f>data!AH59</f>
        <v>66</v>
      </c>
      <c r="F46" s="205">
        <f t="shared" si="0"/>
        <v>2914.8271604938273</v>
      </c>
      <c r="G46" s="205">
        <f t="shared" si="4"/>
        <v>3074.439393939394</v>
      </c>
      <c r="H46" s="6" t="str">
        <f t="shared" si="6"/>
        <v/>
      </c>
      <c r="I46" s="228" t="str">
        <f t="shared" si="3"/>
        <v/>
      </c>
      <c r="M46" s="7"/>
    </row>
    <row r="47" spans="1:13">
      <c r="A47" s="1" t="s">
        <v>765</v>
      </c>
      <c r="B47" s="228">
        <f>ROUND(N('Prior Year'!AI85), 0)</f>
        <v>0</v>
      </c>
      <c r="C47" s="228">
        <f>data!AI85</f>
        <v>0</v>
      </c>
      <c r="D47" s="228">
        <f>ROUND(N('Prior Year'!AI59), 0)</f>
        <v>0</v>
      </c>
      <c r="E47" s="1">
        <f>data!AI59</f>
        <v>0</v>
      </c>
      <c r="F47" s="205" t="str">
        <f t="shared" si="0"/>
        <v/>
      </c>
      <c r="G47" s="205" t="str">
        <f t="shared" si="4"/>
        <v/>
      </c>
      <c r="H47" s="6" t="str">
        <f t="shared" si="6"/>
        <v/>
      </c>
      <c r="I47" s="228" t="str">
        <f t="shared" ref="I47:I78" si="7">IF(H47 = "", "", IF(ABS(H47) &gt; 25 %, "Please provide explanation for the fluctuation noted here", ""))</f>
        <v/>
      </c>
      <c r="M47" s="7"/>
    </row>
    <row r="48" spans="1:13">
      <c r="A48" s="1" t="s">
        <v>766</v>
      </c>
      <c r="B48" s="228">
        <f>ROUND(N('Prior Year'!AJ85), 0)</f>
        <v>1198884</v>
      </c>
      <c r="C48" s="228">
        <f>data!AJ85</f>
        <v>1054107</v>
      </c>
      <c r="D48" s="228">
        <f>ROUND(N('Prior Year'!AJ59), 0)</f>
        <v>3644</v>
      </c>
      <c r="E48" s="1">
        <f>data!AJ59</f>
        <v>3750</v>
      </c>
      <c r="F48" s="205">
        <f t="shared" si="0"/>
        <v>329.00219538968167</v>
      </c>
      <c r="G48" s="205">
        <f t="shared" si="4"/>
        <v>281.09519999999998</v>
      </c>
      <c r="H48" s="6" t="str">
        <f t="shared" si="6"/>
        <v/>
      </c>
      <c r="I48" s="228" t="str">
        <f t="shared" si="7"/>
        <v/>
      </c>
      <c r="M48" s="7"/>
    </row>
    <row r="49" spans="1:13">
      <c r="A49" s="1" t="s">
        <v>767</v>
      </c>
      <c r="B49" s="228">
        <f>ROUND(N('Prior Year'!AK85), 0)</f>
        <v>0</v>
      </c>
      <c r="C49" s="228">
        <f>data!AK85</f>
        <v>0</v>
      </c>
      <c r="D49" s="228">
        <f>ROUND(N('Prior Year'!AK59), 0)</f>
        <v>0</v>
      </c>
      <c r="E49" s="1">
        <f>data!AK59</f>
        <v>0</v>
      </c>
      <c r="F49" s="205" t="str">
        <f t="shared" si="0"/>
        <v/>
      </c>
      <c r="G49" s="205" t="str">
        <f t="shared" si="4"/>
        <v/>
      </c>
      <c r="H49" s="6" t="str">
        <f t="shared" si="6"/>
        <v/>
      </c>
      <c r="I49" s="228" t="str">
        <f t="shared" si="7"/>
        <v/>
      </c>
      <c r="M49" s="7"/>
    </row>
    <row r="50" spans="1:13">
      <c r="A50" s="1" t="s">
        <v>768</v>
      </c>
      <c r="B50" s="228">
        <f>ROUND(N('Prior Year'!AL85), 0)</f>
        <v>0</v>
      </c>
      <c r="C50" s="228">
        <f>data!AL85</f>
        <v>0</v>
      </c>
      <c r="D50" s="228">
        <f>ROUND(N('Prior Year'!AL59), 0)</f>
        <v>0</v>
      </c>
      <c r="E50" s="1">
        <f>data!AL59</f>
        <v>0</v>
      </c>
      <c r="F50" s="205" t="str">
        <f t="shared" si="0"/>
        <v/>
      </c>
      <c r="G50" s="205" t="str">
        <f t="shared" si="4"/>
        <v/>
      </c>
      <c r="H50" s="6" t="str">
        <f t="shared" si="6"/>
        <v/>
      </c>
      <c r="I50" s="228" t="str">
        <f t="shared" si="7"/>
        <v/>
      </c>
      <c r="M50" s="7"/>
    </row>
    <row r="51" spans="1:13">
      <c r="A51" s="1" t="s">
        <v>769</v>
      </c>
      <c r="B51" s="228">
        <f>ROUND(N('Prior Year'!AM85), 0)</f>
        <v>0</v>
      </c>
      <c r="C51" s="228">
        <f>data!AM85</f>
        <v>0</v>
      </c>
      <c r="D51" s="228">
        <f>ROUND(N('Prior Year'!AM59), 0)</f>
        <v>0</v>
      </c>
      <c r="E51" s="1">
        <f>data!AM59</f>
        <v>0</v>
      </c>
      <c r="F51" s="205" t="str">
        <f t="shared" si="0"/>
        <v/>
      </c>
      <c r="G51" s="205" t="str">
        <f t="shared" si="4"/>
        <v/>
      </c>
      <c r="H51" s="6" t="str">
        <f t="shared" si="6"/>
        <v/>
      </c>
      <c r="I51" s="228" t="str">
        <f t="shared" si="7"/>
        <v/>
      </c>
      <c r="M51" s="7"/>
    </row>
    <row r="52" spans="1:13">
      <c r="A52" s="1" t="s">
        <v>770</v>
      </c>
      <c r="B52" s="228">
        <f>ROUND(N('Prior Year'!AN85), 0)</f>
        <v>0</v>
      </c>
      <c r="C52" s="228">
        <f>data!AN85</f>
        <v>0</v>
      </c>
      <c r="D52" s="228">
        <f>ROUND(N('Prior Year'!AN59), 0)</f>
        <v>0</v>
      </c>
      <c r="E52" s="1">
        <f>data!AN59</f>
        <v>0</v>
      </c>
      <c r="F52" s="205" t="str">
        <f t="shared" si="0"/>
        <v/>
      </c>
      <c r="G52" s="205" t="str">
        <f t="shared" si="4"/>
        <v/>
      </c>
      <c r="H52" s="6" t="str">
        <f t="shared" si="6"/>
        <v/>
      </c>
      <c r="I52" s="228" t="str">
        <f t="shared" si="7"/>
        <v/>
      </c>
      <c r="M52" s="7"/>
    </row>
    <row r="53" spans="1:13">
      <c r="A53" s="1" t="s">
        <v>771</v>
      </c>
      <c r="B53" s="228">
        <f>ROUND(N('Prior Year'!AO85), 0)</f>
        <v>31441</v>
      </c>
      <c r="C53" s="228">
        <f>data!AO85</f>
        <v>15889</v>
      </c>
      <c r="D53" s="228">
        <f>ROUND(N('Prior Year'!AO59), 0)</f>
        <v>1320</v>
      </c>
      <c r="E53" s="1">
        <f>data!AO59</f>
        <v>696</v>
      </c>
      <c r="F53" s="205">
        <f t="shared" si="0"/>
        <v>23.818939393939395</v>
      </c>
      <c r="G53" s="205">
        <f t="shared" si="4"/>
        <v>22.829022988505749</v>
      </c>
      <c r="H53" s="6" t="str">
        <f t="shared" si="6"/>
        <v/>
      </c>
      <c r="I53" s="228" t="str">
        <f t="shared" si="7"/>
        <v/>
      </c>
      <c r="M53" s="7"/>
    </row>
    <row r="54" spans="1:13">
      <c r="A54" s="1" t="s">
        <v>772</v>
      </c>
      <c r="B54" s="228">
        <f>ROUND(N('Prior Year'!AP85), 0)</f>
        <v>0</v>
      </c>
      <c r="C54" s="228">
        <f>data!AP85</f>
        <v>0</v>
      </c>
      <c r="D54" s="228">
        <f>ROUND(N('Prior Year'!AP59), 0)</f>
        <v>0</v>
      </c>
      <c r="E54" s="1">
        <f>data!AP59</f>
        <v>0</v>
      </c>
      <c r="F54" s="205" t="str">
        <f t="shared" si="0"/>
        <v/>
      </c>
      <c r="G54" s="205" t="str">
        <f t="shared" si="4"/>
        <v/>
      </c>
      <c r="H54" s="6" t="str">
        <f t="shared" si="6"/>
        <v/>
      </c>
      <c r="I54" s="228" t="str">
        <f t="shared" si="7"/>
        <v/>
      </c>
      <c r="M54" s="7"/>
    </row>
    <row r="55" spans="1:13">
      <c r="A55" s="1" t="s">
        <v>773</v>
      </c>
      <c r="B55" s="228">
        <f>ROUND(N('Prior Year'!AQ85), 0)</f>
        <v>0</v>
      </c>
      <c r="C55" s="228">
        <f>data!AQ85</f>
        <v>0</v>
      </c>
      <c r="D55" s="228">
        <f>ROUND(N('Prior Year'!AQ59), 0)</f>
        <v>0</v>
      </c>
      <c r="E55" s="1">
        <f>data!AQ59</f>
        <v>0</v>
      </c>
      <c r="F55" s="205" t="str">
        <f t="shared" si="0"/>
        <v/>
      </c>
      <c r="G55" s="205" t="str">
        <f t="shared" si="4"/>
        <v/>
      </c>
      <c r="H55" s="6" t="str">
        <f t="shared" si="6"/>
        <v/>
      </c>
      <c r="I55" s="228" t="str">
        <f t="shared" si="7"/>
        <v/>
      </c>
      <c r="M55" s="7"/>
    </row>
    <row r="56" spans="1:13">
      <c r="A56" s="1" t="s">
        <v>774</v>
      </c>
      <c r="B56" s="228">
        <f>ROUND(N('Prior Year'!AR85), 0)</f>
        <v>0</v>
      </c>
      <c r="C56" s="228">
        <f>data!AR85</f>
        <v>0</v>
      </c>
      <c r="D56" s="228">
        <f>ROUND(N('Prior Year'!AR59), 0)</f>
        <v>0</v>
      </c>
      <c r="E56" s="1">
        <f>data!AR59</f>
        <v>0</v>
      </c>
      <c r="F56" s="205" t="str">
        <f t="shared" si="0"/>
        <v/>
      </c>
      <c r="G56" s="205" t="str">
        <f t="shared" si="4"/>
        <v/>
      </c>
      <c r="H56" s="6" t="str">
        <f t="shared" si="6"/>
        <v/>
      </c>
      <c r="I56" s="228" t="str">
        <f t="shared" si="7"/>
        <v/>
      </c>
      <c r="M56" s="7"/>
    </row>
    <row r="57" spans="1:13">
      <c r="A57" s="1" t="s">
        <v>775</v>
      </c>
      <c r="B57" s="228">
        <f>ROUND(N('Prior Year'!AS85), 0)</f>
        <v>0</v>
      </c>
      <c r="C57" s="228">
        <f>data!AS85</f>
        <v>0</v>
      </c>
      <c r="D57" s="228">
        <f>ROUND(N('Prior Year'!AS59), 0)</f>
        <v>0</v>
      </c>
      <c r="E57" s="1">
        <f>data!AS59</f>
        <v>0</v>
      </c>
      <c r="F57" s="205" t="str">
        <f t="shared" si="0"/>
        <v/>
      </c>
      <c r="G57" s="205" t="str">
        <f t="shared" si="4"/>
        <v/>
      </c>
      <c r="H57" s="6" t="str">
        <f t="shared" si="6"/>
        <v/>
      </c>
      <c r="I57" s="228" t="str">
        <f t="shared" si="7"/>
        <v/>
      </c>
      <c r="M57" s="7"/>
    </row>
    <row r="58" spans="1:13">
      <c r="A58" s="1" t="s">
        <v>776</v>
      </c>
      <c r="B58" s="228">
        <f>ROUND(N('Prior Year'!AT85), 0)</f>
        <v>0</v>
      </c>
      <c r="C58" s="228">
        <f>data!AT85</f>
        <v>0</v>
      </c>
      <c r="D58" s="228">
        <f>ROUND(N('Prior Year'!AT59), 0)</f>
        <v>0</v>
      </c>
      <c r="E58" s="1">
        <f>data!AT59</f>
        <v>0</v>
      </c>
      <c r="F58" s="205" t="str">
        <f t="shared" si="0"/>
        <v/>
      </c>
      <c r="G58" s="205" t="str">
        <f t="shared" si="4"/>
        <v/>
      </c>
      <c r="H58" s="6" t="str">
        <f t="shared" si="6"/>
        <v/>
      </c>
      <c r="I58" s="228" t="str">
        <f t="shared" si="7"/>
        <v/>
      </c>
      <c r="M58" s="7"/>
    </row>
    <row r="59" spans="1:13">
      <c r="A59" s="1" t="s">
        <v>777</v>
      </c>
      <c r="B59" s="228">
        <f>ROUND(N('Prior Year'!AU85), 0)</f>
        <v>0</v>
      </c>
      <c r="C59" s="228">
        <f>data!AU85</f>
        <v>0</v>
      </c>
      <c r="D59" s="228">
        <f>ROUND(N('Prior Year'!AU59), 0)</f>
        <v>0</v>
      </c>
      <c r="E59" s="1">
        <f>data!AU59</f>
        <v>0</v>
      </c>
      <c r="F59" s="205" t="str">
        <f t="shared" si="0"/>
        <v/>
      </c>
      <c r="G59" s="205" t="str">
        <f t="shared" si="4"/>
        <v/>
      </c>
      <c r="H59" s="6" t="str">
        <f t="shared" si="6"/>
        <v/>
      </c>
      <c r="I59" s="228" t="str">
        <f t="shared" si="7"/>
        <v/>
      </c>
      <c r="M59" s="7"/>
    </row>
    <row r="60" spans="1:13">
      <c r="A60" s="1" t="s">
        <v>778</v>
      </c>
      <c r="B60" s="228">
        <f>ROUND(N('Prior Year'!AV85), 0)</f>
        <v>0</v>
      </c>
      <c r="C60" s="228">
        <f>data!AV85</f>
        <v>0</v>
      </c>
      <c r="D60" s="228" t="s">
        <v>749</v>
      </c>
      <c r="E60" s="4" t="s">
        <v>749</v>
      </c>
      <c r="F60" s="205" t="s">
        <v>297</v>
      </c>
      <c r="G60" s="205"/>
      <c r="H60" s="6" t="s">
        <v>297</v>
      </c>
      <c r="I60" s="228" t="str">
        <f t="shared" si="7"/>
        <v/>
      </c>
      <c r="M60" s="7"/>
    </row>
    <row r="61" spans="1:13">
      <c r="A61" s="1" t="s">
        <v>779</v>
      </c>
      <c r="B61" s="228">
        <f>ROUND(N('Prior Year'!AW85), 0)</f>
        <v>0</v>
      </c>
      <c r="C61" s="228">
        <f>data!AW85</f>
        <v>0</v>
      </c>
      <c r="D61" s="228" t="s">
        <v>749</v>
      </c>
      <c r="E61" s="4" t="s">
        <v>749</v>
      </c>
      <c r="F61" s="205" t="s">
        <v>297</v>
      </c>
      <c r="G61" s="205"/>
      <c r="H61" s="6" t="s">
        <v>297</v>
      </c>
      <c r="I61" s="228" t="str">
        <f t="shared" si="7"/>
        <v/>
      </c>
      <c r="M61" s="7"/>
    </row>
    <row r="62" spans="1:13">
      <c r="A62" s="1" t="s">
        <v>780</v>
      </c>
      <c r="B62" s="228">
        <f>ROUND(N('Prior Year'!AX85), 0)</f>
        <v>0</v>
      </c>
      <c r="C62" s="228">
        <f>data!AX85</f>
        <v>0</v>
      </c>
      <c r="D62" s="228" t="s">
        <v>749</v>
      </c>
      <c r="E62" s="4" t="s">
        <v>749</v>
      </c>
      <c r="F62" s="205" t="s">
        <v>297</v>
      </c>
      <c r="G62" s="205"/>
      <c r="H62" s="6" t="s">
        <v>297</v>
      </c>
      <c r="I62" s="228" t="str">
        <f t="shared" si="7"/>
        <v/>
      </c>
      <c r="M62" s="7"/>
    </row>
    <row r="63" spans="1:13">
      <c r="A63" s="1" t="s">
        <v>781</v>
      </c>
      <c r="B63" s="228">
        <f>ROUND(N('Prior Year'!AY85), 0)</f>
        <v>584829</v>
      </c>
      <c r="C63" s="228">
        <f>data!AY85</f>
        <v>635425</v>
      </c>
      <c r="D63" s="228">
        <f>ROUND(N('Prior Year'!AY59), 0)</f>
        <v>13845</v>
      </c>
      <c r="E63" s="1">
        <f>data!AY59</f>
        <v>16587</v>
      </c>
      <c r="F63" s="205">
        <f>IF(B63=0,"",IF(D63=0,"",B63/D63))</f>
        <v>42.241170097508125</v>
      </c>
      <c r="G63" s="205">
        <f t="shared" si="4"/>
        <v>38.308615180563095</v>
      </c>
      <c r="H63" s="6" t="str">
        <f>IF(B63 = 0, "", IF(C63 = 0, "", IF(D63 = 0, "", IF(E63 = 0, "", IF(G63 / F63 - 1 &lt; -0.25, G63 / F63 - 1, IF(G63 / F63 - 1 &gt; 0.25, G63 / F63 - 1, ""))))))</f>
        <v/>
      </c>
      <c r="I63" s="228" t="str">
        <f t="shared" si="7"/>
        <v/>
      </c>
      <c r="M63" s="7"/>
    </row>
    <row r="64" spans="1:13">
      <c r="A64" s="1" t="s">
        <v>782</v>
      </c>
      <c r="B64" s="228">
        <f>ROUND(N('Prior Year'!AZ85), 0)</f>
        <v>27353</v>
      </c>
      <c r="C64" s="228">
        <f>data!AZ85</f>
        <v>28580</v>
      </c>
      <c r="D64" s="228">
        <f>ROUND(N('Prior Year'!AZ59), 0)</f>
        <v>0</v>
      </c>
      <c r="E64" s="1">
        <f>data!AZ59</f>
        <v>0</v>
      </c>
      <c r="F64" s="205" t="str">
        <f>IF(B64=0,"",IF(D64=0,"",B64/D64))</f>
        <v/>
      </c>
      <c r="G64" s="205" t="str">
        <f t="shared" si="4"/>
        <v/>
      </c>
      <c r="H64" s="6" t="str">
        <f>IF(B64 = 0, "", IF(C64 = 0, "", IF(D64 = 0, "", IF(E64 = 0, "", IF(G64 / F64 - 1 &lt; -0.25, G64 / F64 - 1, IF(G64 / F64 - 1 &gt; 0.25, G64 / F64 - 1, ""))))))</f>
        <v/>
      </c>
      <c r="I64" s="228" t="str">
        <f t="shared" si="7"/>
        <v/>
      </c>
      <c r="M64" s="7"/>
    </row>
    <row r="65" spans="1:13">
      <c r="A65" s="1" t="s">
        <v>783</v>
      </c>
      <c r="B65" s="228">
        <f>ROUND(N('Prior Year'!BA85), 0)</f>
        <v>194543</v>
      </c>
      <c r="C65" s="228">
        <f>data!BA85</f>
        <v>128097</v>
      </c>
      <c r="D65" s="228">
        <f>ROUND(N('Prior Year'!BA59), 0)</f>
        <v>0</v>
      </c>
      <c r="E65" s="1">
        <f>data!BA59</f>
        <v>0</v>
      </c>
      <c r="F65" s="205" t="str">
        <f>IF(B65=0,"",IF(D65=0,"",B65/D65))</f>
        <v/>
      </c>
      <c r="G65" s="205" t="str">
        <f t="shared" si="4"/>
        <v/>
      </c>
      <c r="H65" s="6" t="str">
        <f>IF(B65 = 0, "", IF(C65 = 0, "", IF(D65 = 0, "", IF(E65 = 0, "", IF(G65 / F65 - 1 &lt; -0.25, G65 / F65 - 1, IF(G65 / F65 - 1 &gt; 0.25, G65 / F65 - 1, ""))))))</f>
        <v/>
      </c>
      <c r="I65" s="228" t="str">
        <f t="shared" si="7"/>
        <v/>
      </c>
      <c r="M65" s="7"/>
    </row>
    <row r="66" spans="1:13">
      <c r="A66" s="1" t="s">
        <v>784</v>
      </c>
      <c r="B66" s="228">
        <f>ROUND(N('Prior Year'!BB85), 0)</f>
        <v>79861</v>
      </c>
      <c r="C66" s="228">
        <f>data!BB85</f>
        <v>49699</v>
      </c>
      <c r="D66" s="228" t="s">
        <v>749</v>
      </c>
      <c r="E66" s="4" t="s">
        <v>749</v>
      </c>
      <c r="F66" s="205" t="s">
        <v>297</v>
      </c>
      <c r="G66" s="205" t="str">
        <f t="shared" ref="G66:G68" si="8">IFERROR(IF(C66=0,"",IF(E66=0,"",C66/E66)),"")</f>
        <v/>
      </c>
      <c r="H66" s="6" t="s">
        <v>297</v>
      </c>
      <c r="I66" s="228" t="str">
        <f t="shared" si="7"/>
        <v/>
      </c>
      <c r="M66" s="7"/>
    </row>
    <row r="67" spans="1:13">
      <c r="A67" s="1" t="s">
        <v>785</v>
      </c>
      <c r="B67" s="228">
        <f>ROUND(N('Prior Year'!BC85), 0)</f>
        <v>0</v>
      </c>
      <c r="C67" s="228">
        <f>data!BC85</f>
        <v>0</v>
      </c>
      <c r="D67" s="228" t="s">
        <v>749</v>
      </c>
      <c r="E67" s="4" t="s">
        <v>749</v>
      </c>
      <c r="F67" s="205" t="s">
        <v>297</v>
      </c>
      <c r="G67" s="205" t="str">
        <f t="shared" si="8"/>
        <v/>
      </c>
      <c r="H67" s="6" t="s">
        <v>297</v>
      </c>
      <c r="I67" s="228" t="str">
        <f t="shared" si="7"/>
        <v/>
      </c>
      <c r="M67" s="7"/>
    </row>
    <row r="68" spans="1:13">
      <c r="A68" s="1" t="s">
        <v>786</v>
      </c>
      <c r="B68" s="228">
        <f>ROUND(N('Prior Year'!BD85), 0)</f>
        <v>104628</v>
      </c>
      <c r="C68" s="228">
        <f>data!BD85</f>
        <v>113721</v>
      </c>
      <c r="D68" s="228" t="s">
        <v>749</v>
      </c>
      <c r="E68" s="4" t="s">
        <v>749</v>
      </c>
      <c r="F68" s="205" t="s">
        <v>297</v>
      </c>
      <c r="G68" s="205" t="str">
        <f t="shared" si="8"/>
        <v/>
      </c>
      <c r="H68" s="6" t="s">
        <v>297</v>
      </c>
      <c r="I68" s="228" t="str">
        <f t="shared" si="7"/>
        <v/>
      </c>
      <c r="M68" s="7"/>
    </row>
    <row r="69" spans="1:13">
      <c r="A69" s="1" t="s">
        <v>787</v>
      </c>
      <c r="B69" s="228">
        <f>ROUND(N('Prior Year'!BE85), 0)</f>
        <v>752909</v>
      </c>
      <c r="C69" s="228">
        <f>data!BE85</f>
        <v>869917</v>
      </c>
      <c r="D69" s="228">
        <f>ROUND(N('Prior Year'!BE59), 0)</f>
        <v>36577</v>
      </c>
      <c r="E69" s="1">
        <f>data!BE59</f>
        <v>38489</v>
      </c>
      <c r="F69" s="205">
        <f>IF(B69=0,"",IF(D69=0,"",B69/D69))</f>
        <v>20.584219591546599</v>
      </c>
      <c r="G69" s="205">
        <f t="shared" si="4"/>
        <v>22.601704383070487</v>
      </c>
      <c r="H69" s="6" t="str">
        <f>IF(B69 = 0, "", IF(C69 = 0, "", IF(D69 = 0, "", IF(E69 = 0, "", IF(G69 / F69 - 1 &lt; -0.25, G69 / F69 - 1, IF(G69 / F69 - 1 &gt; 0.25, G69 / F69 - 1, ""))))))</f>
        <v/>
      </c>
      <c r="I69" s="228" t="str">
        <f t="shared" si="7"/>
        <v/>
      </c>
      <c r="M69" s="7"/>
    </row>
    <row r="70" spans="1:13">
      <c r="A70" s="1" t="s">
        <v>788</v>
      </c>
      <c r="B70" s="228">
        <f>ROUND(N('Prior Year'!BF85), 0)</f>
        <v>199460</v>
      </c>
      <c r="C70" s="228">
        <f>data!BF85</f>
        <v>289212</v>
      </c>
      <c r="D70" s="228" t="s">
        <v>749</v>
      </c>
      <c r="E70" s="4" t="s">
        <v>749</v>
      </c>
      <c r="F70" s="205" t="s">
        <v>297</v>
      </c>
      <c r="G70" s="205" t="str">
        <f t="shared" ref="G70:G94" si="9">IFERROR(IF(C70=0,"",IF(E70=0,"",C70/E70)),"")</f>
        <v/>
      </c>
      <c r="H70" s="6" t="s">
        <v>297</v>
      </c>
      <c r="I70" s="228" t="str">
        <f t="shared" si="7"/>
        <v/>
      </c>
      <c r="M70" s="7"/>
    </row>
    <row r="71" spans="1:13">
      <c r="A71" s="1" t="s">
        <v>789</v>
      </c>
      <c r="B71" s="228">
        <f>ROUND(N('Prior Year'!BG85), 0)</f>
        <v>0</v>
      </c>
      <c r="C71" s="228">
        <f>data!BG85</f>
        <v>0</v>
      </c>
      <c r="D71" s="228" t="s">
        <v>749</v>
      </c>
      <c r="E71" s="4" t="s">
        <v>749</v>
      </c>
      <c r="F71" s="205" t="s">
        <v>297</v>
      </c>
      <c r="G71" s="205" t="str">
        <f t="shared" si="9"/>
        <v/>
      </c>
      <c r="H71" s="6" t="s">
        <v>297</v>
      </c>
      <c r="I71" s="228" t="str">
        <f t="shared" si="7"/>
        <v/>
      </c>
      <c r="M71" s="7"/>
    </row>
    <row r="72" spans="1:13">
      <c r="A72" s="1" t="s">
        <v>790</v>
      </c>
      <c r="B72" s="228">
        <f>ROUND(N('Prior Year'!BH85), 0)</f>
        <v>0</v>
      </c>
      <c r="C72" s="228">
        <f>data!BH85</f>
        <v>0</v>
      </c>
      <c r="D72" s="228" t="s">
        <v>749</v>
      </c>
      <c r="E72" s="4" t="s">
        <v>749</v>
      </c>
      <c r="F72" s="205" t="s">
        <v>297</v>
      </c>
      <c r="G72" s="205" t="str">
        <f t="shared" si="9"/>
        <v/>
      </c>
      <c r="H72" s="6" t="s">
        <v>297</v>
      </c>
      <c r="I72" s="228" t="str">
        <f t="shared" si="7"/>
        <v/>
      </c>
      <c r="M72" s="7"/>
    </row>
    <row r="73" spans="1:13">
      <c r="A73" s="1" t="s">
        <v>791</v>
      </c>
      <c r="B73" s="228">
        <f>ROUND(N('Prior Year'!BI85), 0)</f>
        <v>0</v>
      </c>
      <c r="C73" s="228">
        <f>data!BI85</f>
        <v>0</v>
      </c>
      <c r="D73" s="228" t="s">
        <v>749</v>
      </c>
      <c r="E73" s="4" t="s">
        <v>749</v>
      </c>
      <c r="F73" s="205" t="s">
        <v>297</v>
      </c>
      <c r="G73" s="205" t="str">
        <f t="shared" si="9"/>
        <v/>
      </c>
      <c r="H73" s="6" t="s">
        <v>297</v>
      </c>
      <c r="I73" s="228" t="str">
        <f t="shared" si="7"/>
        <v/>
      </c>
      <c r="M73" s="7"/>
    </row>
    <row r="74" spans="1:13">
      <c r="A74" s="1" t="s">
        <v>792</v>
      </c>
      <c r="B74" s="228">
        <f>ROUND(N('Prior Year'!BJ85), 0)</f>
        <v>0</v>
      </c>
      <c r="C74" s="228">
        <f>data!BJ85</f>
        <v>0</v>
      </c>
      <c r="D74" s="228" t="s">
        <v>749</v>
      </c>
      <c r="E74" s="4" t="s">
        <v>749</v>
      </c>
      <c r="F74" s="205" t="s">
        <v>297</v>
      </c>
      <c r="G74" s="205" t="str">
        <f t="shared" si="9"/>
        <v/>
      </c>
      <c r="H74" s="6" t="s">
        <v>297</v>
      </c>
      <c r="I74" s="228" t="str">
        <f t="shared" si="7"/>
        <v/>
      </c>
      <c r="M74" s="7"/>
    </row>
    <row r="75" spans="1:13">
      <c r="A75" s="1" t="s">
        <v>793</v>
      </c>
      <c r="B75" s="228">
        <f>ROUND(N('Prior Year'!BK85), 0)</f>
        <v>0</v>
      </c>
      <c r="C75" s="228">
        <f>data!BK85</f>
        <v>0</v>
      </c>
      <c r="D75" s="228" t="s">
        <v>749</v>
      </c>
      <c r="E75" s="4" t="s">
        <v>749</v>
      </c>
      <c r="F75" s="205" t="s">
        <v>297</v>
      </c>
      <c r="G75" s="205" t="str">
        <f t="shared" si="9"/>
        <v/>
      </c>
      <c r="H75" s="6" t="s">
        <v>297</v>
      </c>
      <c r="I75" s="228" t="str">
        <f t="shared" si="7"/>
        <v/>
      </c>
      <c r="M75" s="7"/>
    </row>
    <row r="76" spans="1:13">
      <c r="A76" s="1" t="s">
        <v>794</v>
      </c>
      <c r="B76" s="228">
        <f>ROUND(N('Prior Year'!BL85), 0)</f>
        <v>72410</v>
      </c>
      <c r="C76" s="228">
        <f>data!BL85</f>
        <v>96190</v>
      </c>
      <c r="D76" s="228" t="s">
        <v>749</v>
      </c>
      <c r="E76" s="4" t="s">
        <v>749</v>
      </c>
      <c r="F76" s="205" t="s">
        <v>297</v>
      </c>
      <c r="G76" s="205" t="str">
        <f t="shared" si="9"/>
        <v/>
      </c>
      <c r="H76" s="6" t="s">
        <v>297</v>
      </c>
      <c r="I76" s="228" t="str">
        <f t="shared" si="7"/>
        <v/>
      </c>
      <c r="M76" s="7"/>
    </row>
    <row r="77" spans="1:13">
      <c r="A77" s="1" t="s">
        <v>795</v>
      </c>
      <c r="B77" s="228">
        <f>ROUND(N('Prior Year'!BM85), 0)</f>
        <v>710530</v>
      </c>
      <c r="C77" s="228">
        <f>data!BM85</f>
        <v>676146</v>
      </c>
      <c r="D77" s="228" t="s">
        <v>749</v>
      </c>
      <c r="E77" s="4" t="s">
        <v>749</v>
      </c>
      <c r="F77" s="205" t="s">
        <v>297</v>
      </c>
      <c r="G77" s="205" t="str">
        <f t="shared" si="9"/>
        <v/>
      </c>
      <c r="H77" s="6" t="s">
        <v>297</v>
      </c>
      <c r="I77" s="228" t="str">
        <f t="shared" si="7"/>
        <v/>
      </c>
      <c r="M77" s="7"/>
    </row>
    <row r="78" spans="1:13">
      <c r="A78" s="1" t="s">
        <v>796</v>
      </c>
      <c r="B78" s="228">
        <f>ROUND(N('Prior Year'!BN85), 0)</f>
        <v>1569797</v>
      </c>
      <c r="C78" s="228">
        <f>data!BN85</f>
        <v>1641463</v>
      </c>
      <c r="D78" s="228" t="s">
        <v>749</v>
      </c>
      <c r="E78" s="4" t="s">
        <v>749</v>
      </c>
      <c r="F78" s="205" t="s">
        <v>297</v>
      </c>
      <c r="G78" s="205" t="str">
        <f t="shared" si="9"/>
        <v/>
      </c>
      <c r="H78" s="6" t="s">
        <v>297</v>
      </c>
      <c r="I78" s="228" t="str">
        <f t="shared" si="7"/>
        <v/>
      </c>
      <c r="M78" s="7"/>
    </row>
    <row r="79" spans="1:13">
      <c r="A79" s="1" t="s">
        <v>797</v>
      </c>
      <c r="B79" s="228">
        <f>ROUND(N('Prior Year'!BO85), 0)</f>
        <v>669</v>
      </c>
      <c r="C79" s="228">
        <f>data!BO85</f>
        <v>0</v>
      </c>
      <c r="D79" s="228" t="s">
        <v>749</v>
      </c>
      <c r="E79" s="4" t="s">
        <v>749</v>
      </c>
      <c r="F79" s="205" t="s">
        <v>297</v>
      </c>
      <c r="G79" s="205" t="str">
        <f t="shared" si="9"/>
        <v/>
      </c>
      <c r="H79" s="6" t="s">
        <v>297</v>
      </c>
      <c r="I79" s="228" t="str">
        <f t="shared" ref="I79:I94" si="10">IF(H79 = "", "", IF(ABS(H79) &gt; 25 %, "Please provide explanation for the fluctuation noted here", ""))</f>
        <v/>
      </c>
      <c r="M79" s="7"/>
    </row>
    <row r="80" spans="1:13">
      <c r="A80" s="1" t="s">
        <v>798</v>
      </c>
      <c r="B80" s="228">
        <f>ROUND(N('Prior Year'!BP85), 0)</f>
        <v>0</v>
      </c>
      <c r="C80" s="228">
        <f>data!BP85</f>
        <v>0</v>
      </c>
      <c r="D80" s="228" t="s">
        <v>749</v>
      </c>
      <c r="E80" s="4" t="s">
        <v>749</v>
      </c>
      <c r="F80" s="205" t="s">
        <v>297</v>
      </c>
      <c r="G80" s="205" t="str">
        <f t="shared" si="9"/>
        <v/>
      </c>
      <c r="H80" s="6" t="s">
        <v>297</v>
      </c>
      <c r="I80" s="228" t="str">
        <f t="shared" si="10"/>
        <v/>
      </c>
      <c r="M80" s="7"/>
    </row>
    <row r="81" spans="1:13">
      <c r="A81" s="1" t="s">
        <v>799</v>
      </c>
      <c r="B81" s="228">
        <f>ROUND(N('Prior Year'!BQ85), 0)</f>
        <v>0</v>
      </c>
      <c r="C81" s="228">
        <f>data!BQ85</f>
        <v>0</v>
      </c>
      <c r="D81" s="228" t="s">
        <v>749</v>
      </c>
      <c r="E81" s="4" t="s">
        <v>749</v>
      </c>
      <c r="F81" s="205" t="s">
        <v>297</v>
      </c>
      <c r="G81" s="205" t="str">
        <f t="shared" si="9"/>
        <v/>
      </c>
      <c r="H81" s="6" t="s">
        <v>297</v>
      </c>
      <c r="I81" s="228" t="str">
        <f t="shared" si="10"/>
        <v/>
      </c>
      <c r="M81" s="7"/>
    </row>
    <row r="82" spans="1:13">
      <c r="A82" s="1" t="s">
        <v>800</v>
      </c>
      <c r="B82" s="228">
        <f>ROUND(N('Prior Year'!BR85), 0)</f>
        <v>0</v>
      </c>
      <c r="C82" s="228">
        <f>data!BR85</f>
        <v>0</v>
      </c>
      <c r="D82" s="228" t="s">
        <v>749</v>
      </c>
      <c r="E82" s="4" t="s">
        <v>749</v>
      </c>
      <c r="F82" s="205" t="s">
        <v>297</v>
      </c>
      <c r="G82" s="205" t="str">
        <f t="shared" si="9"/>
        <v/>
      </c>
      <c r="H82" s="6" t="s">
        <v>297</v>
      </c>
      <c r="I82" s="228" t="str">
        <f t="shared" si="10"/>
        <v/>
      </c>
      <c r="M82" s="7"/>
    </row>
    <row r="83" spans="1:13">
      <c r="A83" s="1" t="s">
        <v>801</v>
      </c>
      <c r="B83" s="228">
        <f>ROUND(N('Prior Year'!BS85), 0)</f>
        <v>0</v>
      </c>
      <c r="C83" s="228">
        <f>data!BS85</f>
        <v>0</v>
      </c>
      <c r="D83" s="228" t="s">
        <v>749</v>
      </c>
      <c r="E83" s="4" t="s">
        <v>749</v>
      </c>
      <c r="F83" s="205" t="s">
        <v>297</v>
      </c>
      <c r="G83" s="205" t="str">
        <f t="shared" si="9"/>
        <v/>
      </c>
      <c r="H83" s="6" t="s">
        <v>297</v>
      </c>
      <c r="I83" s="228" t="str">
        <f t="shared" si="10"/>
        <v/>
      </c>
      <c r="M83" s="7"/>
    </row>
    <row r="84" spans="1:13">
      <c r="A84" s="1" t="s">
        <v>802</v>
      </c>
      <c r="B84" s="228">
        <f>ROUND(N('Prior Year'!BT85), 0)</f>
        <v>0</v>
      </c>
      <c r="C84" s="228">
        <f>data!BT85</f>
        <v>0</v>
      </c>
      <c r="D84" s="228" t="s">
        <v>749</v>
      </c>
      <c r="E84" s="4" t="s">
        <v>749</v>
      </c>
      <c r="F84" s="205" t="s">
        <v>297</v>
      </c>
      <c r="G84" s="205" t="str">
        <f t="shared" si="9"/>
        <v/>
      </c>
      <c r="H84" s="6" t="s">
        <v>297</v>
      </c>
      <c r="I84" s="228" t="str">
        <f t="shared" si="10"/>
        <v/>
      </c>
      <c r="M84" s="7"/>
    </row>
    <row r="85" spans="1:13">
      <c r="A85" s="1" t="s">
        <v>803</v>
      </c>
      <c r="B85" s="228">
        <f>ROUND(N('Prior Year'!BU85), 0)</f>
        <v>0</v>
      </c>
      <c r="C85" s="228">
        <f>data!BU85</f>
        <v>0</v>
      </c>
      <c r="D85" s="228" t="s">
        <v>749</v>
      </c>
      <c r="E85" s="4" t="s">
        <v>749</v>
      </c>
      <c r="F85" s="205" t="s">
        <v>297</v>
      </c>
      <c r="G85" s="205" t="str">
        <f t="shared" si="9"/>
        <v/>
      </c>
      <c r="H85" s="6" t="s">
        <v>297</v>
      </c>
      <c r="I85" s="228" t="str">
        <f t="shared" si="10"/>
        <v/>
      </c>
      <c r="M85" s="7"/>
    </row>
    <row r="86" spans="1:13">
      <c r="A86" s="1" t="s">
        <v>804</v>
      </c>
      <c r="B86" s="228">
        <f>ROUND(N('Prior Year'!BV85), 0)</f>
        <v>121769</v>
      </c>
      <c r="C86" s="228">
        <f>data!BV85</f>
        <v>150477</v>
      </c>
      <c r="D86" s="228" t="s">
        <v>749</v>
      </c>
      <c r="E86" s="4" t="s">
        <v>749</v>
      </c>
      <c r="F86" s="205" t="s">
        <v>297</v>
      </c>
      <c r="G86" s="205" t="str">
        <f t="shared" si="9"/>
        <v/>
      </c>
      <c r="H86" s="6" t="s">
        <v>297</v>
      </c>
      <c r="I86" s="228" t="str">
        <f t="shared" si="10"/>
        <v/>
      </c>
      <c r="M86" s="7"/>
    </row>
    <row r="87" spans="1:13">
      <c r="A87" s="1" t="s">
        <v>805</v>
      </c>
      <c r="B87" s="228">
        <f>ROUND(N('Prior Year'!BW85), 0)</f>
        <v>0</v>
      </c>
      <c r="C87" s="228">
        <f>data!BW85</f>
        <v>0</v>
      </c>
      <c r="D87" s="228" t="s">
        <v>749</v>
      </c>
      <c r="E87" s="4" t="s">
        <v>749</v>
      </c>
      <c r="F87" s="205" t="s">
        <v>297</v>
      </c>
      <c r="G87" s="205" t="str">
        <f t="shared" si="9"/>
        <v/>
      </c>
      <c r="H87" s="6" t="s">
        <v>297</v>
      </c>
      <c r="I87" s="228" t="str">
        <f t="shared" si="10"/>
        <v/>
      </c>
      <c r="M87" s="7"/>
    </row>
    <row r="88" spans="1:13">
      <c r="A88" s="1" t="s">
        <v>806</v>
      </c>
      <c r="B88" s="228">
        <f>ROUND(N('Prior Year'!BX85), 0)</f>
        <v>0</v>
      </c>
      <c r="C88" s="228">
        <f>data!BX85</f>
        <v>0</v>
      </c>
      <c r="D88" s="228" t="s">
        <v>749</v>
      </c>
      <c r="E88" s="4" t="s">
        <v>749</v>
      </c>
      <c r="F88" s="205" t="s">
        <v>297</v>
      </c>
      <c r="G88" s="205" t="str">
        <f t="shared" si="9"/>
        <v/>
      </c>
      <c r="H88" s="6" t="s">
        <v>297</v>
      </c>
      <c r="I88" s="228" t="str">
        <f t="shared" si="10"/>
        <v/>
      </c>
      <c r="M88" s="7"/>
    </row>
    <row r="89" spans="1:13">
      <c r="A89" s="1" t="s">
        <v>807</v>
      </c>
      <c r="B89" s="228">
        <f>ROUND(N('Prior Year'!BY85), 0)</f>
        <v>391647</v>
      </c>
      <c r="C89" s="228">
        <f>data!BY85</f>
        <v>421875</v>
      </c>
      <c r="D89" s="228" t="s">
        <v>749</v>
      </c>
      <c r="E89" s="4" t="s">
        <v>749</v>
      </c>
      <c r="F89" s="205" t="s">
        <v>297</v>
      </c>
      <c r="G89" s="205" t="str">
        <f t="shared" si="9"/>
        <v/>
      </c>
      <c r="H89" s="6" t="s">
        <v>297</v>
      </c>
      <c r="I89" s="228" t="str">
        <f t="shared" si="10"/>
        <v/>
      </c>
      <c r="M89" s="7"/>
    </row>
    <row r="90" spans="1:13">
      <c r="A90" s="1" t="s">
        <v>808</v>
      </c>
      <c r="B90" s="228">
        <f>ROUND(N('Prior Year'!BZ85), 0)</f>
        <v>0</v>
      </c>
      <c r="C90" s="228">
        <f>data!BZ85</f>
        <v>0</v>
      </c>
      <c r="D90" s="228" t="s">
        <v>749</v>
      </c>
      <c r="E90" s="4" t="s">
        <v>749</v>
      </c>
      <c r="F90" s="205" t="s">
        <v>297</v>
      </c>
      <c r="G90" s="205" t="str">
        <f t="shared" si="9"/>
        <v/>
      </c>
      <c r="H90" s="6" t="s">
        <v>297</v>
      </c>
      <c r="I90" s="228" t="str">
        <f t="shared" si="10"/>
        <v/>
      </c>
      <c r="M90" s="7"/>
    </row>
    <row r="91" spans="1:13">
      <c r="A91" s="1" t="s">
        <v>809</v>
      </c>
      <c r="B91" s="228">
        <f>ROUND(N('Prior Year'!CA85), 0)</f>
        <v>0</v>
      </c>
      <c r="C91" s="228">
        <f>data!CA85</f>
        <v>0</v>
      </c>
      <c r="D91" s="228" t="s">
        <v>749</v>
      </c>
      <c r="E91" s="4" t="s">
        <v>749</v>
      </c>
      <c r="F91" s="205" t="s">
        <v>297</v>
      </c>
      <c r="G91" s="205" t="str">
        <f t="shared" si="9"/>
        <v/>
      </c>
      <c r="H91" s="6" t="s">
        <v>297</v>
      </c>
      <c r="I91" s="228" t="str">
        <f t="shared" si="10"/>
        <v/>
      </c>
      <c r="M91" s="7"/>
    </row>
    <row r="92" spans="1:13">
      <c r="A92" s="1" t="s">
        <v>810</v>
      </c>
      <c r="B92" s="228">
        <f>ROUND(N('Prior Year'!CB85), 0)</f>
        <v>0</v>
      </c>
      <c r="C92" s="228">
        <f>data!CB85</f>
        <v>0</v>
      </c>
      <c r="D92" s="228" t="s">
        <v>749</v>
      </c>
      <c r="E92" s="4" t="s">
        <v>749</v>
      </c>
      <c r="F92" s="205" t="s">
        <v>297</v>
      </c>
      <c r="G92" s="205" t="str">
        <f t="shared" si="9"/>
        <v/>
      </c>
      <c r="H92" s="6" t="s">
        <v>297</v>
      </c>
      <c r="I92" s="228" t="str">
        <f t="shared" si="10"/>
        <v/>
      </c>
      <c r="M92" s="7"/>
    </row>
    <row r="93" spans="1:13">
      <c r="A93" s="1" t="s">
        <v>811</v>
      </c>
      <c r="B93" s="228">
        <f>ROUND(N('Prior Year'!CC85), 0)</f>
        <v>0</v>
      </c>
      <c r="C93" s="228">
        <f>data!CC85</f>
        <v>0</v>
      </c>
      <c r="D93" s="228" t="s">
        <v>749</v>
      </c>
      <c r="E93" s="4" t="s">
        <v>749</v>
      </c>
      <c r="F93" s="205" t="s">
        <v>297</v>
      </c>
      <c r="G93" s="205" t="str">
        <f t="shared" si="9"/>
        <v/>
      </c>
      <c r="H93" s="6" t="s">
        <v>297</v>
      </c>
      <c r="I93" s="228" t="str">
        <f t="shared" si="10"/>
        <v/>
      </c>
      <c r="M93" s="7"/>
    </row>
    <row r="94" spans="1:13">
      <c r="A94" s="1" t="s">
        <v>812</v>
      </c>
      <c r="B94" s="228">
        <f>ROUND(N('Prior Year'!CD85), 0)</f>
        <v>354865</v>
      </c>
      <c r="C94" s="228">
        <f>data!CD85</f>
        <v>370005</v>
      </c>
      <c r="D94" s="228" t="s">
        <v>749</v>
      </c>
      <c r="E94" s="4" t="s">
        <v>749</v>
      </c>
      <c r="F94" s="205" t="s">
        <v>297</v>
      </c>
      <c r="G94" s="205" t="str">
        <f t="shared" si="9"/>
        <v/>
      </c>
      <c r="H94" s="6" t="s">
        <v>297</v>
      </c>
      <c r="I94" s="228" t="str">
        <f t="shared" si="10"/>
        <v/>
      </c>
      <c r="M94" s="7"/>
    </row>
  </sheetData>
  <sheetProtection algorithmName="SHA-512" hashValue="ojXWkjHq9pcHZDnhWf4jOXUc6YYmG63Z7xBpZWlzKCWiCxygvhM5q2bN/ML0SBJrjKctATNyJHMVEmaLU39ypQ==" saltValue="nRtpOousWz2KGVOioEeKjg==" spinCount="100000" sheet="1" objects="1" scenarios="1"/>
  <pageMargins left="0.7" right="0.7" top="0.75" bottom="0.75" header="0.3" footer="0.3"/>
  <pageSetup scale="32" fitToHeight="0" orientation="portrait" r:id="rId1"/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23A7A-2439-4DA7-91AF-F715BFC87C2F}">
  <sheetPr>
    <tabColor rgb="FF92D050"/>
  </sheetPr>
  <dimension ref="A1:D36"/>
  <sheetViews>
    <sheetView workbookViewId="0">
      <selection activeCell="D36" sqref="D36"/>
    </sheetView>
  </sheetViews>
  <sheetFormatPr defaultRowHeight="15"/>
  <sheetData>
    <row r="1" spans="1:4" ht="15.75">
      <c r="A1" s="268" t="s">
        <v>813</v>
      </c>
      <c r="B1" s="267"/>
      <c r="C1" s="267"/>
      <c r="D1" s="267"/>
    </row>
    <row r="2" spans="1:4" ht="15.75">
      <c r="A2" s="267"/>
      <c r="B2" s="267"/>
      <c r="C2" s="267"/>
      <c r="D2" s="267"/>
    </row>
    <row r="3" spans="1:4" ht="15.75">
      <c r="A3" s="270" t="s">
        <v>814</v>
      </c>
      <c r="B3" s="267"/>
      <c r="C3" s="267"/>
      <c r="D3" s="267"/>
    </row>
    <row r="4" spans="1:4" ht="15.75">
      <c r="A4" s="267" t="s">
        <v>815</v>
      </c>
      <c r="B4" s="267"/>
      <c r="C4" s="267"/>
      <c r="D4" s="267"/>
    </row>
    <row r="5" spans="1:4" ht="15.75">
      <c r="A5" s="1" t="s">
        <v>816</v>
      </c>
      <c r="B5" s="267"/>
      <c r="C5" s="267"/>
      <c r="D5" s="267"/>
    </row>
    <row r="6" spans="1:4" ht="15.75">
      <c r="A6" s="267"/>
      <c r="B6" s="267"/>
      <c r="C6" s="267"/>
      <c r="D6" s="267"/>
    </row>
    <row r="7" spans="1:4" ht="15.75">
      <c r="A7" s="267" t="s">
        <v>817</v>
      </c>
      <c r="B7" s="267"/>
      <c r="C7" s="267"/>
      <c r="D7" s="267"/>
    </row>
    <row r="8" spans="1:4" ht="15.75">
      <c r="A8" s="309" t="s">
        <v>818</v>
      </c>
      <c r="B8" s="267"/>
      <c r="C8" s="267"/>
      <c r="D8" s="267"/>
    </row>
    <row r="9" spans="1:4" ht="15.75">
      <c r="A9" s="267"/>
      <c r="B9" s="267"/>
      <c r="C9" s="267"/>
      <c r="D9" s="267"/>
    </row>
    <row r="10" spans="1:4" ht="15.75">
      <c r="A10" s="267"/>
      <c r="B10" s="267"/>
      <c r="C10" s="267"/>
      <c r="D10" s="267"/>
    </row>
    <row r="11" spans="1:4" ht="15.75">
      <c r="A11" s="269" t="s">
        <v>819</v>
      </c>
      <c r="B11" s="267"/>
      <c r="C11" s="267"/>
      <c r="D11" s="267">
        <f>N(data!C380)</f>
        <v>34201</v>
      </c>
    </row>
    <row r="12" spans="1:4" ht="15.75">
      <c r="A12" s="269" t="s">
        <v>820</v>
      </c>
      <c r="B12" s="267"/>
      <c r="C12" s="267"/>
      <c r="D12" s="267" t="str">
        <f>IF(OR(N(data!C380) &gt; 1000000, N(data!C380) / (N(data!D360) + N(data!D383)) &gt; 0.01), "Yes", "No")</f>
        <v>No</v>
      </c>
    </row>
    <row r="13" spans="1:4" ht="15.75">
      <c r="A13" s="267"/>
      <c r="B13" s="267"/>
      <c r="C13" s="267"/>
      <c r="D13" s="267"/>
    </row>
    <row r="14" spans="1:4" ht="15.75">
      <c r="A14" s="269" t="s">
        <v>821</v>
      </c>
      <c r="B14" s="267"/>
      <c r="C14" s="267"/>
      <c r="D14" s="269" t="s">
        <v>822</v>
      </c>
    </row>
    <row r="15" spans="1:4" ht="15.75">
      <c r="A15" s="267" t="s">
        <v>823</v>
      </c>
      <c r="B15" s="267"/>
      <c r="C15" s="267"/>
      <c r="D15" s="267"/>
    </row>
    <row r="16" spans="1:4" ht="15.75">
      <c r="A16" s="267" t="s">
        <v>823</v>
      </c>
      <c r="B16" s="267"/>
      <c r="C16" s="267"/>
      <c r="D16" s="267"/>
    </row>
    <row r="17" spans="1:4" ht="15.75">
      <c r="A17" s="267" t="s">
        <v>823</v>
      </c>
      <c r="B17" s="267"/>
      <c r="C17" s="267"/>
      <c r="D17" s="267"/>
    </row>
    <row r="18" spans="1:4" ht="15.75">
      <c r="A18" s="267" t="s">
        <v>823</v>
      </c>
      <c r="B18" s="267"/>
      <c r="C18" s="267"/>
      <c r="D18" s="267"/>
    </row>
    <row r="19" spans="1:4" ht="15.75">
      <c r="A19" s="267" t="s">
        <v>823</v>
      </c>
      <c r="B19" s="267"/>
      <c r="C19" s="267"/>
      <c r="D19" s="267"/>
    </row>
    <row r="20" spans="1:4" ht="15.75">
      <c r="A20" s="267" t="s">
        <v>823</v>
      </c>
      <c r="B20" s="267"/>
      <c r="C20" s="267"/>
      <c r="D20" s="267"/>
    </row>
    <row r="21" spans="1:4" ht="15.75">
      <c r="A21" s="267" t="s">
        <v>823</v>
      </c>
      <c r="B21" s="267"/>
      <c r="C21" s="267"/>
      <c r="D21" s="267"/>
    </row>
    <row r="22" spans="1:4" ht="15.75">
      <c r="A22" s="267"/>
      <c r="B22" s="267"/>
      <c r="C22" s="267"/>
      <c r="D22" s="267"/>
    </row>
    <row r="23" spans="1:4" ht="15.75">
      <c r="A23" s="267"/>
      <c r="B23" s="267"/>
      <c r="C23" s="267"/>
      <c r="D23" s="267"/>
    </row>
    <row r="24" spans="1:4" ht="15.75">
      <c r="A24" s="267"/>
      <c r="B24" s="267"/>
      <c r="C24" s="267"/>
      <c r="D24" s="267"/>
    </row>
    <row r="25" spans="1:4" ht="15.75">
      <c r="A25" s="269" t="s">
        <v>824</v>
      </c>
      <c r="B25" s="267"/>
      <c r="C25" s="267"/>
      <c r="D25" s="267">
        <f>N(data!C414)</f>
        <v>200560</v>
      </c>
    </row>
    <row r="26" spans="1:4" ht="15.75">
      <c r="A26" s="269" t="s">
        <v>820</v>
      </c>
      <c r="B26" s="267"/>
      <c r="C26" s="267"/>
      <c r="D26" s="267" t="str">
        <f>IF(OR(N(data!C414)&gt;1000000,N(data!C414)/(N(data!D416))&gt;0.01),"Yes","No")</f>
        <v>Yes</v>
      </c>
    </row>
    <row r="27" spans="1:4" ht="15.75">
      <c r="A27" s="267"/>
      <c r="B27" s="267"/>
      <c r="C27" s="267"/>
      <c r="D27" s="267"/>
    </row>
    <row r="28" spans="1:4" ht="15.75">
      <c r="A28" s="269" t="s">
        <v>821</v>
      </c>
      <c r="B28" s="267"/>
      <c r="C28" s="267"/>
      <c r="D28" s="269" t="s">
        <v>822</v>
      </c>
    </row>
    <row r="29" spans="1:4" ht="15.75">
      <c r="A29" s="341" t="s">
        <v>1383</v>
      </c>
      <c r="B29" s="267"/>
      <c r="C29" s="267"/>
      <c r="D29" s="342">
        <v>5140</v>
      </c>
    </row>
    <row r="30" spans="1:4" ht="15.75">
      <c r="A30" s="341" t="s">
        <v>1384</v>
      </c>
      <c r="B30" s="267"/>
      <c r="C30" s="267"/>
      <c r="D30" s="342">
        <v>85400</v>
      </c>
    </row>
    <row r="31" spans="1:4" ht="15.75">
      <c r="A31" s="341" t="s">
        <v>1385</v>
      </c>
      <c r="B31" s="267"/>
      <c r="C31" s="267"/>
      <c r="D31" s="342">
        <v>6956</v>
      </c>
    </row>
    <row r="32" spans="1:4" ht="15.75">
      <c r="A32" s="341" t="s">
        <v>1386</v>
      </c>
      <c r="B32" s="267"/>
      <c r="C32" s="267"/>
      <c r="D32" s="342">
        <v>2344</v>
      </c>
    </row>
    <row r="33" spans="1:4" ht="15.75">
      <c r="A33" s="341" t="s">
        <v>1387</v>
      </c>
      <c r="B33" s="267"/>
      <c r="C33" s="267"/>
      <c r="D33" s="342">
        <v>53248</v>
      </c>
    </row>
    <row r="34" spans="1:4" ht="15.75">
      <c r="A34" s="341" t="s">
        <v>1388</v>
      </c>
      <c r="B34" s="267"/>
      <c r="C34" s="267"/>
      <c r="D34" s="342">
        <v>40707</v>
      </c>
    </row>
    <row r="35" spans="1:4" ht="15.75">
      <c r="A35" s="341" t="s">
        <v>1389</v>
      </c>
      <c r="B35" s="267"/>
      <c r="C35" s="267"/>
      <c r="D35" s="343">
        <v>6765</v>
      </c>
    </row>
    <row r="36" spans="1:4" ht="15.75">
      <c r="A36" s="267"/>
      <c r="B36" s="267"/>
      <c r="C36" s="267"/>
      <c r="D36" s="267">
        <f>SUM(D29:D35)</f>
        <v>200560</v>
      </c>
    </row>
  </sheetData>
  <sheetProtection algorithmName="SHA-512" hashValue="Ox/3XKeDELo3x9NmY1ROTuzOYbR5Nihu9h0zpoxO/3dufeGgQvM5+7a8PfQLCmTXNzedhSyBYZqhLj/I9vBJ9g==" saltValue="hKetvq7I107pMolPGqH/zg==" spinCount="100000" sheet="1" objects="1" scenarios="1"/>
  <pageMargins left="0.7" right="0.7" top="0.75" bottom="0.75" header="0.3" footer="0.3"/>
  <customProperties>
    <customPr name="OrphanNamesChecke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2CCDD-3F2A-479D-9B1B-2F0C32DB39CB}">
  <sheetPr codeName="Sheet3">
    <pageSetUpPr fitToPage="1"/>
  </sheetPr>
  <dimension ref="A1:G40"/>
  <sheetViews>
    <sheetView workbookViewId="0">
      <selection activeCell="J15" sqref="J15"/>
    </sheetView>
  </sheetViews>
  <sheetFormatPr defaultColWidth="8.77734375" defaultRowHeight="18" customHeight="1"/>
  <cols>
    <col min="1" max="1" width="4.77734375" style="1" customWidth="1"/>
    <col min="2" max="2" width="15.44140625" style="1" customWidth="1"/>
    <col min="3" max="3" width="4.77734375" style="1" customWidth="1"/>
    <col min="4" max="4" width="15.77734375" style="1" customWidth="1"/>
    <col min="5" max="5" width="4.77734375" style="1" customWidth="1"/>
    <col min="6" max="7" width="13.77734375" style="1" customWidth="1"/>
    <col min="8" max="12" width="8.77734375" style="1" customWidth="1"/>
    <col min="13" max="16384" width="8.77734375" style="1"/>
  </cols>
  <sheetData>
    <row r="1" spans="1:7" ht="20.100000000000001" customHeight="1">
      <c r="G1" s="61" t="s">
        <v>825</v>
      </c>
    </row>
    <row r="2" spans="1:7" ht="20.100000000000001" customHeight="1">
      <c r="A2" s="62" t="s">
        <v>826</v>
      </c>
      <c r="B2" s="62"/>
      <c r="C2" s="62"/>
      <c r="D2" s="62"/>
      <c r="E2" s="62"/>
      <c r="F2" s="62"/>
    </row>
    <row r="3" spans="1:7" ht="20.100000000000001" customHeight="1">
      <c r="B3" s="62"/>
      <c r="C3" s="62"/>
      <c r="D3" s="62"/>
      <c r="E3" s="62"/>
      <c r="F3" s="62"/>
      <c r="G3" s="62"/>
    </row>
    <row r="4" spans="1:7" ht="20.100000000000001" customHeight="1">
      <c r="A4" s="63">
        <v>1</v>
      </c>
      <c r="B4" s="65" t="str">
        <f>"Fiscal Year Ended:  "&amp;data!C96</f>
        <v>Fiscal Year Ended:  12/31/2024</v>
      </c>
      <c r="C4" s="64"/>
      <c r="D4" s="65"/>
      <c r="E4" s="66"/>
      <c r="F4" s="64" t="str">
        <f>"License Number:  "&amp;"H-"&amp;FIXED(data!C97,0)</f>
        <v>License Number:  H-80</v>
      </c>
      <c r="G4" s="67"/>
    </row>
    <row r="5" spans="1:7" ht="20.100000000000001" customHeight="1">
      <c r="A5" s="63">
        <v>2</v>
      </c>
      <c r="B5" s="64" t="s">
        <v>301</v>
      </c>
      <c r="C5" s="67"/>
      <c r="D5" s="64" t="str">
        <f>"  "&amp;data!C98</f>
        <v xml:space="preserve">  Odessa Memorial Healthcare Center</v>
      </c>
      <c r="E5" s="66"/>
      <c r="F5" s="66"/>
      <c r="G5" s="67"/>
    </row>
    <row r="6" spans="1:7" ht="20.100000000000001" customHeight="1">
      <c r="A6" s="63">
        <v>3</v>
      </c>
      <c r="B6" s="64" t="s">
        <v>310</v>
      </c>
      <c r="C6" s="67"/>
      <c r="D6" s="64" t="str">
        <f>"  "&amp;data!C103</f>
        <v xml:space="preserve">  Lincoln</v>
      </c>
      <c r="E6" s="66"/>
      <c r="F6" s="66"/>
      <c r="G6" s="67"/>
    </row>
    <row r="7" spans="1:7" ht="20.100000000000001" customHeight="1">
      <c r="A7" s="63">
        <v>4</v>
      </c>
      <c r="B7" s="64" t="s">
        <v>827</v>
      </c>
      <c r="C7" s="67"/>
      <c r="D7" s="64" t="str">
        <f>"  "&amp;data!C104</f>
        <v xml:space="preserve">  Brett Antczak, CEO</v>
      </c>
      <c r="E7" s="66"/>
      <c r="F7" s="66"/>
      <c r="G7" s="67"/>
    </row>
    <row r="8" spans="1:7" ht="20.100000000000001" customHeight="1">
      <c r="A8" s="63">
        <v>5</v>
      </c>
      <c r="B8" s="64" t="s">
        <v>828</v>
      </c>
      <c r="C8" s="67"/>
      <c r="D8" s="64" t="str">
        <f>"  "&amp;data!C105</f>
        <v xml:space="preserve">  Sarah Paul, Interim CFO</v>
      </c>
      <c r="E8" s="66"/>
      <c r="F8" s="66"/>
      <c r="G8" s="67"/>
    </row>
    <row r="9" spans="1:7" ht="20.100000000000001" customHeight="1">
      <c r="A9" s="63">
        <v>6</v>
      </c>
      <c r="B9" s="64" t="s">
        <v>829</v>
      </c>
      <c r="C9" s="67"/>
      <c r="D9" s="64" t="str">
        <f>"  "&amp;data!C106</f>
        <v xml:space="preserve">  Henry Carstensen, Chairman</v>
      </c>
      <c r="E9" s="66"/>
      <c r="F9" s="66"/>
      <c r="G9" s="67"/>
    </row>
    <row r="10" spans="1:7" ht="20.100000000000001" customHeight="1">
      <c r="A10" s="63">
        <v>7</v>
      </c>
      <c r="B10" s="64" t="s">
        <v>830</v>
      </c>
      <c r="C10" s="67"/>
      <c r="D10" s="64" t="str">
        <f>"  "&amp;data!C107</f>
        <v xml:space="preserve">  '509-982-2611</v>
      </c>
      <c r="E10" s="66"/>
      <c r="F10" s="66"/>
      <c r="G10" s="67"/>
    </row>
    <row r="11" spans="1:7" ht="20.100000000000001" customHeight="1">
      <c r="A11" s="63">
        <v>8</v>
      </c>
      <c r="B11" s="64" t="s">
        <v>831</v>
      </c>
      <c r="C11" s="67"/>
      <c r="D11" s="64" t="str">
        <f>"  "&amp;data!C108</f>
        <v xml:space="preserve">  '509-982-2159</v>
      </c>
      <c r="E11" s="66"/>
      <c r="F11" s="66"/>
      <c r="G11" s="67"/>
    </row>
    <row r="12" spans="1:7" ht="20.100000000000001" customHeight="1">
      <c r="A12" s="68"/>
      <c r="B12" s="69"/>
      <c r="C12" s="69"/>
      <c r="D12" s="69"/>
      <c r="E12" s="69"/>
      <c r="F12" s="69"/>
      <c r="G12" s="70"/>
    </row>
    <row r="13" spans="1:7" ht="20.100000000000001" customHeight="1">
      <c r="A13" s="71"/>
      <c r="G13" s="72"/>
    </row>
    <row r="14" spans="1:7" ht="20.100000000000001" customHeight="1">
      <c r="A14" s="63">
        <v>9</v>
      </c>
      <c r="B14" s="64" t="s">
        <v>832</v>
      </c>
      <c r="C14" s="64"/>
      <c r="D14" s="64"/>
      <c r="E14" s="64"/>
      <c r="F14" s="64"/>
      <c r="G14" s="70"/>
    </row>
    <row r="15" spans="1:7" ht="20.100000000000001" customHeight="1">
      <c r="A15" s="73" t="s">
        <v>322</v>
      </c>
      <c r="B15" s="74"/>
      <c r="C15" s="75" t="s">
        <v>324</v>
      </c>
      <c r="D15" s="74"/>
      <c r="E15" s="75" t="s">
        <v>326</v>
      </c>
      <c r="F15" s="76"/>
      <c r="G15" s="77"/>
    </row>
    <row r="16" spans="1:7" ht="20.100000000000001" customHeight="1">
      <c r="A16" s="78" t="str">
        <f>IF(data!C113&gt;0," X","")</f>
        <v/>
      </c>
      <c r="B16" s="67" t="s">
        <v>307</v>
      </c>
      <c r="C16" s="79" t="str">
        <f>IF(data!C117&gt;0," X","")</f>
        <v/>
      </c>
      <c r="D16" s="80" t="s">
        <v>833</v>
      </c>
      <c r="E16" s="229" t="str">
        <f>IF(data!C120&gt;0," X","")</f>
        <v/>
      </c>
      <c r="F16" s="81" t="s">
        <v>327</v>
      </c>
      <c r="G16" s="67"/>
    </row>
    <row r="17" spans="1:7" ht="20.100000000000001" customHeight="1">
      <c r="A17" s="78" t="str">
        <f>IF(data!C114&gt;0," X","")</f>
        <v/>
      </c>
      <c r="B17" s="67" t="s">
        <v>310</v>
      </c>
      <c r="C17" s="79" t="str">
        <f>IF(data!C118&gt;0," X","")</f>
        <v/>
      </c>
      <c r="D17" s="80" t="s">
        <v>407</v>
      </c>
      <c r="E17" s="229" t="str">
        <f>IF(data!C121&gt;0," X","")</f>
        <v/>
      </c>
      <c r="F17" s="81" t="s">
        <v>328</v>
      </c>
      <c r="G17" s="67"/>
    </row>
    <row r="18" spans="1:7" ht="20.100000000000001" customHeight="1">
      <c r="A18" s="63"/>
      <c r="B18" s="67" t="s">
        <v>834</v>
      </c>
      <c r="C18" s="67"/>
      <c r="D18" s="67"/>
      <c r="E18" s="229" t="str">
        <f>IF(data!C122&gt;0," X","")</f>
        <v/>
      </c>
      <c r="F18" s="81" t="s">
        <v>329</v>
      </c>
      <c r="G18" s="67"/>
    </row>
    <row r="19" spans="1:7" ht="20.100000000000001" customHeight="1">
      <c r="A19" s="78" t="str">
        <f>IF(data!C115&gt;0," X","")</f>
        <v xml:space="preserve"> X</v>
      </c>
      <c r="B19" s="80" t="s">
        <v>835</v>
      </c>
      <c r="C19" s="67"/>
      <c r="D19" s="67"/>
      <c r="E19" s="67"/>
      <c r="F19" s="81"/>
      <c r="G19" s="67"/>
    </row>
    <row r="20" spans="1:7" ht="20.100000000000001" customHeight="1">
      <c r="A20" s="68"/>
      <c r="B20" s="69"/>
      <c r="C20" s="69"/>
      <c r="D20" s="69"/>
      <c r="E20" s="69"/>
      <c r="F20" s="69"/>
      <c r="G20" s="70"/>
    </row>
    <row r="21" spans="1:7" ht="20.100000000000001" customHeight="1">
      <c r="A21" s="71"/>
      <c r="G21" s="82"/>
    </row>
    <row r="22" spans="1:7" ht="20.100000000000001" customHeight="1">
      <c r="A22" s="63">
        <v>10</v>
      </c>
      <c r="B22" s="64" t="s">
        <v>836</v>
      </c>
      <c r="C22" s="64"/>
      <c r="D22" s="64"/>
      <c r="E22" s="64"/>
      <c r="F22" s="78" t="s">
        <v>332</v>
      </c>
      <c r="G22" s="79" t="s">
        <v>241</v>
      </c>
    </row>
    <row r="23" spans="1:7" ht="20.100000000000001" customHeight="1">
      <c r="A23" s="63"/>
      <c r="B23" s="64" t="s">
        <v>837</v>
      </c>
      <c r="C23" s="64"/>
      <c r="D23" s="64"/>
      <c r="E23" s="64"/>
      <c r="F23" s="63">
        <f>data!C127</f>
        <v>20</v>
      </c>
      <c r="G23" s="67">
        <f>data!D127</f>
        <v>71</v>
      </c>
    </row>
    <row r="24" spans="1:7" ht="20.100000000000001" customHeight="1">
      <c r="A24" s="63"/>
      <c r="B24" s="64" t="s">
        <v>838</v>
      </c>
      <c r="C24" s="64"/>
      <c r="D24" s="64"/>
      <c r="E24" s="64"/>
      <c r="F24" s="63">
        <f>data!C128</f>
        <v>50</v>
      </c>
      <c r="G24" s="67">
        <f>data!D128</f>
        <v>8279</v>
      </c>
    </row>
    <row r="25" spans="1:7" ht="20.100000000000001" customHeight="1">
      <c r="A25" s="63"/>
      <c r="B25" s="64" t="s">
        <v>839</v>
      </c>
      <c r="C25" s="64"/>
      <c r="D25" s="64"/>
      <c r="E25" s="64"/>
      <c r="F25" s="63">
        <f>data!C129</f>
        <v>0</v>
      </c>
      <c r="G25" s="67">
        <f>data!D129</f>
        <v>0</v>
      </c>
    </row>
    <row r="26" spans="1:7" ht="20.100000000000001" customHeight="1">
      <c r="A26" s="63">
        <v>11</v>
      </c>
      <c r="B26" s="64" t="s">
        <v>336</v>
      </c>
      <c r="C26" s="64"/>
      <c r="D26" s="64"/>
      <c r="E26" s="64"/>
      <c r="F26" s="63">
        <f>data!C130</f>
        <v>0</v>
      </c>
      <c r="G26" s="67">
        <f>data!D130</f>
        <v>0</v>
      </c>
    </row>
    <row r="27" spans="1:7" ht="20.100000000000001" customHeight="1">
      <c r="A27" s="68"/>
      <c r="B27" s="69"/>
      <c r="C27" s="69"/>
      <c r="D27" s="69"/>
      <c r="E27" s="69"/>
      <c r="F27" s="69"/>
      <c r="G27" s="70"/>
    </row>
    <row r="28" spans="1:7" ht="20.100000000000001" customHeight="1">
      <c r="A28" s="71"/>
      <c r="G28" s="82"/>
    </row>
    <row r="29" spans="1:7" ht="20.100000000000001" customHeight="1">
      <c r="A29" s="63">
        <v>12</v>
      </c>
      <c r="B29" s="83" t="s">
        <v>840</v>
      </c>
      <c r="C29" s="67"/>
      <c r="D29" s="79" t="s">
        <v>193</v>
      </c>
      <c r="E29" s="83" t="s">
        <v>840</v>
      </c>
      <c r="F29" s="67"/>
      <c r="G29" s="79" t="s">
        <v>193</v>
      </c>
    </row>
    <row r="30" spans="1:7" ht="20.100000000000001" customHeight="1">
      <c r="A30" s="63"/>
      <c r="B30" s="64" t="s">
        <v>338</v>
      </c>
      <c r="C30" s="67"/>
      <c r="D30" s="67">
        <f>data!C132</f>
        <v>0</v>
      </c>
      <c r="E30" s="64" t="s">
        <v>344</v>
      </c>
      <c r="F30" s="67"/>
      <c r="G30" s="67">
        <f>data!C139</f>
        <v>0</v>
      </c>
    </row>
    <row r="31" spans="1:7" ht="20.100000000000001" customHeight="1">
      <c r="A31" s="63"/>
      <c r="B31" s="83" t="s">
        <v>841</v>
      </c>
      <c r="C31" s="67"/>
      <c r="D31" s="67">
        <f>data!C133</f>
        <v>0</v>
      </c>
      <c r="E31" s="64" t="s">
        <v>345</v>
      </c>
      <c r="F31" s="67"/>
      <c r="G31" s="67">
        <f>data!C140</f>
        <v>0</v>
      </c>
    </row>
    <row r="32" spans="1:7" ht="20.100000000000001" customHeight="1">
      <c r="A32" s="63"/>
      <c r="B32" s="83" t="s">
        <v>842</v>
      </c>
      <c r="C32" s="67"/>
      <c r="D32" s="67">
        <f>data!C134</f>
        <v>25</v>
      </c>
      <c r="E32" s="64" t="s">
        <v>843</v>
      </c>
      <c r="F32" s="67"/>
      <c r="G32" s="67">
        <f>data!C141</f>
        <v>0</v>
      </c>
    </row>
    <row r="33" spans="1:7" ht="20.100000000000001" customHeight="1">
      <c r="A33" s="63"/>
      <c r="B33" s="83" t="s">
        <v>844</v>
      </c>
      <c r="C33" s="67"/>
      <c r="D33" s="67">
        <f>data!C135</f>
        <v>0</v>
      </c>
      <c r="E33" s="64" t="s">
        <v>845</v>
      </c>
      <c r="F33" s="67"/>
      <c r="G33" s="67">
        <f>data!C142</f>
        <v>0</v>
      </c>
    </row>
    <row r="34" spans="1:7" ht="20.100000000000001" customHeight="1">
      <c r="A34" s="63"/>
      <c r="B34" s="83" t="s">
        <v>846</v>
      </c>
      <c r="C34" s="67"/>
      <c r="D34" s="67">
        <f>data!C136</f>
        <v>0</v>
      </c>
      <c r="E34" s="64" t="s">
        <v>347</v>
      </c>
      <c r="F34" s="67"/>
      <c r="G34" s="67">
        <f>data!E143</f>
        <v>25</v>
      </c>
    </row>
    <row r="35" spans="1:7" ht="20.100000000000001" customHeight="1">
      <c r="A35" s="63"/>
      <c r="B35" s="83" t="s">
        <v>847</v>
      </c>
      <c r="C35" s="67"/>
      <c r="D35" s="67">
        <f>data!C137</f>
        <v>0</v>
      </c>
      <c r="E35" s="64" t="s">
        <v>848</v>
      </c>
      <c r="F35" s="84"/>
      <c r="G35" s="67"/>
    </row>
    <row r="36" spans="1:7" ht="20.100000000000001" customHeight="1">
      <c r="A36" s="63"/>
      <c r="B36" s="64" t="s">
        <v>122</v>
      </c>
      <c r="C36" s="67"/>
      <c r="D36" s="67">
        <f>data!C138</f>
        <v>0</v>
      </c>
      <c r="E36" s="64" t="s">
        <v>348</v>
      </c>
      <c r="F36" s="67"/>
      <c r="G36" s="67">
        <f>data!C144</f>
        <v>25</v>
      </c>
    </row>
    <row r="37" spans="1:7" ht="20.100000000000001" customHeight="1">
      <c r="A37" s="63"/>
      <c r="E37" s="64" t="s">
        <v>349</v>
      </c>
      <c r="F37" s="67"/>
      <c r="G37" s="67">
        <f>data!C145</f>
        <v>0</v>
      </c>
    </row>
    <row r="38" spans="1:7" ht="20.100000000000001" customHeight="1">
      <c r="A38" s="63"/>
      <c r="B38" s="64"/>
      <c r="C38" s="64"/>
      <c r="D38" s="64"/>
      <c r="E38" s="64"/>
      <c r="F38" s="64"/>
      <c r="G38" s="67"/>
    </row>
    <row r="39" spans="1:7" ht="20.100000000000001" customHeight="1">
      <c r="A39" s="85">
        <v>13</v>
      </c>
      <c r="B39" s="86" t="s">
        <v>344</v>
      </c>
      <c r="C39" s="82"/>
      <c r="D39" s="82"/>
      <c r="E39" s="87"/>
      <c r="F39" s="87"/>
      <c r="G39" s="88"/>
    </row>
    <row r="40" spans="1:7" ht="20.100000000000001" customHeight="1">
      <c r="A40" s="89"/>
      <c r="B40" s="90" t="s">
        <v>849</v>
      </c>
      <c r="C40" s="91" t="s">
        <v>299</v>
      </c>
      <c r="D40" s="72">
        <f>data!C147</f>
        <v>0</v>
      </c>
      <c r="E40" s="92"/>
      <c r="F40" s="92"/>
      <c r="G40" s="93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  <customProperties>
    <customPr name="OrphanNamesChecke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75F9-F94C-4C8C-82B3-9895C4B66C45}">
  <sheetPr codeName="Sheet4">
    <pageSetUpPr fitToPage="1"/>
  </sheetPr>
  <dimension ref="A1:G33"/>
  <sheetViews>
    <sheetView zoomScaleNormal="100" workbookViewId="0">
      <selection activeCell="E9" sqref="E9"/>
    </sheetView>
  </sheetViews>
  <sheetFormatPr defaultColWidth="8.77734375" defaultRowHeight="20.100000000000001" customHeight="1"/>
  <cols>
    <col min="1" max="1" width="10.33203125" style="1" customWidth="1"/>
    <col min="2" max="2" width="10.77734375" style="1" customWidth="1"/>
    <col min="3" max="3" width="12.77734375" style="1" customWidth="1"/>
    <col min="4" max="4" width="11.77734375" style="1" customWidth="1"/>
    <col min="5" max="6" width="13.77734375" style="1" customWidth="1"/>
    <col min="7" max="7" width="14.77734375" style="1" customWidth="1"/>
    <col min="8" max="12" width="8.77734375" style="1" customWidth="1"/>
    <col min="13" max="16384" width="8.77734375" style="1"/>
  </cols>
  <sheetData>
    <row r="1" spans="1:7" ht="20.100000000000001" customHeight="1">
      <c r="A1" s="120" t="s">
        <v>850</v>
      </c>
      <c r="G1" s="61" t="s">
        <v>851</v>
      </c>
    </row>
    <row r="2" spans="1:7" ht="20.100000000000001" customHeight="1">
      <c r="A2" s="1" t="str">
        <f>"Hospital: "&amp;data!C98</f>
        <v>Hospital: Odessa Memorial Healthcare Center</v>
      </c>
      <c r="G2" s="4" t="s">
        <v>852</v>
      </c>
    </row>
    <row r="3" spans="1:7" ht="20.100000000000001" customHeight="1">
      <c r="G3" s="4" t="str">
        <f>"FYE: "&amp;data!C96</f>
        <v>FYE: 12/31/2024</v>
      </c>
    </row>
    <row r="4" spans="1:7" ht="20.100000000000001" customHeight="1">
      <c r="A4" s="121" t="s">
        <v>853</v>
      </c>
      <c r="B4" s="122"/>
      <c r="C4" s="122"/>
      <c r="D4" s="122"/>
      <c r="E4" s="122"/>
      <c r="F4" s="122"/>
      <c r="G4" s="123"/>
    </row>
    <row r="5" spans="1:7" ht="20.100000000000001" customHeight="1">
      <c r="A5" s="124"/>
      <c r="B5" s="74" t="s">
        <v>854</v>
      </c>
      <c r="C5" s="74"/>
      <c r="D5" s="74"/>
      <c r="E5" s="125" t="s">
        <v>359</v>
      </c>
      <c r="F5" s="74"/>
      <c r="G5" s="74"/>
    </row>
    <row r="6" spans="1:7" ht="20.100000000000001" customHeight="1">
      <c r="A6" s="126" t="s">
        <v>855</v>
      </c>
      <c r="B6" s="79" t="s">
        <v>332</v>
      </c>
      <c r="C6" s="79" t="s">
        <v>856</v>
      </c>
      <c r="D6" s="79" t="s">
        <v>355</v>
      </c>
      <c r="E6" s="79" t="s">
        <v>194</v>
      </c>
      <c r="F6" s="79" t="s">
        <v>157</v>
      </c>
      <c r="G6" s="79" t="s">
        <v>229</v>
      </c>
    </row>
    <row r="7" spans="1:7" ht="20.100000000000001" customHeight="1">
      <c r="A7" s="63" t="s">
        <v>353</v>
      </c>
      <c r="B7" s="127">
        <f>data!B154</f>
        <v>16</v>
      </c>
      <c r="C7" s="127">
        <f>data!B155</f>
        <v>64</v>
      </c>
      <c r="D7" s="127">
        <f>data!B156</f>
        <v>0</v>
      </c>
      <c r="E7" s="127">
        <f>data!B157</f>
        <v>569759</v>
      </c>
      <c r="F7" s="127">
        <f>data!B157</f>
        <v>569759</v>
      </c>
      <c r="G7" s="127">
        <f>data!C156+data!B157</f>
        <v>569759</v>
      </c>
    </row>
    <row r="8" spans="1:7" ht="20.100000000000001" customHeight="1">
      <c r="A8" s="63" t="s">
        <v>354</v>
      </c>
      <c r="B8" s="127">
        <f>data!C154</f>
        <v>1</v>
      </c>
      <c r="C8" s="127">
        <f>data!C155</f>
        <v>2</v>
      </c>
      <c r="D8" s="127">
        <f>data!C156</f>
        <v>0</v>
      </c>
      <c r="E8" s="127">
        <f>data!C157</f>
        <v>2765</v>
      </c>
      <c r="F8" s="127">
        <f>data!B158</f>
        <v>2156717</v>
      </c>
      <c r="G8" s="127">
        <f>data!C157+data!B158</f>
        <v>2159482</v>
      </c>
    </row>
    <row r="9" spans="1:7" ht="20.100000000000001" customHeight="1">
      <c r="A9" s="63" t="s">
        <v>857</v>
      </c>
      <c r="B9" s="127">
        <f>data!D154</f>
        <v>1</v>
      </c>
      <c r="C9" s="127">
        <f>data!D155</f>
        <v>5</v>
      </c>
      <c r="D9" s="127">
        <f>data!D156</f>
        <v>0</v>
      </c>
      <c r="E9" s="127">
        <f>data!D157</f>
        <v>60209</v>
      </c>
      <c r="F9" s="127">
        <f>data!D158</f>
        <v>1627840</v>
      </c>
      <c r="G9" s="127">
        <f>data!D157+data!D158</f>
        <v>1688049</v>
      </c>
    </row>
    <row r="10" spans="1:7" ht="20.100000000000001" customHeight="1">
      <c r="A10" s="78" t="s">
        <v>229</v>
      </c>
      <c r="B10" s="127">
        <f>data!E154</f>
        <v>18</v>
      </c>
      <c r="C10" s="127">
        <f>data!E155</f>
        <v>71</v>
      </c>
      <c r="D10" s="127">
        <f>data!E156</f>
        <v>0</v>
      </c>
      <c r="E10" s="127">
        <f>data!E157</f>
        <v>632733</v>
      </c>
      <c r="F10" s="127">
        <f>data!E158</f>
        <v>4550013</v>
      </c>
      <c r="G10" s="127">
        <f>E10+F10</f>
        <v>5182746</v>
      </c>
    </row>
    <row r="11" spans="1:7" ht="20.100000000000001" customHeight="1">
      <c r="A11" s="128"/>
      <c r="B11" s="129"/>
      <c r="C11" s="129"/>
      <c r="D11" s="129"/>
      <c r="E11" s="129"/>
      <c r="F11" s="129"/>
      <c r="G11" s="130"/>
    </row>
    <row r="12" spans="1:7" ht="20.100000000000001" customHeight="1">
      <c r="A12" s="68"/>
      <c r="B12" s="69"/>
      <c r="C12" s="69"/>
      <c r="D12" s="69"/>
      <c r="E12" s="69"/>
      <c r="F12" s="69"/>
      <c r="G12" s="70"/>
    </row>
    <row r="13" spans="1:7" ht="20.100000000000001" customHeight="1">
      <c r="A13" s="131" t="s">
        <v>858</v>
      </c>
      <c r="B13" s="62"/>
      <c r="C13" s="62"/>
      <c r="D13" s="62"/>
      <c r="E13" s="62"/>
      <c r="F13" s="62"/>
      <c r="G13" s="132"/>
    </row>
    <row r="14" spans="1:7" ht="20.100000000000001" customHeight="1">
      <c r="A14" s="124"/>
      <c r="B14" s="133" t="s">
        <v>854</v>
      </c>
      <c r="C14" s="133"/>
      <c r="D14" s="133"/>
      <c r="E14" s="133" t="s">
        <v>359</v>
      </c>
      <c r="F14" s="133"/>
      <c r="G14" s="133"/>
    </row>
    <row r="15" spans="1:7" ht="20.100000000000001" customHeight="1">
      <c r="A15" s="126" t="s">
        <v>855</v>
      </c>
      <c r="B15" s="79" t="s">
        <v>332</v>
      </c>
      <c r="C15" s="79" t="s">
        <v>856</v>
      </c>
      <c r="D15" s="79" t="s">
        <v>355</v>
      </c>
      <c r="E15" s="79" t="s">
        <v>194</v>
      </c>
      <c r="F15" s="79" t="s">
        <v>157</v>
      </c>
      <c r="G15" s="79" t="s">
        <v>229</v>
      </c>
    </row>
    <row r="16" spans="1:7" ht="20.100000000000001" customHeight="1">
      <c r="A16" s="63" t="s">
        <v>353</v>
      </c>
      <c r="B16" s="127">
        <f>data!B160</f>
        <v>2</v>
      </c>
      <c r="C16" s="127">
        <f>data!B161</f>
        <v>391</v>
      </c>
      <c r="D16" s="127">
        <f>data!B162</f>
        <v>0</v>
      </c>
      <c r="E16" s="127">
        <f>data!B163</f>
        <v>131376</v>
      </c>
      <c r="F16" s="127">
        <f>data!B164</f>
        <v>0</v>
      </c>
      <c r="G16" s="127">
        <f>data!B163+data!B164</f>
        <v>131376</v>
      </c>
    </row>
    <row r="17" spans="1:7" ht="20.100000000000001" customHeight="1">
      <c r="A17" s="63" t="s">
        <v>354</v>
      </c>
      <c r="B17" s="127">
        <f>data!C160</f>
        <v>23</v>
      </c>
      <c r="C17" s="127">
        <f>data!C161</f>
        <v>3838</v>
      </c>
      <c r="D17" s="127">
        <f>data!C162</f>
        <v>0</v>
      </c>
      <c r="E17" s="127">
        <f>data!C163</f>
        <v>1206054</v>
      </c>
      <c r="F17" s="127">
        <f>data!C164</f>
        <v>0</v>
      </c>
      <c r="G17" s="127">
        <f>data!C163+data!C164</f>
        <v>1206054</v>
      </c>
    </row>
    <row r="18" spans="1:7" ht="20.100000000000001" customHeight="1">
      <c r="A18" s="63" t="s">
        <v>857</v>
      </c>
      <c r="B18" s="127">
        <f>data!D160</f>
        <v>24</v>
      </c>
      <c r="C18" s="127">
        <f>data!D161</f>
        <v>4050</v>
      </c>
      <c r="D18" s="127">
        <f>data!D162</f>
        <v>0</v>
      </c>
      <c r="E18" s="127">
        <f>data!D163</f>
        <v>886627</v>
      </c>
      <c r="F18" s="127">
        <f>data!D164</f>
        <v>0</v>
      </c>
      <c r="G18" s="127">
        <f>data!D163+data!D164</f>
        <v>886627</v>
      </c>
    </row>
    <row r="19" spans="1:7" ht="20.100000000000001" customHeight="1">
      <c r="A19" s="78" t="s">
        <v>229</v>
      </c>
      <c r="B19" s="127">
        <f>data!E160</f>
        <v>49</v>
      </c>
      <c r="C19" s="127">
        <f>data!E161</f>
        <v>8279</v>
      </c>
      <c r="D19" s="127">
        <f>data!E162</f>
        <v>0</v>
      </c>
      <c r="E19" s="127">
        <f>data!E163</f>
        <v>2224057</v>
      </c>
      <c r="F19" s="127">
        <f>data!E164</f>
        <v>0</v>
      </c>
      <c r="G19" s="127">
        <f>data!E163+data!E164</f>
        <v>2224057</v>
      </c>
    </row>
    <row r="20" spans="1:7" ht="20.100000000000001" customHeight="1">
      <c r="A20" s="128"/>
      <c r="B20" s="129"/>
      <c r="C20" s="129"/>
      <c r="D20" s="129"/>
      <c r="E20" s="129"/>
      <c r="F20" s="129"/>
      <c r="G20" s="130"/>
    </row>
    <row r="21" spans="1:7" ht="20.100000000000001" customHeight="1">
      <c r="A21" s="68"/>
      <c r="B21" s="69"/>
      <c r="C21" s="69"/>
      <c r="D21" s="69"/>
      <c r="E21" s="69"/>
      <c r="F21" s="69"/>
      <c r="G21" s="70"/>
    </row>
    <row r="22" spans="1:7" ht="20.100000000000001" customHeight="1">
      <c r="A22" s="131" t="s">
        <v>859</v>
      </c>
      <c r="B22" s="62"/>
      <c r="C22" s="62"/>
      <c r="D22" s="62"/>
      <c r="E22" s="62"/>
      <c r="F22" s="62"/>
      <c r="G22" s="132"/>
    </row>
    <row r="23" spans="1:7" ht="20.100000000000001" customHeight="1">
      <c r="A23" s="124"/>
      <c r="B23" s="74" t="s">
        <v>854</v>
      </c>
      <c r="C23" s="74"/>
      <c r="D23" s="74"/>
      <c r="E23" s="74" t="s">
        <v>359</v>
      </c>
      <c r="F23" s="74"/>
      <c r="G23" s="74"/>
    </row>
    <row r="24" spans="1:7" ht="20.100000000000001" customHeight="1">
      <c r="A24" s="126" t="s">
        <v>855</v>
      </c>
      <c r="B24" s="79" t="s">
        <v>332</v>
      </c>
      <c r="C24" s="79" t="s">
        <v>856</v>
      </c>
      <c r="D24" s="79" t="s">
        <v>355</v>
      </c>
      <c r="E24" s="79" t="s">
        <v>194</v>
      </c>
      <c r="F24" s="79" t="s">
        <v>157</v>
      </c>
      <c r="G24" s="79" t="s">
        <v>229</v>
      </c>
    </row>
    <row r="25" spans="1:7" ht="20.100000000000001" customHeight="1">
      <c r="A25" s="63" t="s">
        <v>353</v>
      </c>
      <c r="B25" s="127">
        <f>data!B166</f>
        <v>0</v>
      </c>
      <c r="C25" s="127">
        <f>data!B167</f>
        <v>0</v>
      </c>
      <c r="D25" s="127">
        <f>data!B168</f>
        <v>0</v>
      </c>
      <c r="E25" s="127">
        <f>data!B169</f>
        <v>0</v>
      </c>
      <c r="F25" s="127">
        <f>data!B170</f>
        <v>0</v>
      </c>
      <c r="G25" s="127">
        <f>data!B169+data!B170</f>
        <v>0</v>
      </c>
    </row>
    <row r="26" spans="1:7" ht="20.100000000000001" customHeight="1">
      <c r="A26" s="63" t="s">
        <v>354</v>
      </c>
      <c r="B26" s="127">
        <f>data!C166</f>
        <v>0</v>
      </c>
      <c r="C26" s="127">
        <f>data!C167</f>
        <v>0</v>
      </c>
      <c r="D26" s="127">
        <f>data!C168</f>
        <v>0</v>
      </c>
      <c r="E26" s="127">
        <f>data!C169</f>
        <v>0</v>
      </c>
      <c r="F26" s="127">
        <f>data!C170</f>
        <v>0</v>
      </c>
      <c r="G26" s="127">
        <f>data!C169+data!C170</f>
        <v>0</v>
      </c>
    </row>
    <row r="27" spans="1:7" ht="20.100000000000001" customHeight="1">
      <c r="A27" s="63" t="s">
        <v>857</v>
      </c>
      <c r="B27" s="127">
        <f>data!D166</f>
        <v>0</v>
      </c>
      <c r="C27" s="127">
        <f>data!D167</f>
        <v>0</v>
      </c>
      <c r="D27" s="127">
        <f>data!D168</f>
        <v>0</v>
      </c>
      <c r="E27" s="127">
        <f>data!D169</f>
        <v>0</v>
      </c>
      <c r="F27" s="127">
        <f>data!D170</f>
        <v>0</v>
      </c>
      <c r="G27" s="127">
        <f>data!D169+data!D170</f>
        <v>0</v>
      </c>
    </row>
    <row r="28" spans="1:7" ht="20.100000000000001" customHeight="1">
      <c r="A28" s="78" t="s">
        <v>229</v>
      </c>
      <c r="B28" s="127">
        <f>data!E166</f>
        <v>0</v>
      </c>
      <c r="C28" s="127">
        <f>data!E167</f>
        <v>0</v>
      </c>
      <c r="D28" s="127">
        <f>data!E168</f>
        <v>0</v>
      </c>
      <c r="E28" s="127">
        <f>data!E169</f>
        <v>0</v>
      </c>
      <c r="F28" s="127">
        <f>data!E170</f>
        <v>0</v>
      </c>
      <c r="G28" s="127">
        <f>data!E169+data!E170</f>
        <v>0</v>
      </c>
    </row>
    <row r="29" spans="1:7" ht="20.100000000000001" customHeight="1">
      <c r="A29" s="128"/>
      <c r="B29" s="129"/>
      <c r="C29" s="129"/>
      <c r="D29" s="129"/>
      <c r="E29" s="129"/>
      <c r="F29" s="129"/>
      <c r="G29" s="130"/>
    </row>
    <row r="30" spans="1:7" ht="20.100000000000001" customHeight="1">
      <c r="A30" s="68"/>
      <c r="B30" s="81"/>
      <c r="C30" s="69"/>
      <c r="D30" s="69"/>
      <c r="E30" s="69"/>
      <c r="F30" s="69"/>
      <c r="G30" s="70"/>
    </row>
    <row r="31" spans="1:7" ht="20.100000000000001" customHeight="1">
      <c r="A31" s="134" t="s">
        <v>860</v>
      </c>
      <c r="B31" s="135"/>
      <c r="C31" s="66"/>
      <c r="D31" s="65"/>
      <c r="E31" s="65"/>
      <c r="F31" s="65"/>
      <c r="G31" s="136"/>
    </row>
    <row r="32" spans="1:7" ht="20.100000000000001" customHeight="1">
      <c r="A32" s="137"/>
      <c r="B32" s="138" t="s">
        <v>861</v>
      </c>
      <c r="C32" s="139">
        <f>data!B173</f>
        <v>317915</v>
      </c>
      <c r="D32" s="66"/>
      <c r="E32" s="66"/>
      <c r="F32" s="66"/>
      <c r="G32" s="84"/>
    </row>
    <row r="33" spans="1:7" ht="20.100000000000001" customHeight="1">
      <c r="A33" s="137"/>
      <c r="B33" s="140" t="s">
        <v>862</v>
      </c>
      <c r="C33" s="135">
        <f>data!C173</f>
        <v>232208</v>
      </c>
      <c r="D33" s="135"/>
      <c r="E33" s="135"/>
      <c r="F33" s="135"/>
      <c r="G33" s="72"/>
    </row>
  </sheetData>
  <phoneticPr fontId="0" type="noConversion"/>
  <printOptions horizontalCentered="1" verticalCentered="1" gridLines="1" gridLinesSet="0"/>
  <pageMargins left="0" right="0" top="0" bottom="0" header="0" footer="0"/>
  <pageSetup scale="87" orientation="landscape"/>
  <headerFooter alignWithMargins="0"/>
  <customProperties>
    <customPr name="OrphanNamesChecke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DE960-D7F5-4E6F-8B25-4F77CA1C34EC}">
  <sheetPr codeName="Sheet5">
    <pageSetUpPr fitToPage="1"/>
  </sheetPr>
  <dimension ref="A1:C41"/>
  <sheetViews>
    <sheetView topLeftCell="A4" workbookViewId="0">
      <selection activeCell="C18" sqref="C18"/>
    </sheetView>
  </sheetViews>
  <sheetFormatPr defaultColWidth="8.77734375" defaultRowHeight="15"/>
  <cols>
    <col min="1" max="1" width="5.77734375" style="1" customWidth="1"/>
    <col min="2" max="2" width="54.109375" style="1" customWidth="1"/>
    <col min="3" max="3" width="13.77734375" style="1" customWidth="1"/>
    <col min="4" max="8" width="8.77734375" style="1" customWidth="1"/>
    <col min="9" max="16384" width="8.77734375" style="1"/>
  </cols>
  <sheetData>
    <row r="1" spans="1:3" ht="20.100000000000001" customHeight="1">
      <c r="A1" s="141" t="s">
        <v>362</v>
      </c>
      <c r="B1" s="62"/>
      <c r="C1" s="61" t="s">
        <v>863</v>
      </c>
    </row>
    <row r="2" spans="1:3" ht="20.100000000000001" customHeight="1">
      <c r="A2" s="86"/>
    </row>
    <row r="3" spans="1:3" ht="20.100000000000001" customHeight="1">
      <c r="A3" s="120" t="str">
        <f>"Hospital: "&amp;data!C98</f>
        <v>Hospital: Odessa Memorial Healthcare Center</v>
      </c>
      <c r="B3" s="69"/>
      <c r="C3" s="142" t="str">
        <f>"FYE: "&amp;data!C96</f>
        <v>FYE: 12/31/2024</v>
      </c>
    </row>
    <row r="4" spans="1:3" ht="20.100000000000001" customHeight="1">
      <c r="A4" s="69"/>
    </row>
    <row r="5" spans="1:3" ht="20.100000000000001" customHeight="1">
      <c r="A5" s="63">
        <v>1</v>
      </c>
      <c r="B5" s="75" t="s">
        <v>363</v>
      </c>
      <c r="C5" s="123"/>
    </row>
    <row r="6" spans="1:3" ht="20.100000000000001" customHeight="1">
      <c r="A6" s="143">
        <v>2</v>
      </c>
      <c r="B6" s="64" t="s">
        <v>864</v>
      </c>
      <c r="C6" s="63">
        <f>data!C181</f>
        <v>371135</v>
      </c>
    </row>
    <row r="7" spans="1:3" ht="20.100000000000001" customHeight="1">
      <c r="A7" s="144">
        <v>3</v>
      </c>
      <c r="B7" s="83" t="s">
        <v>365</v>
      </c>
      <c r="C7" s="63">
        <f>data!C182</f>
        <v>16902</v>
      </c>
    </row>
    <row r="8" spans="1:3" ht="20.100000000000001" customHeight="1">
      <c r="A8" s="144">
        <v>4</v>
      </c>
      <c r="B8" s="64" t="s">
        <v>366</v>
      </c>
      <c r="C8" s="63">
        <f>data!C183</f>
        <v>89008</v>
      </c>
    </row>
    <row r="9" spans="1:3" ht="20.100000000000001" customHeight="1">
      <c r="A9" s="144">
        <v>5</v>
      </c>
      <c r="B9" s="64" t="s">
        <v>367</v>
      </c>
      <c r="C9" s="63">
        <f>data!C184</f>
        <v>505650</v>
      </c>
    </row>
    <row r="10" spans="1:3" ht="20.100000000000001" customHeight="1">
      <c r="A10" s="144">
        <v>6</v>
      </c>
      <c r="B10" s="64" t="s">
        <v>368</v>
      </c>
      <c r="C10" s="63">
        <f>data!C185</f>
        <v>0</v>
      </c>
    </row>
    <row r="11" spans="1:3" ht="20.100000000000001" customHeight="1">
      <c r="A11" s="144">
        <v>7</v>
      </c>
      <c r="B11" s="64" t="s">
        <v>369</v>
      </c>
      <c r="C11" s="63">
        <f>data!C186</f>
        <v>128937</v>
      </c>
    </row>
    <row r="12" spans="1:3" ht="20.100000000000001" customHeight="1">
      <c r="A12" s="144">
        <v>8</v>
      </c>
      <c r="B12" s="64" t="s">
        <v>370</v>
      </c>
      <c r="C12" s="63">
        <f>data!C187</f>
        <v>-22674</v>
      </c>
    </row>
    <row r="13" spans="1:3" ht="20.100000000000001" customHeight="1">
      <c r="A13" s="144">
        <v>9</v>
      </c>
      <c r="B13" s="64" t="s">
        <v>370</v>
      </c>
      <c r="C13" s="63">
        <f>data!C188</f>
        <v>0</v>
      </c>
    </row>
    <row r="14" spans="1:3" ht="20.100000000000001" customHeight="1">
      <c r="A14" s="144">
        <v>10</v>
      </c>
      <c r="B14" s="64" t="s">
        <v>865</v>
      </c>
      <c r="C14" s="63">
        <f>data!D189</f>
        <v>1088958</v>
      </c>
    </row>
    <row r="15" spans="1:3" ht="20.100000000000001" customHeight="1">
      <c r="A15" s="68"/>
      <c r="B15" s="69"/>
      <c r="C15" s="70"/>
    </row>
    <row r="16" spans="1:3" ht="20.100000000000001" customHeight="1">
      <c r="A16" s="68"/>
      <c r="B16" s="69"/>
      <c r="C16" s="70"/>
    </row>
    <row r="17" spans="1:3" ht="20.100000000000001" customHeight="1">
      <c r="A17" s="145">
        <v>11</v>
      </c>
      <c r="B17" s="76" t="s">
        <v>371</v>
      </c>
      <c r="C17" s="77"/>
    </row>
    <row r="18" spans="1:3" ht="20.100000000000001" customHeight="1">
      <c r="A18" s="63">
        <v>12</v>
      </c>
      <c r="B18" s="64" t="s">
        <v>866</v>
      </c>
      <c r="C18" s="63">
        <f>data!C191</f>
        <v>2750</v>
      </c>
    </row>
    <row r="19" spans="1:3" ht="20.100000000000001" customHeight="1">
      <c r="A19" s="63">
        <v>13</v>
      </c>
      <c r="B19" s="64" t="s">
        <v>867</v>
      </c>
      <c r="C19" s="63">
        <f>data!C192</f>
        <v>20413</v>
      </c>
    </row>
    <row r="20" spans="1:3" ht="20.100000000000001" customHeight="1">
      <c r="A20" s="63">
        <v>14</v>
      </c>
      <c r="B20" s="64" t="s">
        <v>868</v>
      </c>
      <c r="C20" s="63">
        <f>data!D193</f>
        <v>23163</v>
      </c>
    </row>
    <row r="21" spans="1:3" ht="20.100000000000001" customHeight="1">
      <c r="A21" s="68"/>
      <c r="B21" s="69"/>
      <c r="C21" s="70"/>
    </row>
    <row r="22" spans="1:3" ht="20.100000000000001" customHeight="1">
      <c r="A22" s="68"/>
      <c r="C22" s="146"/>
    </row>
    <row r="23" spans="1:3" ht="20.100000000000001" customHeight="1">
      <c r="A23" s="124">
        <v>15</v>
      </c>
      <c r="B23" s="147" t="s">
        <v>374</v>
      </c>
      <c r="C23" s="123"/>
    </row>
    <row r="24" spans="1:3" ht="20.100000000000001" customHeight="1">
      <c r="A24" s="63">
        <v>16</v>
      </c>
      <c r="B24" s="75" t="s">
        <v>869</v>
      </c>
      <c r="C24" s="148"/>
    </row>
    <row r="25" spans="1:3" ht="20.100000000000001" customHeight="1">
      <c r="A25" s="63">
        <v>17</v>
      </c>
      <c r="B25" s="64" t="s">
        <v>870</v>
      </c>
      <c r="C25" s="63">
        <f>data!C195</f>
        <v>108850</v>
      </c>
    </row>
    <row r="26" spans="1:3" ht="20.100000000000001" customHeight="1">
      <c r="A26" s="63">
        <v>18</v>
      </c>
      <c r="B26" s="64" t="s">
        <v>376</v>
      </c>
      <c r="C26" s="63">
        <f>data!C196</f>
        <v>34897</v>
      </c>
    </row>
    <row r="27" spans="1:3" ht="20.100000000000001" customHeight="1">
      <c r="A27" s="63">
        <v>19</v>
      </c>
      <c r="B27" s="64" t="s">
        <v>871</v>
      </c>
      <c r="C27" s="63">
        <f>data!D197</f>
        <v>143747</v>
      </c>
    </row>
    <row r="28" spans="1:3" ht="20.100000000000001" customHeight="1">
      <c r="A28" s="68"/>
      <c r="B28" s="69"/>
      <c r="C28" s="70"/>
    </row>
    <row r="29" spans="1:3" ht="20.100000000000001" customHeight="1">
      <c r="A29" s="68"/>
      <c r="B29" s="69"/>
      <c r="C29" s="70"/>
    </row>
    <row r="30" spans="1:3" ht="20.100000000000001" customHeight="1">
      <c r="A30" s="124">
        <v>20</v>
      </c>
      <c r="B30" s="147" t="s">
        <v>872</v>
      </c>
      <c r="C30" s="133"/>
    </row>
    <row r="31" spans="1:3" ht="20.100000000000001" customHeight="1">
      <c r="A31" s="63">
        <v>21</v>
      </c>
      <c r="B31" s="64" t="s">
        <v>378</v>
      </c>
      <c r="C31" s="63">
        <f>data!C199</f>
        <v>12131</v>
      </c>
    </row>
    <row r="32" spans="1:3" ht="20.100000000000001" customHeight="1">
      <c r="A32" s="63">
        <v>22</v>
      </c>
      <c r="B32" s="64" t="s">
        <v>873</v>
      </c>
      <c r="C32" s="63">
        <f>data!C200</f>
        <v>41361</v>
      </c>
    </row>
    <row r="33" spans="1:3" ht="20.100000000000001" customHeight="1">
      <c r="A33" s="63">
        <v>23</v>
      </c>
      <c r="B33" s="64" t="s">
        <v>158</v>
      </c>
      <c r="C33" s="63">
        <f>data!C201</f>
        <v>0</v>
      </c>
    </row>
    <row r="34" spans="1:3" ht="20.100000000000001" customHeight="1">
      <c r="A34" s="63">
        <v>24</v>
      </c>
      <c r="B34" s="64" t="s">
        <v>874</v>
      </c>
      <c r="C34" s="63">
        <f>data!D202</f>
        <v>53492</v>
      </c>
    </row>
    <row r="35" spans="1:3" ht="20.100000000000001" customHeight="1">
      <c r="A35" s="68"/>
      <c r="B35" s="69"/>
      <c r="C35" s="70"/>
    </row>
    <row r="36" spans="1:3" ht="20.100000000000001" customHeight="1">
      <c r="A36" s="68"/>
      <c r="B36" s="69"/>
      <c r="C36" s="70"/>
    </row>
    <row r="37" spans="1:3" ht="20.100000000000001" customHeight="1">
      <c r="A37" s="124">
        <v>25</v>
      </c>
      <c r="B37" s="147" t="s">
        <v>380</v>
      </c>
      <c r="C37" s="123"/>
    </row>
    <row r="38" spans="1:3" ht="20.100000000000001" customHeight="1">
      <c r="A38" s="63">
        <v>26</v>
      </c>
      <c r="B38" s="64" t="s">
        <v>875</v>
      </c>
      <c r="C38" s="63">
        <f>data!C204</f>
        <v>0</v>
      </c>
    </row>
    <row r="39" spans="1:3" ht="20.100000000000001" customHeight="1">
      <c r="A39" s="63">
        <v>27</v>
      </c>
      <c r="B39" s="64" t="s">
        <v>382</v>
      </c>
      <c r="C39" s="63">
        <f>data!C205</f>
        <v>172766</v>
      </c>
    </row>
    <row r="40" spans="1:3" ht="20.100000000000001" customHeight="1">
      <c r="A40" s="63">
        <v>28</v>
      </c>
      <c r="B40" s="64" t="s">
        <v>876</v>
      </c>
      <c r="C40" s="63">
        <f>data!D206</f>
        <v>172766</v>
      </c>
    </row>
    <row r="41" spans="1:3">
      <c r="A41" s="69"/>
      <c r="B41" s="69"/>
      <c r="C41" s="69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  <customProperties>
    <customPr name="OrphanNamesChecke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7AAB7-B376-4461-851F-AD0CD907E1E2}">
  <sheetPr codeName="Sheet6">
    <pageSetUpPr fitToPage="1"/>
  </sheetPr>
  <dimension ref="A1:F32"/>
  <sheetViews>
    <sheetView topLeftCell="A7" workbookViewId="0">
      <selection activeCell="C24" sqref="C24"/>
    </sheetView>
  </sheetViews>
  <sheetFormatPr defaultColWidth="8.77734375" defaultRowHeight="20.100000000000001" customHeight="1"/>
  <cols>
    <col min="1" max="1" width="5.77734375" style="1" customWidth="1"/>
    <col min="2" max="2" width="22.5546875" style="1" customWidth="1"/>
    <col min="3" max="5" width="13.77734375" style="1" customWidth="1"/>
    <col min="6" max="6" width="15.77734375" style="1" customWidth="1"/>
    <col min="7" max="11" width="8.77734375" style="1" customWidth="1"/>
    <col min="12" max="16384" width="8.77734375" style="1"/>
  </cols>
  <sheetData>
    <row r="1" spans="1:6" ht="20.100000000000001" customHeight="1">
      <c r="A1" s="141" t="s">
        <v>383</v>
      </c>
      <c r="B1" s="62"/>
      <c r="C1" s="62"/>
      <c r="D1" s="62"/>
      <c r="E1" s="62"/>
      <c r="F1" s="61" t="s">
        <v>877</v>
      </c>
    </row>
    <row r="3" spans="1:6" ht="20.100000000000001" customHeight="1">
      <c r="A3" s="120" t="str">
        <f>"Hospital: "&amp;data!C98</f>
        <v>Hospital: Odessa Memorial Healthcare Center</v>
      </c>
      <c r="F3" s="142" t="str">
        <f>"FYE: "&amp;data!C96</f>
        <v>FYE: 12/31/2024</v>
      </c>
    </row>
    <row r="4" spans="1:6" ht="20.100000000000001" customHeight="1">
      <c r="A4" s="148" t="s">
        <v>384</v>
      </c>
      <c r="B4" s="74"/>
      <c r="C4" s="74"/>
      <c r="D4" s="75"/>
      <c r="E4" s="75"/>
      <c r="F4" s="74"/>
    </row>
    <row r="5" spans="1:6" ht="20.100000000000001" customHeight="1">
      <c r="A5" s="124"/>
      <c r="B5" s="150"/>
      <c r="C5" s="151" t="s">
        <v>878</v>
      </c>
      <c r="D5" s="151"/>
      <c r="E5" s="151"/>
      <c r="F5" s="151" t="s">
        <v>879</v>
      </c>
    </row>
    <row r="6" spans="1:6" ht="20.100000000000001" customHeight="1">
      <c r="A6" s="152"/>
      <c r="B6" s="70"/>
      <c r="C6" s="153" t="s">
        <v>880</v>
      </c>
      <c r="D6" s="153" t="s">
        <v>386</v>
      </c>
      <c r="E6" s="153" t="s">
        <v>881</v>
      </c>
      <c r="F6" s="153" t="s">
        <v>880</v>
      </c>
    </row>
    <row r="7" spans="1:6" ht="20.100000000000001" customHeight="1">
      <c r="A7" s="63">
        <v>1</v>
      </c>
      <c r="B7" s="67" t="s">
        <v>389</v>
      </c>
      <c r="C7" s="67">
        <f>data!B211</f>
        <v>16481</v>
      </c>
      <c r="D7" s="67">
        <f>data!C211</f>
        <v>0</v>
      </c>
      <c r="E7" s="67">
        <f>data!D211</f>
        <v>0</v>
      </c>
      <c r="F7" s="67">
        <f>data!E211</f>
        <v>16481</v>
      </c>
    </row>
    <row r="8" spans="1:6" ht="20.100000000000001" customHeight="1">
      <c r="A8" s="63">
        <v>2</v>
      </c>
      <c r="B8" s="67" t="s">
        <v>390</v>
      </c>
      <c r="C8" s="67">
        <f>data!B212</f>
        <v>443865</v>
      </c>
      <c r="D8" s="67">
        <f>data!C212</f>
        <v>0</v>
      </c>
      <c r="E8" s="67">
        <f>data!D212</f>
        <v>0</v>
      </c>
      <c r="F8" s="67">
        <f>data!E212</f>
        <v>443865</v>
      </c>
    </row>
    <row r="9" spans="1:6" ht="20.100000000000001" customHeight="1">
      <c r="A9" s="63">
        <v>3</v>
      </c>
      <c r="B9" s="67" t="s">
        <v>391</v>
      </c>
      <c r="C9" s="67">
        <f>data!B213</f>
        <v>6408501</v>
      </c>
      <c r="D9" s="67">
        <f>data!C213</f>
        <v>330220</v>
      </c>
      <c r="E9" s="67">
        <f>data!D213</f>
        <v>0</v>
      </c>
      <c r="F9" s="67">
        <f>data!E213</f>
        <v>6738721</v>
      </c>
    </row>
    <row r="10" spans="1:6" ht="20.100000000000001" customHeight="1">
      <c r="A10" s="63">
        <v>4</v>
      </c>
      <c r="B10" s="67" t="s">
        <v>882</v>
      </c>
      <c r="C10" s="67">
        <f>data!B214</f>
        <v>0</v>
      </c>
      <c r="D10" s="67">
        <f>data!C214</f>
        <v>0</v>
      </c>
      <c r="E10" s="67">
        <f>data!D214</f>
        <v>0</v>
      </c>
      <c r="F10" s="67">
        <f>data!E214</f>
        <v>0</v>
      </c>
    </row>
    <row r="11" spans="1:6" ht="20.100000000000001" customHeight="1">
      <c r="A11" s="63">
        <v>5</v>
      </c>
      <c r="B11" s="67" t="s">
        <v>883</v>
      </c>
      <c r="C11" s="67">
        <f>data!B215</f>
        <v>7945090</v>
      </c>
      <c r="D11" s="67">
        <f>data!C215</f>
        <v>144200</v>
      </c>
      <c r="E11" s="67">
        <f>data!D215</f>
        <v>0</v>
      </c>
      <c r="F11" s="67">
        <f>data!E215</f>
        <v>8089290</v>
      </c>
    </row>
    <row r="12" spans="1:6" ht="20.100000000000001" customHeight="1">
      <c r="A12" s="63">
        <v>6</v>
      </c>
      <c r="B12" s="67" t="s">
        <v>884</v>
      </c>
      <c r="C12" s="67">
        <f>data!B216</f>
        <v>1391758</v>
      </c>
      <c r="D12" s="67">
        <f>data!C216</f>
        <v>0</v>
      </c>
      <c r="E12" s="67">
        <f>data!D216</f>
        <v>0</v>
      </c>
      <c r="F12" s="67">
        <f>data!E216</f>
        <v>1391758</v>
      </c>
    </row>
    <row r="13" spans="1:6" ht="20.100000000000001" customHeight="1">
      <c r="A13" s="63">
        <v>7</v>
      </c>
      <c r="B13" s="67" t="s">
        <v>885</v>
      </c>
      <c r="C13" s="67">
        <f>data!B217</f>
        <v>0</v>
      </c>
      <c r="D13" s="67">
        <f>data!C217</f>
        <v>0</v>
      </c>
      <c r="E13" s="67">
        <f>data!D217</f>
        <v>0</v>
      </c>
      <c r="F13" s="67">
        <f>data!E217</f>
        <v>0</v>
      </c>
    </row>
    <row r="14" spans="1:6" ht="20.100000000000001" customHeight="1">
      <c r="A14" s="63">
        <v>8</v>
      </c>
      <c r="B14" s="67" t="s">
        <v>396</v>
      </c>
      <c r="C14" s="67">
        <f>data!B218</f>
        <v>3706248</v>
      </c>
      <c r="D14" s="67">
        <f>data!C218</f>
        <v>0</v>
      </c>
      <c r="E14" s="67">
        <f>data!D218</f>
        <v>0</v>
      </c>
      <c r="F14" s="67">
        <f>data!E218</f>
        <v>3706248</v>
      </c>
    </row>
    <row r="15" spans="1:6" ht="20.100000000000001" customHeight="1">
      <c r="A15" s="63">
        <v>9</v>
      </c>
      <c r="B15" s="67" t="s">
        <v>886</v>
      </c>
      <c r="C15" s="67">
        <f>data!B219</f>
        <v>280522</v>
      </c>
      <c r="D15" s="67">
        <f>data!C219</f>
        <v>145833</v>
      </c>
      <c r="E15" s="67">
        <f>data!D219</f>
        <v>321152</v>
      </c>
      <c r="F15" s="67">
        <f>data!E219</f>
        <v>105203</v>
      </c>
    </row>
    <row r="16" spans="1:6" ht="20.100000000000001" customHeight="1">
      <c r="A16" s="63">
        <v>10</v>
      </c>
      <c r="B16" s="67" t="s">
        <v>611</v>
      </c>
      <c r="C16" s="67">
        <f>data!B220</f>
        <v>20192465</v>
      </c>
      <c r="D16" s="67">
        <f>data!C220</f>
        <v>620253</v>
      </c>
      <c r="E16" s="67">
        <f>data!D220</f>
        <v>321152</v>
      </c>
      <c r="F16" s="67">
        <f>data!E220</f>
        <v>20491566</v>
      </c>
    </row>
    <row r="17" spans="1:6" ht="20.100000000000001" customHeight="1">
      <c r="A17" s="68"/>
      <c r="B17" s="69"/>
      <c r="C17" s="69"/>
      <c r="D17" s="69"/>
      <c r="E17" s="69"/>
      <c r="F17" s="70"/>
    </row>
    <row r="18" spans="1:6" ht="20.100000000000001" customHeight="1">
      <c r="A18" s="71"/>
      <c r="F18" s="82"/>
    </row>
    <row r="19" spans="1:6" ht="20.100000000000001" customHeight="1">
      <c r="A19" s="71"/>
      <c r="F19" s="82"/>
    </row>
    <row r="20" spans="1:6" ht="20.100000000000001" customHeight="1">
      <c r="A20" s="148" t="s">
        <v>398</v>
      </c>
      <c r="B20" s="74"/>
      <c r="C20" s="74"/>
      <c r="D20" s="74"/>
      <c r="E20" s="74"/>
      <c r="F20" s="74"/>
    </row>
    <row r="21" spans="1:6" ht="20.100000000000001" customHeight="1">
      <c r="A21" s="154"/>
      <c r="B21" s="146"/>
      <c r="C21" s="153" t="s">
        <v>878</v>
      </c>
      <c r="D21" s="4" t="s">
        <v>229</v>
      </c>
      <c r="E21" s="153"/>
      <c r="F21" s="153" t="s">
        <v>879</v>
      </c>
    </row>
    <row r="22" spans="1:6" ht="20.100000000000001" customHeight="1">
      <c r="A22" s="154"/>
      <c r="B22" s="146"/>
      <c r="C22" s="153" t="s">
        <v>880</v>
      </c>
      <c r="D22" s="153" t="s">
        <v>887</v>
      </c>
      <c r="E22" s="153" t="s">
        <v>881</v>
      </c>
      <c r="F22" s="153" t="s">
        <v>880</v>
      </c>
    </row>
    <row r="23" spans="1:6" ht="20.100000000000001" customHeight="1">
      <c r="A23" s="63">
        <v>11</v>
      </c>
      <c r="B23" s="155" t="s">
        <v>389</v>
      </c>
      <c r="C23" s="155"/>
      <c r="D23" s="155"/>
      <c r="E23" s="155"/>
      <c r="F23" s="155"/>
    </row>
    <row r="24" spans="1:6" ht="20.100000000000001" customHeight="1">
      <c r="A24" s="63">
        <v>12</v>
      </c>
      <c r="B24" s="67" t="s">
        <v>390</v>
      </c>
      <c r="C24" s="67">
        <f>data!B225</f>
        <v>372972</v>
      </c>
      <c r="D24" s="67">
        <f>data!C225</f>
        <v>29078</v>
      </c>
      <c r="E24" s="67">
        <f>data!D225</f>
        <v>0</v>
      </c>
      <c r="F24" s="67">
        <f>data!E225</f>
        <v>402050</v>
      </c>
    </row>
    <row r="25" spans="1:6" ht="20.100000000000001" customHeight="1">
      <c r="A25" s="63">
        <v>13</v>
      </c>
      <c r="B25" s="67" t="s">
        <v>391</v>
      </c>
      <c r="C25" s="67">
        <f>data!B226</f>
        <v>2539674</v>
      </c>
      <c r="D25" s="67">
        <f>data!C226</f>
        <v>219299</v>
      </c>
      <c r="E25" s="67">
        <f>data!D226</f>
        <v>0</v>
      </c>
      <c r="F25" s="67">
        <f>data!E226</f>
        <v>2758973</v>
      </c>
    </row>
    <row r="26" spans="1:6" ht="20.100000000000001" customHeight="1">
      <c r="A26" s="63">
        <v>14</v>
      </c>
      <c r="B26" s="67" t="s">
        <v>882</v>
      </c>
      <c r="C26" s="67">
        <f>data!B227</f>
        <v>0</v>
      </c>
      <c r="D26" s="67">
        <f>data!C227</f>
        <v>0</v>
      </c>
      <c r="E26" s="67">
        <f>data!D227</f>
        <v>0</v>
      </c>
      <c r="F26" s="67">
        <f>data!E227</f>
        <v>0</v>
      </c>
    </row>
    <row r="27" spans="1:6" ht="20.100000000000001" customHeight="1">
      <c r="A27" s="63">
        <v>15</v>
      </c>
      <c r="B27" s="67" t="s">
        <v>883</v>
      </c>
      <c r="C27" s="67">
        <f>data!B228</f>
        <v>6378494</v>
      </c>
      <c r="D27" s="67">
        <f>data!C228</f>
        <v>608898</v>
      </c>
      <c r="E27" s="67">
        <f>data!D228</f>
        <v>0</v>
      </c>
      <c r="F27" s="67">
        <f>data!E228</f>
        <v>6987392</v>
      </c>
    </row>
    <row r="28" spans="1:6" ht="20.100000000000001" customHeight="1">
      <c r="A28" s="63">
        <v>16</v>
      </c>
      <c r="B28" s="67" t="s">
        <v>884</v>
      </c>
      <c r="C28" s="67">
        <f>data!B229</f>
        <v>1365020</v>
      </c>
      <c r="D28" s="67">
        <f>data!C229</f>
        <v>26738</v>
      </c>
      <c r="E28" s="67">
        <f>data!D229</f>
        <v>0</v>
      </c>
      <c r="F28" s="67">
        <f>data!E229</f>
        <v>1391758</v>
      </c>
    </row>
    <row r="29" spans="1:6" ht="20.100000000000001" customHeight="1">
      <c r="A29" s="63">
        <v>17</v>
      </c>
      <c r="B29" s="67" t="s">
        <v>885</v>
      </c>
      <c r="C29" s="67">
        <f>data!B230</f>
        <v>0</v>
      </c>
      <c r="D29" s="67">
        <f>data!C230</f>
        <v>0</v>
      </c>
      <c r="E29" s="67">
        <f>data!D230</f>
        <v>0</v>
      </c>
      <c r="F29" s="67">
        <f>data!E230</f>
        <v>0</v>
      </c>
    </row>
    <row r="30" spans="1:6" ht="20.100000000000001" customHeight="1">
      <c r="A30" s="63">
        <v>18</v>
      </c>
      <c r="B30" s="67" t="s">
        <v>396</v>
      </c>
      <c r="C30" s="67">
        <f>data!B231</f>
        <v>685359</v>
      </c>
      <c r="D30" s="67">
        <f>data!C231</f>
        <v>410139</v>
      </c>
      <c r="E30" s="67">
        <f>data!D231</f>
        <v>0</v>
      </c>
      <c r="F30" s="67">
        <f>data!E231</f>
        <v>1095498</v>
      </c>
    </row>
    <row r="31" spans="1:6" ht="20.100000000000001" customHeight="1">
      <c r="A31" s="63">
        <v>19</v>
      </c>
      <c r="B31" s="67" t="s">
        <v>886</v>
      </c>
      <c r="C31" s="67">
        <f>data!B232</f>
        <v>0</v>
      </c>
      <c r="D31" s="67">
        <f>data!C232</f>
        <v>0</v>
      </c>
      <c r="E31" s="67">
        <f>data!D232</f>
        <v>0</v>
      </c>
      <c r="F31" s="67">
        <f>data!E232</f>
        <v>0</v>
      </c>
    </row>
    <row r="32" spans="1:6" ht="20.100000000000001" customHeight="1">
      <c r="A32" s="63">
        <v>20</v>
      </c>
      <c r="B32" s="67" t="s">
        <v>611</v>
      </c>
      <c r="C32" s="67">
        <f>data!B233</f>
        <v>11341519</v>
      </c>
      <c r="D32" s="67">
        <f>data!C233</f>
        <v>1294152</v>
      </c>
      <c r="E32" s="67">
        <f>data!D233</f>
        <v>0</v>
      </c>
      <c r="F32" s="67">
        <f>data!E233</f>
        <v>12635671</v>
      </c>
    </row>
  </sheetData>
  <phoneticPr fontId="0" type="noConversion"/>
  <printOptions horizontalCentered="1" verticalCentered="1" gridLines="1" gridLinesSet="0"/>
  <pageMargins left="0" right="0" top="0" bottom="0" header="0" footer="0"/>
  <pageSetup scale="93" orientation="portrait"/>
  <headerFooter alignWithMargins="0"/>
  <customProperties>
    <customPr name="OrphanNamesChecke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2EA3D-4EAE-41E7-8921-13A69BAE79DE}">
  <sheetPr codeName="Sheet7">
    <pageSetUpPr fitToPage="1"/>
  </sheetPr>
  <dimension ref="A1:D34"/>
  <sheetViews>
    <sheetView topLeftCell="A13" workbookViewId="0">
      <selection activeCell="D7" sqref="D7"/>
    </sheetView>
  </sheetViews>
  <sheetFormatPr defaultColWidth="8.77734375" defaultRowHeight="20.100000000000001" customHeight="1"/>
  <cols>
    <col min="1" max="1" width="5.77734375" style="1" customWidth="1"/>
    <col min="2" max="2" width="7.77734375" style="1" customWidth="1"/>
    <col min="3" max="3" width="40.77734375" style="1" customWidth="1"/>
    <col min="4" max="4" width="15.77734375" style="1" customWidth="1"/>
    <col min="5" max="9" width="8.77734375" style="1" customWidth="1"/>
    <col min="10" max="16384" width="8.77734375" style="1"/>
  </cols>
  <sheetData>
    <row r="1" spans="1:4" ht="20.100000000000001" customHeight="1">
      <c r="A1" s="62" t="s">
        <v>888</v>
      </c>
      <c r="B1" s="62"/>
      <c r="C1" s="62"/>
      <c r="D1" s="61" t="s">
        <v>889</v>
      </c>
    </row>
    <row r="2" spans="1:4" ht="20.100000000000001" customHeight="1">
      <c r="A2" s="120" t="str">
        <f>"Hospital: "&amp;data!C98</f>
        <v>Hospital: Odessa Memorial Healthcare Center</v>
      </c>
      <c r="B2" s="69"/>
      <c r="C2" s="69"/>
      <c r="D2" s="142" t="str">
        <f>"FYE: "&amp;data!C96</f>
        <v>FYE: 12/31/2024</v>
      </c>
    </row>
    <row r="3" spans="1:4" ht="20.100000000000001" customHeight="1">
      <c r="A3" s="124"/>
      <c r="B3" s="150"/>
      <c r="C3" s="150"/>
      <c r="D3" s="150"/>
    </row>
    <row r="4" spans="1:4" ht="20.100000000000001" customHeight="1">
      <c r="A4" s="144"/>
      <c r="B4" s="156" t="s">
        <v>890</v>
      </c>
      <c r="C4" s="156" t="s">
        <v>891</v>
      </c>
      <c r="D4" s="157"/>
    </row>
    <row r="5" spans="1:4" ht="20.100000000000001" customHeight="1">
      <c r="A5" s="124">
        <v>1</v>
      </c>
      <c r="B5" s="158"/>
      <c r="C5" s="80" t="s">
        <v>400</v>
      </c>
      <c r="D5" s="67">
        <f>data!D237</f>
        <v>55719</v>
      </c>
    </row>
    <row r="6" spans="1:4" ht="20.100000000000001" customHeight="1">
      <c r="A6" s="63">
        <v>2</v>
      </c>
      <c r="B6" s="69"/>
      <c r="C6" s="142" t="s">
        <v>496</v>
      </c>
      <c r="D6" s="153"/>
    </row>
    <row r="7" spans="1:4" ht="20.100000000000001" customHeight="1">
      <c r="A7" s="63">
        <v>3</v>
      </c>
      <c r="B7" s="158">
        <v>5810</v>
      </c>
      <c r="C7" s="67" t="s">
        <v>353</v>
      </c>
      <c r="D7" s="67">
        <f>data!C239</f>
        <v>91715</v>
      </c>
    </row>
    <row r="8" spans="1:4" ht="20.100000000000001" customHeight="1">
      <c r="A8" s="63">
        <v>4</v>
      </c>
      <c r="B8" s="158">
        <v>5820</v>
      </c>
      <c r="C8" s="67" t="s">
        <v>354</v>
      </c>
      <c r="D8" s="67">
        <f>data!C240</f>
        <v>0</v>
      </c>
    </row>
    <row r="9" spans="1:4" ht="20.100000000000001" customHeight="1">
      <c r="A9" s="63">
        <v>5</v>
      </c>
      <c r="B9" s="158">
        <v>5830</v>
      </c>
      <c r="C9" s="67" t="s">
        <v>366</v>
      </c>
      <c r="D9" s="67">
        <f>data!C241</f>
        <v>0</v>
      </c>
    </row>
    <row r="10" spans="1:4" ht="20.100000000000001" customHeight="1">
      <c r="A10" s="63">
        <v>6</v>
      </c>
      <c r="B10" s="158">
        <v>5840</v>
      </c>
      <c r="C10" s="67" t="s">
        <v>405</v>
      </c>
      <c r="D10" s="67">
        <f>data!C242</f>
        <v>0</v>
      </c>
    </row>
    <row r="11" spans="1:4" ht="20.100000000000001" customHeight="1">
      <c r="A11" s="63">
        <v>7</v>
      </c>
      <c r="B11" s="158">
        <v>5850</v>
      </c>
      <c r="C11" s="67" t="s">
        <v>892</v>
      </c>
      <c r="D11" s="67">
        <f>data!C243</f>
        <v>0</v>
      </c>
    </row>
    <row r="12" spans="1:4" ht="20.100000000000001" customHeight="1">
      <c r="A12" s="63">
        <v>8</v>
      </c>
      <c r="B12" s="158">
        <v>5860</v>
      </c>
      <c r="C12" s="67" t="s">
        <v>158</v>
      </c>
      <c r="D12" s="67">
        <f>data!C244</f>
        <v>-3853440</v>
      </c>
    </row>
    <row r="13" spans="1:4" ht="20.100000000000001" customHeight="1">
      <c r="A13" s="63">
        <v>9</v>
      </c>
      <c r="B13" s="67"/>
      <c r="C13" s="67" t="s">
        <v>893</v>
      </c>
      <c r="D13" s="67">
        <f>data!D245</f>
        <v>-3761725</v>
      </c>
    </row>
    <row r="14" spans="1:4" ht="20.100000000000001" customHeight="1">
      <c r="A14" s="152">
        <v>10</v>
      </c>
      <c r="B14" s="79"/>
      <c r="C14" s="79"/>
      <c r="D14" s="79"/>
    </row>
    <row r="15" spans="1:4" ht="20.100000000000001" customHeight="1">
      <c r="A15" s="63">
        <v>11</v>
      </c>
      <c r="B15" s="159"/>
      <c r="C15" s="159" t="s">
        <v>409</v>
      </c>
      <c r="D15" s="153"/>
    </row>
    <row r="16" spans="1:4" ht="20.100000000000001" customHeight="1">
      <c r="A16" s="152">
        <v>12</v>
      </c>
      <c r="B16" s="79"/>
      <c r="C16" s="64" t="s">
        <v>894</v>
      </c>
      <c r="D16" s="63">
        <f>data!C247</f>
        <v>53</v>
      </c>
    </row>
    <row r="17" spans="1:4" ht="20.100000000000001" customHeight="1">
      <c r="A17" s="63">
        <v>13</v>
      </c>
      <c r="B17" s="159"/>
      <c r="C17" s="69"/>
      <c r="D17" s="70"/>
    </row>
    <row r="18" spans="1:4" ht="20.100000000000001" customHeight="1">
      <c r="A18" s="63">
        <v>14</v>
      </c>
      <c r="B18" s="160">
        <v>5900</v>
      </c>
      <c r="C18" s="67" t="s">
        <v>411</v>
      </c>
      <c r="D18" s="67">
        <f>data!C249</f>
        <v>35954.03</v>
      </c>
    </row>
    <row r="19" spans="1:4" ht="20.100000000000001" customHeight="1">
      <c r="A19" s="161">
        <v>15</v>
      </c>
      <c r="B19" s="158">
        <v>5910</v>
      </c>
      <c r="C19" s="80" t="s">
        <v>895</v>
      </c>
      <c r="D19" s="67">
        <f>data!C250</f>
        <v>52840.97</v>
      </c>
    </row>
    <row r="20" spans="1:4" ht="20.100000000000001" customHeight="1">
      <c r="A20" s="63">
        <v>16</v>
      </c>
      <c r="B20" s="67"/>
      <c r="C20" s="67"/>
      <c r="D20" s="79"/>
    </row>
    <row r="21" spans="1:4" ht="20.100000000000001" customHeight="1">
      <c r="A21" s="63">
        <v>17</v>
      </c>
      <c r="B21" s="79"/>
      <c r="C21" s="79"/>
      <c r="D21" s="79"/>
    </row>
    <row r="22" spans="1:4" ht="20.100000000000001" customHeight="1">
      <c r="A22" s="152">
        <v>18</v>
      </c>
      <c r="B22" s="79"/>
      <c r="C22" s="79" t="s">
        <v>896</v>
      </c>
      <c r="D22" s="67">
        <f>data!D252</f>
        <v>88795</v>
      </c>
    </row>
    <row r="23" spans="1:4" ht="20.100000000000001" customHeight="1">
      <c r="A23" s="161">
        <v>19</v>
      </c>
      <c r="B23" s="159"/>
      <c r="C23" s="159"/>
      <c r="D23" s="153"/>
    </row>
    <row r="24" spans="1:4" ht="20.100000000000001" customHeight="1">
      <c r="A24" s="162">
        <v>20</v>
      </c>
      <c r="B24" s="158">
        <v>5970</v>
      </c>
      <c r="C24" s="67" t="s">
        <v>415</v>
      </c>
      <c r="D24" s="67">
        <f>data!C254</f>
        <v>0</v>
      </c>
    </row>
    <row r="25" spans="1:4" ht="20.100000000000001" customHeight="1">
      <c r="A25" s="161">
        <v>21</v>
      </c>
      <c r="B25" s="69"/>
      <c r="C25" s="69"/>
      <c r="D25" s="153"/>
    </row>
    <row r="26" spans="1:4" ht="20.100000000000001" customHeight="1">
      <c r="A26" s="63">
        <v>22</v>
      </c>
      <c r="B26" s="158">
        <v>5980</v>
      </c>
      <c r="C26" s="67" t="s">
        <v>897</v>
      </c>
      <c r="D26" s="67">
        <f>data!C255</f>
        <v>0</v>
      </c>
    </row>
    <row r="27" spans="1:4" ht="20.100000000000001" customHeight="1">
      <c r="A27" s="144">
        <v>23</v>
      </c>
      <c r="B27" s="163" t="s">
        <v>898</v>
      </c>
      <c r="C27" s="79"/>
      <c r="D27" s="67">
        <f>data!D258</f>
        <v>-3617211</v>
      </c>
    </row>
    <row r="28" spans="1:4" ht="20.100000000000001" customHeight="1">
      <c r="A28" s="72">
        <v>24</v>
      </c>
      <c r="B28" s="138" t="s">
        <v>899</v>
      </c>
      <c r="C28" s="81"/>
      <c r="D28" s="157"/>
    </row>
    <row r="29" spans="1:4" ht="20.100000000000001" customHeight="1">
      <c r="A29" s="164"/>
      <c r="B29" s="165"/>
      <c r="C29" s="165"/>
      <c r="D29" s="79"/>
    </row>
    <row r="30" spans="1:4" ht="20.100000000000001" customHeight="1">
      <c r="A30" s="166"/>
      <c r="B30" s="64"/>
      <c r="C30" s="64"/>
      <c r="D30" s="79"/>
    </row>
    <row r="31" spans="1:4" ht="20.100000000000001" customHeight="1">
      <c r="A31" s="166"/>
      <c r="B31" s="64"/>
      <c r="C31" s="64"/>
      <c r="D31" s="79"/>
    </row>
    <row r="32" spans="1:4" ht="20.100000000000001" customHeight="1">
      <c r="A32" s="166"/>
      <c r="B32" s="64"/>
      <c r="C32" s="64"/>
      <c r="D32" s="79"/>
    </row>
    <row r="33" spans="1:4" ht="20.100000000000001" customHeight="1">
      <c r="A33" s="166"/>
      <c r="B33" s="64"/>
      <c r="C33" s="64"/>
      <c r="D33" s="67"/>
    </row>
    <row r="34" spans="1:4" ht="20.100000000000001" customHeight="1">
      <c r="A34" s="167"/>
      <c r="B34" s="66"/>
      <c r="C34" s="66"/>
      <c r="D34" s="84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  <customProperties>
    <customPr name="OrphanNamesChecked" r:id="rId1"/>
  </customProperties>
</worksheet>
</file>

<file path=docMetadata/LabelInfo.xml><?xml version="1.0" encoding="utf-8"?>
<clbl:labelList xmlns:clbl="http://schemas.microsoft.com/office/2020/mipLabelMetadata">
  <clbl:label id="{1520fa42-cf58-4c22-8b93-58cf1d3bd1cb}" enabled="1" method="Standard" siteId="{11d0e217-264e-400a-8ba0-57dcc127d72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data</vt:lpstr>
      <vt:lpstr>Transmittal</vt:lpstr>
      <vt:lpstr>Responses-1</vt:lpstr>
      <vt:lpstr>Responses-2</vt:lpstr>
      <vt:lpstr>INFO_PG1</vt:lpstr>
      <vt:lpstr>INFO_PG2</vt:lpstr>
      <vt:lpstr>SS2_3_5_6</vt:lpstr>
      <vt:lpstr>SS4</vt:lpstr>
      <vt:lpstr>SS8</vt:lpstr>
      <vt:lpstr>FS</vt:lpstr>
      <vt:lpstr>CC</vt:lpstr>
      <vt:lpstr>Prior Year</vt:lpstr>
      <vt:lpstr>Contact</vt:lpstr>
      <vt:lpstr>Support</vt:lpstr>
      <vt:lpstr>Hospital</vt:lpstr>
      <vt:lpstr>Funds</vt:lpstr>
      <vt:lpstr>CostCenter</vt:lpstr>
      <vt:lpstr>'Prior Year'!_Fill</vt:lpstr>
      <vt:lpstr>CostCenter!Costcenter</vt:lpstr>
      <vt:lpstr>data!Extract</vt:lpstr>
      <vt:lpstr>'Prior Year'!Extract</vt:lpstr>
      <vt:lpstr>CostCenter!Funds</vt:lpstr>
      <vt:lpstr>Funds!Funds</vt:lpstr>
      <vt:lpstr>Hospital!Hospital</vt:lpstr>
      <vt:lpstr>CC!Print_Area</vt:lpstr>
      <vt:lpstr>FS!Print_Area</vt:lpstr>
      <vt:lpstr>INFO_PG1!Print_Area</vt:lpstr>
      <vt:lpstr>INFO_PG2!Print_Area</vt:lpstr>
      <vt:lpstr>SS2_3_5_6!Print_Area</vt:lpstr>
      <vt:lpstr>'SS4'!Print_Area</vt:lpstr>
      <vt:lpstr>'SS8'!Print_Area</vt:lpstr>
      <vt:lpstr>CostCenter!Support</vt:lpstr>
      <vt:lpstr>Funds!Support</vt:lpstr>
      <vt:lpstr>Hospital!Support</vt:lpstr>
      <vt:lpstr>Support!Support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Taylor, Mckenzie (DOH)</cp:lastModifiedBy>
  <cp:lastPrinted>2024-04-17T17:23:16Z</cp:lastPrinted>
  <dcterms:created xsi:type="dcterms:W3CDTF">1999-06-02T22:01:56Z</dcterms:created>
  <dcterms:modified xsi:type="dcterms:W3CDTF">2025-07-02T17:58:46Z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2022-05-09T16:20:17Z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0a767031-047d-4cda-b2dc-bd144bba2c37</vt:lpwstr>
  </property>
  <property fmtid="{D5CDD505-2E9C-101B-9397-08002B2CF9AE}" pid="8" name="MSIP_Label_1520fa42-cf58-4c22-8b93-58cf1d3bd1cb_ContentBits">
    <vt:lpwstr>0</vt:lpwstr>
  </property>
  <property fmtid="{D5CDD505-2E9C-101B-9397-08002B2CF9AE}" pid="9" name="Tags">
    <vt:lpwstr>Hospital Year End Report</vt:lpwstr>
  </property>
  <property fmtid="{D5CDD505-2E9C-101B-9397-08002B2CF9AE}" pid="10" name="DeleteTemporaryFile">
    <vt:lpwstr>000000N64B20250624181053.xlsx</vt:lpwstr>
  </property>
  <property fmtid="{D5CDD505-2E9C-101B-9397-08002B2CF9AE}" pid="11" name="GFRDocument">
    <vt:lpwstr>1</vt:lpwstr>
  </property>
  <property fmtid="{D5CDD505-2E9C-101B-9397-08002B2CF9AE}" pid="12" name="WebDocument">
    <vt:lpwstr>True</vt:lpwstr>
  </property>
</Properties>
</file>