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B6879E4F-057A-4C94-9B39-2BBA50B55776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D671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D627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D615" i="34"/>
  <c r="C615" i="34"/>
  <c r="C614" i="34"/>
  <c r="L612" i="34"/>
  <c r="K612" i="34"/>
  <c r="J612" i="34"/>
  <c r="I612" i="34"/>
  <c r="H612" i="34"/>
  <c r="G612" i="34"/>
  <c r="F612" i="34"/>
  <c r="D612" i="34"/>
  <c r="D646" i="34" s="1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9" i="32"/>
  <c r="E179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H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C19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4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B65" i="15"/>
  <c r="H64" i="15"/>
  <c r="I64" i="15" s="1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F58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F55" i="15"/>
  <c r="E55" i="15"/>
  <c r="D55" i="15"/>
  <c r="B55" i="15"/>
  <c r="H55" i="15" s="1"/>
  <c r="I55" i="15" s="1"/>
  <c r="F54" i="15"/>
  <c r="E54" i="15"/>
  <c r="D54" i="15"/>
  <c r="B54" i="15"/>
  <c r="E53" i="15"/>
  <c r="D53" i="15"/>
  <c r="B53" i="15"/>
  <c r="H53" i="15" s="1"/>
  <c r="I53" i="15" s="1"/>
  <c r="H52" i="15"/>
  <c r="I52" i="15" s="1"/>
  <c r="F52" i="15"/>
  <c r="E52" i="15"/>
  <c r="D52" i="15"/>
  <c r="B52" i="15"/>
  <c r="E51" i="15"/>
  <c r="D51" i="15"/>
  <c r="B51" i="15"/>
  <c r="F50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F46" i="15"/>
  <c r="E46" i="15"/>
  <c r="D46" i="15"/>
  <c r="B46" i="15"/>
  <c r="F45" i="15"/>
  <c r="E45" i="15"/>
  <c r="D45" i="15"/>
  <c r="B45" i="15"/>
  <c r="F44" i="15"/>
  <c r="E44" i="15"/>
  <c r="D44" i="15"/>
  <c r="B44" i="15"/>
  <c r="H44" i="15" s="1"/>
  <c r="I44" i="15" s="1"/>
  <c r="E43" i="15"/>
  <c r="D43" i="15"/>
  <c r="B43" i="15"/>
  <c r="F42" i="15"/>
  <c r="E42" i="15"/>
  <c r="D42" i="15"/>
  <c r="B42" i="15"/>
  <c r="E41" i="15"/>
  <c r="D41" i="15"/>
  <c r="B41" i="15"/>
  <c r="I40" i="15"/>
  <c r="B40" i="15"/>
  <c r="F39" i="15"/>
  <c r="E39" i="15"/>
  <c r="D39" i="15"/>
  <c r="B39" i="15"/>
  <c r="E38" i="15"/>
  <c r="D38" i="15"/>
  <c r="F38" i="15" s="1"/>
  <c r="B38" i="15"/>
  <c r="E37" i="15"/>
  <c r="D37" i="15"/>
  <c r="F37" i="15" s="1"/>
  <c r="B37" i="15"/>
  <c r="E36" i="15"/>
  <c r="D36" i="15"/>
  <c r="F36" i="15" s="1"/>
  <c r="B36" i="15"/>
  <c r="E35" i="15"/>
  <c r="D35" i="15"/>
  <c r="B35" i="15"/>
  <c r="F35" i="15" s="1"/>
  <c r="E34" i="15"/>
  <c r="D34" i="15"/>
  <c r="B34" i="15"/>
  <c r="F33" i="15"/>
  <c r="E33" i="15"/>
  <c r="D33" i="15"/>
  <c r="B33" i="15"/>
  <c r="I32" i="15"/>
  <c r="B32" i="15"/>
  <c r="I31" i="15"/>
  <c r="B31" i="15"/>
  <c r="E30" i="15"/>
  <c r="D30" i="15"/>
  <c r="F30" i="15" s="1"/>
  <c r="B30" i="15"/>
  <c r="E29" i="15"/>
  <c r="D29" i="15"/>
  <c r="B29" i="15"/>
  <c r="E28" i="15"/>
  <c r="D28" i="15"/>
  <c r="B28" i="15"/>
  <c r="F27" i="15"/>
  <c r="E27" i="15"/>
  <c r="D27" i="15"/>
  <c r="B27" i="15"/>
  <c r="E26" i="15"/>
  <c r="D26" i="15"/>
  <c r="B26" i="15"/>
  <c r="F25" i="15"/>
  <c r="E25" i="15"/>
  <c r="D25" i="15"/>
  <c r="B25" i="15"/>
  <c r="H25" i="15" s="1"/>
  <c r="I25" i="15" s="1"/>
  <c r="H24" i="15"/>
  <c r="I24" i="15" s="1"/>
  <c r="F24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H21" i="15" s="1"/>
  <c r="I21" i="15" s="1"/>
  <c r="E20" i="15"/>
  <c r="D20" i="15"/>
  <c r="B20" i="15"/>
  <c r="F19" i="15"/>
  <c r="E19" i="15"/>
  <c r="D19" i="15"/>
  <c r="B19" i="15"/>
  <c r="E18" i="15"/>
  <c r="D18" i="15"/>
  <c r="B18" i="15"/>
  <c r="E17" i="15"/>
  <c r="D17" i="15"/>
  <c r="B17" i="15"/>
  <c r="F17" i="15" s="1"/>
  <c r="F16" i="15"/>
  <c r="E16" i="15"/>
  <c r="D16" i="15"/>
  <c r="B16" i="15"/>
  <c r="E15" i="15"/>
  <c r="D15" i="15"/>
  <c r="F15" i="15" s="1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H612" i="24"/>
  <c r="D420" i="24"/>
  <c r="D415" i="24"/>
  <c r="CP2" i="30" s="1"/>
  <c r="D381" i="24"/>
  <c r="BQ2" i="30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3" i="24"/>
  <c r="C35" i="8" s="1"/>
  <c r="D291" i="24"/>
  <c r="D281" i="24"/>
  <c r="C22" i="8" s="1"/>
  <c r="D276" i="24"/>
  <c r="C16" i="8" s="1"/>
  <c r="D256" i="24"/>
  <c r="C365" i="24" s="1"/>
  <c r="D252" i="24"/>
  <c r="D22" i="7" s="1"/>
  <c r="D245" i="24"/>
  <c r="C363" i="24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E164" i="24"/>
  <c r="E163" i="24"/>
  <c r="E162" i="24"/>
  <c r="D19" i="4" s="1"/>
  <c r="E161" i="24"/>
  <c r="C19" i="4" s="1"/>
  <c r="E160" i="24"/>
  <c r="E158" i="24"/>
  <c r="F10" i="4" s="1"/>
  <c r="G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0" i="24"/>
  <c r="I380" i="32" s="1"/>
  <c r="AV89" i="24"/>
  <c r="AU89" i="24"/>
  <c r="AT89" i="24"/>
  <c r="AS89" i="24"/>
  <c r="AR89" i="24"/>
  <c r="AQ89" i="24"/>
  <c r="H186" i="32" s="1"/>
  <c r="AP89" i="24"/>
  <c r="AE41" i="31" s="1"/>
  <c r="AO89" i="24"/>
  <c r="AE40" i="31" s="1"/>
  <c r="AN89" i="24"/>
  <c r="AM89" i="24"/>
  <c r="AL89" i="24"/>
  <c r="AE37" i="31" s="1"/>
  <c r="AK89" i="24"/>
  <c r="AJ89" i="24"/>
  <c r="AI89" i="24"/>
  <c r="AH89" i="24"/>
  <c r="AG89" i="24"/>
  <c r="E154" i="32" s="1"/>
  <c r="AF89" i="24"/>
  <c r="AE89" i="24"/>
  <c r="AD89" i="24"/>
  <c r="AE29" i="31" s="1"/>
  <c r="AC89" i="24"/>
  <c r="AE28" i="31" s="1"/>
  <c r="AB89" i="24"/>
  <c r="AA89" i="24"/>
  <c r="Z89" i="24"/>
  <c r="Y89" i="24"/>
  <c r="X89" i="24"/>
  <c r="AE23" i="31" s="1"/>
  <c r="W89" i="24"/>
  <c r="AE22" i="31" s="1"/>
  <c r="V89" i="24"/>
  <c r="AE21" i="31" s="1"/>
  <c r="U89" i="24"/>
  <c r="AE20" i="31" s="1"/>
  <c r="T89" i="24"/>
  <c r="S89" i="24"/>
  <c r="R89" i="24"/>
  <c r="Q89" i="24"/>
  <c r="AE16" i="31" s="1"/>
  <c r="P89" i="24"/>
  <c r="O89" i="24"/>
  <c r="N89" i="24"/>
  <c r="AE13" i="31" s="1"/>
  <c r="M89" i="24"/>
  <c r="AE12" i="31" s="1"/>
  <c r="L89" i="24"/>
  <c r="K89" i="24"/>
  <c r="J89" i="24"/>
  <c r="I89" i="24"/>
  <c r="H89" i="24"/>
  <c r="G89" i="24"/>
  <c r="F89" i="24"/>
  <c r="E89" i="24"/>
  <c r="AE4" i="31" s="1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69" i="24" s="1"/>
  <c r="I371" i="32" s="1"/>
  <c r="CE70" i="24"/>
  <c r="CD69" i="24"/>
  <c r="E371" i="32" s="1"/>
  <c r="CC69" i="24"/>
  <c r="CB69" i="24"/>
  <c r="CA69" i="24"/>
  <c r="O78" i="31" s="1"/>
  <c r="BZ69" i="24"/>
  <c r="BY69" i="24"/>
  <c r="BX69" i="24"/>
  <c r="BW69" i="24"/>
  <c r="BV69" i="24"/>
  <c r="BU69" i="24"/>
  <c r="BT69" i="24"/>
  <c r="BS69" i="24"/>
  <c r="BR69" i="24"/>
  <c r="BQ69" i="24"/>
  <c r="O68" i="31" s="1"/>
  <c r="BP69" i="24"/>
  <c r="E307" i="32" s="1"/>
  <c r="BO69" i="24"/>
  <c r="BN69" i="24"/>
  <c r="BM69" i="24"/>
  <c r="I275" i="32" s="1"/>
  <c r="BL69" i="24"/>
  <c r="BK69" i="24"/>
  <c r="BJ69" i="24"/>
  <c r="BI69" i="24"/>
  <c r="BH69" i="24"/>
  <c r="O59" i="31" s="1"/>
  <c r="BG69" i="24"/>
  <c r="BF69" i="24"/>
  <c r="BE69" i="24"/>
  <c r="BD69" i="24"/>
  <c r="BC69" i="24"/>
  <c r="BB69" i="24"/>
  <c r="BA69" i="24"/>
  <c r="O52" i="31" s="1"/>
  <c r="AZ69" i="24"/>
  <c r="O51" i="31" s="1"/>
  <c r="AY69" i="24"/>
  <c r="AX69" i="24"/>
  <c r="AW69" i="24"/>
  <c r="AV69" i="24"/>
  <c r="AU69" i="24"/>
  <c r="AT69" i="24"/>
  <c r="AS69" i="24"/>
  <c r="AR69" i="24"/>
  <c r="O43" i="31" s="1"/>
  <c r="AQ69" i="24"/>
  <c r="AP69" i="24"/>
  <c r="AO69" i="24"/>
  <c r="AN69" i="24"/>
  <c r="O39" i="31" s="1"/>
  <c r="AM69" i="24"/>
  <c r="O38" i="31" s="1"/>
  <c r="AL69" i="24"/>
  <c r="O37" i="31" s="1"/>
  <c r="AK69" i="24"/>
  <c r="AJ69" i="24"/>
  <c r="AI69" i="24"/>
  <c r="AH69" i="24"/>
  <c r="AG69" i="24"/>
  <c r="E147" i="32" s="1"/>
  <c r="AF69" i="24"/>
  <c r="AE69" i="24"/>
  <c r="C147" i="32" s="1"/>
  <c r="AD69" i="24"/>
  <c r="AC69" i="24"/>
  <c r="AB69" i="24"/>
  <c r="G115" i="32" s="1"/>
  <c r="AA69" i="24"/>
  <c r="Z69" i="24"/>
  <c r="Y69" i="24"/>
  <c r="X69" i="24"/>
  <c r="O23" i="31" s="1"/>
  <c r="W69" i="24"/>
  <c r="V69" i="24"/>
  <c r="U69" i="24"/>
  <c r="T69" i="24"/>
  <c r="S69" i="24"/>
  <c r="R69" i="24"/>
  <c r="Q69" i="24"/>
  <c r="P69" i="24"/>
  <c r="O69" i="24"/>
  <c r="N69" i="24"/>
  <c r="O13" i="31" s="1"/>
  <c r="M69" i="24"/>
  <c r="L69" i="24"/>
  <c r="E51" i="32" s="1"/>
  <c r="K69" i="24"/>
  <c r="J69" i="24"/>
  <c r="I69" i="24"/>
  <c r="H69" i="24"/>
  <c r="G69" i="24"/>
  <c r="O6" i="31" s="1"/>
  <c r="F69" i="24"/>
  <c r="E69" i="24"/>
  <c r="D69" i="24"/>
  <c r="O3" i="31" s="1"/>
  <c r="C69" i="24"/>
  <c r="O2" i="31" s="1"/>
  <c r="CE68" i="24"/>
  <c r="I370" i="32" s="1"/>
  <c r="CE66" i="24"/>
  <c r="I368" i="32" s="1"/>
  <c r="CE65" i="24"/>
  <c r="I367" i="32" s="1"/>
  <c r="CE64" i="24"/>
  <c r="CE63" i="24"/>
  <c r="I365" i="32" s="1"/>
  <c r="CA62" i="24"/>
  <c r="BH62" i="24"/>
  <c r="BF62" i="24"/>
  <c r="BD62" i="24"/>
  <c r="BC62" i="24"/>
  <c r="AZ62" i="24"/>
  <c r="AP62" i="24"/>
  <c r="AO62" i="24"/>
  <c r="AB62" i="24"/>
  <c r="Z62" i="24"/>
  <c r="W62" i="24"/>
  <c r="V62" i="24"/>
  <c r="T62" i="24"/>
  <c r="L62" i="24"/>
  <c r="K62" i="24"/>
  <c r="J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D241" i="32" s="1"/>
  <c r="AZ52" i="24"/>
  <c r="AZ67" i="24" s="1"/>
  <c r="AY52" i="24"/>
  <c r="AY67" i="24" s="1"/>
  <c r="M50" i="31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S85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M38" i="31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M17" i="31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364" i="32" s="1"/>
  <c r="CA48" i="24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E300" i="32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G48" i="24"/>
  <c r="BG62" i="24" s="1"/>
  <c r="BF48" i="24"/>
  <c r="BE48" i="24"/>
  <c r="BE62" i="24" s="1"/>
  <c r="BD48" i="24"/>
  <c r="BC48" i="24"/>
  <c r="BB48" i="24"/>
  <c r="BB62" i="24" s="1"/>
  <c r="BA48" i="24"/>
  <c r="BA62" i="24" s="1"/>
  <c r="AZ48" i="24"/>
  <c r="AY48" i="24"/>
  <c r="AY62" i="24" s="1"/>
  <c r="AX48" i="24"/>
  <c r="AX62" i="24" s="1"/>
  <c r="AW48" i="24"/>
  <c r="AW62" i="24" s="1"/>
  <c r="AV48" i="24"/>
  <c r="AV62" i="24" s="1"/>
  <c r="AU48" i="24"/>
  <c r="AU62" i="24" s="1"/>
  <c r="E204" i="32" s="1"/>
  <c r="AT48" i="24"/>
  <c r="AT62" i="24" s="1"/>
  <c r="AS48" i="24"/>
  <c r="AS62" i="24" s="1"/>
  <c r="AR48" i="24"/>
  <c r="AR62" i="24" s="1"/>
  <c r="AQ48" i="24"/>
  <c r="AQ62" i="24" s="1"/>
  <c r="AP48" i="24"/>
  <c r="AO48" i="24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A48" i="24"/>
  <c r="AA62" i="24" s="1"/>
  <c r="Z48" i="24"/>
  <c r="Y48" i="24"/>
  <c r="Y62" i="24" s="1"/>
  <c r="X48" i="24"/>
  <c r="X62" i="24" s="1"/>
  <c r="W48" i="24"/>
  <c r="V48" i="24"/>
  <c r="U48" i="24"/>
  <c r="U62" i="24" s="1"/>
  <c r="H20" i="31" s="1"/>
  <c r="T48" i="24"/>
  <c r="S48" i="24"/>
  <c r="S62" i="24" s="1"/>
  <c r="R48" i="24"/>
  <c r="R62" i="24" s="1"/>
  <c r="Q48" i="24"/>
  <c r="Q62" i="24" s="1"/>
  <c r="P48" i="24"/>
  <c r="P62" i="24" s="1"/>
  <c r="H15" i="31" s="1"/>
  <c r="O48" i="24"/>
  <c r="O62" i="24" s="1"/>
  <c r="N48" i="24"/>
  <c r="N62" i="24" s="1"/>
  <c r="M48" i="24"/>
  <c r="M62" i="24" s="1"/>
  <c r="L48" i="24"/>
  <c r="K48" i="24"/>
  <c r="J48" i="24"/>
  <c r="I48" i="24"/>
  <c r="I62" i="24" s="1"/>
  <c r="H48" i="24"/>
  <c r="H62" i="24" s="1"/>
  <c r="G48" i="24"/>
  <c r="G62" i="24" s="1"/>
  <c r="H6" i="31" s="1"/>
  <c r="F48" i="24"/>
  <c r="F62" i="24" s="1"/>
  <c r="E48" i="24"/>
  <c r="E62" i="24" s="1"/>
  <c r="D48" i="24"/>
  <c r="D62" i="24" s="1"/>
  <c r="C48" i="24"/>
  <c r="C62" i="24" s="1"/>
  <c r="CE47" i="24"/>
  <c r="D383" i="24" l="1"/>
  <c r="C137" i="8" s="1"/>
  <c r="D612" i="24"/>
  <c r="CF90" i="24"/>
  <c r="I612" i="24"/>
  <c r="G58" i="32"/>
  <c r="F58" i="32"/>
  <c r="I122" i="32"/>
  <c r="AE32" i="31"/>
  <c r="C186" i="32"/>
  <c r="G186" i="32"/>
  <c r="E26" i="32"/>
  <c r="C243" i="32"/>
  <c r="D275" i="32"/>
  <c r="O67" i="31"/>
  <c r="C115" i="32"/>
  <c r="I339" i="32"/>
  <c r="CD85" i="24"/>
  <c r="M16" i="31"/>
  <c r="C81" i="32"/>
  <c r="W85" i="24"/>
  <c r="C35" i="15" s="1"/>
  <c r="H35" i="15" s="1"/>
  <c r="AI85" i="24"/>
  <c r="C47" i="15" s="1"/>
  <c r="G47" i="15" s="1"/>
  <c r="AG85" i="24"/>
  <c r="C45" i="15" s="1"/>
  <c r="G45" i="15" s="1"/>
  <c r="BM85" i="24"/>
  <c r="C638" i="24" s="1"/>
  <c r="O85" i="24"/>
  <c r="C27" i="15" s="1"/>
  <c r="G27" i="15" s="1"/>
  <c r="CE48" i="24"/>
  <c r="AP85" i="24"/>
  <c r="C707" i="24" s="1"/>
  <c r="X85" i="24"/>
  <c r="C689" i="24" s="1"/>
  <c r="F85" i="24"/>
  <c r="C671" i="24" s="1"/>
  <c r="J85" i="24"/>
  <c r="C22" i="15" s="1"/>
  <c r="G22" i="15" s="1"/>
  <c r="K85" i="24"/>
  <c r="D53" i="32" s="1"/>
  <c r="L85" i="24"/>
  <c r="C677" i="24" s="1"/>
  <c r="G12" i="32"/>
  <c r="BS85" i="24"/>
  <c r="C83" i="15" s="1"/>
  <c r="G83" i="15" s="1"/>
  <c r="C119" i="8"/>
  <c r="BP2" i="30"/>
  <c r="H68" i="31"/>
  <c r="F300" i="32"/>
  <c r="BQ85" i="24"/>
  <c r="H4" i="31"/>
  <c r="E12" i="32"/>
  <c r="E85" i="24"/>
  <c r="M37" i="31"/>
  <c r="C177" i="32"/>
  <c r="H26" i="31"/>
  <c r="F108" i="32"/>
  <c r="AA85" i="24"/>
  <c r="H58" i="31"/>
  <c r="C268" i="32"/>
  <c r="BG85" i="24"/>
  <c r="M57" i="31"/>
  <c r="I241" i="32"/>
  <c r="M13" i="31"/>
  <c r="G49" i="32"/>
  <c r="N85" i="24"/>
  <c r="M45" i="31"/>
  <c r="D209" i="32"/>
  <c r="AT85" i="24"/>
  <c r="M7" i="31"/>
  <c r="H17" i="32"/>
  <c r="E177" i="32"/>
  <c r="M39" i="31"/>
  <c r="M71" i="31"/>
  <c r="I305" i="32"/>
  <c r="BT85" i="24"/>
  <c r="AN85" i="24"/>
  <c r="C57" i="15"/>
  <c r="G57" i="15" s="1"/>
  <c r="C213" i="32"/>
  <c r="C710" i="24"/>
  <c r="M77" i="31"/>
  <c r="H337" i="32"/>
  <c r="E149" i="32"/>
  <c r="C698" i="24"/>
  <c r="M30" i="31"/>
  <c r="C145" i="32"/>
  <c r="M62" i="31"/>
  <c r="G273" i="32"/>
  <c r="F140" i="32"/>
  <c r="H33" i="31"/>
  <c r="AH85" i="24"/>
  <c r="H49" i="31"/>
  <c r="H204" i="32"/>
  <c r="AX85" i="24"/>
  <c r="H65" i="31"/>
  <c r="C300" i="32"/>
  <c r="BN85" i="24"/>
  <c r="M31" i="31"/>
  <c r="D145" i="32"/>
  <c r="M47" i="31"/>
  <c r="F209" i="32"/>
  <c r="H72" i="31"/>
  <c r="C332" i="32"/>
  <c r="BU85" i="24"/>
  <c r="G241" i="32"/>
  <c r="M55" i="31"/>
  <c r="H31" i="31"/>
  <c r="D140" i="32"/>
  <c r="AF85" i="24"/>
  <c r="H47" i="31"/>
  <c r="F204" i="32"/>
  <c r="AV85" i="24"/>
  <c r="H63" i="31"/>
  <c r="H268" i="32"/>
  <c r="BL85" i="24"/>
  <c r="M29" i="31"/>
  <c r="I113" i="32"/>
  <c r="I277" i="32"/>
  <c r="H18" i="31"/>
  <c r="E76" i="32"/>
  <c r="S85" i="24"/>
  <c r="H50" i="31"/>
  <c r="I204" i="32"/>
  <c r="AY85" i="24"/>
  <c r="H66" i="31"/>
  <c r="D300" i="32"/>
  <c r="BO85" i="24"/>
  <c r="O40" i="31"/>
  <c r="F179" i="32"/>
  <c r="H74" i="31"/>
  <c r="E332" i="32"/>
  <c r="H51" i="31"/>
  <c r="C236" i="32"/>
  <c r="AZ85" i="24"/>
  <c r="I172" i="32"/>
  <c r="H43" i="31"/>
  <c r="AR85" i="24"/>
  <c r="I17" i="32"/>
  <c r="M8" i="31"/>
  <c r="D113" i="32"/>
  <c r="M24" i="31"/>
  <c r="F177" i="32"/>
  <c r="M40" i="31"/>
  <c r="H241" i="32"/>
  <c r="M56" i="31"/>
  <c r="M72" i="31"/>
  <c r="C337" i="32"/>
  <c r="H29" i="31"/>
  <c r="I108" i="32"/>
  <c r="AD85" i="24"/>
  <c r="H54" i="31"/>
  <c r="F236" i="32"/>
  <c r="H77" i="31"/>
  <c r="H332" i="32"/>
  <c r="BZ85" i="24"/>
  <c r="M18" i="31"/>
  <c r="E81" i="32"/>
  <c r="O4" i="31"/>
  <c r="E19" i="32"/>
  <c r="O20" i="31"/>
  <c r="G83" i="32"/>
  <c r="I147" i="32"/>
  <c r="O36" i="31"/>
  <c r="G26" i="32"/>
  <c r="AE6" i="31"/>
  <c r="D186" i="32"/>
  <c r="AE38" i="31"/>
  <c r="G28" i="4"/>
  <c r="E28" i="4"/>
  <c r="BN2" i="30"/>
  <c r="C117" i="8"/>
  <c r="D366" i="24"/>
  <c r="C120" i="8" s="1"/>
  <c r="D19" i="32"/>
  <c r="D639" i="34"/>
  <c r="O8" i="31"/>
  <c r="I19" i="32"/>
  <c r="H172" i="32"/>
  <c r="H42" i="31"/>
  <c r="AQ85" i="24"/>
  <c r="M23" i="31"/>
  <c r="C113" i="32"/>
  <c r="F12" i="32"/>
  <c r="H5" i="31"/>
  <c r="H27" i="31"/>
  <c r="G108" i="32"/>
  <c r="AB85" i="24"/>
  <c r="H75" i="31"/>
  <c r="F332" i="32"/>
  <c r="M63" i="31"/>
  <c r="H273" i="32"/>
  <c r="CF2" i="28"/>
  <c r="D5" i="7"/>
  <c r="J612" i="24"/>
  <c r="F44" i="32"/>
  <c r="H12" i="31"/>
  <c r="M85" i="24"/>
  <c r="H28" i="31"/>
  <c r="H108" i="32"/>
  <c r="H44" i="31"/>
  <c r="C204" i="32"/>
  <c r="H60" i="31"/>
  <c r="E268" i="32"/>
  <c r="BI85" i="24"/>
  <c r="H76" i="31"/>
  <c r="G332" i="32"/>
  <c r="BY85" i="24"/>
  <c r="C49" i="32"/>
  <c r="M9" i="31"/>
  <c r="M41" i="31"/>
  <c r="G177" i="32"/>
  <c r="H30" i="31"/>
  <c r="C140" i="32"/>
  <c r="H55" i="31"/>
  <c r="G236" i="32"/>
  <c r="H78" i="31"/>
  <c r="I332" i="32"/>
  <c r="CA85" i="24"/>
  <c r="M19" i="31"/>
  <c r="F81" i="32"/>
  <c r="M43" i="31"/>
  <c r="I177" i="32"/>
  <c r="M65" i="31"/>
  <c r="C305" i="32"/>
  <c r="AE7" i="31"/>
  <c r="H26" i="32"/>
  <c r="AE39" i="31"/>
  <c r="E186" i="32"/>
  <c r="I384" i="32"/>
  <c r="L612" i="24"/>
  <c r="C113" i="8"/>
  <c r="E380" i="24"/>
  <c r="H47" i="15"/>
  <c r="I47" i="15" s="1"/>
  <c r="F47" i="15"/>
  <c r="F56" i="15"/>
  <c r="H56" i="15"/>
  <c r="I56" i="15" s="1"/>
  <c r="I12" i="32"/>
  <c r="H8" i="31"/>
  <c r="I85" i="24"/>
  <c r="M20" i="31"/>
  <c r="G81" i="32"/>
  <c r="M66" i="31"/>
  <c r="D305" i="32"/>
  <c r="AM85" i="24"/>
  <c r="AE8" i="31"/>
  <c r="I26" i="32"/>
  <c r="AE24" i="31"/>
  <c r="D122" i="32"/>
  <c r="F20" i="15"/>
  <c r="D12" i="33"/>
  <c r="O19" i="31"/>
  <c r="F83" i="32"/>
  <c r="O35" i="31"/>
  <c r="H147" i="32"/>
  <c r="H61" i="31"/>
  <c r="F268" i="32"/>
  <c r="M42" i="31"/>
  <c r="H177" i="32"/>
  <c r="I236" i="32"/>
  <c r="H57" i="31"/>
  <c r="BF85" i="24"/>
  <c r="H62" i="31"/>
  <c r="BK85" i="24"/>
  <c r="M27" i="31"/>
  <c r="G113" i="32"/>
  <c r="M59" i="31"/>
  <c r="D273" i="32"/>
  <c r="H9" i="31"/>
  <c r="C44" i="32"/>
  <c r="I366" i="32"/>
  <c r="F612" i="24"/>
  <c r="H81" i="32"/>
  <c r="M21" i="31"/>
  <c r="M67" i="31"/>
  <c r="E305" i="32"/>
  <c r="F24" i="6"/>
  <c r="E233" i="24"/>
  <c r="F32" i="6" s="1"/>
  <c r="D258" i="24"/>
  <c r="F53" i="15"/>
  <c r="D641" i="34"/>
  <c r="H64" i="31"/>
  <c r="I268" i="32"/>
  <c r="H2" i="31"/>
  <c r="C12" i="32"/>
  <c r="CE62" i="24"/>
  <c r="I364" i="32" s="1"/>
  <c r="F57" i="15"/>
  <c r="O64" i="31"/>
  <c r="M12" i="31"/>
  <c r="F49" i="32"/>
  <c r="H48" i="31"/>
  <c r="G204" i="32"/>
  <c r="AW85" i="24"/>
  <c r="H80" i="31"/>
  <c r="CC85" i="24"/>
  <c r="M61" i="31"/>
  <c r="F273" i="32"/>
  <c r="H11" i="31"/>
  <c r="E44" i="32"/>
  <c r="M25" i="31"/>
  <c r="E113" i="32"/>
  <c r="O9" i="31"/>
  <c r="C51" i="32"/>
  <c r="D339" i="32"/>
  <c r="O73" i="31"/>
  <c r="C680" i="24"/>
  <c r="BV85" i="24"/>
  <c r="AE11" i="31"/>
  <c r="E58" i="32"/>
  <c r="G122" i="32"/>
  <c r="AE27" i="31"/>
  <c r="I186" i="32"/>
  <c r="AE43" i="31"/>
  <c r="G44" i="32"/>
  <c r="H13" i="31"/>
  <c r="H40" i="31"/>
  <c r="AO85" i="24"/>
  <c r="F172" i="32"/>
  <c r="H67" i="31"/>
  <c r="BP85" i="24"/>
  <c r="M74" i="31"/>
  <c r="E337" i="32"/>
  <c r="O28" i="31"/>
  <c r="H115" i="32"/>
  <c r="O76" i="31"/>
  <c r="G339" i="32"/>
  <c r="U85" i="24"/>
  <c r="E373" i="32"/>
  <c r="C94" i="15"/>
  <c r="G94" i="15" s="1"/>
  <c r="AE14" i="31"/>
  <c r="H58" i="32"/>
  <c r="E218" i="32"/>
  <c r="AE46" i="31"/>
  <c r="D416" i="24"/>
  <c r="F48" i="15"/>
  <c r="F51" i="15"/>
  <c r="I90" i="32"/>
  <c r="F307" i="32"/>
  <c r="E273" i="32"/>
  <c r="M60" i="31"/>
  <c r="G209" i="32"/>
  <c r="M48" i="31"/>
  <c r="O56" i="31"/>
  <c r="H243" i="32"/>
  <c r="E140" i="32"/>
  <c r="H32" i="31"/>
  <c r="M14" i="31"/>
  <c r="H49" i="32"/>
  <c r="H37" i="31"/>
  <c r="AL85" i="24"/>
  <c r="D51" i="32"/>
  <c r="O10" i="31"/>
  <c r="BW85" i="24"/>
  <c r="I44" i="32"/>
  <c r="H34" i="31"/>
  <c r="G140" i="32"/>
  <c r="H39" i="31"/>
  <c r="E172" i="32"/>
  <c r="O12" i="31"/>
  <c r="F51" i="32"/>
  <c r="O44" i="31"/>
  <c r="C211" i="32"/>
  <c r="C154" i="32"/>
  <c r="AE30" i="31"/>
  <c r="H41" i="31"/>
  <c r="G172" i="32"/>
  <c r="M53" i="31"/>
  <c r="E241" i="32"/>
  <c r="I58" i="32"/>
  <c r="AE15" i="31"/>
  <c r="F21" i="15"/>
  <c r="D81" i="32"/>
  <c r="M52" i="31"/>
  <c r="H59" i="31"/>
  <c r="D268" i="32"/>
  <c r="BH85" i="24"/>
  <c r="M78" i="31"/>
  <c r="I337" i="32"/>
  <c r="M2" i="31"/>
  <c r="C17" i="32"/>
  <c r="C275" i="32"/>
  <c r="O58" i="31"/>
  <c r="D364" i="32"/>
  <c r="D619" i="34"/>
  <c r="M15" i="31"/>
  <c r="I49" i="32"/>
  <c r="H14" i="31"/>
  <c r="H44" i="32"/>
  <c r="M3" i="31"/>
  <c r="D17" i="32"/>
  <c r="M73" i="31"/>
  <c r="D337" i="32"/>
  <c r="BX85" i="24"/>
  <c r="O60" i="31"/>
  <c r="E275" i="32"/>
  <c r="D236" i="32"/>
  <c r="H52" i="31"/>
  <c r="M33" i="31"/>
  <c r="F145" i="32"/>
  <c r="H19" i="31"/>
  <c r="T85" i="24"/>
  <c r="M6" i="31"/>
  <c r="G17" i="32"/>
  <c r="M75" i="31"/>
  <c r="F337" i="32"/>
  <c r="BA85" i="24"/>
  <c r="AE31" i="31"/>
  <c r="D154" i="32"/>
  <c r="F218" i="32"/>
  <c r="AE47" i="31"/>
  <c r="H53" i="31"/>
  <c r="E236" i="32"/>
  <c r="CE52" i="24"/>
  <c r="H21" i="31"/>
  <c r="V85" i="24"/>
  <c r="H76" i="32"/>
  <c r="H45" i="31"/>
  <c r="D204" i="32"/>
  <c r="G300" i="32"/>
  <c r="H69" i="31"/>
  <c r="BR85" i="24"/>
  <c r="M54" i="31"/>
  <c r="F241" i="32"/>
  <c r="BB85" i="24"/>
  <c r="D308" i="24"/>
  <c r="H22" i="15"/>
  <c r="I22" i="15" s="1"/>
  <c r="F22" i="15"/>
  <c r="F41" i="15"/>
  <c r="F49" i="15"/>
  <c r="F76" i="32"/>
  <c r="H113" i="32"/>
  <c r="M28" i="31"/>
  <c r="I243" i="32"/>
  <c r="O57" i="31"/>
  <c r="M10" i="31"/>
  <c r="D49" i="32"/>
  <c r="D147" i="32"/>
  <c r="O31" i="31"/>
  <c r="AE17" i="31"/>
  <c r="D90" i="32"/>
  <c r="AE33" i="31"/>
  <c r="F154" i="32"/>
  <c r="G19" i="4"/>
  <c r="E19" i="4"/>
  <c r="F26" i="15"/>
  <c r="H26" i="15"/>
  <c r="I26" i="15" s="1"/>
  <c r="G76" i="32"/>
  <c r="G179" i="32"/>
  <c r="O41" i="31"/>
  <c r="H179" i="32"/>
  <c r="O42" i="31"/>
  <c r="H22" i="31"/>
  <c r="I76" i="32"/>
  <c r="Y85" i="24"/>
  <c r="G211" i="32"/>
  <c r="O48" i="31"/>
  <c r="C26" i="32"/>
  <c r="AE2" i="31"/>
  <c r="CE89" i="24"/>
  <c r="D177" i="32"/>
  <c r="M70" i="31"/>
  <c r="H305" i="32"/>
  <c r="O74" i="31"/>
  <c r="E339" i="32"/>
  <c r="H38" i="31"/>
  <c r="D172" i="32"/>
  <c r="H46" i="31"/>
  <c r="AU85" i="24"/>
  <c r="M34" i="31"/>
  <c r="G145" i="32"/>
  <c r="D369" i="32"/>
  <c r="M80" i="31"/>
  <c r="I51" i="32"/>
  <c r="O15" i="31"/>
  <c r="F211" i="32"/>
  <c r="O47" i="31"/>
  <c r="O63" i="31"/>
  <c r="H275" i="32"/>
  <c r="C371" i="32"/>
  <c r="O79" i="31"/>
  <c r="BC85" i="24"/>
  <c r="H23" i="31"/>
  <c r="C108" i="32"/>
  <c r="M11" i="31"/>
  <c r="E49" i="32"/>
  <c r="M35" i="31"/>
  <c r="H145" i="32"/>
  <c r="CE67" i="24"/>
  <c r="I369" i="32" s="1"/>
  <c r="O16" i="31"/>
  <c r="C83" i="32"/>
  <c r="O80" i="31"/>
  <c r="D371" i="32"/>
  <c r="AC85" i="24"/>
  <c r="BD85" i="24"/>
  <c r="AE18" i="31"/>
  <c r="E90" i="32"/>
  <c r="G154" i="32"/>
  <c r="AE34" i="31"/>
  <c r="C253" i="32"/>
  <c r="AH51" i="31"/>
  <c r="M69" i="31"/>
  <c r="G305" i="32"/>
  <c r="M36" i="31"/>
  <c r="I145" i="32"/>
  <c r="AE85" i="24"/>
  <c r="D26" i="32"/>
  <c r="AE3" i="31"/>
  <c r="F90" i="32"/>
  <c r="AE19" i="31"/>
  <c r="AE35" i="31"/>
  <c r="H154" i="32"/>
  <c r="G268" i="32"/>
  <c r="H79" i="31"/>
  <c r="CB85" i="24"/>
  <c r="M44" i="31"/>
  <c r="C209" i="32"/>
  <c r="M76" i="31"/>
  <c r="G337" i="32"/>
  <c r="H10" i="31"/>
  <c r="D44" i="32"/>
  <c r="O24" i="31"/>
  <c r="D115" i="32"/>
  <c r="C339" i="32"/>
  <c r="O72" i="31"/>
  <c r="H16" i="31"/>
  <c r="C76" i="32"/>
  <c r="Q85" i="24"/>
  <c r="H36" i="31"/>
  <c r="I140" i="32"/>
  <c r="AK85" i="24"/>
  <c r="M49" i="31"/>
  <c r="H209" i="32"/>
  <c r="E115" i="32"/>
  <c r="O25" i="31"/>
  <c r="H17" i="31"/>
  <c r="D76" i="32"/>
  <c r="R85" i="24"/>
  <c r="M46" i="31"/>
  <c r="E209" i="32"/>
  <c r="M26" i="31"/>
  <c r="F113" i="32"/>
  <c r="O26" i="31"/>
  <c r="F115" i="32"/>
  <c r="P85" i="24"/>
  <c r="D637" i="34"/>
  <c r="D677" i="34"/>
  <c r="D684" i="34"/>
  <c r="D710" i="34"/>
  <c r="D702" i="34"/>
  <c r="D698" i="34"/>
  <c r="D694" i="34"/>
  <c r="D709" i="34"/>
  <c r="D669" i="34"/>
  <c r="D621" i="34"/>
  <c r="D685" i="34"/>
  <c r="D679" i="34"/>
  <c r="D696" i="34"/>
  <c r="D674" i="34"/>
  <c r="D620" i="34"/>
  <c r="D713" i="34"/>
  <c r="D701" i="34"/>
  <c r="D683" i="34"/>
  <c r="D633" i="34"/>
  <c r="M79" i="31"/>
  <c r="C369" i="32"/>
  <c r="F7" i="6"/>
  <c r="E220" i="24"/>
  <c r="H24" i="31"/>
  <c r="D108" i="32"/>
  <c r="H236" i="32"/>
  <c r="H56" i="31"/>
  <c r="BE85" i="24"/>
  <c r="M5" i="31"/>
  <c r="F17" i="32"/>
  <c r="H3" i="31"/>
  <c r="D85" i="24"/>
  <c r="D12" i="32"/>
  <c r="M58" i="31"/>
  <c r="C273" i="32"/>
  <c r="CE91" i="24"/>
  <c r="F18" i="15"/>
  <c r="H23" i="15"/>
  <c r="I23" i="15" s="1"/>
  <c r="F23" i="15"/>
  <c r="F34" i="15"/>
  <c r="H73" i="31"/>
  <c r="D332" i="32"/>
  <c r="O18" i="31"/>
  <c r="E83" i="32"/>
  <c r="O34" i="31"/>
  <c r="G147" i="32"/>
  <c r="I211" i="32"/>
  <c r="O50" i="31"/>
  <c r="D307" i="32"/>
  <c r="O66" i="31"/>
  <c r="C85" i="24"/>
  <c r="BJ85" i="24"/>
  <c r="C85" i="8"/>
  <c r="D341" i="24"/>
  <c r="C87" i="8" s="1"/>
  <c r="C122" i="32"/>
  <c r="C172" i="32"/>
  <c r="F186" i="32"/>
  <c r="D243" i="32"/>
  <c r="F65" i="15"/>
  <c r="H122" i="32"/>
  <c r="M32" i="31"/>
  <c r="E145" i="32"/>
  <c r="M68" i="31"/>
  <c r="F305" i="32"/>
  <c r="O5" i="31"/>
  <c r="F19" i="32"/>
  <c r="O21" i="31"/>
  <c r="H83" i="32"/>
  <c r="E243" i="32"/>
  <c r="O53" i="31"/>
  <c r="O69" i="31"/>
  <c r="G307" i="32"/>
  <c r="G85" i="24"/>
  <c r="I154" i="32"/>
  <c r="AE36" i="31"/>
  <c r="C68" i="8"/>
  <c r="D350" i="24"/>
  <c r="DF2" i="30"/>
  <c r="F420" i="24"/>
  <c r="C170" i="8"/>
  <c r="C179" i="32"/>
  <c r="C715" i="34"/>
  <c r="H7" i="31"/>
  <c r="H12" i="32"/>
  <c r="H25" i="31"/>
  <c r="E108" i="32"/>
  <c r="Z85" i="24"/>
  <c r="C241" i="32"/>
  <c r="M51" i="31"/>
  <c r="O22" i="31"/>
  <c r="I83" i="32"/>
  <c r="F243" i="32"/>
  <c r="O54" i="31"/>
  <c r="H307" i="32"/>
  <c r="O70" i="31"/>
  <c r="H85" i="24"/>
  <c r="F26" i="32"/>
  <c r="AE5" i="31"/>
  <c r="G90" i="32"/>
  <c r="D179" i="32"/>
  <c r="C648" i="34"/>
  <c r="M716" i="34" s="1"/>
  <c r="H70" i="31"/>
  <c r="H300" i="32"/>
  <c r="M22" i="31"/>
  <c r="I81" i="32"/>
  <c r="I115" i="32"/>
  <c r="O29" i="31"/>
  <c r="O45" i="31"/>
  <c r="D211" i="32"/>
  <c r="O61" i="31"/>
  <c r="F275" i="32"/>
  <c r="O77" i="31"/>
  <c r="H339" i="32"/>
  <c r="F43" i="15"/>
  <c r="F59" i="15"/>
  <c r="M4" i="31"/>
  <c r="E17" i="32"/>
  <c r="C218" i="32"/>
  <c r="AE44" i="31"/>
  <c r="H35" i="31"/>
  <c r="H140" i="32"/>
  <c r="AJ85" i="24"/>
  <c r="H71" i="31"/>
  <c r="I300" i="32"/>
  <c r="H51" i="32"/>
  <c r="O14" i="31"/>
  <c r="E211" i="32"/>
  <c r="O46" i="31"/>
  <c r="G275" i="32"/>
  <c r="O62" i="31"/>
  <c r="G19" i="32"/>
  <c r="G51" i="32"/>
  <c r="I209" i="32"/>
  <c r="I273" i="32"/>
  <c r="M64" i="31"/>
  <c r="O17" i="31"/>
  <c r="D83" i="32"/>
  <c r="O33" i="31"/>
  <c r="F147" i="32"/>
  <c r="O49" i="31"/>
  <c r="H211" i="32"/>
  <c r="C307" i="32"/>
  <c r="O65" i="31"/>
  <c r="F28" i="15"/>
  <c r="O30" i="31"/>
  <c r="H19" i="32"/>
  <c r="O7" i="31"/>
  <c r="G243" i="32"/>
  <c r="O55" i="31"/>
  <c r="I307" i="32"/>
  <c r="O71" i="31"/>
  <c r="AE9" i="31"/>
  <c r="C58" i="32"/>
  <c r="E122" i="32"/>
  <c r="AE25" i="31"/>
  <c r="D13" i="7"/>
  <c r="AE10" i="31"/>
  <c r="D58" i="32"/>
  <c r="F122" i="32"/>
  <c r="AE26" i="31"/>
  <c r="H29" i="15"/>
  <c r="I29" i="15" s="1"/>
  <c r="F29" i="15"/>
  <c r="AE42" i="31"/>
  <c r="I362" i="32"/>
  <c r="BK2" i="30"/>
  <c r="O75" i="31"/>
  <c r="F339" i="32"/>
  <c r="AE45" i="31"/>
  <c r="D218" i="32"/>
  <c r="O11" i="31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8" i="34"/>
  <c r="D692" i="34"/>
  <c r="D676" i="34"/>
  <c r="D622" i="34"/>
  <c r="D697" i="34"/>
  <c r="D647" i="34"/>
  <c r="D625" i="34"/>
  <c r="D695" i="34"/>
  <c r="D690" i="34"/>
  <c r="D631" i="34"/>
  <c r="D617" i="34"/>
  <c r="E623" i="34" s="1"/>
  <c r="D700" i="34"/>
  <c r="D693" i="34"/>
  <c r="D635" i="34"/>
  <c r="D716" i="34"/>
  <c r="D712" i="34"/>
  <c r="D689" i="34"/>
  <c r="D687" i="34"/>
  <c r="D670" i="34"/>
  <c r="D643" i="34"/>
  <c r="D706" i="34"/>
  <c r="D668" i="34"/>
  <c r="D629" i="34"/>
  <c r="D680" i="34"/>
  <c r="D645" i="34"/>
  <c r="D699" i="34"/>
  <c r="D682" i="34"/>
  <c r="D678" i="34"/>
  <c r="D628" i="34"/>
  <c r="D623" i="34"/>
  <c r="D705" i="34"/>
  <c r="D711" i="34"/>
  <c r="C90" i="32"/>
  <c r="D673" i="34"/>
  <c r="D681" i="34"/>
  <c r="D686" i="34"/>
  <c r="D703" i="34"/>
  <c r="D618" i="34"/>
  <c r="D626" i="34"/>
  <c r="G149" i="32" l="1"/>
  <c r="C77" i="15"/>
  <c r="G77" i="15" s="1"/>
  <c r="C700" i="24"/>
  <c r="H53" i="32"/>
  <c r="C36" i="15"/>
  <c r="G36" i="15" s="1"/>
  <c r="C117" i="32"/>
  <c r="H27" i="15"/>
  <c r="I27" i="15" s="1"/>
  <c r="C688" i="24"/>
  <c r="E53" i="32"/>
  <c r="F21" i="32"/>
  <c r="C18" i="15"/>
  <c r="G18" i="15" s="1"/>
  <c r="C24" i="15"/>
  <c r="G24" i="15" s="1"/>
  <c r="I85" i="32"/>
  <c r="C54" i="15"/>
  <c r="G54" i="15" s="1"/>
  <c r="C23" i="15"/>
  <c r="G23" i="15" s="1"/>
  <c r="C676" i="24"/>
  <c r="G181" i="32"/>
  <c r="C675" i="24"/>
  <c r="H309" i="32"/>
  <c r="C53" i="32"/>
  <c r="C639" i="24"/>
  <c r="E627" i="34"/>
  <c r="E689" i="34"/>
  <c r="E673" i="34"/>
  <c r="E695" i="34"/>
  <c r="E638" i="34"/>
  <c r="E702" i="34"/>
  <c r="E681" i="34"/>
  <c r="E706" i="34"/>
  <c r="E668" i="34"/>
  <c r="E629" i="34"/>
  <c r="E625" i="34"/>
  <c r="E710" i="34"/>
  <c r="E640" i="34"/>
  <c r="E697" i="34"/>
  <c r="E682" i="34"/>
  <c r="E634" i="34"/>
  <c r="E703" i="34"/>
  <c r="E641" i="34"/>
  <c r="E711" i="34"/>
  <c r="E647" i="34"/>
  <c r="E694" i="34"/>
  <c r="E696" i="34"/>
  <c r="E716" i="34"/>
  <c r="E683" i="34"/>
  <c r="E646" i="34"/>
  <c r="E692" i="34"/>
  <c r="E636" i="34"/>
  <c r="E626" i="34"/>
  <c r="E637" i="34"/>
  <c r="E674" i="34"/>
  <c r="E713" i="34"/>
  <c r="E709" i="34"/>
  <c r="I381" i="32"/>
  <c r="CF91" i="24"/>
  <c r="G612" i="24"/>
  <c r="F149" i="32"/>
  <c r="C46" i="15"/>
  <c r="C699" i="24"/>
  <c r="G53" i="32"/>
  <c r="C679" i="24"/>
  <c r="C26" i="15"/>
  <c r="G26" i="15" s="1"/>
  <c r="E612" i="34"/>
  <c r="E704" i="34" s="1"/>
  <c r="E245" i="32"/>
  <c r="C632" i="24"/>
  <c r="C66" i="15"/>
  <c r="G66" i="15" s="1"/>
  <c r="D277" i="32"/>
  <c r="C72" i="15"/>
  <c r="G72" i="15" s="1"/>
  <c r="C636" i="24"/>
  <c r="C674" i="24"/>
  <c r="C21" i="15"/>
  <c r="G21" i="15" s="1"/>
  <c r="I21" i="32"/>
  <c r="C89" i="15"/>
  <c r="G89" i="15" s="1"/>
  <c r="C645" i="24"/>
  <c r="G341" i="32"/>
  <c r="C79" i="15"/>
  <c r="G79" i="15" s="1"/>
  <c r="D309" i="32"/>
  <c r="C627" i="24"/>
  <c r="E21" i="32"/>
  <c r="C670" i="24"/>
  <c r="C17" i="15"/>
  <c r="C50" i="8"/>
  <c r="F309" i="24"/>
  <c r="D352" i="24"/>
  <c r="C103" i="8" s="1"/>
  <c r="F341" i="32"/>
  <c r="C88" i="15"/>
  <c r="G88" i="15" s="1"/>
  <c r="C644" i="24"/>
  <c r="H149" i="32"/>
  <c r="C48" i="15"/>
  <c r="C701" i="24"/>
  <c r="C20" i="15"/>
  <c r="C673" i="24"/>
  <c r="H21" i="32"/>
  <c r="E181" i="32"/>
  <c r="C52" i="15"/>
  <c r="G52" i="15" s="1"/>
  <c r="C705" i="24"/>
  <c r="C21" i="32"/>
  <c r="C668" i="24"/>
  <c r="C15" i="15"/>
  <c r="CE85" i="24"/>
  <c r="D117" i="32"/>
  <c r="C37" i="15"/>
  <c r="C690" i="24"/>
  <c r="C637" i="24"/>
  <c r="H277" i="32"/>
  <c r="C76" i="15"/>
  <c r="G76" i="15" s="1"/>
  <c r="I149" i="32"/>
  <c r="C49" i="15"/>
  <c r="C702" i="24"/>
  <c r="C712" i="24"/>
  <c r="E213" i="32"/>
  <c r="C59" i="15"/>
  <c r="G59" i="15" s="1"/>
  <c r="C65" i="15"/>
  <c r="D245" i="32"/>
  <c r="C630" i="24"/>
  <c r="C341" i="32"/>
  <c r="C85" i="15"/>
  <c r="G85" i="15" s="1"/>
  <c r="C641" i="24"/>
  <c r="G85" i="32"/>
  <c r="C686" i="24"/>
  <c r="C33" i="15"/>
  <c r="I213" i="32"/>
  <c r="C63" i="15"/>
  <c r="C625" i="24"/>
  <c r="C29" i="15"/>
  <c r="G29" i="15" s="1"/>
  <c r="C85" i="32"/>
  <c r="C682" i="24"/>
  <c r="D367" i="24"/>
  <c r="C75" i="15"/>
  <c r="G75" i="15" s="1"/>
  <c r="C635" i="24"/>
  <c r="G277" i="32"/>
  <c r="I181" i="32"/>
  <c r="C709" i="24"/>
  <c r="C56" i="15"/>
  <c r="G56" i="15" s="1"/>
  <c r="F309" i="32"/>
  <c r="C623" i="24"/>
  <c r="C81" i="15"/>
  <c r="G81" i="15" s="1"/>
  <c r="F277" i="32"/>
  <c r="C617" i="24"/>
  <c r="C74" i="15"/>
  <c r="G74" i="15" s="1"/>
  <c r="C84" i="15"/>
  <c r="G84" i="15" s="1"/>
  <c r="C640" i="24"/>
  <c r="I309" i="32"/>
  <c r="C19" i="15"/>
  <c r="G21" i="32"/>
  <c r="C672" i="24"/>
  <c r="D341" i="32"/>
  <c r="C642" i="24"/>
  <c r="C86" i="15"/>
  <c r="G86" i="15" s="1"/>
  <c r="C669" i="24"/>
  <c r="C16" i="15"/>
  <c r="D21" i="32"/>
  <c r="C681" i="24"/>
  <c r="C28" i="15"/>
  <c r="I53" i="32"/>
  <c r="C373" i="32"/>
  <c r="C92" i="15"/>
  <c r="G92" i="15" s="1"/>
  <c r="C622" i="24"/>
  <c r="C90" i="15"/>
  <c r="G90" i="15" s="1"/>
  <c r="C646" i="24"/>
  <c r="H341" i="32"/>
  <c r="C71" i="15"/>
  <c r="G71" i="15" s="1"/>
  <c r="C618" i="24"/>
  <c r="C277" i="32"/>
  <c r="G309" i="32"/>
  <c r="C82" i="15"/>
  <c r="G82" i="15" s="1"/>
  <c r="C626" i="24"/>
  <c r="I341" i="32"/>
  <c r="C91" i="15"/>
  <c r="G91" i="15" s="1"/>
  <c r="C647" i="24"/>
  <c r="H245" i="32"/>
  <c r="C614" i="24"/>
  <c r="C69" i="15"/>
  <c r="F85" i="32"/>
  <c r="C32" i="15"/>
  <c r="G32" i="15" s="1"/>
  <c r="C685" i="24"/>
  <c r="C44" i="15"/>
  <c r="G44" i="15" s="1"/>
  <c r="D149" i="32"/>
  <c r="C697" i="24"/>
  <c r="F117" i="32"/>
  <c r="C692" i="24"/>
  <c r="C39" i="15"/>
  <c r="H45" i="15"/>
  <c r="I45" i="15" s="1"/>
  <c r="G245" i="32"/>
  <c r="C68" i="15"/>
  <c r="G68" i="15" s="1"/>
  <c r="C624" i="24"/>
  <c r="H117" i="32"/>
  <c r="C694" i="24"/>
  <c r="C41" i="15"/>
  <c r="H85" i="32"/>
  <c r="C687" i="24"/>
  <c r="C34" i="15"/>
  <c r="E117" i="32"/>
  <c r="C691" i="24"/>
  <c r="C38" i="15"/>
  <c r="E309" i="32"/>
  <c r="C80" i="15"/>
  <c r="G80" i="15" s="1"/>
  <c r="C621" i="24"/>
  <c r="F53" i="32"/>
  <c r="C25" i="15"/>
  <c r="G25" i="15" s="1"/>
  <c r="C678" i="24"/>
  <c r="D181" i="32"/>
  <c r="C704" i="24"/>
  <c r="C51" i="15"/>
  <c r="H181" i="32"/>
  <c r="C708" i="24"/>
  <c r="C55" i="15"/>
  <c r="G55" i="15" s="1"/>
  <c r="D715" i="34"/>
  <c r="F16" i="6"/>
  <c r="F234" i="24"/>
  <c r="I378" i="32"/>
  <c r="K612" i="24"/>
  <c r="C181" i="32"/>
  <c r="C50" i="15"/>
  <c r="C703" i="24"/>
  <c r="D26" i="33"/>
  <c r="C167" i="8"/>
  <c r="E414" i="24"/>
  <c r="C62" i="15"/>
  <c r="C616" i="24"/>
  <c r="H213" i="32"/>
  <c r="D213" i="32"/>
  <c r="C58" i="15"/>
  <c r="G58" i="15" s="1"/>
  <c r="C711" i="24"/>
  <c r="E277" i="32"/>
  <c r="C73" i="15"/>
  <c r="G73" i="15" s="1"/>
  <c r="C634" i="24"/>
  <c r="G117" i="32"/>
  <c r="C693" i="24"/>
  <c r="C40" i="15"/>
  <c r="G40" i="15" s="1"/>
  <c r="C60" i="15"/>
  <c r="C713" i="24"/>
  <c r="F213" i="32"/>
  <c r="F245" i="32"/>
  <c r="C67" i="15"/>
  <c r="G67" i="15" s="1"/>
  <c r="C633" i="24"/>
  <c r="C93" i="15"/>
  <c r="G93" i="15" s="1"/>
  <c r="D373" i="32"/>
  <c r="C620" i="24"/>
  <c r="G213" i="32"/>
  <c r="C61" i="15"/>
  <c r="C631" i="24"/>
  <c r="C70" i="15"/>
  <c r="G70" i="15" s="1"/>
  <c r="I245" i="32"/>
  <c r="C629" i="24"/>
  <c r="E341" i="32"/>
  <c r="C87" i="15"/>
  <c r="G87" i="15" s="1"/>
  <c r="C643" i="24"/>
  <c r="C42" i="15"/>
  <c r="C695" i="24"/>
  <c r="I117" i="32"/>
  <c r="C245" i="32"/>
  <c r="C64" i="15"/>
  <c r="G64" i="15" s="1"/>
  <c r="C628" i="24"/>
  <c r="E85" i="32"/>
  <c r="C684" i="24"/>
  <c r="C31" i="15"/>
  <c r="G31" i="15" s="1"/>
  <c r="C309" i="32"/>
  <c r="C619" i="24"/>
  <c r="C78" i="15"/>
  <c r="G78" i="15" s="1"/>
  <c r="D85" i="32"/>
  <c r="C683" i="24"/>
  <c r="C30" i="15"/>
  <c r="H36" i="15"/>
  <c r="I36" i="15" s="1"/>
  <c r="C149" i="32"/>
  <c r="C696" i="24"/>
  <c r="C43" i="15"/>
  <c r="F181" i="32"/>
  <c r="C706" i="24"/>
  <c r="C53" i="15"/>
  <c r="G53" i="15" s="1"/>
  <c r="I35" i="15"/>
  <c r="G35" i="15"/>
  <c r="H54" i="15" l="1"/>
  <c r="I54" i="15" s="1"/>
  <c r="H18" i="15"/>
  <c r="I18" i="15" s="1"/>
  <c r="G43" i="15"/>
  <c r="H43" i="15"/>
  <c r="I43" i="15" s="1"/>
  <c r="G51" i="15"/>
  <c r="H51" i="15"/>
  <c r="I51" i="15" s="1"/>
  <c r="G16" i="15"/>
  <c r="H16" i="15" s="1"/>
  <c r="G69" i="15"/>
  <c r="H69" i="15" s="1"/>
  <c r="G63" i="15"/>
  <c r="H63" i="15"/>
  <c r="I63" i="15" s="1"/>
  <c r="G49" i="15"/>
  <c r="H49" i="15"/>
  <c r="I49" i="15" s="1"/>
  <c r="G46" i="15"/>
  <c r="H46" i="15"/>
  <c r="I46" i="15" s="1"/>
  <c r="E679" i="34"/>
  <c r="E633" i="34"/>
  <c r="E699" i="34"/>
  <c r="E631" i="34"/>
  <c r="G41" i="15"/>
  <c r="H41" i="15"/>
  <c r="I41" i="15" s="1"/>
  <c r="H50" i="15"/>
  <c r="I50" i="15" s="1"/>
  <c r="G50" i="15"/>
  <c r="C715" i="24"/>
  <c r="C648" i="24"/>
  <c r="M716" i="24" s="1"/>
  <c r="D615" i="24"/>
  <c r="H33" i="15"/>
  <c r="I33" i="15" s="1"/>
  <c r="G33" i="15"/>
  <c r="E675" i="34"/>
  <c r="E630" i="34"/>
  <c r="E691" i="34"/>
  <c r="E690" i="34"/>
  <c r="G39" i="15"/>
  <c r="H39" i="15"/>
  <c r="I39" i="15" s="1"/>
  <c r="G19" i="15"/>
  <c r="H19" i="15"/>
  <c r="I19" i="15" s="1"/>
  <c r="E644" i="34"/>
  <c r="E700" i="34"/>
  <c r="E632" i="34"/>
  <c r="E705" i="34"/>
  <c r="G48" i="15"/>
  <c r="H48" i="15"/>
  <c r="I48" i="15" s="1"/>
  <c r="E687" i="34"/>
  <c r="C121" i="8"/>
  <c r="D384" i="24"/>
  <c r="E645" i="34"/>
  <c r="E624" i="34"/>
  <c r="E684" i="34"/>
  <c r="E670" i="34"/>
  <c r="E701" i="34"/>
  <c r="G20" i="15"/>
  <c r="H20" i="15"/>
  <c r="I20" i="15" s="1"/>
  <c r="H30" i="15"/>
  <c r="I30" i="15" s="1"/>
  <c r="G30" i="15"/>
  <c r="G38" i="15"/>
  <c r="H38" i="15"/>
  <c r="I38" i="15" s="1"/>
  <c r="E639" i="34"/>
  <c r="E685" i="34"/>
  <c r="G65" i="15"/>
  <c r="H65" i="15"/>
  <c r="I65" i="15" s="1"/>
  <c r="I373" i="32"/>
  <c r="C716" i="24"/>
  <c r="E671" i="34"/>
  <c r="E635" i="34"/>
  <c r="E686" i="34"/>
  <c r="E698" i="34"/>
  <c r="E672" i="34"/>
  <c r="G37" i="15"/>
  <c r="H37" i="15"/>
  <c r="I37" i="15" s="1"/>
  <c r="E677" i="34"/>
  <c r="E669" i="34"/>
  <c r="G42" i="15"/>
  <c r="H42" i="15"/>
  <c r="I42" i="15" s="1"/>
  <c r="E642" i="34"/>
  <c r="G34" i="15"/>
  <c r="H34" i="15"/>
  <c r="I34" i="15" s="1"/>
  <c r="G28" i="15"/>
  <c r="H28" i="15"/>
  <c r="I28" i="15" s="1"/>
  <c r="G15" i="15"/>
  <c r="H15" i="15" s="1"/>
  <c r="I15" i="15" s="1"/>
  <c r="E676" i="34"/>
  <c r="E643" i="34"/>
  <c r="E628" i="34"/>
  <c r="E707" i="34"/>
  <c r="E688" i="34"/>
  <c r="G17" i="15"/>
  <c r="H17" i="15" s="1"/>
  <c r="E708" i="34"/>
  <c r="E693" i="34"/>
  <c r="E680" i="34"/>
  <c r="E678" i="34"/>
  <c r="E712" i="34"/>
  <c r="C138" i="8" l="1"/>
  <c r="D417" i="24"/>
  <c r="D709" i="24"/>
  <c r="D693" i="24"/>
  <c r="D706" i="24"/>
  <c r="D708" i="24"/>
  <c r="D698" i="24"/>
  <c r="D687" i="24"/>
  <c r="D671" i="24"/>
  <c r="D625" i="24"/>
  <c r="D711" i="24"/>
  <c r="D701" i="24"/>
  <c r="D678" i="24"/>
  <c r="D702" i="24"/>
  <c r="D700" i="24"/>
  <c r="D684" i="24"/>
  <c r="D679" i="24"/>
  <c r="D631" i="24"/>
  <c r="D619" i="24"/>
  <c r="D716" i="24"/>
  <c r="D713" i="24"/>
  <c r="D682" i="24"/>
  <c r="D669" i="24"/>
  <c r="D637" i="24"/>
  <c r="D628" i="24"/>
  <c r="D617" i="24"/>
  <c r="D694" i="24"/>
  <c r="D677" i="24"/>
  <c r="D672" i="24"/>
  <c r="D639" i="24"/>
  <c r="D675" i="24"/>
  <c r="D703" i="24"/>
  <c r="D673" i="24"/>
  <c r="D683" i="24"/>
  <c r="D681" i="24"/>
  <c r="D705" i="24"/>
  <c r="D704" i="24"/>
  <c r="D668" i="24"/>
  <c r="D643" i="24"/>
  <c r="D620" i="24"/>
  <c r="D699" i="24"/>
  <c r="D690" i="24"/>
  <c r="D688" i="24"/>
  <c r="D686" i="24"/>
  <c r="D712" i="24"/>
  <c r="D670" i="24"/>
  <c r="D634" i="24"/>
  <c r="D707" i="24"/>
  <c r="D642" i="24"/>
  <c r="D638" i="24"/>
  <c r="D630" i="24"/>
  <c r="D636" i="24"/>
  <c r="D624" i="24"/>
  <c r="D644" i="24"/>
  <c r="D640" i="24"/>
  <c r="D691" i="24"/>
  <c r="D680" i="24"/>
  <c r="D646" i="24"/>
  <c r="D623" i="24"/>
  <c r="D695" i="24"/>
  <c r="D676" i="24"/>
  <c r="D641" i="24"/>
  <c r="D622" i="24"/>
  <c r="D621" i="24"/>
  <c r="D710" i="24"/>
  <c r="D645" i="24"/>
  <c r="D633" i="24"/>
  <c r="D629" i="24"/>
  <c r="D632" i="24"/>
  <c r="D618" i="24"/>
  <c r="D697" i="24"/>
  <c r="D689" i="24"/>
  <c r="D685" i="24"/>
  <c r="D627" i="24"/>
  <c r="D616" i="24"/>
  <c r="D692" i="24"/>
  <c r="D635" i="24"/>
  <c r="D696" i="24"/>
  <c r="D674" i="24"/>
  <c r="D647" i="24"/>
  <c r="D626" i="24"/>
  <c r="E715" i="34"/>
  <c r="F624" i="34"/>
  <c r="D715" i="24" l="1"/>
  <c r="E623" i="24"/>
  <c r="D421" i="24"/>
  <c r="C168" i="8"/>
  <c r="F701" i="34"/>
  <c r="F685" i="34"/>
  <c r="F669" i="34"/>
  <c r="F627" i="34"/>
  <c r="F698" i="34"/>
  <c r="F682" i="34"/>
  <c r="F702" i="34"/>
  <c r="F686" i="34"/>
  <c r="F670" i="34"/>
  <c r="F647" i="34"/>
  <c r="F645" i="34"/>
  <c r="F629" i="34"/>
  <c r="F626" i="34"/>
  <c r="F704" i="34"/>
  <c r="F681" i="34"/>
  <c r="F709" i="34"/>
  <c r="F679" i="34"/>
  <c r="F674" i="34"/>
  <c r="F640" i="34"/>
  <c r="F633" i="34"/>
  <c r="F684" i="34"/>
  <c r="F677" i="34"/>
  <c r="F644" i="34"/>
  <c r="F637" i="34"/>
  <c r="F710" i="34"/>
  <c r="F691" i="34"/>
  <c r="F693" i="34"/>
  <c r="F672" i="34"/>
  <c r="F642" i="34"/>
  <c r="F634" i="34"/>
  <c r="F639" i="34"/>
  <c r="F631" i="34"/>
  <c r="F716" i="34"/>
  <c r="F706" i="34"/>
  <c r="F700" i="34"/>
  <c r="F689" i="34"/>
  <c r="F673" i="34"/>
  <c r="F641" i="34"/>
  <c r="F697" i="34"/>
  <c r="F705" i="34"/>
  <c r="F694" i="34"/>
  <c r="F625" i="34"/>
  <c r="F708" i="34"/>
  <c r="F683" i="34"/>
  <c r="F680" i="34"/>
  <c r="F675" i="34"/>
  <c r="F630" i="34"/>
  <c r="F687" i="34"/>
  <c r="F646" i="34"/>
  <c r="F690" i="34"/>
  <c r="F638" i="34"/>
  <c r="F692" i="34"/>
  <c r="F678" i="34"/>
  <c r="F636" i="34"/>
  <c r="F688" i="34"/>
  <c r="F671" i="34"/>
  <c r="F668" i="34"/>
  <c r="F632" i="34"/>
  <c r="F703" i="34"/>
  <c r="F713" i="34"/>
  <c r="F696" i="34"/>
  <c r="F643" i="34"/>
  <c r="F707" i="34"/>
  <c r="F628" i="34"/>
  <c r="F699" i="34"/>
  <c r="F676" i="34"/>
  <c r="F695" i="34"/>
  <c r="F635" i="34"/>
  <c r="F712" i="34"/>
  <c r="F711" i="34"/>
  <c r="E612" i="24"/>
  <c r="F715" i="34" l="1"/>
  <c r="G625" i="34"/>
  <c r="C172" i="8"/>
  <c r="D424" i="24"/>
  <c r="C177" i="8" s="1"/>
  <c r="E706" i="24"/>
  <c r="E690" i="24"/>
  <c r="E703" i="24"/>
  <c r="E684" i="24"/>
  <c r="E668" i="24"/>
  <c r="E628" i="24"/>
  <c r="E696" i="24"/>
  <c r="E675" i="24"/>
  <c r="E674" i="24"/>
  <c r="E633" i="24"/>
  <c r="E711" i="24"/>
  <c r="E694" i="24"/>
  <c r="E687" i="24"/>
  <c r="E677" i="24"/>
  <c r="E672" i="24"/>
  <c r="E639" i="24"/>
  <c r="E709" i="24"/>
  <c r="E707" i="24"/>
  <c r="E641" i="24"/>
  <c r="E624" i="24"/>
  <c r="F624" i="24" s="1"/>
  <c r="F685" i="24" s="1"/>
  <c r="E716" i="24"/>
  <c r="E708" i="24"/>
  <c r="E673" i="24"/>
  <c r="E637" i="24"/>
  <c r="E629" i="24"/>
  <c r="E625" i="24"/>
  <c r="E685" i="24"/>
  <c r="E647" i="24"/>
  <c r="E642" i="24"/>
  <c r="E710" i="24"/>
  <c r="E705" i="24"/>
  <c r="E712" i="24"/>
  <c r="E698" i="24"/>
  <c r="E688" i="24"/>
  <c r="E686" i="24"/>
  <c r="E713" i="24"/>
  <c r="E699" i="24"/>
  <c r="E635" i="24"/>
  <c r="E626" i="24"/>
  <c r="E704" i="24"/>
  <c r="E634" i="24"/>
  <c r="E638" i="24"/>
  <c r="E630" i="24"/>
  <c r="E691" i="24"/>
  <c r="E680" i="24"/>
  <c r="E697" i="24"/>
  <c r="E689" i="24"/>
  <c r="E682" i="24"/>
  <c r="E646" i="24"/>
  <c r="E695" i="24"/>
  <c r="E683" i="24"/>
  <c r="E676" i="24"/>
  <c r="E669" i="24"/>
  <c r="E645" i="24"/>
  <c r="E636" i="24"/>
  <c r="E632" i="24"/>
  <c r="E671" i="24"/>
  <c r="E679" i="24"/>
  <c r="E702" i="24"/>
  <c r="E644" i="24"/>
  <c r="E640" i="24"/>
  <c r="E701" i="24"/>
  <c r="E627" i="24"/>
  <c r="E693" i="24"/>
  <c r="E678" i="24"/>
  <c r="E681" i="24"/>
  <c r="E631" i="24"/>
  <c r="E670" i="24"/>
  <c r="E700" i="24"/>
  <c r="E692" i="24"/>
  <c r="E643" i="24"/>
  <c r="F675" i="24" l="1"/>
  <c r="F708" i="24"/>
  <c r="F683" i="24"/>
  <c r="F625" i="24"/>
  <c r="F629" i="24"/>
  <c r="F692" i="24"/>
  <c r="F696" i="24"/>
  <c r="F635" i="24"/>
  <c r="F697" i="24"/>
  <c r="F716" i="24"/>
  <c r="F709" i="24"/>
  <c r="F633" i="24"/>
  <c r="F706" i="24"/>
  <c r="F681" i="24"/>
  <c r="F640" i="24"/>
  <c r="F626" i="24"/>
  <c r="F642" i="24"/>
  <c r="F687" i="24"/>
  <c r="F641" i="24"/>
  <c r="F712" i="24"/>
  <c r="F701" i="24"/>
  <c r="F671" i="24"/>
  <c r="F688" i="24"/>
  <c r="F711" i="24"/>
  <c r="F674" i="24"/>
  <c r="F678" i="24"/>
  <c r="F668" i="24"/>
  <c r="F684" i="24"/>
  <c r="F647" i="24"/>
  <c r="F703" i="24"/>
  <c r="F638" i="24"/>
  <c r="F673" i="24"/>
  <c r="F689" i="24"/>
  <c r="F637" i="24"/>
  <c r="F677" i="24"/>
  <c r="F704" i="24"/>
  <c r="G625" i="24"/>
  <c r="F627" i="24"/>
  <c r="F705" i="24"/>
  <c r="F699" i="24"/>
  <c r="F710" i="24"/>
  <c r="F676" i="24"/>
  <c r="F700" i="24"/>
  <c r="F646" i="24"/>
  <c r="F628" i="24"/>
  <c r="F643" i="24"/>
  <c r="F644" i="24"/>
  <c r="F707" i="24"/>
  <c r="F686" i="24"/>
  <c r="F669" i="24"/>
  <c r="F698" i="24"/>
  <c r="F672" i="24"/>
  <c r="F690" i="24"/>
  <c r="F634" i="24"/>
  <c r="F695" i="24"/>
  <c r="F682" i="24"/>
  <c r="F694" i="24"/>
  <c r="F680" i="24"/>
  <c r="F631" i="24"/>
  <c r="F645" i="24"/>
  <c r="F630" i="24"/>
  <c r="F639" i="24"/>
  <c r="F670" i="24"/>
  <c r="F632" i="24"/>
  <c r="F679" i="24"/>
  <c r="F713" i="24"/>
  <c r="F702" i="24"/>
  <c r="F693" i="24"/>
  <c r="F691" i="24"/>
  <c r="F636" i="24"/>
  <c r="E715" i="24"/>
  <c r="G698" i="34"/>
  <c r="G682" i="34"/>
  <c r="G711" i="34"/>
  <c r="G695" i="34"/>
  <c r="G679" i="34"/>
  <c r="G716" i="34"/>
  <c r="G699" i="34"/>
  <c r="G683" i="34"/>
  <c r="G643" i="34"/>
  <c r="G641" i="34"/>
  <c r="G639" i="34"/>
  <c r="G637" i="34"/>
  <c r="G635" i="34"/>
  <c r="G633" i="34"/>
  <c r="G631" i="34"/>
  <c r="G709" i="34"/>
  <c r="G702" i="34"/>
  <c r="G674" i="34"/>
  <c r="G640" i="34"/>
  <c r="G688" i="34"/>
  <c r="G628" i="34"/>
  <c r="G705" i="34"/>
  <c r="G696" i="34"/>
  <c r="G691" i="34"/>
  <c r="G646" i="34"/>
  <c r="G693" i="34"/>
  <c r="G672" i="34"/>
  <c r="G680" i="34"/>
  <c r="G676" i="34"/>
  <c r="G686" i="34"/>
  <c r="G684" i="34"/>
  <c r="G703" i="34"/>
  <c r="G701" i="34"/>
  <c r="G697" i="34"/>
  <c r="G681" i="34"/>
  <c r="G634" i="34"/>
  <c r="G678" i="34"/>
  <c r="G644" i="34"/>
  <c r="G630" i="34"/>
  <c r="G708" i="34"/>
  <c r="G675" i="34"/>
  <c r="G713" i="34"/>
  <c r="G670" i="34"/>
  <c r="G710" i="34"/>
  <c r="G694" i="34"/>
  <c r="G687" i="34"/>
  <c r="G706" i="34"/>
  <c r="G690" i="34"/>
  <c r="G673" i="34"/>
  <c r="G642" i="34"/>
  <c r="G638" i="34"/>
  <c r="G629" i="34"/>
  <c r="G704" i="34"/>
  <c r="G700" i="34"/>
  <c r="G671" i="34"/>
  <c r="G668" i="34"/>
  <c r="G626" i="34"/>
  <c r="G707" i="34"/>
  <c r="G685" i="34"/>
  <c r="G692" i="34"/>
  <c r="G669" i="34"/>
  <c r="G636" i="34"/>
  <c r="G712" i="34"/>
  <c r="G645" i="34"/>
  <c r="G647" i="34"/>
  <c r="G632" i="34"/>
  <c r="G689" i="34"/>
  <c r="G627" i="34"/>
  <c r="G677" i="34"/>
  <c r="F715" i="24" l="1"/>
  <c r="G688" i="24"/>
  <c r="G683" i="24"/>
  <c r="G632" i="24"/>
  <c r="G627" i="24"/>
  <c r="G645" i="24"/>
  <c r="G670" i="24"/>
  <c r="G713" i="24"/>
  <c r="G672" i="24"/>
  <c r="G697" i="24"/>
  <c r="G641" i="24"/>
  <c r="G711" i="24"/>
  <c r="G673" i="24"/>
  <c r="G702" i="24"/>
  <c r="G710" i="24"/>
  <c r="G685" i="24"/>
  <c r="G679" i="24"/>
  <c r="G706" i="24"/>
  <c r="G668" i="24"/>
  <c r="G700" i="24"/>
  <c r="G644" i="24"/>
  <c r="G636" i="24"/>
  <c r="G705" i="24"/>
  <c r="G712" i="24"/>
  <c r="G628" i="24"/>
  <c r="G640" i="24"/>
  <c r="G635" i="24"/>
  <c r="G716" i="24"/>
  <c r="G677" i="24"/>
  <c r="G690" i="24"/>
  <c r="G709" i="24"/>
  <c r="G696" i="24"/>
  <c r="G671" i="24"/>
  <c r="G695" i="24"/>
  <c r="G708" i="24"/>
  <c r="G637" i="24"/>
  <c r="G704" i="24"/>
  <c r="G682" i="24"/>
  <c r="G681" i="24"/>
  <c r="G642" i="24"/>
  <c r="G674" i="24"/>
  <c r="G676" i="24"/>
  <c r="G646" i="24"/>
  <c r="G669" i="24"/>
  <c r="G698" i="24"/>
  <c r="G699" i="24"/>
  <c r="G639" i="24"/>
  <c r="G687" i="24"/>
  <c r="G634" i="24"/>
  <c r="G684" i="24"/>
  <c r="G643" i="24"/>
  <c r="G626" i="24"/>
  <c r="G631" i="24"/>
  <c r="G692" i="24"/>
  <c r="G633" i="24"/>
  <c r="G630" i="24"/>
  <c r="G703" i="24"/>
  <c r="G701" i="24"/>
  <c r="G680" i="24"/>
  <c r="G707" i="24"/>
  <c r="G629" i="24"/>
  <c r="G638" i="24"/>
  <c r="G693" i="24"/>
  <c r="G675" i="24"/>
  <c r="G691" i="24"/>
  <c r="G694" i="24"/>
  <c r="G678" i="24"/>
  <c r="G647" i="24"/>
  <c r="G689" i="24"/>
  <c r="G686" i="24"/>
  <c r="G715" i="34"/>
  <c r="H628" i="34"/>
  <c r="H628" i="24" l="1"/>
  <c r="H697" i="24" s="1"/>
  <c r="H706" i="24"/>
  <c r="H677" i="24"/>
  <c r="H708" i="24"/>
  <c r="H673" i="24"/>
  <c r="H692" i="24"/>
  <c r="H690" i="24"/>
  <c r="H696" i="24"/>
  <c r="H679" i="24"/>
  <c r="H676" i="24"/>
  <c r="H693" i="24"/>
  <c r="H675" i="24"/>
  <c r="H639" i="24"/>
  <c r="H695" i="24"/>
  <c r="H704" i="24"/>
  <c r="H644" i="24"/>
  <c r="H705" i="24"/>
  <c r="H684" i="24"/>
  <c r="H686" i="24"/>
  <c r="H642" i="24"/>
  <c r="H678" i="24"/>
  <c r="H685" i="24"/>
  <c r="H680" i="24"/>
  <c r="H634" i="24"/>
  <c r="H683" i="24"/>
  <c r="H700" i="24"/>
  <c r="H716" i="24"/>
  <c r="H669" i="24"/>
  <c r="H635" i="24"/>
  <c r="H630" i="24"/>
  <c r="H712" i="24"/>
  <c r="H633" i="24"/>
  <c r="H631" i="24"/>
  <c r="H629" i="24"/>
  <c r="H699" i="24"/>
  <c r="H713" i="24"/>
  <c r="G715" i="24"/>
  <c r="H711" i="34"/>
  <c r="H695" i="34"/>
  <c r="H679" i="34"/>
  <c r="H708" i="34"/>
  <c r="H692" i="34"/>
  <c r="H676" i="34"/>
  <c r="H712" i="34"/>
  <c r="H696" i="34"/>
  <c r="H680" i="34"/>
  <c r="H688" i="34"/>
  <c r="H633" i="34"/>
  <c r="H700" i="34"/>
  <c r="H693" i="34"/>
  <c r="H686" i="34"/>
  <c r="H642" i="34"/>
  <c r="H668" i="34"/>
  <c r="H630" i="34"/>
  <c r="H640" i="34"/>
  <c r="H697" i="34"/>
  <c r="H678" i="34"/>
  <c r="H674" i="34"/>
  <c r="H645" i="34"/>
  <c r="H637" i="34"/>
  <c r="H703" i="34"/>
  <c r="H701" i="34"/>
  <c r="H639" i="34"/>
  <c r="H631" i="34"/>
  <c r="H707" i="34"/>
  <c r="H705" i="34"/>
  <c r="H647" i="34"/>
  <c r="H706" i="34"/>
  <c r="H702" i="34"/>
  <c r="H644" i="34"/>
  <c r="H694" i="34"/>
  <c r="H670" i="34"/>
  <c r="H683" i="34"/>
  <c r="H699" i="34"/>
  <c r="H691" i="34"/>
  <c r="H710" i="34"/>
  <c r="H684" i="34"/>
  <c r="H687" i="34"/>
  <c r="H698" i="34"/>
  <c r="H690" i="34"/>
  <c r="H673" i="34"/>
  <c r="H646" i="34"/>
  <c r="H638" i="34"/>
  <c r="H634" i="34"/>
  <c r="H629" i="34"/>
  <c r="H713" i="34"/>
  <c r="H669" i="34"/>
  <c r="H685" i="34"/>
  <c r="H716" i="34"/>
  <c r="H643" i="34"/>
  <c r="H636" i="34"/>
  <c r="H689" i="34"/>
  <c r="H635" i="34"/>
  <c r="H671" i="34"/>
  <c r="H704" i="34"/>
  <c r="H709" i="34"/>
  <c r="H641" i="34"/>
  <c r="H675" i="34"/>
  <c r="H681" i="34"/>
  <c r="H682" i="34"/>
  <c r="H672" i="34"/>
  <c r="H632" i="34"/>
  <c r="H677" i="34"/>
  <c r="H641" i="24" l="1"/>
  <c r="H647" i="24"/>
  <c r="H691" i="24"/>
  <c r="H646" i="24"/>
  <c r="H643" i="24"/>
  <c r="H632" i="24"/>
  <c r="H668" i="24"/>
  <c r="H709" i="24"/>
  <c r="H636" i="24"/>
  <c r="H703" i="24"/>
  <c r="H645" i="24"/>
  <c r="H694" i="24"/>
  <c r="H710" i="24"/>
  <c r="H687" i="24"/>
  <c r="H707" i="24"/>
  <c r="H702" i="24"/>
  <c r="H711" i="24"/>
  <c r="H689" i="24"/>
  <c r="H670" i="24"/>
  <c r="H674" i="24"/>
  <c r="H638" i="24"/>
  <c r="H698" i="24"/>
  <c r="H701" i="24"/>
  <c r="H640" i="24"/>
  <c r="H681" i="24"/>
  <c r="H688" i="24"/>
  <c r="H637" i="24"/>
  <c r="H671" i="24"/>
  <c r="H682" i="24"/>
  <c r="H672" i="24"/>
  <c r="I629" i="24"/>
  <c r="H715" i="34"/>
  <c r="I629" i="34"/>
  <c r="H715" i="24" l="1"/>
  <c r="I713" i="24"/>
  <c r="I691" i="24"/>
  <c r="I669" i="24"/>
  <c r="I631" i="24"/>
  <c r="I687" i="24"/>
  <c r="I706" i="24"/>
  <c r="I702" i="24"/>
  <c r="I645" i="24"/>
  <c r="I643" i="24"/>
  <c r="I708" i="24"/>
  <c r="I704" i="24"/>
  <c r="I701" i="24"/>
  <c r="I676" i="24"/>
  <c r="I642" i="24"/>
  <c r="I672" i="24"/>
  <c r="I698" i="24"/>
  <c r="I711" i="24"/>
  <c r="I700" i="24"/>
  <c r="I637" i="24"/>
  <c r="I646" i="24"/>
  <c r="I681" i="24"/>
  <c r="I641" i="24"/>
  <c r="I675" i="24"/>
  <c r="I668" i="24"/>
  <c r="I688" i="24"/>
  <c r="I716" i="24"/>
  <c r="I670" i="24"/>
  <c r="I695" i="24"/>
  <c r="I640" i="24"/>
  <c r="I638" i="24"/>
  <c r="I707" i="24"/>
  <c r="I689" i="24"/>
  <c r="I671" i="24"/>
  <c r="I679" i="24"/>
  <c r="I686" i="24"/>
  <c r="I636" i="24"/>
  <c r="I639" i="24"/>
  <c r="I705" i="24"/>
  <c r="I674" i="24"/>
  <c r="I709" i="24"/>
  <c r="I647" i="24"/>
  <c r="I682" i="24"/>
  <c r="I684" i="24"/>
  <c r="I673" i="24"/>
  <c r="I635" i="24"/>
  <c r="I630" i="24"/>
  <c r="I692" i="24"/>
  <c r="I703" i="24"/>
  <c r="I693" i="24"/>
  <c r="I680" i="24"/>
  <c r="I632" i="24"/>
  <c r="I677" i="24"/>
  <c r="I712" i="24"/>
  <c r="I690" i="24"/>
  <c r="I633" i="24"/>
  <c r="I697" i="24"/>
  <c r="I710" i="24"/>
  <c r="I696" i="24"/>
  <c r="I699" i="24"/>
  <c r="I678" i="24"/>
  <c r="I634" i="24"/>
  <c r="I694" i="24"/>
  <c r="I685" i="24"/>
  <c r="I683" i="24"/>
  <c r="I644" i="24"/>
  <c r="I708" i="34"/>
  <c r="I692" i="34"/>
  <c r="I676" i="34"/>
  <c r="I705" i="34"/>
  <c r="I689" i="34"/>
  <c r="I673" i="34"/>
  <c r="I709" i="34"/>
  <c r="I693" i="34"/>
  <c r="I677" i="34"/>
  <c r="I700" i="34"/>
  <c r="I686" i="34"/>
  <c r="I679" i="34"/>
  <c r="I642" i="34"/>
  <c r="I707" i="34"/>
  <c r="I672" i="34"/>
  <c r="I635" i="34"/>
  <c r="I710" i="34"/>
  <c r="I703" i="34"/>
  <c r="I682" i="34"/>
  <c r="I675" i="34"/>
  <c r="I639" i="34"/>
  <c r="I697" i="34"/>
  <c r="I680" i="34"/>
  <c r="I678" i="34"/>
  <c r="I674" i="34"/>
  <c r="I645" i="34"/>
  <c r="I637" i="34"/>
  <c r="I699" i="34"/>
  <c r="I695" i="34"/>
  <c r="I634" i="34"/>
  <c r="I647" i="34"/>
  <c r="I712" i="34"/>
  <c r="I704" i="34"/>
  <c r="I694" i="34"/>
  <c r="I670" i="34"/>
  <c r="I630" i="34"/>
  <c r="I711" i="34"/>
  <c r="I691" i="34"/>
  <c r="I633" i="34"/>
  <c r="I688" i="34"/>
  <c r="I698" i="34"/>
  <c r="I687" i="34"/>
  <c r="I638" i="34"/>
  <c r="I702" i="34"/>
  <c r="I690" i="34"/>
  <c r="I646" i="34"/>
  <c r="I706" i="34"/>
  <c r="I713" i="34"/>
  <c r="I683" i="34"/>
  <c r="I669" i="34"/>
  <c r="I716" i="34"/>
  <c r="I643" i="34"/>
  <c r="I696" i="34"/>
  <c r="I685" i="34"/>
  <c r="I631" i="34"/>
  <c r="I636" i="34"/>
  <c r="I701" i="34"/>
  <c r="I684" i="34"/>
  <c r="I641" i="34"/>
  <c r="I671" i="34"/>
  <c r="I640" i="34"/>
  <c r="I681" i="34"/>
  <c r="I632" i="34"/>
  <c r="I644" i="34"/>
  <c r="I668" i="34"/>
  <c r="I715" i="24" l="1"/>
  <c r="J630" i="24"/>
  <c r="I715" i="34"/>
  <c r="J630" i="34"/>
  <c r="J699" i="24" l="1"/>
  <c r="J693" i="24"/>
  <c r="J710" i="24"/>
  <c r="J684" i="24"/>
  <c r="J641" i="24"/>
  <c r="J682" i="24"/>
  <c r="J704" i="24"/>
  <c r="J692" i="24"/>
  <c r="J694" i="24"/>
  <c r="J716" i="24"/>
  <c r="J676" i="24"/>
  <c r="J647" i="24"/>
  <c r="J701" i="24"/>
  <c r="J702" i="24"/>
  <c r="J679" i="24"/>
  <c r="J707" i="24"/>
  <c r="J690" i="24"/>
  <c r="J646" i="24"/>
  <c r="J706" i="24"/>
  <c r="J691" i="24"/>
  <c r="J673" i="24"/>
  <c r="J678" i="24"/>
  <c r="J674" i="24"/>
  <c r="J639" i="24"/>
  <c r="J689" i="24"/>
  <c r="J672" i="24"/>
  <c r="J632" i="24"/>
  <c r="J683" i="24"/>
  <c r="J633" i="24"/>
  <c r="J681" i="24"/>
  <c r="J645" i="24"/>
  <c r="J700" i="24"/>
  <c r="J670" i="24"/>
  <c r="J669" i="24"/>
  <c r="J709" i="24"/>
  <c r="J680" i="24"/>
  <c r="J686" i="24"/>
  <c r="J712" i="24"/>
  <c r="J688" i="24"/>
  <c r="J634" i="24"/>
  <c r="J713" i="24"/>
  <c r="J668" i="24"/>
  <c r="J631" i="24"/>
  <c r="J635" i="24"/>
  <c r="J685" i="24"/>
  <c r="J705" i="24"/>
  <c r="J708" i="24"/>
  <c r="J675" i="24"/>
  <c r="J698" i="24"/>
  <c r="J640" i="24"/>
  <c r="J637" i="24"/>
  <c r="J671" i="24"/>
  <c r="J687" i="24"/>
  <c r="J696" i="24"/>
  <c r="J695" i="24"/>
  <c r="J643" i="24"/>
  <c r="J644" i="24"/>
  <c r="J697" i="24"/>
  <c r="J677" i="24"/>
  <c r="J703" i="24"/>
  <c r="J636" i="24"/>
  <c r="J711" i="24"/>
  <c r="J638" i="24"/>
  <c r="J642" i="24"/>
  <c r="J705" i="34"/>
  <c r="J689" i="34"/>
  <c r="J673" i="34"/>
  <c r="J702" i="34"/>
  <c r="J686" i="34"/>
  <c r="J670" i="34"/>
  <c r="J647" i="34"/>
  <c r="J645" i="34"/>
  <c r="J706" i="34"/>
  <c r="J690" i="34"/>
  <c r="J674" i="34"/>
  <c r="J707" i="34"/>
  <c r="J693" i="34"/>
  <c r="J672" i="34"/>
  <c r="J635" i="34"/>
  <c r="J712" i="34"/>
  <c r="J684" i="34"/>
  <c r="J644" i="34"/>
  <c r="J680" i="34"/>
  <c r="J632" i="34"/>
  <c r="J699" i="34"/>
  <c r="J695" i="34"/>
  <c r="J676" i="34"/>
  <c r="J634" i="34"/>
  <c r="J713" i="34"/>
  <c r="J711" i="34"/>
  <c r="J688" i="34"/>
  <c r="J671" i="34"/>
  <c r="J669" i="34"/>
  <c r="J636" i="34"/>
  <c r="J710" i="34"/>
  <c r="J708" i="34"/>
  <c r="J678" i="34"/>
  <c r="J683" i="34"/>
  <c r="J675" i="34"/>
  <c r="J637" i="34"/>
  <c r="J696" i="34"/>
  <c r="J677" i="34"/>
  <c r="J643" i="34"/>
  <c r="J640" i="34"/>
  <c r="J646" i="34"/>
  <c r="J638" i="34"/>
  <c r="J694" i="34"/>
  <c r="J642" i="34"/>
  <c r="J709" i="34"/>
  <c r="J701" i="34"/>
  <c r="J633" i="34"/>
  <c r="J681" i="34"/>
  <c r="J639" i="34"/>
  <c r="J631" i="34"/>
  <c r="J703" i="34"/>
  <c r="J697" i="34"/>
  <c r="J685" i="34"/>
  <c r="J679" i="34"/>
  <c r="J691" i="34"/>
  <c r="J668" i="34"/>
  <c r="J704" i="34"/>
  <c r="J687" i="34"/>
  <c r="J698" i="34"/>
  <c r="J716" i="34"/>
  <c r="J682" i="34"/>
  <c r="J692" i="34"/>
  <c r="J641" i="34"/>
  <c r="J700" i="34"/>
  <c r="L647" i="24" l="1"/>
  <c r="J715" i="24"/>
  <c r="K644" i="24"/>
  <c r="L647" i="34"/>
  <c r="J715" i="34"/>
  <c r="K644" i="34"/>
  <c r="K704" i="24" l="1"/>
  <c r="K678" i="24"/>
  <c r="K703" i="24"/>
  <c r="K685" i="24"/>
  <c r="K672" i="24"/>
  <c r="K674" i="24"/>
  <c r="K675" i="24"/>
  <c r="K710" i="24"/>
  <c r="K691" i="24"/>
  <c r="K688" i="24"/>
  <c r="K689" i="24"/>
  <c r="K669" i="24"/>
  <c r="K701" i="24"/>
  <c r="K698" i="24"/>
  <c r="K702" i="24"/>
  <c r="K673" i="24"/>
  <c r="K708" i="24"/>
  <c r="K697" i="24"/>
  <c r="K687" i="24"/>
  <c r="K716" i="24"/>
  <c r="K706" i="24"/>
  <c r="K670" i="24"/>
  <c r="K705" i="24"/>
  <c r="K683" i="24"/>
  <c r="K709" i="24"/>
  <c r="K695" i="24"/>
  <c r="K712" i="24"/>
  <c r="K713" i="24"/>
  <c r="K699" i="24"/>
  <c r="K693" i="24"/>
  <c r="K711" i="24"/>
  <c r="K668" i="24"/>
  <c r="K679" i="24"/>
  <c r="K684" i="24"/>
  <c r="K682" i="24"/>
  <c r="K676" i="24"/>
  <c r="K686" i="24"/>
  <c r="K707" i="24"/>
  <c r="K671" i="24"/>
  <c r="K681" i="24"/>
  <c r="K692" i="24"/>
  <c r="K694" i="24"/>
  <c r="K700" i="24"/>
  <c r="K680" i="24"/>
  <c r="K677" i="24"/>
  <c r="K696" i="24"/>
  <c r="K690" i="24"/>
  <c r="L673" i="24"/>
  <c r="L683" i="24"/>
  <c r="L708" i="24"/>
  <c r="L695" i="24"/>
  <c r="L711" i="24"/>
  <c r="L692" i="24"/>
  <c r="L700" i="24"/>
  <c r="L687" i="24"/>
  <c r="M687" i="24" s="1"/>
  <c r="H87" i="32" s="1"/>
  <c r="L680" i="24"/>
  <c r="L670" i="24"/>
  <c r="M670" i="24" s="1"/>
  <c r="E23" i="32" s="1"/>
  <c r="L679" i="24"/>
  <c r="M679" i="24" s="1"/>
  <c r="L671" i="24"/>
  <c r="M671" i="24" s="1"/>
  <c r="F23" i="32" s="1"/>
  <c r="L710" i="24"/>
  <c r="L703" i="24"/>
  <c r="M703" i="24" s="1"/>
  <c r="C183" i="32" s="1"/>
  <c r="L696" i="24"/>
  <c r="L702" i="24"/>
  <c r="L669" i="24"/>
  <c r="L693" i="24"/>
  <c r="L706" i="24"/>
  <c r="L668" i="24"/>
  <c r="L682" i="24"/>
  <c r="M682" i="24" s="1"/>
  <c r="C87" i="32" s="1"/>
  <c r="L697" i="24"/>
  <c r="L699" i="24"/>
  <c r="L701" i="24"/>
  <c r="L676" i="24"/>
  <c r="L705" i="24"/>
  <c r="M705" i="24" s="1"/>
  <c r="E183" i="32" s="1"/>
  <c r="L672" i="24"/>
  <c r="M672" i="24" s="1"/>
  <c r="G23" i="32" s="1"/>
  <c r="L691" i="24"/>
  <c r="M691" i="24" s="1"/>
  <c r="L690" i="24"/>
  <c r="L707" i="24"/>
  <c r="M707" i="24" s="1"/>
  <c r="G183" i="32" s="1"/>
  <c r="L712" i="24"/>
  <c r="L698" i="24"/>
  <c r="L674" i="24"/>
  <c r="M674" i="24" s="1"/>
  <c r="I23" i="32" s="1"/>
  <c r="L716" i="24"/>
  <c r="L704" i="24"/>
  <c r="M704" i="24" s="1"/>
  <c r="D183" i="32" s="1"/>
  <c r="L689" i="24"/>
  <c r="L686" i="24"/>
  <c r="L694" i="24"/>
  <c r="L709" i="24"/>
  <c r="L685" i="24"/>
  <c r="M685" i="24" s="1"/>
  <c r="F87" i="32" s="1"/>
  <c r="L681" i="24"/>
  <c r="L713" i="24"/>
  <c r="L675" i="24"/>
  <c r="M675" i="24" s="1"/>
  <c r="C55" i="32" s="1"/>
  <c r="L677" i="24"/>
  <c r="L688" i="24"/>
  <c r="L684" i="24"/>
  <c r="M684" i="24" s="1"/>
  <c r="E87" i="32" s="1"/>
  <c r="L678" i="24"/>
  <c r="M678" i="24" s="1"/>
  <c r="K702" i="34"/>
  <c r="K686" i="34"/>
  <c r="K670" i="34"/>
  <c r="K716" i="34"/>
  <c r="K699" i="34"/>
  <c r="K683" i="34"/>
  <c r="K703" i="34"/>
  <c r="K687" i="34"/>
  <c r="K671" i="34"/>
  <c r="K712" i="34"/>
  <c r="K684" i="34"/>
  <c r="K698" i="34"/>
  <c r="K691" i="34"/>
  <c r="K677" i="34"/>
  <c r="K694" i="34"/>
  <c r="K689" i="34"/>
  <c r="K701" i="34"/>
  <c r="K682" i="34"/>
  <c r="K713" i="34"/>
  <c r="K711" i="34"/>
  <c r="K707" i="34"/>
  <c r="K705" i="34"/>
  <c r="K688" i="34"/>
  <c r="K669" i="34"/>
  <c r="K709" i="34"/>
  <c r="K690" i="34"/>
  <c r="K675" i="34"/>
  <c r="K696" i="34"/>
  <c r="K680" i="34"/>
  <c r="K710" i="34"/>
  <c r="K706" i="34"/>
  <c r="K673" i="34"/>
  <c r="K679" i="34"/>
  <c r="K676" i="34"/>
  <c r="K681" i="34"/>
  <c r="K685" i="34"/>
  <c r="K708" i="34"/>
  <c r="K674" i="34"/>
  <c r="K668" i="34"/>
  <c r="K695" i="34"/>
  <c r="K672" i="34"/>
  <c r="K704" i="34"/>
  <c r="K693" i="34"/>
  <c r="K700" i="34"/>
  <c r="K692" i="34"/>
  <c r="K678" i="34"/>
  <c r="K697" i="34"/>
  <c r="L716" i="34"/>
  <c r="L699" i="34"/>
  <c r="M699" i="34" s="1"/>
  <c r="L683" i="34"/>
  <c r="M683" i="34" s="1"/>
  <c r="L712" i="34"/>
  <c r="L696" i="34"/>
  <c r="L680" i="34"/>
  <c r="L700" i="34"/>
  <c r="L684" i="34"/>
  <c r="L668" i="34"/>
  <c r="L698" i="34"/>
  <c r="L691" i="34"/>
  <c r="L677" i="34"/>
  <c r="L670" i="34"/>
  <c r="M670" i="34" s="1"/>
  <c r="L701" i="34"/>
  <c r="M701" i="34" s="1"/>
  <c r="L687" i="34"/>
  <c r="M687" i="34" s="1"/>
  <c r="L682" i="34"/>
  <c r="M682" i="34" s="1"/>
  <c r="L709" i="34"/>
  <c r="M709" i="34" s="1"/>
  <c r="L690" i="34"/>
  <c r="L671" i="34"/>
  <c r="L694" i="34"/>
  <c r="L692" i="34"/>
  <c r="L675" i="34"/>
  <c r="L673" i="34"/>
  <c r="L711" i="34"/>
  <c r="M711" i="34" s="1"/>
  <c r="L686" i="34"/>
  <c r="M686" i="34" s="1"/>
  <c r="L708" i="34"/>
  <c r="M708" i="34" s="1"/>
  <c r="L688" i="34"/>
  <c r="M688" i="34" s="1"/>
  <c r="L713" i="34"/>
  <c r="M713" i="34" s="1"/>
  <c r="L702" i="34"/>
  <c r="M702" i="34" s="1"/>
  <c r="L685" i="34"/>
  <c r="M685" i="34" s="1"/>
  <c r="L672" i="34"/>
  <c r="M672" i="34" s="1"/>
  <c r="L707" i="34"/>
  <c r="M707" i="34" s="1"/>
  <c r="L704" i="34"/>
  <c r="M704" i="34" s="1"/>
  <c r="L693" i="34"/>
  <c r="L706" i="34"/>
  <c r="L669" i="34"/>
  <c r="L679" i="34"/>
  <c r="M679" i="34" s="1"/>
  <c r="L676" i="34"/>
  <c r="M676" i="34" s="1"/>
  <c r="L697" i="34"/>
  <c r="L674" i="34"/>
  <c r="M674" i="34" s="1"/>
  <c r="L678" i="34"/>
  <c r="L710" i="34"/>
  <c r="L681" i="34"/>
  <c r="M681" i="34" s="1"/>
  <c r="L705" i="34"/>
  <c r="M705" i="34" s="1"/>
  <c r="L695" i="34"/>
  <c r="M695" i="34" s="1"/>
  <c r="L703" i="34"/>
  <c r="M703" i="34" s="1"/>
  <c r="L689" i="34"/>
  <c r="M688" i="24" l="1"/>
  <c r="I87" i="32" s="1"/>
  <c r="M710" i="24"/>
  <c r="C215" i="32" s="1"/>
  <c r="M712" i="24"/>
  <c r="E215" i="32" s="1"/>
  <c r="M708" i="24"/>
  <c r="H183" i="32" s="1"/>
  <c r="M681" i="24"/>
  <c r="I55" i="32" s="1"/>
  <c r="M686" i="24"/>
  <c r="G87" i="32" s="1"/>
  <c r="M669" i="24"/>
  <c r="D23" i="32" s="1"/>
  <c r="M696" i="24"/>
  <c r="C151" i="32" s="1"/>
  <c r="M698" i="24"/>
  <c r="E151" i="32" s="1"/>
  <c r="K715" i="24"/>
  <c r="M676" i="24"/>
  <c r="D55" i="32" s="1"/>
  <c r="M673" i="24"/>
  <c r="H23" i="32" s="1"/>
  <c r="M697" i="24"/>
  <c r="D151" i="32" s="1"/>
  <c r="M702" i="24"/>
  <c r="I151" i="32" s="1"/>
  <c r="M713" i="24"/>
  <c r="F215" i="32" s="1"/>
  <c r="M680" i="24"/>
  <c r="H55" i="32" s="1"/>
  <c r="M709" i="24"/>
  <c r="I183" i="32" s="1"/>
  <c r="M711" i="24"/>
  <c r="D215" i="32" s="1"/>
  <c r="M690" i="24"/>
  <c r="D119" i="32" s="1"/>
  <c r="M677" i="24"/>
  <c r="M701" i="24"/>
  <c r="H151" i="32" s="1"/>
  <c r="M699" i="24"/>
  <c r="F151" i="32" s="1"/>
  <c r="M694" i="24"/>
  <c r="H119" i="32" s="1"/>
  <c r="M689" i="24"/>
  <c r="C119" i="32" s="1"/>
  <c r="L715" i="24"/>
  <c r="M668" i="24"/>
  <c r="M695" i="24"/>
  <c r="I119" i="32" s="1"/>
  <c r="E119" i="32"/>
  <c r="E55" i="32"/>
  <c r="M700" i="24"/>
  <c r="G151" i="32" s="1"/>
  <c r="M692" i="24"/>
  <c r="M706" i="24"/>
  <c r="F183" i="32" s="1"/>
  <c r="M693" i="24"/>
  <c r="M683" i="24"/>
  <c r="D87" i="32" s="1"/>
  <c r="M700" i="34"/>
  <c r="M698" i="34"/>
  <c r="L715" i="34"/>
  <c r="M668" i="34"/>
  <c r="M684" i="34"/>
  <c r="K715" i="34"/>
  <c r="M697" i="34"/>
  <c r="M673" i="34"/>
  <c r="M675" i="34"/>
  <c r="M680" i="34"/>
  <c r="M696" i="34"/>
  <c r="M677" i="34"/>
  <c r="M669" i="34"/>
  <c r="M694" i="34"/>
  <c r="M712" i="34"/>
  <c r="M689" i="34"/>
  <c r="M692" i="34"/>
  <c r="M706" i="34"/>
  <c r="M671" i="34"/>
  <c r="M691" i="34"/>
  <c r="M710" i="34"/>
  <c r="M678" i="34"/>
  <c r="M693" i="34"/>
  <c r="M690" i="34"/>
  <c r="M715" i="24" l="1"/>
  <c r="C23" i="32"/>
  <c r="G119" i="32"/>
  <c r="G55" i="32"/>
  <c r="F55" i="32"/>
  <c r="F119" i="32"/>
  <c r="M7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tc={27A177C3-A7A9-4137-9D05-E505E237C4D8}</author>
    <author>tc={809D78AA-082A-4D54-8A80-52AE29E9303A}</author>
  </authors>
  <commentList>
    <comment ref="A15" authorId="0" shapeId="0" xr:uid="{27A177C3-A7A9-4137-9D05-E505E237C4D8}">
      <text>
        <t>[Threaded comment]
Your version of Excel allows you to read this threaded comment; however, any edits to it will get removed if the file is opened in a newer version of Excel. Learn more: https://go.microsoft.com/fwlink/?linkid=870924
Comment:
    50100.RC473</t>
      </text>
    </comment>
    <comment ref="A29" authorId="1" shapeId="0" xr:uid="{809D78AA-082A-4D54-8A80-52AE29E9303A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<sst xmlns="http://schemas.openxmlformats.org/spreadsheetml/2006/main" count="4705" uniqueCount="1374">
  <si>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</si>
  <si>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</si>
  <si>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</si>
  <si>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</si>
  <si>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</si>
  <si>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</si>
  <si>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</si>
  <si>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</si>
  <si>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</si>
  <si>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</si>
  <si>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</si>
  <si>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</si>
  <si>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</si>
  <si>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</si>
  <si>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</si>
  <si>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</si>
  <si>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</si>
  <si>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</si>
  <si>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</si>
  <si>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</si>
  <si>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</si>
  <si>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</si>
  <si>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</si>
  <si>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</si>
  <si>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</si>
  <si>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</si>
  <si>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</si>
  <si>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</si>
  <si>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</si>
  <si>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</si>
  <si>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</si>
  <si>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</si>
  <si>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</si>
  <si>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</si>
  <si>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</si>
  <si>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</si>
  <si>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</si>
  <si>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</si>
  <si>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</si>
  <si>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</si>
  <si>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</si>
  <si>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</si>
  <si>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</si>
  <si>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</si>
  <si>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</si>
  <si>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</si>
  <si>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</si>
  <si>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</si>
  <si>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</si>
  <si>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</si>
  <si>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</si>
  <si>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</si>
  <si>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</si>
  <si>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</si>
  <si>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</si>
  <si>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</si>
  <si>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</si>
  <si>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</si>
  <si>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</si>
  <si>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</si>
  <si>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</si>
  <si>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</si>
  <si>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</si>
  <si>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</si>
  <si>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</si>
  <si>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</si>
  <si>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</si>
  <si>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</si>
  <si>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</si>
  <si>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</si>
  <si>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</si>
  <si>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</si>
  <si>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</si>
  <si>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</si>
  <si>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</si>
  <si>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</si>
  <si>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</si>
  <si>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</si>
  <si>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</si>
  <si>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</si>
  <si>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</si>
  <si>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</si>
  <si>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</si>
  <si>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</si>
  <si>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</si>
  <si>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</si>
  <si>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</si>
  <si>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</si>
  <si>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</si>
  <si>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</si>
  <si>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</si>
  <si>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</si>
  <si>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</si>
  <si>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</si>
  <si>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</si>
  <si>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</si>
  <si>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</si>
  <si>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</si>
  <si>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</si>
  <si>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</si>
  <si>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</si>
  <si>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</si>
  <si>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</si>
  <si>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</si>
  <si>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</si>
  <si>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</si>
  <si>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</si>
  <si>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</si>
  <si>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</si>
  <si>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</si>
  <si>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</si>
  <si>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</si>
  <si>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</si>
  <si>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</si>
  <si>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</si>
  <si>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</si>
  <si>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</si>
  <si>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</si>
  <si>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</si>
  <si>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</si>
  <si>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</si>
  <si>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</si>
  <si>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</si>
  <si>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</si>
  <si>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</si>
  <si>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</si>
  <si>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</si>
  <si>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</si>
  <si>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</si>
  <si>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</si>
  <si>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</si>
  <si>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</si>
  <si>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</si>
  <si>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</si>
  <si>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</si>
  <si>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</si>
  <si>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</si>
  <si>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</si>
  <si>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</si>
  <si>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</si>
  <si>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</si>
  <si>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</si>
  <si>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</si>
  <si>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</si>
  <si>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</si>
  <si>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</si>
  <si>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</si>
  <si>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</si>
  <si>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</si>
  <si>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</si>
  <si>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</si>
  <si>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</si>
  <si>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</si>
  <si>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</si>
  <si>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</si>
  <si>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</si>
  <si>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</si>
  <si>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</si>
  <si>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</si>
  <si>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</si>
  <si>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</si>
  <si>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</si>
  <si>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</si>
  <si>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</si>
  <si>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</si>
  <si>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</si>
  <si>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</si>
  <si>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</si>
  <si>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</si>
  <si>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</si>
  <si>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</si>
  <si>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</si>
  <si>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</si>
  <si>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</si>
  <si>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</si>
  <si>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</si>
  <si>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</si>
  <si>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</si>
  <si>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</si>
  <si>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</si>
  <si>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</si>
  <si>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</si>
  <si>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</si>
  <si>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</si>
  <si>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</si>
  <si>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</si>
  <si>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</si>
  <si>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</si>
  <si>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</si>
  <si>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</si>
  <si>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</si>
  <si>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</si>
  <si>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</si>
  <si>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</si>
  <si>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</si>
  <si>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</si>
  <si>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</si>
  <si>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</si>
  <si>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</si>
  <si>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</si>
  <si>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</si>
  <si>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</si>
  <si>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</si>
  <si>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</si>
  <si>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</si>
  <si>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</si>
  <si>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</si>
  <si>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</si>
  <si>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</si>
  <si>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</si>
  <si>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</si>
  <si>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</si>
  <si>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</si>
  <si>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</si>
  <si>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</si>
  <si>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</si>
  <si>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</si>
  <si>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</si>
  <si>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</si>
  <si>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</si>
  <si>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</si>
  <si>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</si>
  <si>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</si>
  <si>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</si>
  <si>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</si>
  <si>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</si>
  <si>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</si>
  <si>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</si>
  <si>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</si>
  <si>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</si>
  <si>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</si>
  <si>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</si>
  <si>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</si>
  <si>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</si>
  <si>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</si>
  <si>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</si>
  <si>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</si>
  <si>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</si>
  <si>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</si>
  <si>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</si>
  <si>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</si>
  <si>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</si>
  <si>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</si>
  <si>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</si>
  <si>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</si>
  <si>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</si>
  <si>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</si>
  <si>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</si>
  <si>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</si>
  <si>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</si>
  <si>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</si>
  <si>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</si>
  <si>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</si>
  <si>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</si>
  <si>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</si>
  <si>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</si>
  <si>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</si>
  <si>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</si>
  <si>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</si>
  <si>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</si>
  <si>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</si>
  <si>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</si>
  <si>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</si>
  <si>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</si>
  <si>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</si>
  <si>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</si>
  <si>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</si>
  <si>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</si>
  <si>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</si>
  <si>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</si>
  <si>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</si>
  <si>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</si>
  <si>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</si>
  <si>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</si>
  <si>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</si>
  <si>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</si>
  <si>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</si>
  <si>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</si>
  <si>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</si>
  <si>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</si>
  <si>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</si>
  <si>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</si>
  <si>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</si>
  <si>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</si>
  <si>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</si>
  <si>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</si>
  <si>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</si>
  <si>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</si>
  <si>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</si>
  <si>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</si>
  <si>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</si>
  <si>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</si>
  <si>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</si>
  <si>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</si>
  <si>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</si>
  <si>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</si>
  <si>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</si>
  <si>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</si>
  <si>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</si>
  <si>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</si>
  <si>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081</t>
  </si>
  <si>
    <t>Hospital Name</t>
  </si>
  <si>
    <t>Good Samaritan Hospital</t>
  </si>
  <si>
    <t>Mailing Address</t>
  </si>
  <si>
    <t>PO Box 460</t>
  </si>
  <si>
    <t>City</t>
  </si>
  <si>
    <t>Puyallup</t>
  </si>
  <si>
    <t>State</t>
  </si>
  <si>
    <t>WA</t>
  </si>
  <si>
    <t>Zip</t>
  </si>
  <si>
    <t>County</t>
  </si>
  <si>
    <t>Pierce</t>
  </si>
  <si>
    <t>Chief Executive Officer</t>
  </si>
  <si>
    <t>Chief Financial Officer</t>
  </si>
  <si>
    <t>Chair of Governing Board</t>
  </si>
  <si>
    <t>Telephone Number</t>
  </si>
  <si>
    <t>(253) 403-1000</t>
  </si>
  <si>
    <t>Facsimile Number</t>
  </si>
  <si>
    <t>(253) 459-7859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</si>
  <si>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</si>
  <si>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</si>
  <si>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</si>
  <si>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</si>
  <si>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</si>
  <si>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</si>
  <si>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</si>
  <si>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</si>
  <si>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</si>
  <si>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</si>
  <si>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</si>
  <si>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</si>
  <si>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</si>
  <si>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</si>
  <si>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</si>
  <si>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</si>
  <si>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</si>
  <si>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</si>
  <si>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</si>
  <si>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</si>
  <si>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</si>
  <si>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</si>
  <si>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</si>
  <si>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</si>
  <si>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</si>
  <si>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</si>
  <si>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</si>
  <si>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</si>
  <si>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</si>
  <si>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</si>
  <si>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</si>
  <si>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</si>
  <si>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</si>
  <si>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</si>
  <si>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</si>
  <si>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</si>
  <si>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</si>
  <si>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</si>
  <si>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</si>
  <si>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</si>
  <si>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</si>
  <si>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</si>
  <si>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</si>
  <si>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</si>
  <si>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</si>
  <si>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</si>
  <si>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</si>
  <si>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</si>
  <si>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</si>
  <si>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</si>
  <si>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</si>
  <si>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</si>
  <si>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</si>
  <si>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</si>
  <si>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</si>
  <si>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</si>
  <si>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</si>
  <si>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</si>
  <si>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</si>
  <si>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</si>
  <si>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</si>
  <si>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</si>
  <si>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</si>
  <si>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</si>
  <si>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</si>
  <si>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</si>
  <si>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</si>
  <si>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</si>
  <si>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</si>
  <si>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</si>
  <si>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</si>
  <si>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</si>
  <si>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</si>
  <si>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</si>
  <si>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</si>
  <si>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</si>
  <si>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</si>
  <si>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</si>
  <si>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</si>
  <si>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</si>
  <si>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</si>
  <si>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</si>
  <si>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</si>
  <si>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</si>
  <si>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</si>
  <si>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</si>
  <si>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</si>
  <si>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</si>
  <si>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</si>
  <si>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</si>
  <si>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</si>
  <si>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</si>
  <si>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</si>
  <si>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</si>
  <si>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</si>
  <si>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</si>
  <si>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</si>
  <si>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</si>
  <si>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</si>
  <si>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</si>
  <si>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</si>
  <si>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</si>
  <si>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</si>
  <si>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</si>
  <si>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</si>
  <si>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</si>
  <si>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</si>
  <si>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</si>
  <si>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</si>
  <si>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</si>
  <si>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</si>
  <si>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</si>
  <si>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</si>
  <si>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</si>
  <si>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</si>
  <si>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</si>
  <si>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</si>
  <si>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</si>
  <si>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</si>
  <si>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</si>
  <si>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</si>
  <si>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</si>
  <si>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</si>
  <si>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</si>
  <si>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</si>
  <si>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</si>
  <si>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</si>
  <si>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</si>
  <si>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</si>
  <si>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</si>
  <si>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</si>
  <si>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</si>
  <si>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</si>
  <si>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</si>
  <si>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</si>
  <si>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</si>
  <si>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</si>
  <si>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</si>
  <si>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</si>
  <si>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</si>
  <si>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</si>
  <si>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</si>
  <si>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</si>
  <si>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</si>
  <si>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</si>
  <si>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</si>
  <si>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</si>
  <si>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</si>
  <si>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</si>
  <si>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</si>
  <si>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</si>
  <si>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</si>
  <si>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</si>
  <si>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</si>
  <si>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</si>
  <si>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</si>
  <si>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</si>
  <si>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</si>
  <si>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</si>
  <si>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</si>
  <si>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</si>
  <si>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</si>
  <si>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</si>
  <si>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</si>
  <si>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</si>
  <si>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</si>
  <si>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</si>
  <si>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</si>
  <si>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</si>
  <si>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</si>
  <si>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</si>
  <si>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</si>
  <si>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</si>
  <si>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</si>
  <si>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</si>
  <si>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</si>
  <si>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</si>
  <si>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</si>
  <si>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</si>
  <si>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</si>
  <si>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</si>
  <si>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</si>
  <si>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</si>
  <si>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</si>
  <si>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</si>
  <si>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</si>
  <si>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</si>
  <si>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</si>
  <si>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</si>
  <si>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</si>
  <si>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</si>
  <si>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</si>
  <si>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</si>
  <si>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</si>
  <si>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</si>
  <si>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</si>
  <si>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</si>
  <si>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</si>
  <si>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</si>
  <si>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</si>
  <si>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</si>
  <si>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</si>
  <si>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</si>
  <si>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</si>
  <si>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</si>
  <si>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</si>
  <si>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</si>
  <si>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</si>
  <si>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</si>
  <si>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</si>
  <si>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</si>
  <si>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</si>
  <si>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</si>
  <si>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</si>
  <si>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</si>
  <si>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</si>
  <si>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</si>
  <si>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</si>
  <si>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</si>
  <si>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</si>
  <si>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</si>
  <si>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</si>
  <si>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</si>
  <si>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</si>
  <si>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</si>
  <si>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</si>
  <si>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</si>
  <si>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</si>
  <si>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</si>
  <si>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</si>
  <si>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</si>
  <si>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</si>
  <si>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</si>
  <si>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</si>
  <si>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</si>
  <si>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</si>
  <si>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</si>
  <si>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</si>
  <si>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</si>
  <si>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</si>
  <si>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</si>
  <si>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</si>
  <si>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</si>
  <si>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</si>
  <si>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</si>
  <si>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</si>
  <si>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</si>
  <si>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</si>
  <si>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</si>
  <si>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</si>
  <si>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</si>
  <si>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</si>
  <si>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</si>
  <si>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</si>
  <si>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</si>
  <si>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</si>
  <si>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</si>
  <si>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</si>
  <si>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</si>
  <si>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</si>
  <si>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</si>
  <si>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</si>
  <si>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</si>
  <si>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</si>
  <si>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</si>
  <si>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</si>
  <si>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</si>
  <si>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</si>
  <si>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</si>
  <si>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</si>
  <si>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</si>
  <si>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</si>
  <si>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</si>
  <si>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</si>
  <si>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</si>
  <si>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</si>
  <si>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</si>
  <si>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</si>
  <si>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</si>
  <si>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</si>
  <si>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</si>
  <si>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</si>
  <si>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</si>
  <si>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</si>
  <si>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</si>
  <si>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</si>
  <si>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</si>
  <si>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</si>
  <si>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</si>
  <si>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</si>
  <si>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</si>
  <si>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</si>
  <si>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</si>
  <si>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</si>
  <si>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</si>
  <si>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</si>
  <si>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</si>
  <si>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</si>
  <si>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</si>
  <si>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</si>
  <si>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</si>
  <si>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</si>
  <si>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</si>
  <si>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</si>
  <si>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</si>
  <si>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</si>
  <si>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</si>
  <si>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</si>
  <si>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</si>
  <si>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</si>
  <si>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</si>
  <si>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</si>
  <si>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</si>
  <si>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</si>
  <si>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</si>
  <si>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</si>
  <si>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</si>
  <si>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</si>
  <si>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</si>
  <si>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</si>
  <si>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</si>
  <si>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</si>
  <si>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</si>
  <si>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</si>
  <si>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</si>
  <si>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</si>
  <si>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</si>
  <si>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</si>
  <si>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</si>
  <si>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</si>
  <si>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</si>
  <si>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</si>
  <si>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</si>
  <si>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</si>
  <si>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</si>
  <si>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</si>
  <si>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</si>
  <si>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</si>
  <si>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</si>
  <si>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</si>
  <si>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</si>
  <si>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</si>
  <si>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</si>
  <si>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</si>
  <si>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</si>
  <si>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</si>
  <si>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</si>
  <si>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</si>
  <si>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</si>
  <si>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</si>
  <si>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</si>
  <si>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</si>
  <si>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</si>
  <si>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</si>
  <si>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</si>
  <si>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</si>
  <si>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</si>
  <si>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</si>
  <si>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</si>
  <si>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</si>
  <si>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</si>
  <si>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</si>
  <si>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</si>
  <si>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</si>
  <si>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</si>
  <si>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</si>
  <si>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</si>
  <si>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</si>
  <si>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</si>
  <si>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</si>
  <si>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</si>
  <si>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</si>
  <si>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</si>
  <si>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</si>
  <si>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</si>
  <si>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</si>
  <si>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</si>
  <si>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</si>
  <si>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</si>
  <si>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</si>
  <si>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</si>
  <si>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</si>
  <si>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</si>
  <si>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</si>
  <si>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</si>
  <si>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</si>
  <si>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</si>
  <si>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</si>
  <si>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</si>
  <si>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</si>
  <si>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</si>
  <si>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</si>
  <si>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</si>
  <si>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</si>
  <si>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</si>
  <si>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</si>
  <si>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</si>
  <si>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</si>
  <si>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</si>
  <si>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</si>
  <si>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</si>
  <si>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</si>
  <si>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</si>
  <si>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</si>
  <si>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</si>
  <si>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</si>
  <si>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</si>
  <si>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</si>
  <si>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</si>
  <si>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</si>
  <si>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</si>
  <si>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</si>
  <si>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</si>
  <si>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</si>
  <si>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</si>
  <si>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</si>
  <si>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</si>
  <si>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</si>
  <si>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</si>
  <si>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</si>
  <si>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</si>
  <si>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</si>
  <si>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</si>
  <si>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</si>
  <si>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</si>
  <si>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</si>
  <si>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</si>
  <si>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</si>
  <si>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</si>
  <si>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</si>
  <si>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</si>
  <si>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</si>
  <si>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</si>
  <si>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</si>
  <si>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</si>
  <si>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</si>
  <si>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</si>
  <si>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</si>
  <si>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</si>
  <si>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</si>
  <si>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</si>
  <si>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</si>
  <si>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</si>
  <si>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</si>
  <si>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</si>
  <si>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</si>
  <si>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</si>
  <si>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</si>
  <si>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</si>
  <si>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</si>
  <si>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</si>
  <si>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</si>
  <si>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</si>
  <si>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</si>
  <si>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</si>
  <si>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</si>
  <si>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</si>
  <si>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</si>
  <si>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</si>
  <si>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</si>
  <si>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</si>
  <si>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</si>
  <si>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</si>
  <si>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</si>
  <si>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</si>
  <si>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</si>
  <si>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</si>
  <si>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</si>
  <si>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</si>
  <si>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</si>
  <si>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</si>
  <si>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</si>
  <si>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</si>
  <si>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</si>
  <si>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</si>
  <si>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</si>
  <si>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</si>
  <si>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</si>
  <si>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</si>
  <si>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</si>
  <si>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</si>
  <si>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</si>
  <si>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</si>
  <si>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</si>
  <si>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</si>
  <si>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</si>
  <si>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</si>
  <si>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</si>
  <si>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</si>
  <si>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</si>
  <si>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</si>
  <si>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</si>
  <si>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</si>
  <si>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</si>
  <si>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</si>
  <si>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</si>
  <si>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</si>
  <si>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</si>
  <si>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</si>
  <si>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</si>
  <si>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</si>
  <si>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</si>
  <si>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</si>
  <si>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</si>
  <si>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</si>
  <si>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</si>
  <si>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</si>
  <si>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</si>
  <si>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</si>
  <si>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</si>
  <si>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</si>
  <si>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</si>
  <si>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</si>
  <si>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</si>
  <si>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</si>
  <si>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</si>
  <si>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</si>
  <si>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</si>
  <si>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</si>
  <si>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</si>
  <si>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</si>
  <si>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</si>
  <si>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</si>
  <si>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</si>
  <si>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</si>
  <si>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</si>
  <si>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</si>
  <si>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</si>
  <si>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</si>
  <si>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</si>
  <si>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</si>
  <si>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</si>
  <si>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</si>
  <si>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</si>
  <si>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</si>
  <si>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</si>
  <si>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</si>
  <si>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</si>
  <si>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</si>
  <si>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</si>
  <si>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</si>
  <si>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</si>
  <si>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</si>
  <si>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</si>
  <si>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</si>
  <si>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</si>
  <si>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</si>
  <si>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</si>
  <si>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</si>
  <si>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</si>
  <si>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</si>
  <si>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</si>
  <si>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</si>
  <si>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</si>
  <si>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</si>
  <si>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</si>
  <si>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</si>
  <si>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</si>
  <si>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</si>
  <si>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</si>
  <si>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</si>
  <si>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</si>
  <si>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</si>
  <si>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</si>
  <si>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</si>
  <si>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</si>
  <si>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</si>
  <si>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</si>
  <si>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</si>
  <si>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</si>
  <si>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</si>
  <si>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</si>
  <si>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</si>
  <si>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</si>
  <si>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</si>
  <si>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</si>
  <si>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</si>
  <si>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</si>
  <si>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</si>
  <si>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</si>
  <si>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</si>
  <si>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</si>
  <si>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</si>
  <si>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</si>
  <si>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</si>
  <si>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</si>
  <si>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</si>
  <si>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</si>
  <si>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</si>
  <si>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</si>
  <si>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</si>
  <si>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</si>
  <si>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</si>
  <si>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</si>
  <si>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</si>
  <si>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</si>
  <si>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</si>
  <si>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</si>
  <si>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</si>
  <si>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</si>
  <si>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</si>
  <si>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</si>
  <si>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</si>
  <si>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</si>
  <si>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</si>
  <si>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</si>
  <si>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</si>
  <si>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</si>
  <si>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</si>
  <si>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</si>
  <si>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</si>
  <si>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</si>
  <si>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</si>
  <si>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</si>
  <si>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</si>
  <si>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</si>
  <si>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</si>
  <si>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</si>
  <si>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</si>
  <si>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</si>
  <si>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</si>
  <si>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</si>
  <si>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</si>
  <si>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</si>
  <si>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</si>
  <si>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</si>
  <si>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</si>
  <si>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</si>
  <si>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</si>
  <si>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</si>
  <si>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</si>
  <si>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</si>
  <si>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</si>
  <si>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</si>
  <si>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</si>
  <si>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</si>
  <si>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</si>
  <si>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</si>
  <si>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</si>
  <si>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</si>
  <si>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</si>
  <si>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</si>
  <si>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</si>
  <si>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</si>
  <si>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</si>
  <si>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</si>
  <si>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</si>
  <si>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</si>
  <si>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</si>
  <si>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</si>
  <si>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</si>
  <si>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</si>
  <si>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</si>
  <si>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</si>
  <si>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</si>
  <si>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</si>
  <si>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</si>
  <si>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</si>
  <si>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</si>
  <si>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</si>
  <si>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</si>
  <si>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</si>
  <si>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</si>
  <si>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</si>
  <si>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</si>
  <si>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</si>
  <si>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</si>
  <si>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</si>
  <si>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</si>
  <si>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</si>
  <si>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</si>
  <si>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</si>
  <si>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</si>
  <si>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</si>
  <si>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</si>
  <si>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</si>
  <si>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</si>
  <si>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</si>
  <si>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</si>
  <si>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</si>
  <si>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</si>
  <si>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</si>
  <si>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</si>
  <si>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</si>
  <si>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</si>
  <si>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</si>
  <si>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</si>
  <si>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</si>
  <si>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</si>
  <si>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</si>
  <si>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</si>
  <si>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</si>
  <si>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</si>
  <si>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</si>
  <si>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</si>
  <si>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</si>
  <si>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</si>
  <si>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</si>
  <si>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</si>
  <si>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</si>
  <si>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</si>
  <si>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</si>
  <si>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</si>
  <si>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</si>
  <si>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</si>
  <si>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</si>
  <si>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</si>
  <si>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</si>
  <si>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</si>
  <si>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</si>
  <si>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</si>
  <si>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</si>
  <si>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</si>
  <si>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</si>
  <si>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</si>
  <si>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</si>
  <si>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</si>
  <si>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</si>
  <si>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</si>
  <si>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</si>
  <si>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</si>
  <si>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</si>
  <si>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</si>
  <si>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</si>
  <si>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</si>
  <si>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</si>
  <si>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</si>
  <si>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</si>
  <si>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</si>
  <si>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</si>
  <si>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</si>
  <si>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</si>
  <si>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</si>
  <si>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</si>
  <si>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</si>
  <si>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</si>
  <si>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</si>
  <si>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</si>
  <si>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</si>
  <si>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</si>
  <si>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</si>
  <si>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John Vinyard</t>
  </si>
  <si>
    <t>john.vinyard@multicare.org</t>
  </si>
  <si>
    <t>&lt;&lt; previous based on ED Visits</t>
  </si>
  <si>
    <t>PY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</si>
  <si>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</si>
  <si>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</si>
  <si>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</si>
  <si>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</si>
  <si>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</si>
  <si>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</si>
  <si>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</si>
  <si>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</si>
  <si>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</si>
  <si>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</si>
  <si>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</si>
  <si>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</si>
  <si>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</si>
  <si>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</si>
  <si>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</si>
  <si>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</si>
  <si>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</si>
  <si>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</si>
  <si>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</si>
  <si>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</si>
  <si>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</si>
  <si>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</si>
  <si>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</si>
  <si>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</si>
  <si>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</si>
  <si>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</si>
  <si>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</si>
  <si>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</si>
  <si>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</si>
  <si>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</si>
  <si>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</si>
  <si>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</si>
  <si>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</si>
  <si>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</si>
  <si>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</si>
  <si>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</si>
  <si>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</si>
  <si>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</si>
  <si>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</si>
  <si>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</si>
  <si>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</si>
  <si>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</si>
  <si>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</si>
  <si>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</si>
  <si>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</si>
  <si>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</si>
  <si>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</si>
  <si>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</si>
  <si>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</si>
  <si>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</si>
  <si>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</si>
  <si>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</si>
  <si>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</si>
  <si>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</si>
  <si>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</si>
  <si>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</si>
  <si>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</si>
  <si>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</si>
  <si>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</si>
  <si>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</si>
  <si>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</si>
  <si>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</si>
  <si>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</si>
  <si>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</si>
  <si>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</si>
  <si>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</si>
  <si>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</si>
  <si>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</si>
  <si>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</si>
  <si>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</si>
  <si>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</si>
  <si>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</si>
  <si>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</si>
  <si>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</si>
  <si>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</si>
  <si>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</si>
  <si>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</si>
  <si>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</si>
  <si>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</si>
  <si>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</si>
  <si>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</si>
  <si>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</si>
  <si>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</si>
  <si>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</si>
  <si>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</si>
  <si>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</si>
  <si>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</si>
  <si>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</si>
  <si>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</si>
  <si>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</si>
  <si>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</si>
  <si>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</si>
  <si>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</si>
  <si>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</si>
  <si>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</si>
  <si>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</si>
  <si>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</si>
  <si>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</si>
  <si>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</si>
  <si>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</si>
  <si>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</si>
  <si>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</si>
  <si>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</si>
  <si>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</si>
  <si>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</si>
  <si>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</si>
  <si>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</si>
  <si>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</si>
  <si>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</si>
  <si>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</si>
  <si>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</si>
  <si>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</si>
  <si>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</si>
  <si>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</si>
  <si>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</si>
  <si>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</si>
  <si>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</si>
  <si>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</si>
  <si>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</si>
  <si>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</si>
  <si>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</si>
  <si>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</si>
  <si>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</si>
  <si>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</si>
  <si>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</si>
  <si>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</si>
  <si>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</si>
  <si>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</si>
  <si>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</si>
  <si>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</si>
  <si>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</si>
  <si>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</si>
  <si>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</si>
  <si>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</si>
  <si>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</si>
  <si>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</si>
  <si>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</si>
  <si>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</si>
  <si>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</si>
  <si>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</si>
  <si>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</si>
  <si>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</si>
  <si>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</si>
  <si>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</si>
  <si>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</si>
  <si>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</si>
  <si>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</si>
  <si>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</si>
  <si>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</si>
  <si>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</si>
  <si>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</si>
  <si>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</si>
  <si>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</si>
  <si>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</si>
  <si>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</si>
  <si>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</si>
  <si>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</si>
  <si>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</si>
  <si>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</si>
  <si>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</si>
  <si>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</si>
  <si>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</si>
  <si>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</si>
  <si>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</si>
  <si>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</si>
  <si>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</si>
  <si>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</si>
  <si>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</si>
  <si>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</si>
  <si>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</si>
  <si>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</si>
  <si>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</si>
  <si>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</si>
  <si>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</si>
  <si>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</si>
  <si>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</si>
  <si>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</si>
  <si>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</si>
  <si>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</si>
  <si>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</si>
  <si>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</si>
  <si>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</si>
  <si>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</si>
  <si>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</si>
  <si>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</si>
  <si>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</si>
  <si>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</si>
  <si>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</si>
  <si>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</si>
  <si>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</si>
  <si>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</si>
  <si>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</si>
  <si>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</si>
  <si>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</si>
  <si>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</si>
  <si>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</si>
  <si>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</si>
  <si>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</si>
  <si>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</si>
  <si>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</si>
  <si>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</si>
  <si>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</si>
  <si>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</si>
  <si>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</si>
  <si>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</si>
  <si>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</si>
  <si>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</si>
  <si>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</si>
  <si>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</si>
  <si>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</si>
  <si>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</si>
  <si>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</si>
  <si>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</si>
  <si>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</si>
  <si>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</si>
  <si>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</si>
  <si>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</si>
  <si>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</si>
  <si>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</si>
  <si>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</si>
  <si>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</si>
  <si>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</si>
  <si>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</si>
  <si>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</si>
  <si>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</si>
  <si>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</si>
  <si>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</si>
  <si>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</si>
  <si>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</si>
  <si>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</si>
  <si>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</si>
  <si>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</si>
  <si>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</si>
  <si>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</si>
  <si>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</si>
  <si>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</si>
  <si>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</si>
  <si>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</si>
  <si>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</si>
  <si>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</si>
  <si>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</si>
  <si>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</si>
  <si>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</si>
  <si>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</si>
  <si>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</si>
  <si>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</si>
  <si>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</si>
  <si>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</si>
  <si>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</si>
  <si>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</si>
  <si>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</si>
  <si>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</si>
  <si>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</si>
  <si>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</si>
  <si>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</si>
  <si>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</si>
  <si>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</si>
  <si>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</si>
  <si>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</si>
  <si>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</si>
  <si>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</si>
  <si>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</si>
  <si>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</si>
  <si>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</si>
  <si>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</si>
  <si>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</si>
  <si>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</si>
  <si>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</si>
  <si>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</si>
  <si>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</si>
  <si>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</si>
  <si>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</si>
  <si>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</si>
  <si>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</si>
  <si>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</si>
  <si>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</si>
  <si>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</si>
  <si>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</si>
  <si>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</si>
  <si>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</si>
  <si>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</si>
  <si>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</si>
  <si>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</si>
  <si>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</si>
  <si>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</si>
  <si>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</si>
  <si>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</si>
  <si>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</si>
  <si>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</si>
  <si>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</si>
  <si>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</si>
  <si>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</si>
  <si>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</si>
  <si>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</si>
  <si>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</si>
  <si>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</si>
  <si>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</si>
  <si>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</si>
  <si>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</si>
  <si>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</si>
  <si>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</si>
  <si>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</si>
  <si>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</si>
  <si>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</si>
  <si>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</si>
  <si>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</si>
  <si>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Misc non-patient revenues</t>
  </si>
  <si>
    <t>Safety Net Assessment Program cost</t>
  </si>
  <si>
    <t>Standardization of cost center mapping to DOH depts</t>
  </si>
  <si>
    <t>Flavio 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</si>
</sst>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FF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9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0" fontId="16" fillId="3" borderId="0" xfId="0" applyNumberFormat="1" applyFont="1" applyFill="1" applyAlignment="1">
      <alignment horizontal="center"/>
    </xf>
    <xf numFmtId="37" fontId="52" fillId="31" borderId="1" xfId="0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quotePrefix="1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2" fontId="18" fillId="30" borderId="1" xfId="0" quotePrefix="1" applyNumberFormat="1" applyFont="1" applyFill="1" applyBorder="1" applyProtection="1">
      <protection locked="0"/>
    </xf>
    <xf numFmtId="38" fontId="26" fillId="30" borderId="1" xfId="0" quotePrefix="1" applyNumberFormat="1" applyFont="1" applyFill="1" applyBorder="1" applyProtection="1">
      <protection locked="0"/>
    </xf>
    <xf numFmtId="38" fontId="26" fillId="30" borderId="14" xfId="0" applyNumberFormat="1" applyFont="1" applyFill="1" applyBorder="1" applyProtection="1">
      <protection locked="0"/>
    </xf>
    <xf numFmtId="166" fontId="26" fillId="30" borderId="14" xfId="0" applyNumberFormat="1" applyFont="1" applyFill="1" applyBorder="1" applyAlignment="1" applyProtection="1">
      <alignment horizontal="left"/>
      <protection locked="0"/>
    </xf>
    <xf numFmtId="37" fontId="27" fillId="31" borderId="0" xfId="0" applyFont="1" applyFill="1" applyProtection="1">
      <protection locked="0"/>
    </xf>
    <xf numFmtId="49" fontId="26" fillId="30" borderId="1" xfId="0" quotePrefix="1" applyNumberFormat="1" applyFont="1" applyFill="1" applyBorder="1" applyProtection="1">
      <protection locked="0"/>
    </xf>
    <xf numFmtId="168" fontId="26" fillId="30" borderId="1" xfId="0" quotePrefix="1" applyNumberFormat="1" applyFont="1" applyFill="1" applyBorder="1" applyAlignment="1" applyProtection="1">
      <alignment horizontal="left"/>
      <protection locked="0"/>
    </xf>
    <xf numFmtId="37" fontId="53" fillId="0" borderId="0" xfId="0" applyFont="1"/>
    <xf numFmtId="37" fontId="18" fillId="4" borderId="1" xfId="0" applyFont="1" applyFill="1" applyBorder="1" applyProtection="1">
      <protection locked="0"/>
    </xf>
    <xf numFmtId="43" fontId="10" fillId="0" borderId="0" xfId="546" applyNumberFormat="1" applyFont="1" applyFill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CAB7BCEF-25A5-41B1-8F88-26AB790DDDCB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5-06-24T21:57:12.73" personId="{CAB7BCEF-25A5-41B1-8F88-26AB790DDDCB}" id="{27A177C3-A7A9-4137-9D05-E505E237C4D8}">
    <text>50100.RC473</text>
  </threadedComment>
  <threadedComment ref="A29" dT="2025-06-24T21:58:47.67" personId="{CAB7BCEF-25A5-41B1-8F88-26AB790DDDCB}" id="{809D78AA-082A-4D54-8A80-52AE29E9303A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4176192.7700000005</v>
      </c>
      <c r="D47" s="273">
        <v>6579990.0999999996</v>
      </c>
      <c r="E47" s="273">
        <v>5480946.1799999997</v>
      </c>
      <c r="F47" s="273">
        <v>983048.42</v>
      </c>
      <c r="G47" s="273">
        <v>0</v>
      </c>
      <c r="H47" s="273">
        <v>32170.97</v>
      </c>
      <c r="I47" s="273">
        <v>1086499.98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1620563.6099999999</v>
      </c>
      <c r="P47" s="273">
        <v>4686797.12</v>
      </c>
      <c r="Q47" s="273">
        <v>350602.98</v>
      </c>
      <c r="R47" s="273">
        <v>1562400.76</v>
      </c>
      <c r="S47" s="273">
        <v>626600.43000000005</v>
      </c>
      <c r="T47" s="273">
        <v>191953.77</v>
      </c>
      <c r="U47" s="273">
        <v>1886584.1</v>
      </c>
      <c r="V47" s="273">
        <v>0</v>
      </c>
      <c r="W47" s="273">
        <v>844745.16999999993</v>
      </c>
      <c r="X47" s="273">
        <v>423863.95999999996</v>
      </c>
      <c r="Y47" s="273">
        <v>928771.85</v>
      </c>
      <c r="Z47" s="273">
        <v>0</v>
      </c>
      <c r="AA47" s="273">
        <v>84792.83</v>
      </c>
      <c r="AB47" s="273">
        <v>2683675.83</v>
      </c>
      <c r="AC47" s="273">
        <v>828804.53</v>
      </c>
      <c r="AD47" s="273">
        <v>0</v>
      </c>
      <c r="AE47" s="273">
        <v>4277041.68</v>
      </c>
      <c r="AF47" s="273">
        <v>0</v>
      </c>
      <c r="AG47" s="273">
        <v>8752235.8100000005</v>
      </c>
      <c r="AH47" s="273">
        <v>0</v>
      </c>
      <c r="AI47" s="273">
        <v>0</v>
      </c>
      <c r="AJ47" s="273">
        <v>838427.49</v>
      </c>
      <c r="AK47" s="273">
        <v>451355.51</v>
      </c>
      <c r="AL47" s="273">
        <v>0</v>
      </c>
      <c r="AM47" s="273">
        <v>0</v>
      </c>
      <c r="AN47" s="273">
        <v>0</v>
      </c>
      <c r="AO47" s="273">
        <v>2159838.63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923041.13</v>
      </c>
      <c r="AW47" s="273">
        <v>1350443.5</v>
      </c>
      <c r="AX47" s="273">
        <v>0</v>
      </c>
      <c r="AY47" s="273">
        <v>1639680.36</v>
      </c>
      <c r="AZ47" s="273">
        <v>0</v>
      </c>
      <c r="BA47" s="273">
        <v>75399.16</v>
      </c>
      <c r="BB47" s="273">
        <v>473678.28</v>
      </c>
      <c r="BC47" s="273">
        <v>388844.92</v>
      </c>
      <c r="BD47" s="273">
        <v>0</v>
      </c>
      <c r="BE47" s="273">
        <v>735118.71</v>
      </c>
      <c r="BF47" s="273">
        <v>1928361.7</v>
      </c>
      <c r="BG47" s="273">
        <v>0</v>
      </c>
      <c r="BH47" s="273">
        <v>0</v>
      </c>
      <c r="BI47" s="273">
        <v>550326.06000000006</v>
      </c>
      <c r="BJ47" s="273">
        <v>0</v>
      </c>
      <c r="BK47" s="273">
        <v>0</v>
      </c>
      <c r="BL47" s="273">
        <v>464650.88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261190.93</v>
      </c>
      <c r="CA47" s="273">
        <v>0</v>
      </c>
      <c r="CB47" s="273">
        <v>0</v>
      </c>
      <c r="CC47" s="273">
        <v>2649532.8200000003</v>
      </c>
      <c r="CD47" s="16"/>
      <c r="CE47" s="25">
        <f>SUM(C47:CC47)</f>
        <v>62978172.930000022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752285.12</v>
      </c>
      <c r="D51" s="273">
        <v>1754254.14</v>
      </c>
      <c r="E51" s="273">
        <v>1429305.35</v>
      </c>
      <c r="F51" s="273">
        <v>283351.28000000003</v>
      </c>
      <c r="G51" s="273">
        <v>0</v>
      </c>
      <c r="H51" s="273">
        <v>6905</v>
      </c>
      <c r="I51" s="273">
        <v>228708.41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439677.08</v>
      </c>
      <c r="P51" s="273">
        <v>2844844.0999999996</v>
      </c>
      <c r="Q51" s="273">
        <v>33293.31</v>
      </c>
      <c r="R51" s="273">
        <v>379957.22</v>
      </c>
      <c r="S51" s="273">
        <v>151588.67000000001</v>
      </c>
      <c r="T51" s="273">
        <v>14496.15</v>
      </c>
      <c r="U51" s="273">
        <v>227318.59000000003</v>
      </c>
      <c r="V51" s="273">
        <v>0</v>
      </c>
      <c r="W51" s="273">
        <v>290841.45</v>
      </c>
      <c r="X51" s="273">
        <v>182528.08000000002</v>
      </c>
      <c r="Y51" s="273">
        <v>341720.47</v>
      </c>
      <c r="Z51" s="273">
        <v>0</v>
      </c>
      <c r="AA51" s="273">
        <v>207117.54</v>
      </c>
      <c r="AB51" s="273">
        <v>449153.84</v>
      </c>
      <c r="AC51" s="273">
        <v>155181.04</v>
      </c>
      <c r="AD51" s="273">
        <v>3254</v>
      </c>
      <c r="AE51" s="273">
        <v>668065.17999999993</v>
      </c>
      <c r="AF51" s="273">
        <v>0</v>
      </c>
      <c r="AG51" s="273">
        <v>2102501.2400000002</v>
      </c>
      <c r="AH51" s="273">
        <v>0</v>
      </c>
      <c r="AI51" s="273">
        <v>0</v>
      </c>
      <c r="AJ51" s="273">
        <v>37360.11</v>
      </c>
      <c r="AK51" s="273">
        <v>90033.67</v>
      </c>
      <c r="AL51" s="273">
        <v>0</v>
      </c>
      <c r="AM51" s="273">
        <v>0</v>
      </c>
      <c r="AN51" s="273">
        <v>0</v>
      </c>
      <c r="AO51" s="273">
        <v>443925.03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180655.83000000002</v>
      </c>
      <c r="AW51" s="273">
        <v>0</v>
      </c>
      <c r="AX51" s="273">
        <v>0</v>
      </c>
      <c r="AY51" s="273">
        <v>333158.71999999997</v>
      </c>
      <c r="AZ51" s="273">
        <v>0</v>
      </c>
      <c r="BA51" s="273">
        <v>52961</v>
      </c>
      <c r="BB51" s="273">
        <v>7721</v>
      </c>
      <c r="BC51" s="273">
        <v>56493.03</v>
      </c>
      <c r="BD51" s="273">
        <v>0</v>
      </c>
      <c r="BE51" s="273">
        <v>3622386.97</v>
      </c>
      <c r="BF51" s="273">
        <v>130067.66</v>
      </c>
      <c r="BG51" s="273">
        <v>0</v>
      </c>
      <c r="BH51" s="273">
        <v>0</v>
      </c>
      <c r="BI51" s="273">
        <v>185818.51</v>
      </c>
      <c r="BJ51" s="273">
        <v>0</v>
      </c>
      <c r="BK51" s="273">
        <v>0</v>
      </c>
      <c r="BL51" s="273">
        <v>78651.899999999994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874333.05</v>
      </c>
      <c r="CD51" s="16"/>
      <c r="CE51" s="25">
        <f>SUM(C51:CD51)</f>
        <v>19039913.739999998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21621</v>
      </c>
      <c r="D59" s="273">
        <v>28822</v>
      </c>
      <c r="E59" s="273">
        <v>42329</v>
      </c>
      <c r="F59" s="273">
        <v>5244</v>
      </c>
      <c r="G59" s="273">
        <v>10704</v>
      </c>
      <c r="H59" s="273">
        <v>0</v>
      </c>
      <c r="I59" s="273">
        <v>4325</v>
      </c>
      <c r="J59" s="273">
        <v>3200</v>
      </c>
      <c r="K59" s="273">
        <v>0</v>
      </c>
      <c r="L59" s="273">
        <v>0</v>
      </c>
      <c r="M59" s="273">
        <v>447</v>
      </c>
      <c r="N59" s="273">
        <v>7001</v>
      </c>
      <c r="O59" s="273">
        <v>2125</v>
      </c>
      <c r="P59" s="274">
        <v>1474380</v>
      </c>
      <c r="Q59" s="275">
        <v>4081230</v>
      </c>
      <c r="R59" s="275">
        <v>1188097.25</v>
      </c>
      <c r="S59" s="263">
        <v>0</v>
      </c>
      <c r="T59" s="263">
        <v>0</v>
      </c>
      <c r="U59" s="276">
        <v>1185979</v>
      </c>
      <c r="V59" s="275">
        <v>0</v>
      </c>
      <c r="W59" s="275">
        <v>88235</v>
      </c>
      <c r="X59" s="275">
        <v>44027</v>
      </c>
      <c r="Y59" s="275">
        <v>122159</v>
      </c>
      <c r="Z59" s="275">
        <v>0</v>
      </c>
      <c r="AA59" s="275">
        <v>2021</v>
      </c>
      <c r="AB59" s="263">
        <v>0</v>
      </c>
      <c r="AC59" s="275">
        <v>116515</v>
      </c>
      <c r="AD59" s="275">
        <v>0</v>
      </c>
      <c r="AE59" s="275">
        <v>168768</v>
      </c>
      <c r="AF59" s="275">
        <v>0</v>
      </c>
      <c r="AG59" s="275">
        <v>169896</v>
      </c>
      <c r="AH59" s="275">
        <v>0</v>
      </c>
      <c r="AI59" s="275">
        <v>0</v>
      </c>
      <c r="AJ59" s="275">
        <v>0</v>
      </c>
      <c r="AK59" s="275">
        <v>56718</v>
      </c>
      <c r="AL59" s="275">
        <v>157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371925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685566.7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166</v>
      </c>
      <c r="D60" s="277">
        <v>247</v>
      </c>
      <c r="E60" s="277">
        <v>203</v>
      </c>
      <c r="F60" s="277">
        <v>45</v>
      </c>
      <c r="G60" s="277">
        <v>0</v>
      </c>
      <c r="H60" s="277">
        <v>1</v>
      </c>
      <c r="I60" s="277">
        <v>35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68</v>
      </c>
      <c r="P60" s="274">
        <v>184</v>
      </c>
      <c r="Q60" s="274">
        <v>16</v>
      </c>
      <c r="R60" s="274">
        <v>74</v>
      </c>
      <c r="S60" s="278">
        <v>30</v>
      </c>
      <c r="T60" s="278">
        <v>11</v>
      </c>
      <c r="U60" s="279">
        <v>94</v>
      </c>
      <c r="V60" s="274">
        <v>0</v>
      </c>
      <c r="W60" s="274">
        <v>44</v>
      </c>
      <c r="X60" s="274">
        <v>19</v>
      </c>
      <c r="Y60" s="274">
        <v>44</v>
      </c>
      <c r="Z60" s="274">
        <v>0</v>
      </c>
      <c r="AA60" s="274">
        <v>3</v>
      </c>
      <c r="AB60" s="278">
        <v>130</v>
      </c>
      <c r="AC60" s="274">
        <v>44</v>
      </c>
      <c r="AD60" s="274">
        <v>0</v>
      </c>
      <c r="AE60" s="274">
        <v>206</v>
      </c>
      <c r="AF60" s="274">
        <v>0</v>
      </c>
      <c r="AG60" s="274">
        <v>381</v>
      </c>
      <c r="AH60" s="274">
        <v>0</v>
      </c>
      <c r="AI60" s="274">
        <v>0</v>
      </c>
      <c r="AJ60" s="274">
        <v>44</v>
      </c>
      <c r="AK60" s="274">
        <v>24</v>
      </c>
      <c r="AL60" s="274">
        <v>0</v>
      </c>
      <c r="AM60" s="274">
        <v>0</v>
      </c>
      <c r="AN60" s="274">
        <v>0</v>
      </c>
      <c r="AO60" s="274">
        <v>68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39</v>
      </c>
      <c r="AW60" s="278">
        <v>36</v>
      </c>
      <c r="AX60" s="278">
        <v>0</v>
      </c>
      <c r="AY60" s="274">
        <v>89</v>
      </c>
      <c r="AZ60" s="274">
        <v>0</v>
      </c>
      <c r="BA60" s="278">
        <v>3</v>
      </c>
      <c r="BB60" s="278">
        <v>27</v>
      </c>
      <c r="BC60" s="278">
        <v>13</v>
      </c>
      <c r="BD60" s="278">
        <v>0</v>
      </c>
      <c r="BE60" s="274">
        <v>27</v>
      </c>
      <c r="BF60" s="278">
        <v>95</v>
      </c>
      <c r="BG60" s="278">
        <v>0</v>
      </c>
      <c r="BH60" s="278">
        <v>0</v>
      </c>
      <c r="BI60" s="278">
        <v>27</v>
      </c>
      <c r="BJ60" s="278">
        <v>0</v>
      </c>
      <c r="BK60" s="278">
        <v>0</v>
      </c>
      <c r="BL60" s="278">
        <v>23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84</v>
      </c>
      <c r="CA60" s="278">
        <v>0</v>
      </c>
      <c r="CB60" s="278">
        <v>0</v>
      </c>
      <c r="CC60" s="278">
        <v>110</v>
      </c>
      <c r="CD60" s="209" t="s">
        <v>247</v>
      </c>
      <c r="CE60" s="227">
        <f t="shared" ref="CE60:CE68" si="6">SUM(C60:CD60)</f>
        <v>2754</v>
      </c>
    </row>
    <row r="61" spans="1:83" x14ac:dyDescent="0.25">
      <c r="A61" s="31" t="s">
        <v>262</v>
      </c>
      <c r="B61" s="16"/>
      <c r="C61" s="273">
        <v>19063693.710000001</v>
      </c>
      <c r="D61" s="273">
        <v>31828838.789999995</v>
      </c>
      <c r="E61" s="273">
        <v>23016872.799999997</v>
      </c>
      <c r="F61" s="273">
        <v>4706098.03</v>
      </c>
      <c r="G61" s="273">
        <v>0</v>
      </c>
      <c r="H61" s="273">
        <v>155894.41</v>
      </c>
      <c r="I61" s="273">
        <v>5575987.4100000001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8689959.3300000019</v>
      </c>
      <c r="P61" s="275">
        <v>20621634.340000004</v>
      </c>
      <c r="Q61" s="275">
        <v>1612915.84</v>
      </c>
      <c r="R61" s="275">
        <v>7386532.5300000003</v>
      </c>
      <c r="S61" s="280">
        <v>1926422.6400000001</v>
      </c>
      <c r="T61" s="280">
        <v>963082.87</v>
      </c>
      <c r="U61" s="276">
        <v>5872443.0899999999</v>
      </c>
      <c r="V61" s="275">
        <v>0</v>
      </c>
      <c r="W61" s="275">
        <v>3523706.58</v>
      </c>
      <c r="X61" s="275">
        <v>1720830.2899999998</v>
      </c>
      <c r="Y61" s="275">
        <v>4115758.1399999997</v>
      </c>
      <c r="Z61" s="275">
        <v>0</v>
      </c>
      <c r="AA61" s="275">
        <v>398627.37</v>
      </c>
      <c r="AB61" s="281">
        <v>11937035.439999999</v>
      </c>
      <c r="AC61" s="275">
        <v>3358309.34</v>
      </c>
      <c r="AD61" s="275">
        <v>0</v>
      </c>
      <c r="AE61" s="275">
        <v>17620808.030000001</v>
      </c>
      <c r="AF61" s="275">
        <v>0</v>
      </c>
      <c r="AG61" s="275">
        <v>37597389.280000001</v>
      </c>
      <c r="AH61" s="275">
        <v>0</v>
      </c>
      <c r="AI61" s="275">
        <v>0</v>
      </c>
      <c r="AJ61" s="275">
        <v>4159368.98</v>
      </c>
      <c r="AK61" s="275">
        <v>1762126.04</v>
      </c>
      <c r="AL61" s="275">
        <v>0</v>
      </c>
      <c r="AM61" s="275">
        <v>0</v>
      </c>
      <c r="AN61" s="275">
        <v>0</v>
      </c>
      <c r="AO61" s="275">
        <v>10191223.949999999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4438846.1999999993</v>
      </c>
      <c r="AW61" s="280">
        <v>5779453.1699999999</v>
      </c>
      <c r="AX61" s="280">
        <v>0</v>
      </c>
      <c r="AY61" s="275">
        <v>4246167.72</v>
      </c>
      <c r="AZ61" s="275">
        <v>0</v>
      </c>
      <c r="BA61" s="280">
        <v>155819.29999999999</v>
      </c>
      <c r="BB61" s="280">
        <v>1764978.72</v>
      </c>
      <c r="BC61" s="280">
        <v>1484001.74</v>
      </c>
      <c r="BD61" s="280">
        <v>0</v>
      </c>
      <c r="BE61" s="275">
        <v>3025960.32</v>
      </c>
      <c r="BF61" s="280">
        <v>4615364.1499999994</v>
      </c>
      <c r="BG61" s="280">
        <v>0</v>
      </c>
      <c r="BH61" s="280">
        <v>0</v>
      </c>
      <c r="BI61" s="280">
        <v>1328141.6299999999</v>
      </c>
      <c r="BJ61" s="280">
        <v>0</v>
      </c>
      <c r="BK61" s="280">
        <v>0</v>
      </c>
      <c r="BL61" s="280">
        <v>1192385.3799999999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1282852.72</v>
      </c>
      <c r="CA61" s="280">
        <v>0</v>
      </c>
      <c r="CB61" s="280">
        <v>0</v>
      </c>
      <c r="CC61" s="280">
        <v>13745999.279999999</v>
      </c>
      <c r="CD61" s="24" t="s">
        <v>247</v>
      </c>
      <c r="CE61" s="25">
        <f t="shared" si="6"/>
        <v>270865529.55999994</v>
      </c>
    </row>
    <row r="62" spans="1:83" x14ac:dyDescent="0.25">
      <c r="A62" s="31" t="s">
        <v>10</v>
      </c>
      <c r="B62" s="16"/>
      <c r="C62" s="25">
        <f t="shared" ref="C62:AH62" si="7">ROUND(C47+C48,0)</f>
        <v>4176193</v>
      </c>
      <c r="D62" s="25">
        <f t="shared" si="7"/>
        <v>6579990</v>
      </c>
      <c r="E62" s="25">
        <f t="shared" si="7"/>
        <v>5480946</v>
      </c>
      <c r="F62" s="25">
        <f t="shared" si="7"/>
        <v>983048</v>
      </c>
      <c r="G62" s="25">
        <f t="shared" si="7"/>
        <v>0</v>
      </c>
      <c r="H62" s="25">
        <f t="shared" si="7"/>
        <v>32171</v>
      </c>
      <c r="I62" s="25">
        <f t="shared" si="7"/>
        <v>1086500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1620564</v>
      </c>
      <c r="P62" s="25">
        <f t="shared" si="7"/>
        <v>4686797</v>
      </c>
      <c r="Q62" s="25">
        <f t="shared" si="7"/>
        <v>350603</v>
      </c>
      <c r="R62" s="25">
        <f t="shared" si="7"/>
        <v>1562401</v>
      </c>
      <c r="S62" s="25">
        <f t="shared" si="7"/>
        <v>626600</v>
      </c>
      <c r="T62" s="25">
        <f t="shared" si="7"/>
        <v>191954</v>
      </c>
      <c r="U62" s="25">
        <f t="shared" si="7"/>
        <v>1886584</v>
      </c>
      <c r="V62" s="25">
        <f t="shared" si="7"/>
        <v>0</v>
      </c>
      <c r="W62" s="25">
        <f t="shared" si="7"/>
        <v>844745</v>
      </c>
      <c r="X62" s="25">
        <f t="shared" si="7"/>
        <v>423864</v>
      </c>
      <c r="Y62" s="25">
        <f t="shared" si="7"/>
        <v>928772</v>
      </c>
      <c r="Z62" s="25">
        <f t="shared" si="7"/>
        <v>0</v>
      </c>
      <c r="AA62" s="25">
        <f t="shared" si="7"/>
        <v>84793</v>
      </c>
      <c r="AB62" s="25">
        <f t="shared" si="7"/>
        <v>2683676</v>
      </c>
      <c r="AC62" s="25">
        <f t="shared" si="7"/>
        <v>828805</v>
      </c>
      <c r="AD62" s="25">
        <f t="shared" si="7"/>
        <v>0</v>
      </c>
      <c r="AE62" s="25">
        <f t="shared" si="7"/>
        <v>4277042</v>
      </c>
      <c r="AF62" s="25">
        <f t="shared" si="7"/>
        <v>0</v>
      </c>
      <c r="AG62" s="25">
        <f t="shared" si="7"/>
        <v>8752236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838427</v>
      </c>
      <c r="AK62" s="25">
        <f t="shared" si="8"/>
        <v>451356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2159839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923041</v>
      </c>
      <c r="AW62" s="25">
        <f t="shared" si="8"/>
        <v>1350444</v>
      </c>
      <c r="AX62" s="25">
        <f t="shared" si="8"/>
        <v>0</v>
      </c>
      <c r="AY62" s="25">
        <f t="shared" si="8"/>
        <v>1639680</v>
      </c>
      <c r="AZ62" s="25">
        <f t="shared" si="8"/>
        <v>0</v>
      </c>
      <c r="BA62" s="25">
        <f t="shared" si="8"/>
        <v>75399</v>
      </c>
      <c r="BB62" s="25">
        <f t="shared" si="8"/>
        <v>473678</v>
      </c>
      <c r="BC62" s="25">
        <f t="shared" si="8"/>
        <v>388845</v>
      </c>
      <c r="BD62" s="25">
        <f t="shared" si="8"/>
        <v>0</v>
      </c>
      <c r="BE62" s="25">
        <f t="shared" si="8"/>
        <v>735119</v>
      </c>
      <c r="BF62" s="25">
        <f t="shared" si="8"/>
        <v>1928362</v>
      </c>
      <c r="BG62" s="25">
        <f t="shared" si="8"/>
        <v>0</v>
      </c>
      <c r="BH62" s="25">
        <f t="shared" si="8"/>
        <v>0</v>
      </c>
      <c r="BI62" s="25">
        <f t="shared" si="8"/>
        <v>550326</v>
      </c>
      <c r="BJ62" s="25">
        <f t="shared" si="8"/>
        <v>0</v>
      </c>
      <c r="BK62" s="25">
        <f t="shared" si="8"/>
        <v>0</v>
      </c>
      <c r="BL62" s="25">
        <f t="shared" si="8"/>
        <v>464651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261191</v>
      </c>
      <c r="CA62" s="25">
        <f t="shared" si="9"/>
        <v>0</v>
      </c>
      <c r="CB62" s="25">
        <f t="shared" si="9"/>
        <v>0</v>
      </c>
      <c r="CC62" s="25">
        <f t="shared" si="9"/>
        <v>2649533</v>
      </c>
      <c r="CD62" s="24" t="s">
        <v>247</v>
      </c>
      <c r="CE62" s="25">
        <f t="shared" si="6"/>
        <v>62978175</v>
      </c>
    </row>
    <row r="63" spans="1:83" x14ac:dyDescent="0.25">
      <c r="A63" s="31" t="s">
        <v>263</v>
      </c>
      <c r="B63" s="16"/>
      <c r="C63" s="273">
        <v>1378.75</v>
      </c>
      <c r="D63" s="273">
        <v>-10486.89</v>
      </c>
      <c r="E63" s="273">
        <v>0</v>
      </c>
      <c r="F63" s="273">
        <v>0</v>
      </c>
      <c r="G63" s="273">
        <v>0</v>
      </c>
      <c r="H63" s="273">
        <v>0</v>
      </c>
      <c r="I63" s="273">
        <v>428495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3387492.81</v>
      </c>
      <c r="Q63" s="275">
        <v>500</v>
      </c>
      <c r="R63" s="275">
        <v>0</v>
      </c>
      <c r="S63" s="280">
        <v>0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3590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5300834.6399999997</v>
      </c>
      <c r="AH63" s="275">
        <v>0</v>
      </c>
      <c r="AI63" s="275">
        <v>0</v>
      </c>
      <c r="AJ63" s="275">
        <v>1265</v>
      </c>
      <c r="AK63" s="275">
        <v>0</v>
      </c>
      <c r="AL63" s="275">
        <v>0</v>
      </c>
      <c r="AM63" s="275">
        <v>0</v>
      </c>
      <c r="AN63" s="275">
        <v>0</v>
      </c>
      <c r="AO63" s="275">
        <v>1438495.81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437629.08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23326.67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13077726.5</v>
      </c>
      <c r="CD63" s="24" t="s">
        <v>247</v>
      </c>
      <c r="CE63" s="25">
        <f t="shared" si="6"/>
        <v>24090247.369999997</v>
      </c>
    </row>
    <row r="64" spans="1:83" x14ac:dyDescent="0.25">
      <c r="A64" s="31" t="s">
        <v>264</v>
      </c>
      <c r="B64" s="16"/>
      <c r="C64" s="273">
        <v>2879262.64</v>
      </c>
      <c r="D64" s="273">
        <v>6457735.9900000002</v>
      </c>
      <c r="E64" s="273">
        <v>2560990.6999999997</v>
      </c>
      <c r="F64" s="273">
        <v>196628.2</v>
      </c>
      <c r="G64" s="273">
        <v>0</v>
      </c>
      <c r="H64" s="273">
        <v>-9.56</v>
      </c>
      <c r="I64" s="273">
        <v>211811.53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1068667.56</v>
      </c>
      <c r="P64" s="275">
        <v>25755218.859999999</v>
      </c>
      <c r="Q64" s="275">
        <v>77789.100000000006</v>
      </c>
      <c r="R64" s="275">
        <v>1163145.57</v>
      </c>
      <c r="S64" s="280">
        <v>904807.91</v>
      </c>
      <c r="T64" s="280">
        <v>460615.86</v>
      </c>
      <c r="U64" s="276">
        <v>5392054.129999999</v>
      </c>
      <c r="V64" s="275">
        <v>0</v>
      </c>
      <c r="W64" s="275">
        <v>526000.06999999995</v>
      </c>
      <c r="X64" s="275">
        <v>1627153.99</v>
      </c>
      <c r="Y64" s="275">
        <v>2613554.3199999998</v>
      </c>
      <c r="Z64" s="275">
        <v>0</v>
      </c>
      <c r="AA64" s="275">
        <v>372889.71</v>
      </c>
      <c r="AB64" s="281">
        <v>14458650.999999998</v>
      </c>
      <c r="AC64" s="275">
        <v>700813.57</v>
      </c>
      <c r="AD64" s="275">
        <v>32178.99</v>
      </c>
      <c r="AE64" s="275">
        <v>981922.68000000017</v>
      </c>
      <c r="AF64" s="275">
        <v>0</v>
      </c>
      <c r="AG64" s="275">
        <v>6161372.1500000004</v>
      </c>
      <c r="AH64" s="275">
        <v>0</v>
      </c>
      <c r="AI64" s="275">
        <v>0</v>
      </c>
      <c r="AJ64" s="275">
        <v>17496.04</v>
      </c>
      <c r="AK64" s="275">
        <v>28242.5</v>
      </c>
      <c r="AL64" s="275">
        <v>0</v>
      </c>
      <c r="AM64" s="275">
        <v>0</v>
      </c>
      <c r="AN64" s="275">
        <v>0</v>
      </c>
      <c r="AO64" s="275">
        <v>564411.86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1161547.19</v>
      </c>
      <c r="AW64" s="280">
        <v>122.66</v>
      </c>
      <c r="AX64" s="280">
        <v>0</v>
      </c>
      <c r="AY64" s="275">
        <v>1870156.1700000002</v>
      </c>
      <c r="AZ64" s="275">
        <v>0</v>
      </c>
      <c r="BA64" s="280">
        <v>-148.88</v>
      </c>
      <c r="BB64" s="280">
        <v>1521.32</v>
      </c>
      <c r="BC64" s="280">
        <v>2067.14</v>
      </c>
      <c r="BD64" s="280">
        <v>0</v>
      </c>
      <c r="BE64" s="275">
        <v>236616.78</v>
      </c>
      <c r="BF64" s="280">
        <v>584869.23</v>
      </c>
      <c r="BG64" s="280">
        <v>0</v>
      </c>
      <c r="BH64" s="280">
        <v>0</v>
      </c>
      <c r="BI64" s="280">
        <v>110060.45</v>
      </c>
      <c r="BJ64" s="280">
        <v>0</v>
      </c>
      <c r="BK64" s="280">
        <v>0</v>
      </c>
      <c r="BL64" s="280">
        <v>17076.460000000003</v>
      </c>
      <c r="BM64" s="280">
        <v>0</v>
      </c>
      <c r="BN64" s="280">
        <v>0</v>
      </c>
      <c r="BO64" s="280">
        <v>0</v>
      </c>
      <c r="BP64" s="280">
        <v>4551.1400000000003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1374.38</v>
      </c>
      <c r="CA64" s="280">
        <v>0</v>
      </c>
      <c r="CB64" s="280">
        <v>0</v>
      </c>
      <c r="CC64" s="280">
        <v>-957599.08999999985</v>
      </c>
      <c r="CD64" s="24" t="s">
        <v>247</v>
      </c>
      <c r="CE64" s="25">
        <f t="shared" si="6"/>
        <v>78245620.319999993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11130441.67</v>
      </c>
      <c r="D66" s="273">
        <v>18689116.989999998</v>
      </c>
      <c r="E66" s="273">
        <v>19243652.310000002</v>
      </c>
      <c r="F66" s="273">
        <v>3755489.96</v>
      </c>
      <c r="G66" s="273">
        <v>0</v>
      </c>
      <c r="H66" s="273">
        <v>152875.76999999999</v>
      </c>
      <c r="I66" s="273">
        <v>3859081.8600000003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5754899.5600000005</v>
      </c>
      <c r="P66" s="275">
        <v>36112630.650000006</v>
      </c>
      <c r="Q66" s="275">
        <v>340388.44</v>
      </c>
      <c r="R66" s="275">
        <v>5199409.2700000005</v>
      </c>
      <c r="S66" s="280">
        <v>-3932759.54</v>
      </c>
      <c r="T66" s="280">
        <v>942451.96</v>
      </c>
      <c r="U66" s="276">
        <v>30933596.280000001</v>
      </c>
      <c r="V66" s="275">
        <v>0</v>
      </c>
      <c r="W66" s="275">
        <v>6743077.7400000002</v>
      </c>
      <c r="X66" s="275">
        <v>6318152.5899999989</v>
      </c>
      <c r="Y66" s="275">
        <v>6727515.0999999996</v>
      </c>
      <c r="Z66" s="275">
        <v>0</v>
      </c>
      <c r="AA66" s="275">
        <v>956256.08000000007</v>
      </c>
      <c r="AB66" s="281">
        <v>9717288.6099999975</v>
      </c>
      <c r="AC66" s="275">
        <v>4547927.47</v>
      </c>
      <c r="AD66" s="275">
        <v>4726401.1500000004</v>
      </c>
      <c r="AE66" s="275">
        <v>9655018.8200000003</v>
      </c>
      <c r="AF66" s="275">
        <v>0</v>
      </c>
      <c r="AG66" s="275">
        <v>51787379.269999996</v>
      </c>
      <c r="AH66" s="275">
        <v>611042.34</v>
      </c>
      <c r="AI66" s="275">
        <v>0</v>
      </c>
      <c r="AJ66" s="275">
        <v>1471420.0599999998</v>
      </c>
      <c r="AK66" s="275">
        <v>1822605.1999999997</v>
      </c>
      <c r="AL66" s="275">
        <v>29738.67</v>
      </c>
      <c r="AM66" s="275">
        <v>0</v>
      </c>
      <c r="AN66" s="275">
        <v>0</v>
      </c>
      <c r="AO66" s="275">
        <v>-3049672.8899999997</v>
      </c>
      <c r="AP66" s="275">
        <v>0</v>
      </c>
      <c r="AQ66" s="275">
        <v>0</v>
      </c>
      <c r="AR66" s="275">
        <v>1550064.43</v>
      </c>
      <c r="AS66" s="275">
        <v>0</v>
      </c>
      <c r="AT66" s="275">
        <v>0</v>
      </c>
      <c r="AU66" s="275">
        <v>0</v>
      </c>
      <c r="AV66" s="280">
        <v>4756179.62</v>
      </c>
      <c r="AW66" s="280">
        <v>-8936579.120000001</v>
      </c>
      <c r="AX66" s="280">
        <v>0</v>
      </c>
      <c r="AY66" s="275">
        <v>-7275576.3399999989</v>
      </c>
      <c r="AZ66" s="275">
        <v>0</v>
      </c>
      <c r="BA66" s="280">
        <v>-299611.03000000003</v>
      </c>
      <c r="BB66" s="280">
        <v>-2482953.56</v>
      </c>
      <c r="BC66" s="280">
        <v>-2197225.81</v>
      </c>
      <c r="BD66" s="280">
        <v>0</v>
      </c>
      <c r="BE66" s="275">
        <v>-10077100.02</v>
      </c>
      <c r="BF66" s="280">
        <v>-7779969.2400000002</v>
      </c>
      <c r="BG66" s="280">
        <v>0</v>
      </c>
      <c r="BH66" s="280">
        <v>0</v>
      </c>
      <c r="BI66" s="280">
        <v>-2185448.9199999995</v>
      </c>
      <c r="BJ66" s="280">
        <v>0</v>
      </c>
      <c r="BK66" s="280">
        <v>0</v>
      </c>
      <c r="BL66" s="280">
        <v>-1921000.28</v>
      </c>
      <c r="BM66" s="280">
        <v>0</v>
      </c>
      <c r="BN66" s="280">
        <v>0</v>
      </c>
      <c r="BO66" s="280">
        <v>0</v>
      </c>
      <c r="BP66" s="280">
        <v>-17633.84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-321269.5</v>
      </c>
      <c r="CA66" s="280">
        <v>0</v>
      </c>
      <c r="CB66" s="280">
        <v>0</v>
      </c>
      <c r="CC66" s="280">
        <v>-56448919.969999999</v>
      </c>
      <c r="CD66" s="24" t="s">
        <v>247</v>
      </c>
      <c r="CE66" s="25">
        <f t="shared" si="6"/>
        <v>140608381.80999997</v>
      </c>
    </row>
    <row r="67" spans="1:83" x14ac:dyDescent="0.25">
      <c r="A67" s="31" t="s">
        <v>15</v>
      </c>
      <c r="B67" s="16"/>
      <c r="C67" s="25">
        <f t="shared" ref="C67:AH67" si="10">ROUND(C51+C52,0)</f>
        <v>752285</v>
      </c>
      <c r="D67" s="25">
        <f t="shared" si="10"/>
        <v>1754254</v>
      </c>
      <c r="E67" s="25">
        <f t="shared" si="10"/>
        <v>1429305</v>
      </c>
      <c r="F67" s="25">
        <f t="shared" si="10"/>
        <v>283351</v>
      </c>
      <c r="G67" s="25">
        <f t="shared" si="10"/>
        <v>0</v>
      </c>
      <c r="H67" s="25">
        <f t="shared" si="10"/>
        <v>6905</v>
      </c>
      <c r="I67" s="25">
        <f t="shared" si="10"/>
        <v>228708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439677</v>
      </c>
      <c r="P67" s="25">
        <f t="shared" si="10"/>
        <v>2844844</v>
      </c>
      <c r="Q67" s="25">
        <f t="shared" si="10"/>
        <v>33293</v>
      </c>
      <c r="R67" s="25">
        <f t="shared" si="10"/>
        <v>379957</v>
      </c>
      <c r="S67" s="25">
        <f t="shared" si="10"/>
        <v>151589</v>
      </c>
      <c r="T67" s="25">
        <f t="shared" si="10"/>
        <v>14496</v>
      </c>
      <c r="U67" s="25">
        <f t="shared" si="10"/>
        <v>227319</v>
      </c>
      <c r="V67" s="25">
        <f t="shared" si="10"/>
        <v>0</v>
      </c>
      <c r="W67" s="25">
        <f t="shared" si="10"/>
        <v>290841</v>
      </c>
      <c r="X67" s="25">
        <f t="shared" si="10"/>
        <v>182528</v>
      </c>
      <c r="Y67" s="25">
        <f t="shared" si="10"/>
        <v>341720</v>
      </c>
      <c r="Z67" s="25">
        <f t="shared" si="10"/>
        <v>0</v>
      </c>
      <c r="AA67" s="25">
        <f t="shared" si="10"/>
        <v>207118</v>
      </c>
      <c r="AB67" s="25">
        <f t="shared" si="10"/>
        <v>449154</v>
      </c>
      <c r="AC67" s="25">
        <f t="shared" si="10"/>
        <v>155181</v>
      </c>
      <c r="AD67" s="25">
        <f t="shared" si="10"/>
        <v>3254</v>
      </c>
      <c r="AE67" s="25">
        <f t="shared" si="10"/>
        <v>668065</v>
      </c>
      <c r="AF67" s="25">
        <f t="shared" si="10"/>
        <v>0</v>
      </c>
      <c r="AG67" s="25">
        <f t="shared" si="10"/>
        <v>2102501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37360</v>
      </c>
      <c r="AK67" s="25">
        <f t="shared" si="11"/>
        <v>90034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443925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180656</v>
      </c>
      <c r="AW67" s="25">
        <f t="shared" si="11"/>
        <v>0</v>
      </c>
      <c r="AX67" s="25">
        <f t="shared" si="11"/>
        <v>0</v>
      </c>
      <c r="AY67" s="25">
        <f t="shared" si="11"/>
        <v>333159</v>
      </c>
      <c r="AZ67" s="25">
        <f t="shared" si="11"/>
        <v>0</v>
      </c>
      <c r="BA67" s="25">
        <f t="shared" si="11"/>
        <v>52961</v>
      </c>
      <c r="BB67" s="25">
        <f t="shared" si="11"/>
        <v>7721</v>
      </c>
      <c r="BC67" s="25">
        <f t="shared" si="11"/>
        <v>56493</v>
      </c>
      <c r="BD67" s="25">
        <f t="shared" si="11"/>
        <v>0</v>
      </c>
      <c r="BE67" s="25">
        <f t="shared" si="11"/>
        <v>3622387</v>
      </c>
      <c r="BF67" s="25">
        <f t="shared" si="11"/>
        <v>130068</v>
      </c>
      <c r="BG67" s="25">
        <f t="shared" si="11"/>
        <v>0</v>
      </c>
      <c r="BH67" s="25">
        <f t="shared" si="11"/>
        <v>0</v>
      </c>
      <c r="BI67" s="25">
        <f t="shared" si="11"/>
        <v>185819</v>
      </c>
      <c r="BJ67" s="25">
        <f t="shared" si="11"/>
        <v>0</v>
      </c>
      <c r="BK67" s="25">
        <f t="shared" si="11"/>
        <v>0</v>
      </c>
      <c r="BL67" s="25">
        <f t="shared" si="11"/>
        <v>78652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874333</v>
      </c>
      <c r="CD67" s="24" t="s">
        <v>247</v>
      </c>
      <c r="CE67" s="25">
        <f t="shared" si="6"/>
        <v>19039913</v>
      </c>
    </row>
    <row r="68" spans="1:83" x14ac:dyDescent="0.25">
      <c r="A68" s="31" t="s">
        <v>267</v>
      </c>
      <c r="B68" s="25"/>
      <c r="C68" s="273">
        <v>11896.18</v>
      </c>
      <c r="D68" s="273">
        <v>55229.82</v>
      </c>
      <c r="E68" s="273">
        <v>169670.04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15376.2</v>
      </c>
      <c r="P68" s="275">
        <v>2499563.7200000002</v>
      </c>
      <c r="Q68" s="275">
        <v>0</v>
      </c>
      <c r="R68" s="275">
        <v>0</v>
      </c>
      <c r="S68" s="280">
        <v>0</v>
      </c>
      <c r="T68" s="280">
        <v>0</v>
      </c>
      <c r="U68" s="276">
        <v>18468.669999999998</v>
      </c>
      <c r="V68" s="275">
        <v>0</v>
      </c>
      <c r="W68" s="275">
        <v>0</v>
      </c>
      <c r="X68" s="275">
        <v>0</v>
      </c>
      <c r="Y68" s="275">
        <v>-6.28</v>
      </c>
      <c r="Z68" s="275">
        <v>0</v>
      </c>
      <c r="AA68" s="275">
        <v>0</v>
      </c>
      <c r="AB68" s="281">
        <v>29301.93</v>
      </c>
      <c r="AC68" s="275">
        <v>12730.91</v>
      </c>
      <c r="AD68" s="275">
        <v>0</v>
      </c>
      <c r="AE68" s="275">
        <v>266478.53000000003</v>
      </c>
      <c r="AF68" s="275">
        <v>0</v>
      </c>
      <c r="AG68" s="275">
        <v>1892017.4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4208.6099999999997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-2924.78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1821.53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1046590.84</v>
      </c>
      <c r="CD68" s="24" t="s">
        <v>247</v>
      </c>
      <c r="CE68" s="25">
        <f t="shared" si="6"/>
        <v>6020423.3200000012</v>
      </c>
    </row>
    <row r="69" spans="1:83" x14ac:dyDescent="0.25">
      <c r="A69" s="31" t="s">
        <v>268</v>
      </c>
      <c r="B69" s="16"/>
      <c r="C69" s="25">
        <f t="shared" ref="C69:AH69" si="13">SUM(C70:C83)</f>
        <v>2552568.3699999992</v>
      </c>
      <c r="D69" s="25">
        <f t="shared" si="13"/>
        <v>5528564.2799999993</v>
      </c>
      <c r="E69" s="25">
        <f t="shared" si="13"/>
        <v>4925810.1099999994</v>
      </c>
      <c r="F69" s="25">
        <f t="shared" si="13"/>
        <v>422506.65</v>
      </c>
      <c r="G69" s="25">
        <f t="shared" si="13"/>
        <v>0</v>
      </c>
      <c r="H69" s="25">
        <f t="shared" si="13"/>
        <v>22608.53</v>
      </c>
      <c r="I69" s="25">
        <f t="shared" si="13"/>
        <v>469263.43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1064695.4100000001</v>
      </c>
      <c r="P69" s="25">
        <f t="shared" si="13"/>
        <v>4468029.6899999995</v>
      </c>
      <c r="Q69" s="25">
        <f t="shared" si="13"/>
        <v>231069.88000000003</v>
      </c>
      <c r="R69" s="25">
        <f t="shared" si="13"/>
        <v>631464.47000000009</v>
      </c>
      <c r="S69" s="25">
        <f t="shared" si="13"/>
        <v>772301.80999999994</v>
      </c>
      <c r="T69" s="25">
        <f t="shared" si="13"/>
        <v>68187.14</v>
      </c>
      <c r="U69" s="25">
        <f t="shared" si="13"/>
        <v>2981150.3399999994</v>
      </c>
      <c r="V69" s="25">
        <f t="shared" si="13"/>
        <v>0</v>
      </c>
      <c r="W69" s="25">
        <f t="shared" si="13"/>
        <v>858319.82</v>
      </c>
      <c r="X69" s="25">
        <f t="shared" si="13"/>
        <v>468005.03</v>
      </c>
      <c r="Y69" s="25">
        <f t="shared" si="13"/>
        <v>1576016.7299999997</v>
      </c>
      <c r="Z69" s="25">
        <f t="shared" si="13"/>
        <v>0</v>
      </c>
      <c r="AA69" s="25">
        <f t="shared" si="13"/>
        <v>86149.02</v>
      </c>
      <c r="AB69" s="25">
        <f t="shared" si="13"/>
        <v>1473185.0900000003</v>
      </c>
      <c r="AC69" s="25">
        <f t="shared" si="13"/>
        <v>293879.23000000004</v>
      </c>
      <c r="AD69" s="25">
        <f t="shared" si="13"/>
        <v>150152.41999999998</v>
      </c>
      <c r="AE69" s="25">
        <f t="shared" si="13"/>
        <v>92794.350000000093</v>
      </c>
      <c r="AF69" s="25">
        <f t="shared" si="13"/>
        <v>0</v>
      </c>
      <c r="AG69" s="25">
        <f t="shared" si="13"/>
        <v>11425314.51</v>
      </c>
      <c r="AH69" s="25">
        <f t="shared" si="13"/>
        <v>493.08</v>
      </c>
      <c r="AI69" s="25">
        <f t="shared" ref="AI69:BN69" si="14">SUM(AI70:AI83)</f>
        <v>0</v>
      </c>
      <c r="AJ69" s="25">
        <f t="shared" si="14"/>
        <v>353675.11</v>
      </c>
      <c r="AK69" s="25">
        <f t="shared" si="14"/>
        <v>151363.49999999997</v>
      </c>
      <c r="AL69" s="25">
        <f t="shared" si="14"/>
        <v>1005.62</v>
      </c>
      <c r="AM69" s="25">
        <f t="shared" si="14"/>
        <v>0</v>
      </c>
      <c r="AN69" s="25">
        <f t="shared" si="14"/>
        <v>0</v>
      </c>
      <c r="AO69" s="25">
        <f t="shared" si="14"/>
        <v>3506390.4599999995</v>
      </c>
      <c r="AP69" s="25">
        <f t="shared" si="14"/>
        <v>0</v>
      </c>
      <c r="AQ69" s="25">
        <f t="shared" si="14"/>
        <v>0</v>
      </c>
      <c r="AR69" s="25">
        <f t="shared" si="14"/>
        <v>42858.39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524332.47</v>
      </c>
      <c r="AW69" s="25">
        <f t="shared" si="14"/>
        <v>850923.32000000007</v>
      </c>
      <c r="AX69" s="25">
        <f t="shared" si="14"/>
        <v>0</v>
      </c>
      <c r="AY69" s="25">
        <f t="shared" si="14"/>
        <v>662782.7699999999</v>
      </c>
      <c r="AZ69" s="25">
        <f t="shared" si="14"/>
        <v>0</v>
      </c>
      <c r="BA69" s="25">
        <f t="shared" si="14"/>
        <v>18840.22</v>
      </c>
      <c r="BB69" s="25">
        <f t="shared" si="14"/>
        <v>1116864.6800000002</v>
      </c>
      <c r="BC69" s="25">
        <f t="shared" si="14"/>
        <v>33778.280000000006</v>
      </c>
      <c r="BD69" s="25">
        <f t="shared" si="14"/>
        <v>0</v>
      </c>
      <c r="BE69" s="25">
        <f t="shared" si="14"/>
        <v>3683152.19</v>
      </c>
      <c r="BF69" s="25">
        <f t="shared" si="14"/>
        <v>1222078.4000000001</v>
      </c>
      <c r="BG69" s="25">
        <f t="shared" si="14"/>
        <v>0</v>
      </c>
      <c r="BH69" s="25">
        <f t="shared" si="14"/>
        <v>0</v>
      </c>
      <c r="BI69" s="25">
        <f t="shared" si="14"/>
        <v>94510.579999999987</v>
      </c>
      <c r="BJ69" s="25">
        <f t="shared" si="14"/>
        <v>0</v>
      </c>
      <c r="BK69" s="25">
        <f t="shared" si="14"/>
        <v>0</v>
      </c>
      <c r="BL69" s="25">
        <f t="shared" si="14"/>
        <v>60197.569999999992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47292.95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203982.66</v>
      </c>
      <c r="CA69" s="25">
        <f t="shared" si="15"/>
        <v>0</v>
      </c>
      <c r="CB69" s="25">
        <f t="shared" si="15"/>
        <v>0</v>
      </c>
      <c r="CC69" s="25">
        <f t="shared" si="15"/>
        <v>100832335.22000001</v>
      </c>
      <c r="CD69" s="25">
        <f t="shared" si="15"/>
        <v>0</v>
      </c>
      <c r="CE69" s="25">
        <f t="shared" si="15"/>
        <v>153968893.78000003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2178408.09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2178408.09</v>
      </c>
    </row>
    <row r="71" spans="1:83" x14ac:dyDescent="0.25">
      <c r="A71" s="26" t="s">
        <v>270</v>
      </c>
      <c r="B71" s="27"/>
      <c r="C71" s="282">
        <v>1107722.24</v>
      </c>
      <c r="D71" s="282">
        <v>2818127.6599999997</v>
      </c>
      <c r="E71" s="282">
        <v>2775734.2600000002</v>
      </c>
      <c r="F71" s="282">
        <v>26013.95</v>
      </c>
      <c r="G71" s="282">
        <v>0</v>
      </c>
      <c r="H71" s="282">
        <v>0</v>
      </c>
      <c r="I71" s="282">
        <v>64083.67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352978.79</v>
      </c>
      <c r="P71" s="282">
        <v>2620991.66</v>
      </c>
      <c r="Q71" s="282">
        <v>141987.48000000001</v>
      </c>
      <c r="R71" s="282">
        <v>110033.72</v>
      </c>
      <c r="S71" s="282">
        <v>324997.58</v>
      </c>
      <c r="T71" s="282">
        <v>0</v>
      </c>
      <c r="U71" s="282">
        <v>0</v>
      </c>
      <c r="V71" s="282">
        <v>0</v>
      </c>
      <c r="W71" s="282">
        <v>509660.07</v>
      </c>
      <c r="X71" s="282">
        <v>217048.55</v>
      </c>
      <c r="Y71" s="282">
        <v>1041212.5499999999</v>
      </c>
      <c r="Z71" s="282">
        <v>0</v>
      </c>
      <c r="AA71" s="282">
        <v>0</v>
      </c>
      <c r="AB71" s="282">
        <v>0</v>
      </c>
      <c r="AC71" s="282">
        <v>23552.68</v>
      </c>
      <c r="AD71" s="282">
        <v>0</v>
      </c>
      <c r="AE71" s="282">
        <v>318549.86</v>
      </c>
      <c r="AF71" s="282">
        <v>0</v>
      </c>
      <c r="AG71" s="282">
        <v>7478059.54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2831951.37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67593.399999999994</v>
      </c>
      <c r="AW71" s="282">
        <v>732828.77</v>
      </c>
      <c r="AX71" s="282">
        <v>0</v>
      </c>
      <c r="AY71" s="282">
        <v>354162.07</v>
      </c>
      <c r="AZ71" s="282">
        <v>0</v>
      </c>
      <c r="BA71" s="282">
        <v>0</v>
      </c>
      <c r="BB71" s="282">
        <v>1051928.8400000001</v>
      </c>
      <c r="BC71" s="282">
        <v>2812.2</v>
      </c>
      <c r="BD71" s="282">
        <v>0</v>
      </c>
      <c r="BE71" s="282">
        <v>242.27</v>
      </c>
      <c r="BF71" s="282">
        <v>370679.15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141208.51</v>
      </c>
      <c r="CA71" s="282">
        <v>0</v>
      </c>
      <c r="CB71" s="282">
        <v>0</v>
      </c>
      <c r="CC71" s="282">
        <v>657241.91999999993</v>
      </c>
      <c r="CD71" s="282">
        <v>0</v>
      </c>
      <c r="CE71" s="25">
        <f t="shared" si="16"/>
        <v>26141402.759999998</v>
      </c>
    </row>
    <row r="72" spans="1:83" x14ac:dyDescent="0.25">
      <c r="A72" s="26" t="s">
        <v>271</v>
      </c>
      <c r="B72" s="27"/>
      <c r="C72" s="282">
        <v>36768.69</v>
      </c>
      <c r="D72" s="282">
        <v>16350.88</v>
      </c>
      <c r="E72" s="282">
        <v>1600.23</v>
      </c>
      <c r="F72" s="282">
        <v>1478</v>
      </c>
      <c r="G72" s="282">
        <v>0</v>
      </c>
      <c r="H72" s="282">
        <v>0</v>
      </c>
      <c r="I72" s="282">
        <v>6954.5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209.84</v>
      </c>
      <c r="P72" s="282">
        <v>160320.68</v>
      </c>
      <c r="Q72" s="282">
        <v>209.84</v>
      </c>
      <c r="R72" s="282">
        <v>209.84</v>
      </c>
      <c r="S72" s="282">
        <v>0</v>
      </c>
      <c r="T72" s="282">
        <v>0</v>
      </c>
      <c r="U72" s="282">
        <v>1106</v>
      </c>
      <c r="V72" s="282">
        <v>0</v>
      </c>
      <c r="W72" s="282">
        <v>0</v>
      </c>
      <c r="X72" s="282">
        <v>0</v>
      </c>
      <c r="Y72" s="282">
        <v>328.57</v>
      </c>
      <c r="Z72" s="282">
        <v>0</v>
      </c>
      <c r="AA72" s="282">
        <v>0</v>
      </c>
      <c r="AB72" s="282">
        <v>42698.22</v>
      </c>
      <c r="AC72" s="282">
        <v>315.83999999999997</v>
      </c>
      <c r="AD72" s="282">
        <v>0</v>
      </c>
      <c r="AE72" s="282">
        <v>21099.5</v>
      </c>
      <c r="AF72" s="282">
        <v>0</v>
      </c>
      <c r="AG72" s="282">
        <v>18467.88</v>
      </c>
      <c r="AH72" s="282">
        <v>0</v>
      </c>
      <c r="AI72" s="282">
        <v>0</v>
      </c>
      <c r="AJ72" s="282">
        <v>11247.3</v>
      </c>
      <c r="AK72" s="282">
        <v>6903</v>
      </c>
      <c r="AL72" s="282">
        <v>0</v>
      </c>
      <c r="AM72" s="282">
        <v>0</v>
      </c>
      <c r="AN72" s="282">
        <v>0</v>
      </c>
      <c r="AO72" s="282">
        <v>315.83999999999997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3257.11</v>
      </c>
      <c r="AX72" s="282">
        <v>0</v>
      </c>
      <c r="AY72" s="282">
        <v>54963.83</v>
      </c>
      <c r="AZ72" s="282">
        <v>0</v>
      </c>
      <c r="BA72" s="282">
        <v>0</v>
      </c>
      <c r="BB72" s="282">
        <v>16.37</v>
      </c>
      <c r="BC72" s="282">
        <v>0</v>
      </c>
      <c r="BD72" s="282">
        <v>0</v>
      </c>
      <c r="BE72" s="282">
        <v>315.83999999999997</v>
      </c>
      <c r="BF72" s="282">
        <v>1935.76</v>
      </c>
      <c r="BG72" s="282">
        <v>0</v>
      </c>
      <c r="BH72" s="282">
        <v>0</v>
      </c>
      <c r="BI72" s="282">
        <v>209.84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729.44</v>
      </c>
      <c r="CA72" s="282">
        <v>0</v>
      </c>
      <c r="CB72" s="282">
        <v>0</v>
      </c>
      <c r="CC72" s="282">
        <v>265521.65999999997</v>
      </c>
      <c r="CD72" s="282">
        <v>0</v>
      </c>
      <c r="CE72" s="25">
        <f t="shared" si="16"/>
        <v>653534.50000000012</v>
      </c>
    </row>
    <row r="73" spans="1:83" x14ac:dyDescent="0.25">
      <c r="A73" s="26" t="s">
        <v>272</v>
      </c>
      <c r="B73" s="27"/>
      <c r="C73" s="282">
        <v>424421.89</v>
      </c>
      <c r="D73" s="282">
        <v>896001.87</v>
      </c>
      <c r="E73" s="282">
        <v>622211.20000000007</v>
      </c>
      <c r="F73" s="282">
        <v>120495.99</v>
      </c>
      <c r="G73" s="282">
        <v>0</v>
      </c>
      <c r="H73" s="282">
        <v>6912.93</v>
      </c>
      <c r="I73" s="282">
        <v>134959.01999999999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225591.94</v>
      </c>
      <c r="P73" s="282">
        <v>1080405.44</v>
      </c>
      <c r="Q73" s="282">
        <v>33262.080000000002</v>
      </c>
      <c r="R73" s="282">
        <v>167422.38</v>
      </c>
      <c r="S73" s="282">
        <v>68593.06</v>
      </c>
      <c r="T73" s="282">
        <v>30778.42</v>
      </c>
      <c r="U73" s="282">
        <v>309613.44</v>
      </c>
      <c r="V73" s="282">
        <v>0</v>
      </c>
      <c r="W73" s="282">
        <v>126165.68</v>
      </c>
      <c r="X73" s="282">
        <v>65989.63</v>
      </c>
      <c r="Y73" s="282">
        <v>169461.07</v>
      </c>
      <c r="Z73" s="282">
        <v>0</v>
      </c>
      <c r="AA73" s="282">
        <v>25263.32</v>
      </c>
      <c r="AB73" s="282">
        <v>612001.24</v>
      </c>
      <c r="AC73" s="282">
        <v>116492.9</v>
      </c>
      <c r="AD73" s="282">
        <v>68331.289999999994</v>
      </c>
      <c r="AE73" s="282">
        <v>468169.40999999992</v>
      </c>
      <c r="AF73" s="282">
        <v>0</v>
      </c>
      <c r="AG73" s="282">
        <v>1170658.33</v>
      </c>
      <c r="AH73" s="282">
        <v>493.08</v>
      </c>
      <c r="AI73" s="282">
        <v>0</v>
      </c>
      <c r="AJ73" s="282">
        <v>72207.78</v>
      </c>
      <c r="AK73" s="282">
        <v>55105.43</v>
      </c>
      <c r="AL73" s="282">
        <v>611.78</v>
      </c>
      <c r="AM73" s="282">
        <v>0</v>
      </c>
      <c r="AN73" s="282">
        <v>0</v>
      </c>
      <c r="AO73" s="282">
        <v>343392.45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143249.52000000002</v>
      </c>
      <c r="AW73" s="282">
        <v>81068.47</v>
      </c>
      <c r="AX73" s="282">
        <v>0</v>
      </c>
      <c r="AY73" s="282">
        <v>136764.6</v>
      </c>
      <c r="AZ73" s="282">
        <v>0</v>
      </c>
      <c r="BA73" s="282">
        <v>3437.1</v>
      </c>
      <c r="BB73" s="282">
        <v>55832.17</v>
      </c>
      <c r="BC73" s="282">
        <v>21335.32</v>
      </c>
      <c r="BD73" s="282">
        <v>0</v>
      </c>
      <c r="BE73" s="282">
        <v>131198.31</v>
      </c>
      <c r="BF73" s="282">
        <v>138456.65</v>
      </c>
      <c r="BG73" s="282">
        <v>0</v>
      </c>
      <c r="BH73" s="282">
        <v>0</v>
      </c>
      <c r="BI73" s="282">
        <v>35899.769999999997</v>
      </c>
      <c r="BJ73" s="282">
        <v>0</v>
      </c>
      <c r="BK73" s="282">
        <v>0</v>
      </c>
      <c r="BL73" s="282">
        <v>36832.46</v>
      </c>
      <c r="BM73" s="282">
        <v>0</v>
      </c>
      <c r="BN73" s="282">
        <v>0</v>
      </c>
      <c r="BO73" s="282">
        <v>0</v>
      </c>
      <c r="BP73" s="282">
        <v>1240.23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56184.93</v>
      </c>
      <c r="CA73" s="282">
        <v>0</v>
      </c>
      <c r="CB73" s="282">
        <v>0</v>
      </c>
      <c r="CC73" s="282">
        <v>1453610.49</v>
      </c>
      <c r="CD73" s="282">
        <v>0</v>
      </c>
      <c r="CE73" s="25">
        <f t="shared" si="16"/>
        <v>9710123.0700000003</v>
      </c>
    </row>
    <row r="74" spans="1:83" x14ac:dyDescent="0.25">
      <c r="A74" s="26" t="s">
        <v>273</v>
      </c>
      <c r="B74" s="27"/>
      <c r="C74" s="282">
        <v>183659.88</v>
      </c>
      <c r="D74" s="282">
        <v>261854.91999999998</v>
      </c>
      <c r="E74" s="282">
        <v>335700.86</v>
      </c>
      <c r="F74" s="282">
        <v>43430.81</v>
      </c>
      <c r="G74" s="282">
        <v>0</v>
      </c>
      <c r="H74" s="282">
        <v>0</v>
      </c>
      <c r="I74" s="282">
        <v>37157.839999999997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84846.36</v>
      </c>
      <c r="P74" s="282">
        <v>237158.76</v>
      </c>
      <c r="Q74" s="282">
        <v>0</v>
      </c>
      <c r="R74" s="282">
        <v>37618.71</v>
      </c>
      <c r="S74" s="282">
        <v>4211.4399999999996</v>
      </c>
      <c r="T74" s="282">
        <v>0</v>
      </c>
      <c r="U74" s="282">
        <v>0</v>
      </c>
      <c r="V74" s="282">
        <v>0</v>
      </c>
      <c r="W74" s="282">
        <v>0</v>
      </c>
      <c r="X74" s="282">
        <v>26952.36</v>
      </c>
      <c r="Y74" s="282">
        <v>81550.13</v>
      </c>
      <c r="Z74" s="282">
        <v>0</v>
      </c>
      <c r="AA74" s="282">
        <v>8602.58</v>
      </c>
      <c r="AB74" s="282">
        <v>6034.21</v>
      </c>
      <c r="AC74" s="282">
        <v>0</v>
      </c>
      <c r="AD74" s="282">
        <v>0</v>
      </c>
      <c r="AE74" s="282">
        <v>67645.34</v>
      </c>
      <c r="AF74" s="282">
        <v>0</v>
      </c>
      <c r="AG74" s="282">
        <v>436350.86</v>
      </c>
      <c r="AH74" s="282">
        <v>0</v>
      </c>
      <c r="AI74" s="282">
        <v>0</v>
      </c>
      <c r="AJ74" s="282">
        <v>0</v>
      </c>
      <c r="AK74" s="282">
        <v>3086.35</v>
      </c>
      <c r="AL74" s="282">
        <v>0</v>
      </c>
      <c r="AM74" s="282">
        <v>0</v>
      </c>
      <c r="AN74" s="282">
        <v>0</v>
      </c>
      <c r="AO74" s="282">
        <v>72747.69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37062.89</v>
      </c>
      <c r="AW74" s="282">
        <v>0</v>
      </c>
      <c r="AX74" s="282">
        <v>0</v>
      </c>
      <c r="AY74" s="282">
        <v>6188.25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11007.48</v>
      </c>
      <c r="BF74" s="282">
        <v>205888.71</v>
      </c>
      <c r="BG74" s="282">
        <v>0</v>
      </c>
      <c r="BH74" s="282">
        <v>0</v>
      </c>
      <c r="BI74" s="282">
        <v>3848.61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1429.52</v>
      </c>
      <c r="CD74" s="282">
        <v>0</v>
      </c>
      <c r="CE74" s="25">
        <f t="shared" si="16"/>
        <v>2194034.56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5183.5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212197.75</v>
      </c>
      <c r="CD75" s="282">
        <v>0</v>
      </c>
      <c r="CE75" s="25">
        <f t="shared" si="16"/>
        <v>217381.25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18224.84</v>
      </c>
      <c r="D77" s="282">
        <v>50322.950000000004</v>
      </c>
      <c r="E77" s="282">
        <v>60625.950000000004</v>
      </c>
      <c r="F77" s="282">
        <v>197.08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8543.85</v>
      </c>
      <c r="P77" s="282">
        <v>638715.67999999993</v>
      </c>
      <c r="Q77" s="282">
        <v>5497.29</v>
      </c>
      <c r="R77" s="282">
        <v>5567.64</v>
      </c>
      <c r="S77" s="282">
        <v>334435.64</v>
      </c>
      <c r="T77" s="282">
        <v>-74.48</v>
      </c>
      <c r="U77" s="282">
        <v>29181.33</v>
      </c>
      <c r="V77" s="282">
        <v>0</v>
      </c>
      <c r="W77" s="282">
        <v>39958.080000000002</v>
      </c>
      <c r="X77" s="282">
        <v>18289.739999999998</v>
      </c>
      <c r="Y77" s="282">
        <v>19377.3</v>
      </c>
      <c r="Z77" s="282">
        <v>0</v>
      </c>
      <c r="AA77" s="282">
        <v>0</v>
      </c>
      <c r="AB77" s="282">
        <v>26063.5</v>
      </c>
      <c r="AC77" s="282">
        <v>0</v>
      </c>
      <c r="AD77" s="282">
        <v>0</v>
      </c>
      <c r="AE77" s="282">
        <v>67364.76999999999</v>
      </c>
      <c r="AF77" s="282">
        <v>0</v>
      </c>
      <c r="AG77" s="282">
        <v>39763.129999999997</v>
      </c>
      <c r="AH77" s="282">
        <v>0</v>
      </c>
      <c r="AI77" s="282">
        <v>0</v>
      </c>
      <c r="AJ77" s="282">
        <v>0</v>
      </c>
      <c r="AK77" s="282">
        <v>1493.58</v>
      </c>
      <c r="AL77" s="282">
        <v>0</v>
      </c>
      <c r="AM77" s="282">
        <v>0</v>
      </c>
      <c r="AN77" s="282">
        <v>0</v>
      </c>
      <c r="AO77" s="282">
        <v>294.27999999999997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38124.75</v>
      </c>
      <c r="AW77" s="282">
        <v>0</v>
      </c>
      <c r="AX77" s="282">
        <v>0</v>
      </c>
      <c r="AY77" s="282">
        <v>14640.6</v>
      </c>
      <c r="AZ77" s="282">
        <v>0</v>
      </c>
      <c r="BA77" s="282">
        <v>0</v>
      </c>
      <c r="BB77" s="282">
        <v>0</v>
      </c>
      <c r="BC77" s="282">
        <v>70.2</v>
      </c>
      <c r="BD77" s="282">
        <v>0</v>
      </c>
      <c r="BE77" s="282">
        <v>2593427.54</v>
      </c>
      <c r="BF77" s="282">
        <v>10750.12</v>
      </c>
      <c r="BG77" s="282">
        <v>0</v>
      </c>
      <c r="BH77" s="282">
        <v>0</v>
      </c>
      <c r="BI77" s="282">
        <v>604.88</v>
      </c>
      <c r="BJ77" s="282">
        <v>0</v>
      </c>
      <c r="BK77" s="282">
        <v>0</v>
      </c>
      <c r="BL77" s="282">
        <v>90.95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243211.62999999998</v>
      </c>
      <c r="CD77" s="282">
        <v>0</v>
      </c>
      <c r="CE77" s="25">
        <f t="shared" si="16"/>
        <v>4264762.82</v>
      </c>
    </row>
    <row r="78" spans="1:83" x14ac:dyDescent="0.25">
      <c r="A78" s="26" t="s">
        <v>277</v>
      </c>
      <c r="B78" s="16"/>
      <c r="C78" s="282">
        <v>573682.41</v>
      </c>
      <c r="D78" s="282">
        <v>1014298.95</v>
      </c>
      <c r="E78" s="282">
        <v>757476.32000000007</v>
      </c>
      <c r="F78" s="282">
        <v>133419.54999999999</v>
      </c>
      <c r="G78" s="282">
        <v>0</v>
      </c>
      <c r="H78" s="282">
        <v>9031.2800000000007</v>
      </c>
      <c r="I78" s="282">
        <v>156400.59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267795.67</v>
      </c>
      <c r="P78" s="282">
        <v>-783602.04000000027</v>
      </c>
      <c r="Q78" s="282">
        <v>39229.56</v>
      </c>
      <c r="R78" s="282">
        <v>193032.75</v>
      </c>
      <c r="S78" s="282">
        <v>0</v>
      </c>
      <c r="T78" s="282">
        <v>34673.35</v>
      </c>
      <c r="U78" s="282">
        <v>356748.11</v>
      </c>
      <c r="V78" s="282">
        <v>0</v>
      </c>
      <c r="W78" s="282">
        <v>138462.93</v>
      </c>
      <c r="X78" s="282">
        <v>92003.709999999992</v>
      </c>
      <c r="Y78" s="282">
        <v>219064.95</v>
      </c>
      <c r="Z78" s="282">
        <v>0</v>
      </c>
      <c r="AA78" s="282">
        <v>27861.07</v>
      </c>
      <c r="AB78" s="282">
        <v>643291.41</v>
      </c>
      <c r="AC78" s="282">
        <v>133070.47</v>
      </c>
      <c r="AD78" s="282">
        <v>80858.740000000005</v>
      </c>
      <c r="AE78" s="282">
        <v>-1114582.48</v>
      </c>
      <c r="AF78" s="282">
        <v>0</v>
      </c>
      <c r="AG78" s="282">
        <v>1556290</v>
      </c>
      <c r="AH78" s="282">
        <v>0</v>
      </c>
      <c r="AI78" s="282">
        <v>0</v>
      </c>
      <c r="AJ78" s="282">
        <v>106588.76</v>
      </c>
      <c r="AK78" s="282">
        <v>58160.480000000003</v>
      </c>
      <c r="AL78" s="282">
        <v>13.11</v>
      </c>
      <c r="AM78" s="282">
        <v>0</v>
      </c>
      <c r="AN78" s="282">
        <v>0</v>
      </c>
      <c r="AO78" s="282">
        <v>185758.67</v>
      </c>
      <c r="AP78" s="282">
        <v>0</v>
      </c>
      <c r="AQ78" s="282">
        <v>0</v>
      </c>
      <c r="AR78" s="282">
        <v>42858.39</v>
      </c>
      <c r="AS78" s="282">
        <v>0</v>
      </c>
      <c r="AT78" s="282">
        <v>0</v>
      </c>
      <c r="AU78" s="282">
        <v>0</v>
      </c>
      <c r="AV78" s="282">
        <v>151468.89000000001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51101176.579999998</v>
      </c>
      <c r="CD78" s="282">
        <v>0</v>
      </c>
      <c r="CE78" s="25">
        <f t="shared" si="16"/>
        <v>56174532.18</v>
      </c>
    </row>
    <row r="79" spans="1:83" x14ac:dyDescent="0.25">
      <c r="A79" s="26" t="s">
        <v>278</v>
      </c>
      <c r="B79" s="16"/>
      <c r="C79" s="282">
        <v>15000</v>
      </c>
      <c r="D79" s="282">
        <v>15000</v>
      </c>
      <c r="E79" s="282">
        <v>0</v>
      </c>
      <c r="F79" s="282">
        <v>0</v>
      </c>
      <c r="G79" s="282">
        <v>0</v>
      </c>
      <c r="H79" s="282">
        <v>2704.87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85</v>
      </c>
      <c r="P79" s="282">
        <v>71.86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240</v>
      </c>
      <c r="X79" s="282">
        <v>0</v>
      </c>
      <c r="Y79" s="282">
        <v>0</v>
      </c>
      <c r="Z79" s="282">
        <v>0</v>
      </c>
      <c r="AA79" s="282">
        <v>0</v>
      </c>
      <c r="AB79" s="282">
        <v>945.86</v>
      </c>
      <c r="AC79" s="282">
        <v>0</v>
      </c>
      <c r="AD79" s="282">
        <v>0</v>
      </c>
      <c r="AE79" s="282">
        <v>2524.34</v>
      </c>
      <c r="AF79" s="282">
        <v>0</v>
      </c>
      <c r="AG79" s="282">
        <v>45000</v>
      </c>
      <c r="AH79" s="282">
        <v>0</v>
      </c>
      <c r="AI79" s="282">
        <v>0</v>
      </c>
      <c r="AJ79" s="282">
        <v>11664.47</v>
      </c>
      <c r="AK79" s="282">
        <v>0</v>
      </c>
      <c r="AL79" s="282">
        <v>0</v>
      </c>
      <c r="AM79" s="282">
        <v>0</v>
      </c>
      <c r="AN79" s="282">
        <v>0</v>
      </c>
      <c r="AO79" s="282">
        <v>15000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15000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245636.86</v>
      </c>
      <c r="CD79" s="282">
        <v>0</v>
      </c>
      <c r="CE79" s="25">
        <f t="shared" si="16"/>
        <v>368873.26</v>
      </c>
    </row>
    <row r="80" spans="1:83" x14ac:dyDescent="0.25">
      <c r="A80" s="26" t="s">
        <v>279</v>
      </c>
      <c r="B80" s="16"/>
      <c r="C80" s="282">
        <v>22854.86</v>
      </c>
      <c r="D80" s="282">
        <v>16638.79</v>
      </c>
      <c r="E80" s="282">
        <v>15990.7</v>
      </c>
      <c r="F80" s="282">
        <v>5352.45</v>
      </c>
      <c r="G80" s="282">
        <v>0</v>
      </c>
      <c r="H80" s="282">
        <v>0</v>
      </c>
      <c r="I80" s="282">
        <v>3556.9300000000003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9996.4299999999985</v>
      </c>
      <c r="P80" s="282">
        <v>10583</v>
      </c>
      <c r="Q80" s="282">
        <v>1720.28</v>
      </c>
      <c r="R80" s="282">
        <v>9707.82</v>
      </c>
      <c r="S80" s="282">
        <v>0</v>
      </c>
      <c r="T80" s="282">
        <v>687.99</v>
      </c>
      <c r="U80" s="282">
        <v>1320.3</v>
      </c>
      <c r="V80" s="282">
        <v>0</v>
      </c>
      <c r="W80" s="282">
        <v>3019.51</v>
      </c>
      <c r="X80" s="282">
        <v>1350.52</v>
      </c>
      <c r="Y80" s="282">
        <v>2728.3799999999997</v>
      </c>
      <c r="Z80" s="282">
        <v>0</v>
      </c>
      <c r="AA80" s="282">
        <v>240.79</v>
      </c>
      <c r="AB80" s="282">
        <v>9762.7899999999991</v>
      </c>
      <c r="AC80" s="282">
        <v>12106.02</v>
      </c>
      <c r="AD80" s="282">
        <v>0</v>
      </c>
      <c r="AE80" s="282">
        <v>15255.539999999999</v>
      </c>
      <c r="AF80" s="282">
        <v>0</v>
      </c>
      <c r="AG80" s="282">
        <v>97383.82</v>
      </c>
      <c r="AH80" s="282">
        <v>0</v>
      </c>
      <c r="AI80" s="282">
        <v>0</v>
      </c>
      <c r="AJ80" s="282">
        <v>4047.12</v>
      </c>
      <c r="AK80" s="282">
        <v>2485.06</v>
      </c>
      <c r="AL80" s="282">
        <v>0</v>
      </c>
      <c r="AM80" s="282">
        <v>0</v>
      </c>
      <c r="AN80" s="282">
        <v>0</v>
      </c>
      <c r="AO80" s="282">
        <v>3681.21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3045.31</v>
      </c>
      <c r="AW80" s="282">
        <v>32700.06</v>
      </c>
      <c r="AX80" s="282">
        <v>0</v>
      </c>
      <c r="AY80" s="282">
        <v>0</v>
      </c>
      <c r="AZ80" s="282">
        <v>0</v>
      </c>
      <c r="BA80" s="282">
        <v>0</v>
      </c>
      <c r="BB80" s="282">
        <v>47.58</v>
      </c>
      <c r="BC80" s="282">
        <v>745.75</v>
      </c>
      <c r="BD80" s="282">
        <v>0</v>
      </c>
      <c r="BE80" s="282">
        <v>1513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5760.78</v>
      </c>
      <c r="CA80" s="282">
        <v>0</v>
      </c>
      <c r="CB80" s="282">
        <v>0</v>
      </c>
      <c r="CC80" s="282">
        <v>-42892.35</v>
      </c>
      <c r="CD80" s="282">
        <v>0</v>
      </c>
      <c r="CE80" s="25">
        <f t="shared" si="16"/>
        <v>251390.44000000003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674.52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2711.86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22582.09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22661.43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5607309.0199999996</v>
      </c>
      <c r="CD81" s="282">
        <v>0</v>
      </c>
      <c r="CE81" s="25">
        <f t="shared" si="16"/>
        <v>5655938.9199999999</v>
      </c>
    </row>
    <row r="82" spans="1:84" x14ac:dyDescent="0.25">
      <c r="A82" s="26" t="s">
        <v>281</v>
      </c>
      <c r="B82" s="16"/>
      <c r="C82" s="282">
        <v>140960.85999999999</v>
      </c>
      <c r="D82" s="282">
        <v>329927.77</v>
      </c>
      <c r="E82" s="282">
        <v>290017.96999999997</v>
      </c>
      <c r="F82" s="282">
        <v>72485.899999999994</v>
      </c>
      <c r="G82" s="282">
        <v>0</v>
      </c>
      <c r="H82" s="282">
        <v>1782.8</v>
      </c>
      <c r="I82" s="282">
        <v>57046.58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94737.88</v>
      </c>
      <c r="P82" s="282">
        <v>376595.95</v>
      </c>
      <c r="Q82" s="282">
        <v>8181.37</v>
      </c>
      <c r="R82" s="282">
        <v>93432.819999999992</v>
      </c>
      <c r="S82" s="282">
        <v>30497</v>
      </c>
      <c r="T82" s="282">
        <v>955.17</v>
      </c>
      <c r="U82" s="282">
        <v>36163.840000000004</v>
      </c>
      <c r="V82" s="282">
        <v>0</v>
      </c>
      <c r="W82" s="282">
        <v>30506.199999999997</v>
      </c>
      <c r="X82" s="282">
        <v>40506.81</v>
      </c>
      <c r="Y82" s="282">
        <v>36004.089999999997</v>
      </c>
      <c r="Z82" s="282">
        <v>0</v>
      </c>
      <c r="AA82" s="282">
        <v>21487.79</v>
      </c>
      <c r="AB82" s="282">
        <v>70329.53</v>
      </c>
      <c r="AC82" s="282">
        <v>4966.09</v>
      </c>
      <c r="AD82" s="282">
        <v>859.3</v>
      </c>
      <c r="AE82" s="282">
        <v>184032.25999999998</v>
      </c>
      <c r="AF82" s="282">
        <v>0</v>
      </c>
      <c r="AG82" s="282">
        <v>313703.15999999997</v>
      </c>
      <c r="AH82" s="282">
        <v>0</v>
      </c>
      <c r="AI82" s="282">
        <v>0</v>
      </c>
      <c r="AJ82" s="282">
        <v>24170.02</v>
      </c>
      <c r="AK82" s="282">
        <v>20628.490000000002</v>
      </c>
      <c r="AL82" s="282">
        <v>0</v>
      </c>
      <c r="AM82" s="282">
        <v>0</v>
      </c>
      <c r="AN82" s="282">
        <v>0</v>
      </c>
      <c r="AO82" s="282">
        <v>42020.78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52378.46</v>
      </c>
      <c r="AW82" s="282">
        <v>0</v>
      </c>
      <c r="AX82" s="282">
        <v>0</v>
      </c>
      <c r="AY82" s="282">
        <v>81685.86</v>
      </c>
      <c r="AZ82" s="282">
        <v>0</v>
      </c>
      <c r="BA82" s="282">
        <v>13752.43</v>
      </c>
      <c r="BB82" s="282">
        <v>2005.42</v>
      </c>
      <c r="BC82" s="282">
        <v>4011.08</v>
      </c>
      <c r="BD82" s="282">
        <v>0</v>
      </c>
      <c r="BE82" s="282">
        <v>756025.29</v>
      </c>
      <c r="BF82" s="282">
        <v>30366.66</v>
      </c>
      <c r="BG82" s="282">
        <v>0</v>
      </c>
      <c r="BH82" s="282">
        <v>0</v>
      </c>
      <c r="BI82" s="282">
        <v>48037.53</v>
      </c>
      <c r="BJ82" s="282">
        <v>0</v>
      </c>
      <c r="BK82" s="282">
        <v>0</v>
      </c>
      <c r="BL82" s="282">
        <v>20373.77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78101.989999999991</v>
      </c>
      <c r="CD82" s="282">
        <v>0</v>
      </c>
      <c r="CE82" s="25">
        <f t="shared" si="16"/>
        <v>3408738.9200000009</v>
      </c>
    </row>
    <row r="83" spans="1:84" x14ac:dyDescent="0.25">
      <c r="A83" s="26" t="s">
        <v>282</v>
      </c>
      <c r="B83" s="16"/>
      <c r="C83" s="273">
        <v>29272.699999999953</v>
      </c>
      <c r="D83" s="273">
        <v>110040.49000000017</v>
      </c>
      <c r="E83" s="275">
        <v>65778.100000000035</v>
      </c>
      <c r="F83" s="275">
        <v>19632.920000000013</v>
      </c>
      <c r="G83" s="273">
        <v>0</v>
      </c>
      <c r="H83" s="273">
        <v>2176.6499999999996</v>
      </c>
      <c r="I83" s="275">
        <v>9104.3000000000029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19909.650000000023</v>
      </c>
      <c r="P83" s="275">
        <v>124076.84000000026</v>
      </c>
      <c r="Q83" s="275">
        <v>981.97999999999683</v>
      </c>
      <c r="R83" s="276">
        <v>14438.789999999994</v>
      </c>
      <c r="S83" s="275">
        <v>9567.0899999999965</v>
      </c>
      <c r="T83" s="273">
        <v>1166.6899999999987</v>
      </c>
      <c r="U83" s="275">
        <v>68609.229999999923</v>
      </c>
      <c r="V83" s="275">
        <v>0</v>
      </c>
      <c r="W83" s="273">
        <v>10307.349999999999</v>
      </c>
      <c r="X83" s="275">
        <v>5863.7100000000137</v>
      </c>
      <c r="Y83" s="275">
        <v>6289.6899999999805</v>
      </c>
      <c r="Z83" s="275">
        <v>0</v>
      </c>
      <c r="AA83" s="275">
        <v>2693.4700000000012</v>
      </c>
      <c r="AB83" s="275">
        <v>62058.330000000016</v>
      </c>
      <c r="AC83" s="275">
        <v>3375.2299999999959</v>
      </c>
      <c r="AD83" s="275">
        <v>103.08999999999946</v>
      </c>
      <c r="AE83" s="275">
        <v>62735.810000000201</v>
      </c>
      <c r="AF83" s="275">
        <v>0</v>
      </c>
      <c r="AG83" s="275">
        <v>247055.7</v>
      </c>
      <c r="AH83" s="275">
        <v>0</v>
      </c>
      <c r="AI83" s="275">
        <v>0</v>
      </c>
      <c r="AJ83" s="275">
        <v>123749.65999999999</v>
      </c>
      <c r="AK83" s="275">
        <v>3501.1099999999933</v>
      </c>
      <c r="AL83" s="275">
        <v>380.73</v>
      </c>
      <c r="AM83" s="275">
        <v>0</v>
      </c>
      <c r="AN83" s="275">
        <v>0</v>
      </c>
      <c r="AO83" s="273">
        <v>11228.169999999976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16409.249999999964</v>
      </c>
      <c r="AW83" s="275">
        <v>1068.9099999999999</v>
      </c>
      <c r="AX83" s="275">
        <v>0</v>
      </c>
      <c r="AY83" s="275">
        <v>14377.559999999983</v>
      </c>
      <c r="AZ83" s="275">
        <v>0</v>
      </c>
      <c r="BA83" s="275">
        <v>1650.6900000000005</v>
      </c>
      <c r="BB83" s="275">
        <v>1850.8000000000029</v>
      </c>
      <c r="BC83" s="275">
        <v>4803.7300000000014</v>
      </c>
      <c r="BD83" s="275">
        <v>0</v>
      </c>
      <c r="BE83" s="275">
        <v>166761.02999999991</v>
      </c>
      <c r="BF83" s="275">
        <v>464001.35000000003</v>
      </c>
      <c r="BG83" s="275">
        <v>0</v>
      </c>
      <c r="BH83" s="276">
        <v>0</v>
      </c>
      <c r="BI83" s="275">
        <v>5909.9500000000044</v>
      </c>
      <c r="BJ83" s="275">
        <v>0</v>
      </c>
      <c r="BK83" s="275">
        <v>0</v>
      </c>
      <c r="BL83" s="275">
        <v>2900.3899999999958</v>
      </c>
      <c r="BM83" s="275">
        <v>0</v>
      </c>
      <c r="BN83" s="275">
        <v>0</v>
      </c>
      <c r="BO83" s="275">
        <v>0</v>
      </c>
      <c r="BP83" s="275">
        <v>46052.719999999994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98.999999999999091</v>
      </c>
      <c r="CA83" s="275">
        <v>0</v>
      </c>
      <c r="CB83" s="275">
        <v>0</v>
      </c>
      <c r="CC83" s="275">
        <v>41009790.150000013</v>
      </c>
      <c r="CD83" s="282">
        <v>0</v>
      </c>
      <c r="CE83" s="25">
        <f t="shared" si="16"/>
        <v>42749773.010000013</v>
      </c>
    </row>
    <row r="84" spans="1:84" x14ac:dyDescent="0.25">
      <c r="A84" s="31" t="s">
        <v>283</v>
      </c>
      <c r="B84" s="16"/>
      <c r="C84" s="273">
        <v>15852.65</v>
      </c>
      <c r="D84" s="273">
        <v>14389.14</v>
      </c>
      <c r="E84" s="273">
        <v>8577.39</v>
      </c>
      <c r="F84" s="273">
        <v>13948.75</v>
      </c>
      <c r="G84" s="273">
        <v>0</v>
      </c>
      <c r="H84" s="273">
        <v>0</v>
      </c>
      <c r="I84" s="273">
        <v>600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19661.330000000002</v>
      </c>
      <c r="P84" s="273">
        <v>416302.8200000003</v>
      </c>
      <c r="Q84" s="273">
        <v>0</v>
      </c>
      <c r="R84" s="273">
        <v>0</v>
      </c>
      <c r="S84" s="273">
        <v>0</v>
      </c>
      <c r="T84" s="273">
        <v>0</v>
      </c>
      <c r="U84" s="273">
        <v>17100805.899999999</v>
      </c>
      <c r="V84" s="273">
        <v>0</v>
      </c>
      <c r="W84" s="273">
        <v>0</v>
      </c>
      <c r="X84" s="273">
        <v>0</v>
      </c>
      <c r="Y84" s="273">
        <v>707290.85</v>
      </c>
      <c r="Z84" s="273">
        <v>0</v>
      </c>
      <c r="AA84" s="273">
        <v>0</v>
      </c>
      <c r="AB84" s="273">
        <v>26620.550000000003</v>
      </c>
      <c r="AC84" s="273">
        <v>12367.68</v>
      </c>
      <c r="AD84" s="273">
        <v>0</v>
      </c>
      <c r="AE84" s="273">
        <v>102870.53</v>
      </c>
      <c r="AF84" s="273">
        <v>0</v>
      </c>
      <c r="AG84" s="273">
        <v>5121.8999999999996</v>
      </c>
      <c r="AH84" s="273">
        <v>0</v>
      </c>
      <c r="AI84" s="273">
        <v>0</v>
      </c>
      <c r="AJ84" s="273">
        <v>406924.01</v>
      </c>
      <c r="AK84" s="273">
        <v>18100.71</v>
      </c>
      <c r="AL84" s="273">
        <v>0</v>
      </c>
      <c r="AM84" s="273">
        <v>0</v>
      </c>
      <c r="AN84" s="273">
        <v>0</v>
      </c>
      <c r="AO84" s="273">
        <v>900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94277.21</v>
      </c>
      <c r="AX84" s="273">
        <v>0</v>
      </c>
      <c r="AY84" s="273">
        <v>1567115.1900000002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22761.89</v>
      </c>
      <c r="BF84" s="273">
        <v>18955.03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-2095.61</v>
      </c>
      <c r="BM84" s="273">
        <v>0</v>
      </c>
      <c r="BN84" s="273">
        <v>0</v>
      </c>
      <c r="BO84" s="273">
        <v>0</v>
      </c>
      <c r="BP84" s="273">
        <v>46416.33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3599572.61</v>
      </c>
      <c r="CD84" s="282">
        <v>0</v>
      </c>
      <c r="CE84" s="25">
        <f t="shared" si="16"/>
        <v>24217336.860000007</v>
      </c>
    </row>
    <row r="85" spans="1:84" x14ac:dyDescent="0.25">
      <c r="A85" s="31" t="s">
        <v>284</v>
      </c>
      <c r="B85" s="25"/>
      <c r="C85" s="25">
        <f t="shared" ref="C85:AH85" si="17">SUM(C61:C69)-C84</f>
        <v>40551866.670000002</v>
      </c>
      <c r="D85" s="25">
        <f t="shared" si="17"/>
        <v>70868853.839999989</v>
      </c>
      <c r="E85" s="25">
        <f t="shared" si="17"/>
        <v>56818669.57</v>
      </c>
      <c r="F85" s="25">
        <f t="shared" si="17"/>
        <v>10333173.090000002</v>
      </c>
      <c r="G85" s="25">
        <f t="shared" si="17"/>
        <v>0</v>
      </c>
      <c r="H85" s="25">
        <f t="shared" si="17"/>
        <v>370445.15</v>
      </c>
      <c r="I85" s="25">
        <f t="shared" si="17"/>
        <v>11859247.23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18634177.730000004</v>
      </c>
      <c r="P85" s="25">
        <f t="shared" si="17"/>
        <v>99959908.25</v>
      </c>
      <c r="Q85" s="25">
        <f t="shared" si="17"/>
        <v>2646559.2600000002</v>
      </c>
      <c r="R85" s="25">
        <f t="shared" si="17"/>
        <v>16322909.840000002</v>
      </c>
      <c r="S85" s="25">
        <f t="shared" si="17"/>
        <v>448961.82000000018</v>
      </c>
      <c r="T85" s="25">
        <f t="shared" si="17"/>
        <v>2640787.83</v>
      </c>
      <c r="U85" s="25">
        <f t="shared" si="17"/>
        <v>30210809.609999999</v>
      </c>
      <c r="V85" s="25">
        <f t="shared" si="17"/>
        <v>0</v>
      </c>
      <c r="W85" s="25">
        <f t="shared" si="17"/>
        <v>12786690.210000001</v>
      </c>
      <c r="X85" s="25">
        <f t="shared" si="17"/>
        <v>10740533.899999999</v>
      </c>
      <c r="Y85" s="25">
        <f t="shared" si="17"/>
        <v>15599629.16</v>
      </c>
      <c r="Z85" s="25">
        <f t="shared" si="17"/>
        <v>0</v>
      </c>
      <c r="AA85" s="25">
        <f t="shared" si="17"/>
        <v>2105833.1800000002</v>
      </c>
      <c r="AB85" s="25">
        <f t="shared" si="17"/>
        <v>40721671.520000003</v>
      </c>
      <c r="AC85" s="25">
        <f t="shared" si="17"/>
        <v>9885278.8399999999</v>
      </c>
      <c r="AD85" s="25">
        <f t="shared" si="17"/>
        <v>4911986.5600000005</v>
      </c>
      <c r="AE85" s="25">
        <f t="shared" si="17"/>
        <v>33459258.880000003</v>
      </c>
      <c r="AF85" s="25">
        <f t="shared" si="17"/>
        <v>0</v>
      </c>
      <c r="AG85" s="25">
        <f t="shared" si="17"/>
        <v>125013922.35000001</v>
      </c>
      <c r="AH85" s="25">
        <f t="shared" si="17"/>
        <v>611535.41999999993</v>
      </c>
      <c r="AI85" s="25">
        <f t="shared" ref="AI85:BN85" si="18">SUM(AI61:AI69)-AI84</f>
        <v>0</v>
      </c>
      <c r="AJ85" s="25">
        <f t="shared" si="18"/>
        <v>6472088.1800000006</v>
      </c>
      <c r="AK85" s="25">
        <f t="shared" si="18"/>
        <v>4287626.5299999993</v>
      </c>
      <c r="AL85" s="25">
        <f t="shared" si="18"/>
        <v>30744.289999999997</v>
      </c>
      <c r="AM85" s="25">
        <f t="shared" si="18"/>
        <v>0</v>
      </c>
      <c r="AN85" s="25">
        <f t="shared" si="18"/>
        <v>0</v>
      </c>
      <c r="AO85" s="25">
        <f t="shared" si="18"/>
        <v>15257921.799999999</v>
      </c>
      <c r="AP85" s="25">
        <f t="shared" si="18"/>
        <v>0</v>
      </c>
      <c r="AQ85" s="25">
        <f t="shared" si="18"/>
        <v>0</v>
      </c>
      <c r="AR85" s="25">
        <f t="shared" si="18"/>
        <v>1592922.8199999998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12422231.560000001</v>
      </c>
      <c r="AW85" s="25">
        <f t="shared" si="18"/>
        <v>-1049913.1800000009</v>
      </c>
      <c r="AX85" s="25">
        <f t="shared" si="18"/>
        <v>0</v>
      </c>
      <c r="AY85" s="25">
        <f t="shared" si="18"/>
        <v>-90745.869999999413</v>
      </c>
      <c r="AZ85" s="25">
        <f t="shared" si="18"/>
        <v>0</v>
      </c>
      <c r="BA85" s="25">
        <f t="shared" si="18"/>
        <v>3259.6099999999569</v>
      </c>
      <c r="BB85" s="25">
        <f t="shared" si="18"/>
        <v>881810.15999999968</v>
      </c>
      <c r="BC85" s="25">
        <f t="shared" si="18"/>
        <v>-232040.65000000017</v>
      </c>
      <c r="BD85" s="25">
        <f t="shared" si="18"/>
        <v>0</v>
      </c>
      <c r="BE85" s="25">
        <f t="shared" si="18"/>
        <v>1223775.2700000003</v>
      </c>
      <c r="BF85" s="25">
        <f t="shared" si="18"/>
        <v>681817.50999999885</v>
      </c>
      <c r="BG85" s="25">
        <f t="shared" si="18"/>
        <v>0</v>
      </c>
      <c r="BH85" s="25">
        <f t="shared" si="18"/>
        <v>0</v>
      </c>
      <c r="BI85" s="25">
        <f t="shared" si="18"/>
        <v>83408.740000000369</v>
      </c>
      <c r="BJ85" s="25">
        <f t="shared" si="18"/>
        <v>0</v>
      </c>
      <c r="BK85" s="25">
        <f t="shared" si="18"/>
        <v>0</v>
      </c>
      <c r="BL85" s="25">
        <f t="shared" si="18"/>
        <v>-105942.26000000018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-10384.550000000003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1428131.2599999998</v>
      </c>
      <c r="CA85" s="25">
        <f t="shared" si="19"/>
        <v>0</v>
      </c>
      <c r="CB85" s="25">
        <f t="shared" si="19"/>
        <v>0</v>
      </c>
      <c r="CC85" s="25">
        <f t="shared" si="19"/>
        <v>71220426.170000017</v>
      </c>
      <c r="CD85" s="25">
        <f t="shared" si="19"/>
        <v>0</v>
      </c>
      <c r="CE85" s="25">
        <f t="shared" si="16"/>
        <v>731599847.29999971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84497896.189999998</v>
      </c>
      <c r="D87" s="273">
        <v>167198046.19999999</v>
      </c>
      <c r="E87" s="273">
        <v>123693471</v>
      </c>
      <c r="F87" s="273">
        <v>20156289</v>
      </c>
      <c r="G87" s="273">
        <v>0</v>
      </c>
      <c r="H87" s="273">
        <v>0</v>
      </c>
      <c r="I87" s="273">
        <v>25875136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30350578</v>
      </c>
      <c r="P87" s="273">
        <v>199337209.33000001</v>
      </c>
      <c r="Q87" s="273">
        <v>1269155</v>
      </c>
      <c r="R87" s="273">
        <v>18436861</v>
      </c>
      <c r="S87" s="273">
        <v>0</v>
      </c>
      <c r="T87" s="273">
        <v>7501816</v>
      </c>
      <c r="U87" s="273">
        <v>56236613</v>
      </c>
      <c r="V87" s="273">
        <v>0</v>
      </c>
      <c r="W87" s="273">
        <v>25174103.560000002</v>
      </c>
      <c r="X87" s="273">
        <v>63024648.149999999</v>
      </c>
      <c r="Y87" s="273">
        <v>65755905.149999999</v>
      </c>
      <c r="Z87" s="273">
        <v>0</v>
      </c>
      <c r="AA87" s="273">
        <v>4670746.0199999996</v>
      </c>
      <c r="AB87" s="273">
        <v>93539673.5</v>
      </c>
      <c r="AC87" s="273">
        <v>49209403</v>
      </c>
      <c r="AD87" s="273">
        <v>6865871</v>
      </c>
      <c r="AE87" s="273">
        <v>68604545</v>
      </c>
      <c r="AF87" s="273">
        <v>0</v>
      </c>
      <c r="AG87" s="273">
        <v>148707390</v>
      </c>
      <c r="AH87" s="273">
        <v>0</v>
      </c>
      <c r="AI87" s="273">
        <v>0</v>
      </c>
      <c r="AJ87" s="273">
        <v>1414</v>
      </c>
      <c r="AK87" s="273">
        <v>9611</v>
      </c>
      <c r="AL87" s="273">
        <v>59678</v>
      </c>
      <c r="AM87" s="273">
        <v>0</v>
      </c>
      <c r="AN87" s="273">
        <v>0</v>
      </c>
      <c r="AO87" s="273">
        <v>30431244.199999999</v>
      </c>
      <c r="AP87" s="273">
        <v>0</v>
      </c>
      <c r="AQ87" s="273">
        <v>0</v>
      </c>
      <c r="AR87" s="273">
        <v>1542548</v>
      </c>
      <c r="AS87" s="273">
        <v>0</v>
      </c>
      <c r="AT87" s="273">
        <v>0</v>
      </c>
      <c r="AU87" s="273">
        <v>0</v>
      </c>
      <c r="AV87" s="273">
        <v>8267948.96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1300417800.26</v>
      </c>
    </row>
    <row r="88" spans="1:84" x14ac:dyDescent="0.25">
      <c r="A88" s="31" t="s">
        <v>287</v>
      </c>
      <c r="B88" s="16"/>
      <c r="C88" s="273">
        <v>1893162</v>
      </c>
      <c r="D88" s="273">
        <v>56663332.600000001</v>
      </c>
      <c r="E88" s="273">
        <v>16378678</v>
      </c>
      <c r="F88" s="273">
        <v>266447</v>
      </c>
      <c r="G88" s="273">
        <v>0</v>
      </c>
      <c r="H88" s="273">
        <v>305502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7392274</v>
      </c>
      <c r="P88" s="273">
        <v>246158817.87</v>
      </c>
      <c r="Q88" s="273">
        <v>3910422</v>
      </c>
      <c r="R88" s="273">
        <v>41175833</v>
      </c>
      <c r="S88" s="273">
        <v>0</v>
      </c>
      <c r="T88" s="273">
        <v>224509</v>
      </c>
      <c r="U88" s="273">
        <v>53057269</v>
      </c>
      <c r="V88" s="273">
        <v>0</v>
      </c>
      <c r="W88" s="273">
        <v>150933857.51999998</v>
      </c>
      <c r="X88" s="273">
        <v>102197365.81</v>
      </c>
      <c r="Y88" s="273">
        <v>49507530.950000003</v>
      </c>
      <c r="Z88" s="273">
        <v>0</v>
      </c>
      <c r="AA88" s="273">
        <v>6302207.8899999997</v>
      </c>
      <c r="AB88" s="273">
        <v>46248436.75</v>
      </c>
      <c r="AC88" s="273">
        <v>1901682</v>
      </c>
      <c r="AD88" s="273">
        <v>191740</v>
      </c>
      <c r="AE88" s="273">
        <v>5033616</v>
      </c>
      <c r="AF88" s="273">
        <v>0</v>
      </c>
      <c r="AG88" s="273">
        <v>559517231.90999997</v>
      </c>
      <c r="AH88" s="273">
        <v>0</v>
      </c>
      <c r="AI88" s="273">
        <v>0</v>
      </c>
      <c r="AJ88" s="273">
        <v>1534002</v>
      </c>
      <c r="AK88" s="273">
        <v>9078257</v>
      </c>
      <c r="AL88" s="273">
        <v>0</v>
      </c>
      <c r="AM88" s="273">
        <v>0</v>
      </c>
      <c r="AN88" s="273">
        <v>0</v>
      </c>
      <c r="AO88" s="273">
        <v>6940166.71</v>
      </c>
      <c r="AP88" s="273">
        <v>0</v>
      </c>
      <c r="AQ88" s="273">
        <v>0</v>
      </c>
      <c r="AR88" s="273">
        <v>3880</v>
      </c>
      <c r="AS88" s="273">
        <v>0</v>
      </c>
      <c r="AT88" s="273">
        <v>0</v>
      </c>
      <c r="AU88" s="273">
        <v>0</v>
      </c>
      <c r="AV88" s="273">
        <v>45021000.18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1411837221.1900001</v>
      </c>
    </row>
    <row r="89" spans="1:84" x14ac:dyDescent="0.25">
      <c r="A89" s="21" t="s">
        <v>288</v>
      </c>
      <c r="B89" s="16"/>
      <c r="C89" s="25">
        <f t="shared" ref="C89:AV89" si="21">C87+C88</f>
        <v>86391058.189999998</v>
      </c>
      <c r="D89" s="25">
        <f t="shared" si="21"/>
        <v>223861378.79999998</v>
      </c>
      <c r="E89" s="25">
        <f t="shared" si="21"/>
        <v>140072149</v>
      </c>
      <c r="F89" s="25">
        <f t="shared" si="21"/>
        <v>20422736</v>
      </c>
      <c r="G89" s="25">
        <f t="shared" si="21"/>
        <v>0</v>
      </c>
      <c r="H89" s="25">
        <f t="shared" si="21"/>
        <v>305502</v>
      </c>
      <c r="I89" s="25">
        <f t="shared" si="21"/>
        <v>25875136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37742852</v>
      </c>
      <c r="P89" s="25">
        <f t="shared" si="21"/>
        <v>445496027.20000005</v>
      </c>
      <c r="Q89" s="25">
        <f t="shared" si="21"/>
        <v>5179577</v>
      </c>
      <c r="R89" s="25">
        <f t="shared" si="21"/>
        <v>59612694</v>
      </c>
      <c r="S89" s="25">
        <f t="shared" si="21"/>
        <v>0</v>
      </c>
      <c r="T89" s="25">
        <f t="shared" si="21"/>
        <v>7726325</v>
      </c>
      <c r="U89" s="25">
        <f t="shared" si="21"/>
        <v>109293882</v>
      </c>
      <c r="V89" s="25">
        <f t="shared" si="21"/>
        <v>0</v>
      </c>
      <c r="W89" s="25">
        <f t="shared" si="21"/>
        <v>176107961.07999998</v>
      </c>
      <c r="X89" s="25">
        <f t="shared" si="21"/>
        <v>165222013.96000001</v>
      </c>
      <c r="Y89" s="25">
        <f t="shared" si="21"/>
        <v>115263436.09999999</v>
      </c>
      <c r="Z89" s="25">
        <f t="shared" si="21"/>
        <v>0</v>
      </c>
      <c r="AA89" s="25">
        <f t="shared" si="21"/>
        <v>10972953.91</v>
      </c>
      <c r="AB89" s="25">
        <f t="shared" si="21"/>
        <v>139788110.25</v>
      </c>
      <c r="AC89" s="25">
        <f t="shared" si="21"/>
        <v>51111085</v>
      </c>
      <c r="AD89" s="25">
        <f t="shared" si="21"/>
        <v>7057611</v>
      </c>
      <c r="AE89" s="25">
        <f t="shared" si="21"/>
        <v>73638161</v>
      </c>
      <c r="AF89" s="25">
        <f t="shared" si="21"/>
        <v>0</v>
      </c>
      <c r="AG89" s="25">
        <f t="shared" si="21"/>
        <v>708224621.90999997</v>
      </c>
      <c r="AH89" s="25">
        <f t="shared" si="21"/>
        <v>0</v>
      </c>
      <c r="AI89" s="25">
        <f t="shared" si="21"/>
        <v>0</v>
      </c>
      <c r="AJ89" s="25">
        <f t="shared" si="21"/>
        <v>1535416</v>
      </c>
      <c r="AK89" s="25">
        <f t="shared" si="21"/>
        <v>9087868</v>
      </c>
      <c r="AL89" s="25">
        <f t="shared" si="21"/>
        <v>59678</v>
      </c>
      <c r="AM89" s="25">
        <f t="shared" si="21"/>
        <v>0</v>
      </c>
      <c r="AN89" s="25">
        <f t="shared" si="21"/>
        <v>0</v>
      </c>
      <c r="AO89" s="25">
        <f t="shared" si="21"/>
        <v>37371410.909999996</v>
      </c>
      <c r="AP89" s="25">
        <f t="shared" si="21"/>
        <v>0</v>
      </c>
      <c r="AQ89" s="25">
        <f t="shared" si="21"/>
        <v>0</v>
      </c>
      <c r="AR89" s="25">
        <f t="shared" si="21"/>
        <v>1546428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53288949.140000001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2712255021.4499998</v>
      </c>
    </row>
    <row r="90" spans="1:84" x14ac:dyDescent="0.25">
      <c r="A90" s="31" t="s">
        <v>289</v>
      </c>
      <c r="B90" s="25"/>
      <c r="C90" s="273">
        <v>78866.819999999978</v>
      </c>
      <c r="D90" s="273">
        <v>38903.449999999961</v>
      </c>
      <c r="E90" s="273">
        <v>56024.219999999994</v>
      </c>
      <c r="F90" s="273">
        <v>13508.115000000002</v>
      </c>
      <c r="G90" s="273">
        <v>19079.38</v>
      </c>
      <c r="H90" s="273">
        <v>8259.4500000000007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17652.395</v>
      </c>
      <c r="P90" s="273">
        <v>43468.915000000015</v>
      </c>
      <c r="Q90" s="273">
        <v>0</v>
      </c>
      <c r="R90" s="273">
        <v>13936.705</v>
      </c>
      <c r="S90" s="273">
        <v>5680.5000000000009</v>
      </c>
      <c r="T90" s="273">
        <v>179.15</v>
      </c>
      <c r="U90" s="273">
        <v>7396.1100000000006</v>
      </c>
      <c r="V90" s="273">
        <v>188.63</v>
      </c>
      <c r="W90" s="273">
        <v>4172.8499999999995</v>
      </c>
      <c r="X90" s="273">
        <v>1888.1100000000001</v>
      </c>
      <c r="Y90" s="273">
        <v>6689.2149999999983</v>
      </c>
      <c r="Z90" s="273">
        <v>0</v>
      </c>
      <c r="AA90" s="273">
        <v>4001.4700000000003</v>
      </c>
      <c r="AB90" s="273">
        <v>8600.3900000000012</v>
      </c>
      <c r="AC90" s="273">
        <v>923.15</v>
      </c>
      <c r="AD90" s="273">
        <v>157.36000000000001</v>
      </c>
      <c r="AE90" s="273">
        <v>7642.86</v>
      </c>
      <c r="AF90" s="273">
        <v>0</v>
      </c>
      <c r="AG90" s="273">
        <v>27702.629999999997</v>
      </c>
      <c r="AH90" s="273">
        <v>0</v>
      </c>
      <c r="AI90" s="273">
        <v>0</v>
      </c>
      <c r="AJ90" s="273">
        <v>3712.6600000000008</v>
      </c>
      <c r="AK90" s="273">
        <v>3845.0399999999995</v>
      </c>
      <c r="AL90" s="273">
        <v>0</v>
      </c>
      <c r="AM90" s="273">
        <v>508.08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4667.2900000000009</v>
      </c>
      <c r="AW90" s="273">
        <v>0</v>
      </c>
      <c r="AX90" s="273">
        <v>0</v>
      </c>
      <c r="AY90" s="273">
        <v>15218.019999999995</v>
      </c>
      <c r="AZ90" s="273">
        <v>0</v>
      </c>
      <c r="BA90" s="273">
        <v>2561.4399999999996</v>
      </c>
      <c r="BB90" s="273">
        <v>373.39</v>
      </c>
      <c r="BC90" s="273">
        <v>746.01</v>
      </c>
      <c r="BD90" s="273">
        <v>9320.2699999999968</v>
      </c>
      <c r="BE90" s="273">
        <v>146415.7900000001</v>
      </c>
      <c r="BF90" s="273">
        <v>5467.9400000000014</v>
      </c>
      <c r="BG90" s="273">
        <v>240</v>
      </c>
      <c r="BH90" s="273">
        <v>0</v>
      </c>
      <c r="BI90" s="273">
        <v>0</v>
      </c>
      <c r="BJ90" s="273">
        <v>0</v>
      </c>
      <c r="BK90" s="273">
        <v>0</v>
      </c>
      <c r="BL90" s="273">
        <v>3795.7299999999996</v>
      </c>
      <c r="BM90" s="273">
        <v>0</v>
      </c>
      <c r="BN90" s="273">
        <v>3861.2299999999996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1603.82</v>
      </c>
      <c r="BX90" s="273">
        <v>1868.6599999999999</v>
      </c>
      <c r="BY90" s="273">
        <v>1942.9549999999999</v>
      </c>
      <c r="BZ90" s="273">
        <v>0</v>
      </c>
      <c r="CA90" s="273">
        <v>0</v>
      </c>
      <c r="CB90" s="273">
        <v>0</v>
      </c>
      <c r="CC90" s="273">
        <v>114496.50000000006</v>
      </c>
      <c r="CD90" s="224" t="s">
        <v>247</v>
      </c>
      <c r="CE90" s="25">
        <f t="shared" si="20"/>
        <v>685566.7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89570.335226396666</v>
      </c>
      <c r="D91" s="273">
        <v>93409.529989206974</v>
      </c>
      <c r="E91" s="273">
        <v>96466.648249987149</v>
      </c>
      <c r="F91" s="273">
        <v>9440.6158451971023</v>
      </c>
      <c r="G91" s="273">
        <v>36540.736624351135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6321.8674513028736</v>
      </c>
      <c r="P91" s="273">
        <v>120.62368299326721</v>
      </c>
      <c r="Q91" s="273">
        <v>0</v>
      </c>
      <c r="R91" s="273">
        <v>1163.7219252711106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76.460913809939868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31758.633782186364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7055.8263092974257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371925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15559.575094544412</v>
      </c>
      <c r="D92" s="273">
        <v>4616.1891790369764</v>
      </c>
      <c r="E92" s="273">
        <v>62892.728010858802</v>
      </c>
      <c r="F92" s="273">
        <v>10130.068653081627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18820.827210491858</v>
      </c>
      <c r="Q92" s="273">
        <v>0</v>
      </c>
      <c r="R92" s="273">
        <v>2883.3871163752979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5122.0239064940115</v>
      </c>
      <c r="Z92" s="273">
        <v>0</v>
      </c>
      <c r="AA92" s="273">
        <v>0</v>
      </c>
      <c r="AB92" s="273">
        <v>0</v>
      </c>
      <c r="AC92" s="273">
        <v>0</v>
      </c>
      <c r="AD92" s="273">
        <v>1030.5398195485836</v>
      </c>
      <c r="AE92" s="273">
        <v>14398.824257740393</v>
      </c>
      <c r="AF92" s="273">
        <v>0</v>
      </c>
      <c r="AG92" s="273">
        <v>18049.836751828054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153504.00000000003</v>
      </c>
      <c r="CF92" s="16"/>
    </row>
    <row r="93" spans="1:84" x14ac:dyDescent="0.25">
      <c r="A93" s="21" t="s">
        <v>292</v>
      </c>
      <c r="B93" s="16"/>
      <c r="C93" s="273">
        <v>211025.56</v>
      </c>
      <c r="D93" s="273">
        <v>361184.52999999997</v>
      </c>
      <c r="E93" s="273">
        <v>370119.76</v>
      </c>
      <c r="F93" s="273">
        <v>53940.34</v>
      </c>
      <c r="G93" s="273">
        <v>0</v>
      </c>
      <c r="H93" s="273">
        <v>0</v>
      </c>
      <c r="I93" s="273">
        <v>20900.16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101467.27</v>
      </c>
      <c r="P93" s="273">
        <v>270677.27999999997</v>
      </c>
      <c r="Q93" s="273">
        <v>0</v>
      </c>
      <c r="R93" s="273">
        <v>63848.94</v>
      </c>
      <c r="S93" s="273">
        <v>2613.36</v>
      </c>
      <c r="T93" s="273">
        <v>0</v>
      </c>
      <c r="U93" s="273">
        <v>0</v>
      </c>
      <c r="V93" s="273">
        <v>0</v>
      </c>
      <c r="W93" s="273">
        <v>0</v>
      </c>
      <c r="X93" s="273">
        <v>40549.58</v>
      </c>
      <c r="Y93" s="273">
        <v>71125.509999999995</v>
      </c>
      <c r="Z93" s="273">
        <v>0</v>
      </c>
      <c r="AA93" s="273">
        <v>12740.66</v>
      </c>
      <c r="AB93" s="273">
        <v>5041.46</v>
      </c>
      <c r="AC93" s="273">
        <v>0</v>
      </c>
      <c r="AD93" s="273">
        <v>0</v>
      </c>
      <c r="AE93" s="273">
        <v>93616.51</v>
      </c>
      <c r="AF93" s="273">
        <v>0</v>
      </c>
      <c r="AG93" s="273">
        <v>855197.91</v>
      </c>
      <c r="AH93" s="273">
        <v>0</v>
      </c>
      <c r="AI93" s="273">
        <v>0</v>
      </c>
      <c r="AJ93" s="273">
        <v>0</v>
      </c>
      <c r="AK93" s="273">
        <v>4774.41</v>
      </c>
      <c r="AL93" s="273">
        <v>0</v>
      </c>
      <c r="AM93" s="273">
        <v>0</v>
      </c>
      <c r="AN93" s="273">
        <v>0</v>
      </c>
      <c r="AO93" s="273">
        <v>93057.74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193580.06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2825461.0400000005</v>
      </c>
      <c r="CF93" s="25">
        <f>BA59</f>
        <v>0</v>
      </c>
    </row>
    <row r="94" spans="1:84" x14ac:dyDescent="0.25">
      <c r="A94" s="21" t="s">
        <v>293</v>
      </c>
      <c r="B94" s="16"/>
      <c r="C94" s="277">
        <v>129</v>
      </c>
      <c r="D94" s="277">
        <v>119</v>
      </c>
      <c r="E94" s="277">
        <v>106</v>
      </c>
      <c r="F94" s="277">
        <v>36</v>
      </c>
      <c r="G94" s="277">
        <v>0</v>
      </c>
      <c r="H94" s="277">
        <v>0</v>
      </c>
      <c r="I94" s="277">
        <v>27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51</v>
      </c>
      <c r="P94" s="274">
        <v>92</v>
      </c>
      <c r="Q94" s="274">
        <v>14</v>
      </c>
      <c r="R94" s="274">
        <v>56</v>
      </c>
      <c r="S94" s="278">
        <v>0</v>
      </c>
      <c r="T94" s="278">
        <v>11</v>
      </c>
      <c r="U94" s="279">
        <v>0</v>
      </c>
      <c r="V94" s="274">
        <v>0</v>
      </c>
      <c r="W94" s="274">
        <v>0</v>
      </c>
      <c r="X94" s="274">
        <v>0</v>
      </c>
      <c r="Y94" s="274">
        <v>2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60</v>
      </c>
      <c r="AF94" s="274">
        <v>0</v>
      </c>
      <c r="AG94" s="274">
        <v>237</v>
      </c>
      <c r="AH94" s="274">
        <v>0</v>
      </c>
      <c r="AI94" s="274">
        <v>0</v>
      </c>
      <c r="AJ94" s="274">
        <v>1</v>
      </c>
      <c r="AK94" s="274">
        <v>0</v>
      </c>
      <c r="AL94" s="274">
        <v>0</v>
      </c>
      <c r="AM94" s="274">
        <v>0</v>
      </c>
      <c r="AN94" s="274">
        <v>0</v>
      </c>
      <c r="AO94" s="274">
        <v>26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140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1107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98371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1373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20711</v>
      </c>
      <c r="D127" s="295">
        <v>120494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2125</v>
      </c>
      <c r="D130" s="295">
        <v>3200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100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55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56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65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38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50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364</v>
      </c>
    </row>
    <row r="144" spans="1:5" x14ac:dyDescent="0.25">
      <c r="A144" s="16" t="s">
        <v>348</v>
      </c>
      <c r="B144" s="35" t="s">
        <v>299</v>
      </c>
      <c r="C144" s="294">
        <v>375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8589.5234624089171</v>
      </c>
      <c r="C154" s="295">
        <v>4742.3982068892319</v>
      </c>
      <c r="D154" s="295">
        <v>7379.078330701851</v>
      </c>
      <c r="E154" s="25">
        <f>SUM(B154:D154)</f>
        <v>20711</v>
      </c>
    </row>
    <row r="155" spans="1:6" x14ac:dyDescent="0.25">
      <c r="A155" s="16" t="s">
        <v>241</v>
      </c>
      <c r="B155" s="295">
        <v>49972.770029428815</v>
      </c>
      <c r="C155" s="295">
        <v>27590.677878466086</v>
      </c>
      <c r="D155" s="295">
        <v>42929</v>
      </c>
      <c r="E155" s="25">
        <f>SUM(B155:D155)</f>
        <v>120492.44790789491</v>
      </c>
    </row>
    <row r="156" spans="1:6" x14ac:dyDescent="0.25">
      <c r="A156" s="16" t="s">
        <v>355</v>
      </c>
      <c r="B156" s="295">
        <v>8943</v>
      </c>
      <c r="C156" s="295">
        <v>3786</v>
      </c>
      <c r="D156" s="295">
        <v>10837</v>
      </c>
      <c r="E156" s="25">
        <f>SUM(B156:D156)</f>
        <v>23566</v>
      </c>
    </row>
    <row r="157" spans="1:6" x14ac:dyDescent="0.25">
      <c r="A157" s="16" t="s">
        <v>286</v>
      </c>
      <c r="B157" s="295">
        <v>756793186.77999997</v>
      </c>
      <c r="C157" s="295">
        <v>220645637.59</v>
      </c>
      <c r="D157" s="295">
        <v>322978975.88999999</v>
      </c>
      <c r="E157" s="25">
        <f>SUM(B157:D157)</f>
        <v>1300417800.26</v>
      </c>
      <c r="F157" s="14"/>
    </row>
    <row r="158" spans="1:6" x14ac:dyDescent="0.25">
      <c r="A158" s="16" t="s">
        <v>287</v>
      </c>
      <c r="B158" s="295">
        <v>426144866.07999998</v>
      </c>
      <c r="C158" s="295">
        <v>335958717.20999998</v>
      </c>
      <c r="D158" s="295">
        <v>649733637.89999998</v>
      </c>
      <c r="E158" s="25">
        <f>SUM(B158:D158)</f>
        <v>1411837221.1900001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19149238.620000001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29476904.289999999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14221184.710000001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130845.31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62978172.93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2978690.86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3041732.46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6020423.3200000003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9710043.0700000003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80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9710123.0700000003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688951.21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5169986.47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485952.45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6344890.1299999999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20622435.359999999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20622435.359999999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11820611.220000001</v>
      </c>
      <c r="C211" s="292">
        <v>0</v>
      </c>
      <c r="D211" s="295">
        <v>0</v>
      </c>
      <c r="E211" s="25">
        <f t="shared" ref="E211:E219" si="22">SUM(B211:C211)-D211</f>
        <v>11820611.220000001</v>
      </c>
    </row>
    <row r="212" spans="1:5" x14ac:dyDescent="0.25">
      <c r="A212" s="16" t="s">
        <v>390</v>
      </c>
      <c r="B212" s="292">
        <v>4036565.1</v>
      </c>
      <c r="C212" s="292">
        <v>24750</v>
      </c>
      <c r="D212" s="295">
        <v>0</v>
      </c>
      <c r="E212" s="25">
        <f t="shared" si="22"/>
        <v>4061315.1</v>
      </c>
    </row>
    <row r="213" spans="1:5" x14ac:dyDescent="0.25">
      <c r="A213" s="16" t="s">
        <v>391</v>
      </c>
      <c r="B213" s="292">
        <v>619829483.75999999</v>
      </c>
      <c r="C213" s="292">
        <v>6826825.629999999</v>
      </c>
      <c r="D213" s="295">
        <v>0</v>
      </c>
      <c r="E213" s="25">
        <f t="shared" si="22"/>
        <v>626656309.38999999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11428327.390000001</v>
      </c>
      <c r="C215" s="292">
        <v>58628.58</v>
      </c>
      <c r="D215" s="295">
        <v>2153.8599999999997</v>
      </c>
      <c r="E215" s="25">
        <f t="shared" si="22"/>
        <v>11484802.110000001</v>
      </c>
    </row>
    <row r="216" spans="1:5" x14ac:dyDescent="0.25">
      <c r="A216" s="16" t="s">
        <v>395</v>
      </c>
      <c r="B216" s="292">
        <v>97701749.379999995</v>
      </c>
      <c r="C216" s="292">
        <v>3442494.29</v>
      </c>
      <c r="D216" s="295">
        <v>29807.48</v>
      </c>
      <c r="E216" s="25">
        <f t="shared" si="22"/>
        <v>101114436.19</v>
      </c>
    </row>
    <row r="217" spans="1:5" x14ac:dyDescent="0.25">
      <c r="A217" s="16" t="s">
        <v>396</v>
      </c>
      <c r="B217" s="292">
        <v>628558.91000001132</v>
      </c>
      <c r="C217" s="292">
        <v>0</v>
      </c>
      <c r="D217" s="295"/>
      <c r="E217" s="25">
        <f t="shared" si="22"/>
        <v>628558.91000001132</v>
      </c>
    </row>
    <row r="218" spans="1:5" x14ac:dyDescent="0.25">
      <c r="A218" s="16" t="s">
        <v>397</v>
      </c>
      <c r="B218" s="292">
        <v>8983566.8499999996</v>
      </c>
      <c r="C218" s="292">
        <v>1103782.9099999999</v>
      </c>
      <c r="D218" s="295">
        <v>1103782.9099999999</v>
      </c>
      <c r="E218" s="25">
        <f t="shared" si="22"/>
        <v>8983566.8499999996</v>
      </c>
    </row>
    <row r="219" spans="1:5" x14ac:dyDescent="0.25">
      <c r="A219" s="16" t="s">
        <v>398</v>
      </c>
      <c r="B219" s="292">
        <v>3205234.17</v>
      </c>
      <c r="C219" s="292">
        <v>14066860.840000002</v>
      </c>
      <c r="D219" s="295">
        <v>9351316.6799999997</v>
      </c>
      <c r="E219" s="25">
        <f t="shared" si="22"/>
        <v>7920778.3300000019</v>
      </c>
    </row>
    <row r="220" spans="1:5" x14ac:dyDescent="0.25">
      <c r="A220" s="16" t="s">
        <v>229</v>
      </c>
      <c r="B220" s="25">
        <f>SUM(B211:B219)</f>
        <v>757634096.77999997</v>
      </c>
      <c r="C220" s="225">
        <f>SUM(C211:C219)</f>
        <v>25523342.25</v>
      </c>
      <c r="D220" s="25">
        <f>SUM(D211:D219)</f>
        <v>10487060.93</v>
      </c>
      <c r="E220" s="25">
        <f>SUM(E211:E219)</f>
        <v>772670378.10000002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3996095.23</v>
      </c>
      <c r="C225" s="292">
        <v>9937.65</v>
      </c>
      <c r="D225" s="295">
        <v>0</v>
      </c>
      <c r="E225" s="25">
        <f t="shared" ref="E225:E232" si="23">SUM(B225:C225)-D225</f>
        <v>4006032.88</v>
      </c>
    </row>
    <row r="226" spans="1:6" x14ac:dyDescent="0.25">
      <c r="A226" s="16" t="s">
        <v>391</v>
      </c>
      <c r="B226" s="292">
        <v>231026581.96000001</v>
      </c>
      <c r="C226" s="292">
        <v>14344263.220000001</v>
      </c>
      <c r="D226" s="295">
        <v>8501</v>
      </c>
      <c r="E226" s="25">
        <f t="shared" si="23"/>
        <v>245362344.18000001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7469916.8499999996</v>
      </c>
      <c r="C228" s="292">
        <v>437536.38</v>
      </c>
      <c r="D228" s="295">
        <v>0</v>
      </c>
      <c r="E228" s="25">
        <f t="shared" si="23"/>
        <v>7907453.2299999995</v>
      </c>
    </row>
    <row r="229" spans="1:6" x14ac:dyDescent="0.25">
      <c r="A229" s="16" t="s">
        <v>395</v>
      </c>
      <c r="B229" s="292">
        <v>74219606.239999995</v>
      </c>
      <c r="C229" s="292">
        <v>4976784.1500000004</v>
      </c>
      <c r="D229" s="295">
        <v>24183.45</v>
      </c>
      <c r="E229" s="25">
        <f t="shared" si="23"/>
        <v>79172206.939999998</v>
      </c>
    </row>
    <row r="230" spans="1:6" x14ac:dyDescent="0.25">
      <c r="A230" s="16" t="s">
        <v>396</v>
      </c>
      <c r="B230" s="292">
        <v>628558.91000001132</v>
      </c>
      <c r="C230" s="292">
        <v>0</v>
      </c>
      <c r="D230" s="295">
        <v>2.5446311724408588E-13</v>
      </c>
      <c r="E230" s="25">
        <f t="shared" si="23"/>
        <v>628558.91000001132</v>
      </c>
    </row>
    <row r="231" spans="1:6" x14ac:dyDescent="0.25">
      <c r="A231" s="16" t="s">
        <v>397</v>
      </c>
      <c r="B231" s="292">
        <v>7447553.4800000004</v>
      </c>
      <c r="C231" s="292">
        <v>1141868.93</v>
      </c>
      <c r="D231" s="295">
        <v>1103782.9099999999</v>
      </c>
      <c r="E231" s="25">
        <f t="shared" si="23"/>
        <v>7485639.5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324788312.67000002</v>
      </c>
      <c r="C233" s="225">
        <f>SUM(C224:C232)</f>
        <v>20910390.330000002</v>
      </c>
      <c r="D233" s="25">
        <f>SUM(D224:D232)</f>
        <v>1136467.3599999999</v>
      </c>
      <c r="E233" s="25">
        <f>SUM(E224:E232)</f>
        <v>344562235.64000005</v>
      </c>
    </row>
    <row r="234" spans="1:6" x14ac:dyDescent="0.25">
      <c r="A234" s="16"/>
      <c r="B234" s="16"/>
      <c r="C234" s="22"/>
      <c r="D234" s="16"/>
      <c r="E234" s="16"/>
      <c r="F234" s="11">
        <f>E220-E233</f>
        <v>428108142.45999998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6" t="s">
        <v>401</v>
      </c>
      <c r="C236" s="346"/>
      <c r="D236" s="30"/>
      <c r="E236" s="30"/>
    </row>
    <row r="237" spans="1:6" x14ac:dyDescent="0.25">
      <c r="A237" s="43" t="s">
        <v>401</v>
      </c>
      <c r="B237" s="30"/>
      <c r="C237" s="292">
        <v>29632254.329999998</v>
      </c>
      <c r="D237" s="32">
        <f>C237</f>
        <v>29632254.329999998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794268834.06703973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438527132.6112839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29283306.77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76673720.303031474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556456478.31864488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1895209472.0700002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13837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16894397.289999999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37543581.170000002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54437978.460000001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19926087.470000003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19926087.470000003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1999205792.3300002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385058142.13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280606504.72000003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844967.64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6693084.25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2667082.8199999998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114656772.11999996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11820611.220000001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4061315.1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626656309.38999999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115160779.75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8983566.8499999996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5987795.79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772670378.10000002</v>
      </c>
      <c r="E291" s="16"/>
    </row>
    <row r="292" spans="1:5" x14ac:dyDescent="0.25">
      <c r="A292" s="16" t="s">
        <v>440</v>
      </c>
      <c r="B292" s="35" t="s">
        <v>299</v>
      </c>
      <c r="C292" s="292">
        <v>344562235.63999999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428108142.46000004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7554138.4000000004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7554138.4000000004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550319052.98000002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550319052.98000002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25526549.539999999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195310761.5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5062520.79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400000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226299831.82999998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1418512.0399999619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1418512.0399999619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1418512.0399999619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322600709.11000007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550319052.98000002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550319052.98000002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1300417800.26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1411837221.1900001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2712255021.4499998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29632254.329999998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1895209472.0700002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54437978.460000001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19926087.470000003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1999205792.3300002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713049229.11999965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80053.539999999994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712890.85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17100805.899999999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990606.77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114232.5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5218747.7699999996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24217337.329999998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24217337.329999998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737266566.44999969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270865529.55999994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62978172.930000022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24090247.369999997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78245620.319999993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/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140608381.80999997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19039913.739999998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6020423.3200000012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/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20622435.359999999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2178408.09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26141402.759999998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653534.50000000012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9710123.0700000003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2194034.56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217381.25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4264762.82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56174532.18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368873.26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251390.44000000003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5655938.9199999999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3408738.9200000009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42749773.010000013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153968893.78000003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776439618.19000006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-39173051.740000367</v>
      </c>
      <c r="E417" s="25"/>
    </row>
    <row r="418" spans="1:13" x14ac:dyDescent="0.25">
      <c r="A418" s="25" t="s">
        <v>532</v>
      </c>
      <c r="B418" s="16"/>
      <c r="C418" s="294"/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-20622435.359999999</v>
      </c>
    </row>
    <row r="421" spans="1:13" x14ac:dyDescent="0.25">
      <c r="A421" s="25" t="s">
        <v>535</v>
      </c>
      <c r="B421" s="16"/>
      <c r="C421" s="22"/>
      <c r="D421" s="25">
        <f>D417+D420</f>
        <v>-39173051.740000367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-39173051.740000367</v>
      </c>
      <c r="E424" s="16"/>
    </row>
    <row r="426" spans="1:13" ht="29.1" customHeight="1" x14ac:dyDescent="0.25">
      <c r="A426" s="347" t="s">
        <v>539</v>
      </c>
      <c r="B426" s="347"/>
      <c r="C426" s="347"/>
      <c r="D426" s="347"/>
      <c r="E426" s="347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539150.90999999992</v>
      </c>
      <c r="E612" s="219">
        <f>SUM(C624:D647)+SUM(C668:D713)</f>
        <v>660120610.2351619</v>
      </c>
      <c r="F612" s="219">
        <f>CE64-(AX64+BD64+BE64+BG64+BJ64+BN64+BP64+BQ64+CB64+CC64+CD64)</f>
        <v>78962051.489999995</v>
      </c>
      <c r="G612" s="217">
        <f>CE91-(AX91+AY91+BD91+BE91+BG91+BJ91+BN91+BP91+BQ91+CB91+CC91+CD91)</f>
        <v>371925</v>
      </c>
      <c r="H612" s="222">
        <f>CE60-(AX60+AY60+AZ60+BD60+BE60+BG60+BJ60+BN60+BO60+BP60+BQ60+BR60+CB60+CC60+CD60)</f>
        <v>2528</v>
      </c>
      <c r="I612" s="217">
        <f>CE92-(AX92+AY92+AZ92+BD92+BE92+BF92+BG92+BJ92+BN92+BO92+BP92+BQ92+BR92+CB92+CC92+CD92)</f>
        <v>153504.00000000003</v>
      </c>
      <c r="J612" s="217">
        <f>CE93-(AX93+AY93+AZ93+BA93+BD93+BE93+BF93+BG93+BJ93+BN93+BO93+BP93+BQ93+BR93+CB93+CC93+CD93)</f>
        <v>2825461.0400000005</v>
      </c>
      <c r="K612" s="217">
        <f>CE89-(AW89+AX89+AY89+AZ89+BA89+BB89+BC89+BD89+BE89+BF89+BG89+BH89+BI89+BJ89+BK89+BL89+BM89+BN89+BO89+BP89+BQ89+BR89+BS89+BT89+BU89+BV89+BW89+BX89+CB89+CC89+CD89)</f>
        <v>2712255021.4499998</v>
      </c>
      <c r="L612" s="223">
        <f>CE94-(AW94+AX94+AY94+AZ94+BA94+BB94+BC94+BD94+BE94+BF94+BG94+BH94+BI94+BJ94+BK94+BL94+BM94+BN94+BO94+BP94+BQ94+BR94+BS94+BT94+BU94+BV94+BW94+BX94+BY94+BZ94+CA94+CB94+CC94+CD94)</f>
        <v>1107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1223775.2700000003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1223775.2700000003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544.75668936550642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0</v>
      </c>
      <c r="D619" s="217">
        <f>(D615/D612)*BN90</f>
        <v>8764.2952986615583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71220426.170000017</v>
      </c>
      <c r="D620" s="217">
        <f>(D615/D612)*CC90</f>
        <v>259886.39284974054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-10384.550000000003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71479237.064837784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21155.330954969359</v>
      </c>
      <c r="E624" s="219">
        <f>(E623/E612)*SUM(C624:D624)</f>
        <v>2290.7433779058351</v>
      </c>
      <c r="F624" s="219">
        <f>SUM(C624:E624)</f>
        <v>23446.074332875192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-90745.869999999413</v>
      </c>
      <c r="D625" s="217">
        <f>(D615/D612)*AY90</f>
        <v>34542.159141241922</v>
      </c>
      <c r="E625" s="219">
        <f>(E623/E612)*SUM(C625:D625)</f>
        <v>-6085.8550848239129</v>
      </c>
      <c r="F625" s="219">
        <f>(F624/F612)*AY64</f>
        <v>555.30244906894563</v>
      </c>
      <c r="G625" s="217">
        <f>SUM(C625:F625)</f>
        <v>-61734.263494512459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681817.50999999885</v>
      </c>
      <c r="D629" s="217">
        <f>(D615/D612)*BF90</f>
        <v>12411.237050205114</v>
      </c>
      <c r="E629" s="219">
        <f>(E623/E612)*SUM(C629:D629)</f>
        <v>75172.537288222404</v>
      </c>
      <c r="F629" s="219">
        <f>(F624/F612)*BF64</f>
        <v>173.66427521615395</v>
      </c>
      <c r="G629" s="217">
        <f>(G625/G612)*BF91</f>
        <v>0</v>
      </c>
      <c r="H629" s="219">
        <f>(H628/H612)*BF60</f>
        <v>0</v>
      </c>
      <c r="I629" s="217">
        <f>SUM(C629:H629)</f>
        <v>769574.94861364248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3259.6099999999569</v>
      </c>
      <c r="D630" s="217">
        <f>(D615/D612)*BA90</f>
        <v>5814.0065600349271</v>
      </c>
      <c r="E630" s="219">
        <f>(E623/E612)*SUM(C630:D630)</f>
        <v>982.51013386647992</v>
      </c>
      <c r="F630" s="219">
        <f>(F624/F612)*BA64</f>
        <v>-4.4206697784701376E-2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10056.082487203577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-1049913.1800000009</v>
      </c>
      <c r="D631" s="217">
        <f>(D615/D612)*AW90</f>
        <v>0</v>
      </c>
      <c r="E631" s="219">
        <f>(E623/E612)*SUM(C631:D631)</f>
        <v>-113686.78984887771</v>
      </c>
      <c r="F631" s="219">
        <f>(F624/F612)*AW64</f>
        <v>3.6421235560662756E-2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881810.15999999968</v>
      </c>
      <c r="D632" s="217">
        <f>(D615/D612)*BB90</f>
        <v>847.52791767577673</v>
      </c>
      <c r="E632" s="219">
        <f>(E623/E612)*SUM(C632:D632)</f>
        <v>95576.016175730823</v>
      </c>
      <c r="F632" s="219">
        <f>(F624/F612)*BB64</f>
        <v>0.45172308888918522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-232040.65000000017</v>
      </c>
      <c r="D633" s="217">
        <f>(D615/D612)*BC90</f>
        <v>1693.3080743065059</v>
      </c>
      <c r="E633" s="219">
        <f>(E623/E612)*SUM(C633:D633)</f>
        <v>-24942.490819816067</v>
      </c>
      <c r="F633" s="219">
        <f>(F624/F612)*BC64</f>
        <v>0.61379253935160938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83408.740000000369</v>
      </c>
      <c r="D634" s="217">
        <f>(D615/D612)*BI90</f>
        <v>0</v>
      </c>
      <c r="E634" s="219">
        <f>(E623/E612)*SUM(C634:D634)</f>
        <v>9031.672405464722</v>
      </c>
      <c r="F634" s="219">
        <f>(F624/F612)*BI64</f>
        <v>32.680071542169777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-105942.26000000018</v>
      </c>
      <c r="D637" s="217">
        <f>(D615/D612)*BL90</f>
        <v>8615.6221188555555</v>
      </c>
      <c r="E637" s="219">
        <f>(E623/E612)*SUM(C637:D637)</f>
        <v>-10538.731428718233</v>
      </c>
      <c r="F637" s="219">
        <f>(F624/F612)*BL64</f>
        <v>5.070485669348078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3640.3819730757768</v>
      </c>
      <c r="E643" s="219">
        <f>(E623/E612)*SUM(C643:D643)</f>
        <v>394.18815596038934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4241.5209797906127</v>
      </c>
      <c r="E644" s="219">
        <f>(E623/E612)*SUM(C644:D644)</f>
        <v>459.28074192673807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-447306.83106055093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4410.1572224423226</v>
      </c>
      <c r="E645" s="219">
        <f>(E623/E612)*SUM(C645:D645)</f>
        <v>477.54102615257216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1428131.2599999998</v>
      </c>
      <c r="D646" s="217">
        <f>(D615/D612)*BZ90</f>
        <v>0</v>
      </c>
      <c r="E646" s="219">
        <f>(E623/E612)*SUM(C646:D646)</f>
        <v>154641.03273018516</v>
      </c>
      <c r="F646" s="219">
        <f>(F624/F612)*BZ64</f>
        <v>0.40809243216911528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1587660.3990712122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74033602.209999993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40551866.670000002</v>
      </c>
      <c r="D668" s="217">
        <f>(D615/D612)*C90</f>
        <v>179013.44901660539</v>
      </c>
      <c r="E668" s="219">
        <f>(E623/E612)*SUM(C668:D668)</f>
        <v>4410424.6871636268</v>
      </c>
      <c r="F668" s="219">
        <f>(F624/F612)*C64</f>
        <v>854.93480231905858</v>
      </c>
      <c r="G668" s="217">
        <f>(G625/G612)*C91</f>
        <v>-14867.402503618157</v>
      </c>
      <c r="H668" s="219">
        <f>(H628/H612)*C60</f>
        <v>0</v>
      </c>
      <c r="I668" s="217">
        <f>(I629/I612)*C92</f>
        <v>78006.170548221067</v>
      </c>
      <c r="J668" s="217">
        <f>(J630/J612)*C93</f>
        <v>751.05988305127278</v>
      </c>
      <c r="K668" s="217">
        <f>(K644/K612)*C89</f>
        <v>-14247.668513957598</v>
      </c>
      <c r="L668" s="217">
        <f>(L647/L612)*C94</f>
        <v>185011.91642293258</v>
      </c>
      <c r="M668" s="202">
        <f t="shared" ref="M668:M713" si="24">ROUND(SUM(D668:L668),0)</f>
        <v>4824947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70868853.839999989</v>
      </c>
      <c r="D669" s="217">
        <f>(D615/D612)*D90</f>
        <v>88303.81094540203</v>
      </c>
      <c r="E669" s="219">
        <f>(E623/E612)*SUM(C669:D669)</f>
        <v>7683389.0875974223</v>
      </c>
      <c r="F669" s="219">
        <f>(F624/F612)*D64</f>
        <v>1917.4851107154714</v>
      </c>
      <c r="G669" s="217">
        <f>(G625/G612)*D91</f>
        <v>-15504.654264306693</v>
      </c>
      <c r="H669" s="219">
        <f>(H628/H612)*D60</f>
        <v>0</v>
      </c>
      <c r="I669" s="217">
        <f>(I629/I612)*D92</f>
        <v>23142.742536013611</v>
      </c>
      <c r="J669" s="217">
        <f>(J630/J612)*D93</f>
        <v>1285.4898281598157</v>
      </c>
      <c r="K669" s="217">
        <f>(K644/K612)*D89</f>
        <v>-36919.361621954165</v>
      </c>
      <c r="L669" s="217">
        <f>(L647/L612)*D94</f>
        <v>170669.90739789905</v>
      </c>
      <c r="M669" s="202">
        <f t="shared" si="24"/>
        <v>7916285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56818669.57</v>
      </c>
      <c r="D670" s="217">
        <f>(D615/D612)*E90</f>
        <v>127164.86921451995</v>
      </c>
      <c r="E670" s="219">
        <f>(E623/E612)*SUM(C670:D670)</f>
        <v>6166213.7746094009</v>
      </c>
      <c r="F670" s="219">
        <f>(F624/F612)*E64</f>
        <v>760.43082955622526</v>
      </c>
      <c r="G670" s="217">
        <f>(G625/G612)*E91</f>
        <v>-16012.092442016954</v>
      </c>
      <c r="H670" s="219">
        <f>(H628/H612)*E60</f>
        <v>0</v>
      </c>
      <c r="I670" s="217">
        <f>(I629/I612)*E92</f>
        <v>315305.58113878762</v>
      </c>
      <c r="J670" s="217">
        <f>(J630/J612)*E93</f>
        <v>1317.2911549698774</v>
      </c>
      <c r="K670" s="217">
        <f>(K644/K612)*E89</f>
        <v>-23100.788308444233</v>
      </c>
      <c r="L670" s="217">
        <f>(L647/L612)*E94</f>
        <v>152025.29566535546</v>
      </c>
      <c r="M670" s="202">
        <f t="shared" si="24"/>
        <v>6723674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10333173.090000002</v>
      </c>
      <c r="D671" s="217">
        <f>(D615/D612)*F90</f>
        <v>30660.983362368908</v>
      </c>
      <c r="E671" s="219">
        <f>(E623/E612)*SUM(C671:D671)</f>
        <v>1122217.5783401302</v>
      </c>
      <c r="F671" s="219">
        <f>(F624/F612)*F64</f>
        <v>58.384493641522162</v>
      </c>
      <c r="G671" s="217">
        <f>(G625/G612)*F91</f>
        <v>-1567.0080423146262</v>
      </c>
      <c r="H671" s="219">
        <f>(H628/H612)*F60</f>
        <v>0</v>
      </c>
      <c r="I671" s="217">
        <f>(I629/I612)*F92</f>
        <v>50785.953871872807</v>
      </c>
      <c r="J671" s="217">
        <f>(J630/J612)*F93</f>
        <v>191.97876054514859</v>
      </c>
      <c r="K671" s="217">
        <f>(K644/K612)*F89</f>
        <v>-3368.1306696825445</v>
      </c>
      <c r="L671" s="217">
        <f>(L647/L612)*F94</f>
        <v>51631.232490120718</v>
      </c>
      <c r="M671" s="202">
        <f t="shared" si="24"/>
        <v>1250611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43306.749516443568</v>
      </c>
      <c r="E672" s="219">
        <f>(E623/E612)*SUM(C672:D672)</f>
        <v>4689.3452002516078</v>
      </c>
      <c r="F672" s="219">
        <f>(F624/F612)*G64</f>
        <v>0</v>
      </c>
      <c r="G672" s="217">
        <f>(G625/G612)*G91</f>
        <v>-6065.2428931942586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41931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370445.15</v>
      </c>
      <c r="D673" s="217">
        <f>(D615/D612)*H90</f>
        <v>18747.460991583052</v>
      </c>
      <c r="E673" s="219">
        <f>(E623/E612)*SUM(C673:D673)</f>
        <v>42142.587996215159</v>
      </c>
      <c r="F673" s="219">
        <f>(F624/F612)*H64</f>
        <v>-2.8386353494206421E-3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-50.383585032355931</v>
      </c>
      <c r="L673" s="217">
        <f>(L647/L612)*H94</f>
        <v>0</v>
      </c>
      <c r="M673" s="202">
        <f t="shared" si="24"/>
        <v>60840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11859247.23</v>
      </c>
      <c r="D674" s="217">
        <f>(D615/D612)*I90</f>
        <v>0</v>
      </c>
      <c r="E674" s="219">
        <f>(E623/E612)*SUM(C674:D674)</f>
        <v>1284144.0352266976</v>
      </c>
      <c r="F674" s="219">
        <f>(F624/F612)*I64</f>
        <v>62.892855279588993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74.385641840509223</v>
      </c>
      <c r="K674" s="217">
        <f>(K644/K612)*I89</f>
        <v>-4267.3439613481223</v>
      </c>
      <c r="L674" s="217">
        <f>(L647/L612)*I94</f>
        <v>38723.424367590538</v>
      </c>
      <c r="M674" s="202">
        <f t="shared" si="24"/>
        <v>1318737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18634177.730000004</v>
      </c>
      <c r="D680" s="217">
        <f>(D615/D612)*O90</f>
        <v>40067.751081550909</v>
      </c>
      <c r="E680" s="219">
        <f>(E623/E612)*SUM(C680:D680)</f>
        <v>2022086.2658320677</v>
      </c>
      <c r="F680" s="219">
        <f>(F624/F612)*O64</f>
        <v>317.31773144300263</v>
      </c>
      <c r="G680" s="217">
        <f>(G625/G612)*O91</f>
        <v>-1049.3401385121019</v>
      </c>
      <c r="H680" s="219">
        <f>(H628/H612)*O60</f>
        <v>0</v>
      </c>
      <c r="I680" s="217">
        <f>(I629/I612)*O92</f>
        <v>0</v>
      </c>
      <c r="J680" s="217">
        <f>(J630/J612)*O93</f>
        <v>361.13158965071301</v>
      </c>
      <c r="K680" s="217">
        <f>(K644/K612)*O89</f>
        <v>-6224.575266628779</v>
      </c>
      <c r="L680" s="217">
        <f>(L647/L612)*O94</f>
        <v>73144.246027671019</v>
      </c>
      <c r="M680" s="202">
        <f t="shared" si="24"/>
        <v>2128703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99959908.25</v>
      </c>
      <c r="D681" s="217">
        <f>(D615/D612)*P90</f>
        <v>98666.592607127532</v>
      </c>
      <c r="E681" s="219">
        <f>(E623/E612)*SUM(C681:D681)</f>
        <v>10834551.263286047</v>
      </c>
      <c r="F681" s="219">
        <f>(F624/F612)*P64</f>
        <v>7647.455511303473</v>
      </c>
      <c r="G681" s="217">
        <f>(G625/G612)*P91</f>
        <v>-20.02181684367789</v>
      </c>
      <c r="H681" s="219">
        <f>(H628/H612)*P60</f>
        <v>0</v>
      </c>
      <c r="I681" s="217">
        <f>(I629/I612)*P92</f>
        <v>94356.089309597883</v>
      </c>
      <c r="J681" s="217">
        <f>(J630/J612)*P93</f>
        <v>963.36598401367394</v>
      </c>
      <c r="K681" s="217">
        <f>(K644/K612)*P89</f>
        <v>-73471.489443630329</v>
      </c>
      <c r="L681" s="217">
        <f>(L647/L612)*P94</f>
        <v>131946.4830303085</v>
      </c>
      <c r="M681" s="202">
        <f t="shared" si="24"/>
        <v>11094640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2646559.2600000002</v>
      </c>
      <c r="D682" s="217">
        <f>(D615/D612)*Q90</f>
        <v>0</v>
      </c>
      <c r="E682" s="219">
        <f>(E623/E612)*SUM(C682:D682)</f>
        <v>286574.95890681277</v>
      </c>
      <c r="F682" s="219">
        <f>(F624/F612)*Q64</f>
        <v>23.097791742637789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-854.21914819259791</v>
      </c>
      <c r="L682" s="217">
        <f>(L647/L612)*Q94</f>
        <v>20078.812635046947</v>
      </c>
      <c r="M682" s="202">
        <f t="shared" si="24"/>
        <v>305823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16322909.840000002</v>
      </c>
      <c r="D683" s="217">
        <f>(D615/D612)*R90</f>
        <v>31633.805318598748</v>
      </c>
      <c r="E683" s="219">
        <f>(E623/E612)*SUM(C683:D683)</f>
        <v>1770904.1108328907</v>
      </c>
      <c r="F683" s="219">
        <f>(F624/F612)*R64</f>
        <v>345.37093425983494</v>
      </c>
      <c r="G683" s="217">
        <f>(G625/G612)*R91</f>
        <v>-193.16129856564652</v>
      </c>
      <c r="H683" s="219">
        <f>(H628/H612)*R60</f>
        <v>0</v>
      </c>
      <c r="I683" s="217">
        <f>(I629/I612)*R92</f>
        <v>14455.5353079904</v>
      </c>
      <c r="J683" s="217">
        <f>(J630/J612)*R93</f>
        <v>227.24440304457778</v>
      </c>
      <c r="K683" s="217">
        <f>(K644/K612)*R89</f>
        <v>-9831.3635824211106</v>
      </c>
      <c r="L683" s="217">
        <f>(L647/L612)*R94</f>
        <v>80315.250540187786</v>
      </c>
      <c r="M683" s="202">
        <f t="shared" si="24"/>
        <v>1887857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448961.82000000018</v>
      </c>
      <c r="D684" s="217">
        <f>(D615/D612)*S90</f>
        <v>12893.70989141983</v>
      </c>
      <c r="E684" s="219">
        <f>(E623/E612)*SUM(C684:D684)</f>
        <v>50010.680471034648</v>
      </c>
      <c r="F684" s="219">
        <f>(F624/F612)*S64</f>
        <v>268.66315039345301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9.3011948693365589</v>
      </c>
      <c r="K684" s="217">
        <f>(K644/K612)*S89</f>
        <v>0</v>
      </c>
      <c r="L684" s="217">
        <f>(L647/L612)*S94</f>
        <v>0</v>
      </c>
      <c r="M684" s="202">
        <f t="shared" si="24"/>
        <v>63182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2640787.83</v>
      </c>
      <c r="D685" s="217">
        <f>(D615/D612)*T90</f>
        <v>406.6381704159603</v>
      </c>
      <c r="E685" s="219">
        <f>(E623/E612)*SUM(C685:D685)</f>
        <v>285994.04805348592</v>
      </c>
      <c r="F685" s="219">
        <f>(F624/F612)*T64</f>
        <v>136.76992287654701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-1274.2304555293172</v>
      </c>
      <c r="L685" s="217">
        <f>(L647/L612)*T94</f>
        <v>15776.209927536886</v>
      </c>
      <c r="M685" s="202">
        <f t="shared" si="24"/>
        <v>301039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30210809.609999999</v>
      </c>
      <c r="D686" s="217">
        <f>(D615/D612)*U90</f>
        <v>16787.834990762982</v>
      </c>
      <c r="E686" s="219">
        <f>(E623/E612)*SUM(C686:D686)</f>
        <v>3273107.3233742383</v>
      </c>
      <c r="F686" s="219">
        <f>(F624/F612)*U64</f>
        <v>1601.0539183480714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-18024.816849851311</v>
      </c>
      <c r="L686" s="217">
        <f>(L647/L612)*U94</f>
        <v>0</v>
      </c>
      <c r="M686" s="202">
        <f t="shared" si="24"/>
        <v>3273471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428.15605964589776</v>
      </c>
      <c r="E687" s="219">
        <f>(E623/E612)*SUM(C687:D687)</f>
        <v>46.361631516509483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475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12786690.210000001</v>
      </c>
      <c r="D688" s="217">
        <f>(D615/D612)*W90</f>
        <v>9471.6164634118868</v>
      </c>
      <c r="E688" s="219">
        <f>(E623/E612)*SUM(C688:D688)</f>
        <v>1385595.102670657</v>
      </c>
      <c r="F688" s="219">
        <f>(F624/F612)*W64</f>
        <v>156.18435067988827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-29043.837460798975</v>
      </c>
      <c r="L688" s="217">
        <f>(L647/L612)*W94</f>
        <v>0</v>
      </c>
      <c r="M688" s="202">
        <f t="shared" si="24"/>
        <v>1366179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10740533.899999999</v>
      </c>
      <c r="D689" s="217">
        <f>(D615/D612)*X90</f>
        <v>4285.6689698246091</v>
      </c>
      <c r="E689" s="219">
        <f>(E623/E612)*SUM(C689:D689)</f>
        <v>1163471.4827578221</v>
      </c>
      <c r="F689" s="219">
        <f>(F624/F612)*X64</f>
        <v>483.1482044942303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144.31978198554825</v>
      </c>
      <c r="K689" s="217">
        <f>(K644/K612)*X89</f>
        <v>-27248.520106482967</v>
      </c>
      <c r="L689" s="217">
        <f>(L647/L612)*X94</f>
        <v>0</v>
      </c>
      <c r="M689" s="202">
        <f t="shared" si="24"/>
        <v>1141136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15599629.16</v>
      </c>
      <c r="D690" s="217">
        <f>(D615/D612)*Y90</f>
        <v>15183.310907725354</v>
      </c>
      <c r="E690" s="219">
        <f>(E623/E612)*SUM(C690:D690)</f>
        <v>1690804.4757660059</v>
      </c>
      <c r="F690" s="219">
        <f>(F624/F612)*Y64</f>
        <v>776.03846029111173</v>
      </c>
      <c r="G690" s="217">
        <f>(G625/G612)*Y91</f>
        <v>-12.691424884517133</v>
      </c>
      <c r="H690" s="219">
        <f>(H628/H612)*Y60</f>
        <v>0</v>
      </c>
      <c r="I690" s="217">
        <f>(I629/I612)*Y92</f>
        <v>25678.687751706646</v>
      </c>
      <c r="J690" s="217">
        <f>(J630/J612)*Y93</f>
        <v>253.14240238273567</v>
      </c>
      <c r="K690" s="217">
        <f>(K644/K612)*Y89</f>
        <v>-19009.31952611071</v>
      </c>
      <c r="L690" s="217">
        <f>(L647/L612)*Y94</f>
        <v>2868.4018050067066</v>
      </c>
      <c r="M690" s="202">
        <f t="shared" si="24"/>
        <v>1716542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2105833.1800000002</v>
      </c>
      <c r="D692" s="217">
        <f>(D615/D612)*AA90</f>
        <v>9082.6147908141375</v>
      </c>
      <c r="E692" s="219">
        <f>(E623/E612)*SUM(C692:D692)</f>
        <v>229007.49518208284</v>
      </c>
      <c r="F692" s="219">
        <f>(F624/F612)*AA64</f>
        <v>110.72153893736527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45.34521130803315</v>
      </c>
      <c r="K692" s="217">
        <f>(K644/K612)*AA89</f>
        <v>-1809.6665697134797</v>
      </c>
      <c r="L692" s="217">
        <f>(L647/L612)*AA94</f>
        <v>0</v>
      </c>
      <c r="M692" s="202">
        <f t="shared" si="24"/>
        <v>236437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40721671.520000003</v>
      </c>
      <c r="D693" s="217">
        <f>(D615/D612)*AB90</f>
        <v>19521.333265217534</v>
      </c>
      <c r="E693" s="219">
        <f>(E623/E612)*SUM(C693:D693)</f>
        <v>4411541.3715463197</v>
      </c>
      <c r="F693" s="219">
        <f>(F624/F612)*AB64</f>
        <v>4293.1838738008482</v>
      </c>
      <c r="G693" s="217">
        <f>(G625/G612)*AB91</f>
        <v>0</v>
      </c>
      <c r="H693" s="219">
        <f>(H628/H612)*AB60</f>
        <v>0</v>
      </c>
      <c r="I693" s="217">
        <f>(I629/I612)*AB92</f>
        <v>0</v>
      </c>
      <c r="J693" s="217">
        <f>(J630/J612)*AB93</f>
        <v>17.943031915222353</v>
      </c>
      <c r="K693" s="217">
        <f>(K644/K612)*AB89</f>
        <v>-23053.944456315246</v>
      </c>
      <c r="L693" s="217">
        <f>(L647/L612)*AB94</f>
        <v>0</v>
      </c>
      <c r="M693" s="202">
        <f t="shared" si="24"/>
        <v>4412320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9885278.8399999999</v>
      </c>
      <c r="D694" s="217">
        <f>(D615/D612)*AC90</f>
        <v>2095.3839074490302</v>
      </c>
      <c r="E694" s="219">
        <f>(E623/E612)*SUM(C694:D694)</f>
        <v>1070625.5116738086</v>
      </c>
      <c r="F694" s="219">
        <f>(F624/F612)*AC64</f>
        <v>208.09144070666082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-8429.2727942647562</v>
      </c>
      <c r="L694" s="217">
        <f>(L647/L612)*AC94</f>
        <v>0</v>
      </c>
      <c r="M694" s="202">
        <f t="shared" si="24"/>
        <v>1064500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4911986.5600000005</v>
      </c>
      <c r="D695" s="217">
        <f>(D615/D612)*AD90</f>
        <v>357.17880266065038</v>
      </c>
      <c r="E695" s="219">
        <f>(E623/E612)*SUM(C695:D695)</f>
        <v>531918.82999193133</v>
      </c>
      <c r="F695" s="219">
        <f>(F624/F612)*AD64</f>
        <v>9.5548554940013961</v>
      </c>
      <c r="G695" s="217">
        <f>(G625/G612)*AD91</f>
        <v>0</v>
      </c>
      <c r="H695" s="219">
        <f>(H628/H612)*AD60</f>
        <v>0</v>
      </c>
      <c r="I695" s="217">
        <f>(I629/I612)*AD92</f>
        <v>5166.4948709702257</v>
      </c>
      <c r="J695" s="217">
        <f>(J630/J612)*AD93</f>
        <v>0</v>
      </c>
      <c r="K695" s="217">
        <f>(K644/K612)*AD89</f>
        <v>-1163.9457153923397</v>
      </c>
      <c r="L695" s="217">
        <f>(L647/L612)*AD94</f>
        <v>0</v>
      </c>
      <c r="M695" s="202">
        <f t="shared" si="24"/>
        <v>536288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33459258.880000003</v>
      </c>
      <c r="D696" s="217">
        <f>(D615/D612)*AE90</f>
        <v>17347.91296201689</v>
      </c>
      <c r="E696" s="219">
        <f>(E623/E612)*SUM(C696:D696)</f>
        <v>3624916.8348615095</v>
      </c>
      <c r="F696" s="219">
        <f>(F624/F612)*AE64</f>
        <v>291.56071441902236</v>
      </c>
      <c r="G696" s="217">
        <f>(G625/G612)*AE91</f>
        <v>0</v>
      </c>
      <c r="H696" s="219">
        <f>(H628/H612)*AE60</f>
        <v>0</v>
      </c>
      <c r="I696" s="217">
        <f>(I629/I612)*AE92</f>
        <v>72186.877464088422</v>
      </c>
      <c r="J696" s="217">
        <f>(J630/J612)*AE93</f>
        <v>333.18999391480492</v>
      </c>
      <c r="K696" s="217">
        <f>(K644/K612)*AE89</f>
        <v>-12144.452561259226</v>
      </c>
      <c r="L696" s="217">
        <f>(L647/L612)*AE94</f>
        <v>86052.054150201191</v>
      </c>
      <c r="M696" s="202">
        <f t="shared" si="24"/>
        <v>3788984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125013922.35000001</v>
      </c>
      <c r="D698" s="217">
        <f>(D615/D612)*AG90</f>
        <v>62879.970856323154</v>
      </c>
      <c r="E698" s="219">
        <f>(E623/E612)*SUM(C698:D698)</f>
        <v>13543577.136940792</v>
      </c>
      <c r="F698" s="219">
        <f>(F624/F612)*AG64</f>
        <v>1829.4862746784374</v>
      </c>
      <c r="G698" s="217">
        <f>(G625/G612)*AG91</f>
        <v>-5271.4817937358821</v>
      </c>
      <c r="H698" s="219">
        <f>(H628/H612)*AG60</f>
        <v>0</v>
      </c>
      <c r="I698" s="217">
        <f>(I629/I612)*AG92</f>
        <v>90490.81581439382</v>
      </c>
      <c r="J698" s="217">
        <f>(J630/J612)*AG93</f>
        <v>3043.7300688612927</v>
      </c>
      <c r="K698" s="217">
        <f>(K644/K612)*AG89</f>
        <v>-116800.8571466328</v>
      </c>
      <c r="L698" s="217">
        <f>(L647/L612)*AG94</f>
        <v>339905.61389329471</v>
      </c>
      <c r="M698" s="202">
        <f t="shared" si="24"/>
        <v>13919654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611535.41999999993</v>
      </c>
      <c r="D699" s="217">
        <f>(D615/D612)*AH90</f>
        <v>0</v>
      </c>
      <c r="E699" s="219">
        <f>(E623/E612)*SUM(C699:D699)</f>
        <v>66218.331289721595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66218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6472088.1800000006</v>
      </c>
      <c r="D701" s="217">
        <f>(D615/D612)*AJ90</f>
        <v>8427.0682097489225</v>
      </c>
      <c r="E701" s="219">
        <f>(E623/E612)*SUM(C701:D701)</f>
        <v>701723.71313185035</v>
      </c>
      <c r="F701" s="219">
        <f>(F624/F612)*AJ64</f>
        <v>5.1950708806357246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-253.22178773310753</v>
      </c>
      <c r="L701" s="217">
        <f>(L647/L612)*AJ94</f>
        <v>1434.2009025033533</v>
      </c>
      <c r="M701" s="202">
        <f t="shared" si="24"/>
        <v>711337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4287626.5299999993</v>
      </c>
      <c r="D702" s="217">
        <f>(D615/D612)*AK90</f>
        <v>8727.5469203247758</v>
      </c>
      <c r="E702" s="219">
        <f>(E623/E612)*SUM(C702:D702)</f>
        <v>465218.1840970979</v>
      </c>
      <c r="F702" s="219">
        <f>(F624/F612)*AK64</f>
        <v>8.3859998803360334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16.992575763044186</v>
      </c>
      <c r="K702" s="217">
        <f>(K644/K612)*AK89</f>
        <v>-1498.7769970109082</v>
      </c>
      <c r="L702" s="217">
        <f>(L647/L612)*AK94</f>
        <v>0</v>
      </c>
      <c r="M702" s="202">
        <f t="shared" si="24"/>
        <v>472472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30744.289999999997</v>
      </c>
      <c r="D703" s="217">
        <f>(D615/D612)*AL90</f>
        <v>0</v>
      </c>
      <c r="E703" s="219">
        <f>(E623/E612)*SUM(C703:D703)</f>
        <v>3329.0558713463806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-9.8421338896666377</v>
      </c>
      <c r="L703" s="217">
        <f>(L647/L612)*AL94</f>
        <v>0</v>
      </c>
      <c r="M703" s="202">
        <f t="shared" si="24"/>
        <v>3319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1153.2499113867771</v>
      </c>
      <c r="E704" s="219">
        <f>(E623/E612)*SUM(C704:D704)</f>
        <v>124.87630674287303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1278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15257921.799999999</v>
      </c>
      <c r="D706" s="217">
        <f>(D615/D612)*AO90</f>
        <v>0</v>
      </c>
      <c r="E706" s="219">
        <f>(E623/E612)*SUM(C706:D706)</f>
        <v>1652159.6092423648</v>
      </c>
      <c r="F706" s="219">
        <f>(F624/F612)*AO64</f>
        <v>167.58990140462913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331.20127875227888</v>
      </c>
      <c r="K706" s="217">
        <f>(K644/K612)*AO89</f>
        <v>-6163.3169647435989</v>
      </c>
      <c r="L706" s="217">
        <f>(L647/L612)*AO94</f>
        <v>37289.223465087183</v>
      </c>
      <c r="M706" s="202">
        <f t="shared" si="24"/>
        <v>1683784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1592922.8199999998</v>
      </c>
      <c r="D709" s="217">
        <f>(D615/D612)*AR90</f>
        <v>0</v>
      </c>
      <c r="E709" s="219">
        <f>(E623/E612)*SUM(C709:D709)</f>
        <v>172485.00669628844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-255.03789380893127</v>
      </c>
      <c r="L709" s="217">
        <f>(L647/L612)*AR94</f>
        <v>0</v>
      </c>
      <c r="M709" s="202">
        <f t="shared" si="24"/>
        <v>172230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12422231.560000001</v>
      </c>
      <c r="D713" s="217">
        <f>(D615/D612)*AV90</f>
        <v>10593.906036286395</v>
      </c>
      <c r="E713" s="219">
        <f>(E623/E612)*SUM(C713:D713)</f>
        <v>1346252.283436466</v>
      </c>
      <c r="F713" s="219">
        <f>(F624/F612)*AV64</f>
        <v>344.89632986968775</v>
      </c>
      <c r="G713" s="217">
        <f>(G625/G612)*AV91</f>
        <v>-1171.1668765199454</v>
      </c>
      <c r="H713" s="219">
        <f>(H628/H612)*AV60</f>
        <v>0</v>
      </c>
      <c r="I713" s="217">
        <f>(I629/I612)*AV92</f>
        <v>0</v>
      </c>
      <c r="J713" s="217">
        <f>(J630/J612)*AV93</f>
        <v>688.96970217569071</v>
      </c>
      <c r="K713" s="217">
        <f>(K644/K612)*AV89</f>
        <v>-8788.447539721772</v>
      </c>
      <c r="L713" s="217">
        <f>(L647/L612)*AV94</f>
        <v>200788.12635046945</v>
      </c>
      <c r="M713" s="202">
        <f t="shared" si="24"/>
        <v>1548709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731599847.29999971</v>
      </c>
      <c r="D715" s="202">
        <f>SUM(D616:D647)+SUM(D668:D713)</f>
        <v>1223775.2700000005</v>
      </c>
      <c r="E715" s="202">
        <f>SUM(E624:E647)+SUM(E668:E713)</f>
        <v>71479237.064837828</v>
      </c>
      <c r="F715" s="202">
        <f>SUM(F625:F648)+SUM(F668:F713)</f>
        <v>23446.074332875189</v>
      </c>
      <c r="G715" s="202">
        <f>SUM(G626:G647)+SUM(G668:G713)</f>
        <v>-61734.263494512459</v>
      </c>
      <c r="H715" s="202">
        <f>SUM(H629:H647)+SUM(H668:H713)</f>
        <v>0</v>
      </c>
      <c r="I715" s="202">
        <f>SUM(I630:I647)+SUM(I668:I713)</f>
        <v>769574.94861364248</v>
      </c>
      <c r="J715" s="202">
        <f>SUM(J631:J647)+SUM(J668:J713)</f>
        <v>10056.082487203577</v>
      </c>
      <c r="K715" s="202">
        <f>SUM(K668:K713)</f>
        <v>-447306.83106055099</v>
      </c>
      <c r="L715" s="202">
        <f>SUM(L668:L713)</f>
        <v>1587660.3990712122</v>
      </c>
      <c r="M715" s="202">
        <f>SUM(M668:M713)</f>
        <v>74033602</v>
      </c>
      <c r="N715" s="211" t="s">
        <v>694</v>
      </c>
    </row>
    <row r="716" spans="1:14" s="202" customFormat="1" ht="12.6" customHeight="1" x14ac:dyDescent="0.2">
      <c r="C716" s="214">
        <f>CE85</f>
        <v>731599847.29999971</v>
      </c>
      <c r="D716" s="202">
        <f>D615</f>
        <v>1223775.2700000003</v>
      </c>
      <c r="E716" s="202">
        <f>E623</f>
        <v>71479237.064837784</v>
      </c>
      <c r="F716" s="202">
        <f>F624</f>
        <v>23446.074332875192</v>
      </c>
      <c r="G716" s="202">
        <f>G625</f>
        <v>-61734.263494512459</v>
      </c>
      <c r="H716" s="202">
        <f>H628</f>
        <v>0</v>
      </c>
      <c r="I716" s="202">
        <f>I629</f>
        <v>769574.94861364248</v>
      </c>
      <c r="J716" s="202">
        <f>J630</f>
        <v>10056.082487203577</v>
      </c>
      <c r="K716" s="202">
        <f>K644</f>
        <v>-447306.83106055093</v>
      </c>
      <c r="L716" s="202">
        <f>L647</f>
        <v>1587660.3990712122</v>
      </c>
      <c r="M716" s="202">
        <f>C648</f>
        <v>74033602.209999993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Good Samaritan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385058142.13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280606504.72000003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844967.64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6693084.25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2667082.8199999998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114656772.11999996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11820611.220000001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4061315.1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626656309.38999999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115160779.75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8983566.8499999996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5987795.79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344562235.63999999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428108142.46000004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7554138.4000000004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7554138.4000000004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550319052.98000002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Good Samaritan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25526549.539999999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195310761.5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5062520.79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400000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226299831.82999998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1418512.0399999619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1418512.0399999619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1418512.0399999619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322600709.11000007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322600709.11000007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550319052.98000002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Good Samaritan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1300417800.26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1411837221.1900001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2712255021.4499998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29632254.329999998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1895209472.0700002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54437978.460000001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19926087.470000003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1999205792.3300002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713049229.11999965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80053.539999999994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712890.85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17100805.899999999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990606.77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114232.5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5218747.7699999996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24217337.329999998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737266566.44999969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270865529.55999994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62978172.930000022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24090247.369999997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78245620.319999993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140608381.80999997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19039913.739999998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6020423.3200000012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20622435.359999999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2178408.09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26141402.759999998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653534.50000000012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9710123.0700000003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2194034.56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217381.25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4264762.82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56174532.18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368873.26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251390.44000000003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5655938.9199999999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3408738.9200000009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42749773.010000013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776439618.19000006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-39173051.740000367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-39173051.740000367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-39173051.740000367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Good Samaritan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21621</v>
      </c>
      <c r="D9" s="238">
        <f>data!D59</f>
        <v>28822</v>
      </c>
      <c r="E9" s="238">
        <f>data!E59</f>
        <v>42329</v>
      </c>
      <c r="F9" s="238">
        <f>data!F59</f>
        <v>5244</v>
      </c>
      <c r="G9" s="238">
        <f>data!G59</f>
        <v>10704</v>
      </c>
      <c r="H9" s="238">
        <f>data!H59</f>
        <v>0</v>
      </c>
      <c r="I9" s="238">
        <f>data!I59</f>
        <v>4325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166</v>
      </c>
      <c r="D10" s="245">
        <f>data!D60</f>
        <v>247</v>
      </c>
      <c r="E10" s="245">
        <f>data!E60</f>
        <v>203</v>
      </c>
      <c r="F10" s="245">
        <f>data!F60</f>
        <v>45</v>
      </c>
      <c r="G10" s="245">
        <f>data!G60</f>
        <v>0</v>
      </c>
      <c r="H10" s="245">
        <f>data!H60</f>
        <v>1</v>
      </c>
      <c r="I10" s="245">
        <f>data!I60</f>
        <v>35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19063693.710000001</v>
      </c>
      <c r="D11" s="238">
        <f>data!D61</f>
        <v>31828838.789999995</v>
      </c>
      <c r="E11" s="238">
        <f>data!E61</f>
        <v>23016872.799999997</v>
      </c>
      <c r="F11" s="238">
        <f>data!F61</f>
        <v>4706098.03</v>
      </c>
      <c r="G11" s="238">
        <f>data!G61</f>
        <v>0</v>
      </c>
      <c r="H11" s="238">
        <f>data!H61</f>
        <v>155894.41</v>
      </c>
      <c r="I11" s="238">
        <f>data!I61</f>
        <v>5575987.4100000001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4176193</v>
      </c>
      <c r="D12" s="238">
        <f>data!D62</f>
        <v>6579990</v>
      </c>
      <c r="E12" s="238">
        <f>data!E62</f>
        <v>5480946</v>
      </c>
      <c r="F12" s="238">
        <f>data!F62</f>
        <v>983048</v>
      </c>
      <c r="G12" s="238">
        <f>data!G62</f>
        <v>0</v>
      </c>
      <c r="H12" s="238">
        <f>data!H62</f>
        <v>32171</v>
      </c>
      <c r="I12" s="238">
        <f>data!I62</f>
        <v>1086500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1378.75</v>
      </c>
      <c r="D13" s="238">
        <f>data!D63</f>
        <v>-10486.89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428495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2879262.64</v>
      </c>
      <c r="D14" s="238">
        <f>data!D64</f>
        <v>6457735.9900000002</v>
      </c>
      <c r="E14" s="238">
        <f>data!E64</f>
        <v>2560990.6999999997</v>
      </c>
      <c r="F14" s="238">
        <f>data!F64</f>
        <v>196628.2</v>
      </c>
      <c r="G14" s="238">
        <f>data!G64</f>
        <v>0</v>
      </c>
      <c r="H14" s="238">
        <f>data!H64</f>
        <v>-9.56</v>
      </c>
      <c r="I14" s="238">
        <f>data!I64</f>
        <v>211811.53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11130441.67</v>
      </c>
      <c r="D16" s="238">
        <f>data!D66</f>
        <v>18689116.989999998</v>
      </c>
      <c r="E16" s="238">
        <f>data!E66</f>
        <v>19243652.310000002</v>
      </c>
      <c r="F16" s="238">
        <f>data!F66</f>
        <v>3755489.96</v>
      </c>
      <c r="G16" s="238">
        <f>data!G66</f>
        <v>0</v>
      </c>
      <c r="H16" s="238">
        <f>data!H66</f>
        <v>152875.76999999999</v>
      </c>
      <c r="I16" s="238">
        <f>data!I66</f>
        <v>3859081.8600000003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752285</v>
      </c>
      <c r="D17" s="238">
        <f>data!D67</f>
        <v>1754254</v>
      </c>
      <c r="E17" s="238">
        <f>data!E67</f>
        <v>1429305</v>
      </c>
      <c r="F17" s="238">
        <f>data!F67</f>
        <v>283351</v>
      </c>
      <c r="G17" s="238">
        <f>data!G67</f>
        <v>0</v>
      </c>
      <c r="H17" s="238">
        <f>data!H67</f>
        <v>6905</v>
      </c>
      <c r="I17" s="238">
        <f>data!I67</f>
        <v>228708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11896.18</v>
      </c>
      <c r="D18" s="238">
        <f>data!D68</f>
        <v>55229.82</v>
      </c>
      <c r="E18" s="238">
        <f>data!E68</f>
        <v>169670.04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2552568.3699999992</v>
      </c>
      <c r="D19" s="238">
        <f>data!D69</f>
        <v>5528564.2799999993</v>
      </c>
      <c r="E19" s="238">
        <f>data!E69</f>
        <v>4925810.1099999994</v>
      </c>
      <c r="F19" s="238">
        <f>data!F69</f>
        <v>422506.65</v>
      </c>
      <c r="G19" s="238">
        <f>data!G69</f>
        <v>0</v>
      </c>
      <c r="H19" s="238">
        <f>data!H69</f>
        <v>22608.53</v>
      </c>
      <c r="I19" s="238">
        <f>data!I69</f>
        <v>469263.43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-15852.65</v>
      </c>
      <c r="D20" s="238">
        <f>-data!D84</f>
        <v>-14389.14</v>
      </c>
      <c r="E20" s="238">
        <f>-data!E84</f>
        <v>-8577.39</v>
      </c>
      <c r="F20" s="238">
        <f>-data!F84</f>
        <v>-13948.75</v>
      </c>
      <c r="G20" s="238">
        <f>-data!G84</f>
        <v>0</v>
      </c>
      <c r="H20" s="238">
        <f>-data!H84</f>
        <v>0</v>
      </c>
      <c r="I20" s="238">
        <f>-data!I84</f>
        <v>-600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40551866.670000002</v>
      </c>
      <c r="D21" s="238">
        <f>data!D85</f>
        <v>70868853.839999989</v>
      </c>
      <c r="E21" s="238">
        <f>data!E85</f>
        <v>56818669.57</v>
      </c>
      <c r="F21" s="238">
        <f>data!F85</f>
        <v>10333173.090000002</v>
      </c>
      <c r="G21" s="238">
        <f>data!G85</f>
        <v>0</v>
      </c>
      <c r="H21" s="238">
        <f>data!H85</f>
        <v>370445.15</v>
      </c>
      <c r="I21" s="238">
        <f>data!I85</f>
        <v>11859247.23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4824947</v>
      </c>
      <c r="D23" s="246">
        <f>+data!M669</f>
        <v>7916285</v>
      </c>
      <c r="E23" s="246">
        <f>+data!M670</f>
        <v>6723674</v>
      </c>
      <c r="F23" s="246">
        <f>+data!M671</f>
        <v>1250611</v>
      </c>
      <c r="G23" s="246">
        <f>+data!M672</f>
        <v>41931</v>
      </c>
      <c r="H23" s="246">
        <f>+data!M673</f>
        <v>60840</v>
      </c>
      <c r="I23" s="246">
        <f>+data!M674</f>
        <v>1318737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84497896.189999998</v>
      </c>
      <c r="D24" s="238">
        <f>data!D87</f>
        <v>167198046.19999999</v>
      </c>
      <c r="E24" s="238">
        <f>data!E87</f>
        <v>123693471</v>
      </c>
      <c r="F24" s="238">
        <f>data!F87</f>
        <v>20156289</v>
      </c>
      <c r="G24" s="238">
        <f>data!G87</f>
        <v>0</v>
      </c>
      <c r="H24" s="238">
        <f>data!H87</f>
        <v>0</v>
      </c>
      <c r="I24" s="238">
        <f>data!I87</f>
        <v>25875136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1893162</v>
      </c>
      <c r="D25" s="238">
        <f>data!D88</f>
        <v>56663332.600000001</v>
      </c>
      <c r="E25" s="238">
        <f>data!E88</f>
        <v>16378678</v>
      </c>
      <c r="F25" s="238">
        <f>data!F88</f>
        <v>266447</v>
      </c>
      <c r="G25" s="238">
        <f>data!G88</f>
        <v>0</v>
      </c>
      <c r="H25" s="238">
        <f>data!H88</f>
        <v>305502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86391058.189999998</v>
      </c>
      <c r="D26" s="238">
        <f>data!D89</f>
        <v>223861378.79999998</v>
      </c>
      <c r="E26" s="238">
        <f>data!E89</f>
        <v>140072149</v>
      </c>
      <c r="F26" s="238">
        <f>data!F89</f>
        <v>20422736</v>
      </c>
      <c r="G26" s="238">
        <f>data!G89</f>
        <v>0</v>
      </c>
      <c r="H26" s="238">
        <f>data!H89</f>
        <v>305502</v>
      </c>
      <c r="I26" s="238">
        <f>data!I89</f>
        <v>25875136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78866.819999999978</v>
      </c>
      <c r="D28" s="238">
        <f>data!D90</f>
        <v>38903.449999999961</v>
      </c>
      <c r="E28" s="238">
        <f>data!E90</f>
        <v>56024.219999999994</v>
      </c>
      <c r="F28" s="238">
        <f>data!F90</f>
        <v>13508.115000000002</v>
      </c>
      <c r="G28" s="238">
        <f>data!G90</f>
        <v>19079.38</v>
      </c>
      <c r="H28" s="238">
        <f>data!H90</f>
        <v>8259.4500000000007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89570.335226396666</v>
      </c>
      <c r="D29" s="238">
        <f>data!D91</f>
        <v>93409.529989206974</v>
      </c>
      <c r="E29" s="238">
        <f>data!E91</f>
        <v>96466.648249987149</v>
      </c>
      <c r="F29" s="238">
        <f>data!F91</f>
        <v>9440.6158451971023</v>
      </c>
      <c r="G29" s="238">
        <f>data!G91</f>
        <v>36540.736624351135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15559.575094544412</v>
      </c>
      <c r="D30" s="238">
        <f>data!D92</f>
        <v>4616.1891790369764</v>
      </c>
      <c r="E30" s="238">
        <f>data!E92</f>
        <v>62892.728010858802</v>
      </c>
      <c r="F30" s="238">
        <f>data!F92</f>
        <v>10130.068653081627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211025.56</v>
      </c>
      <c r="D31" s="238">
        <f>data!D93</f>
        <v>361184.52999999997</v>
      </c>
      <c r="E31" s="238">
        <f>data!E93</f>
        <v>370119.76</v>
      </c>
      <c r="F31" s="238">
        <f>data!F93</f>
        <v>53940.34</v>
      </c>
      <c r="G31" s="238">
        <f>data!G93</f>
        <v>0</v>
      </c>
      <c r="H31" s="238">
        <f>data!H93</f>
        <v>0</v>
      </c>
      <c r="I31" s="238">
        <f>data!I93</f>
        <v>20900.16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129</v>
      </c>
      <c r="D32" s="245">
        <f>data!D94</f>
        <v>119</v>
      </c>
      <c r="E32" s="245">
        <f>data!E94</f>
        <v>106</v>
      </c>
      <c r="F32" s="245">
        <f>data!F94</f>
        <v>36</v>
      </c>
      <c r="G32" s="245">
        <f>data!G94</f>
        <v>0</v>
      </c>
      <c r="H32" s="245">
        <f>data!H94</f>
        <v>0</v>
      </c>
      <c r="I32" s="245">
        <f>data!I94</f>
        <v>27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Good Samaritan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3200</v>
      </c>
      <c r="D41" s="238">
        <f>data!K59</f>
        <v>0</v>
      </c>
      <c r="E41" s="238">
        <f>data!L59</f>
        <v>0</v>
      </c>
      <c r="F41" s="238">
        <f>data!M59</f>
        <v>447</v>
      </c>
      <c r="G41" s="238">
        <f>data!N59</f>
        <v>7001</v>
      </c>
      <c r="H41" s="238">
        <f>data!O59</f>
        <v>2125</v>
      </c>
      <c r="I41" s="238">
        <f>data!P59</f>
        <v>1474380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68</v>
      </c>
      <c r="I42" s="245">
        <f>data!P60</f>
        <v>184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8689959.3300000019</v>
      </c>
      <c r="I43" s="238">
        <f>data!P61</f>
        <v>20621634.340000004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1620564</v>
      </c>
      <c r="I44" s="238">
        <f>data!P62</f>
        <v>4686797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3387492.81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1068667.56</v>
      </c>
      <c r="I46" s="238">
        <f>data!P64</f>
        <v>25755218.859999999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5754899.5600000005</v>
      </c>
      <c r="I48" s="238">
        <f>data!P66</f>
        <v>36112630.650000006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439677</v>
      </c>
      <c r="I49" s="238">
        <f>data!P67</f>
        <v>2844844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15376.2</v>
      </c>
      <c r="I50" s="238">
        <f>data!P68</f>
        <v>2499563.7200000002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1064695.4100000001</v>
      </c>
      <c r="I51" s="238">
        <f>data!P69</f>
        <v>4468029.6899999995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-19661.330000000002</v>
      </c>
      <c r="I52" s="238">
        <f>-data!P84</f>
        <v>-416302.8200000003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18634177.730000004</v>
      </c>
      <c r="I53" s="238">
        <f>data!P85</f>
        <v>99959908.25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0</v>
      </c>
      <c r="D55" s="246">
        <f>+data!M676</f>
        <v>0</v>
      </c>
      <c r="E55" s="246">
        <f>+data!M691</f>
        <v>0</v>
      </c>
      <c r="F55" s="246">
        <f>+data!M692</f>
        <v>236437</v>
      </c>
      <c r="G55" s="246">
        <f>+data!M693</f>
        <v>4412320</v>
      </c>
      <c r="H55" s="246">
        <f>+data!M680</f>
        <v>2128703</v>
      </c>
      <c r="I55" s="246">
        <f>+data!M681</f>
        <v>11094640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30350578</v>
      </c>
      <c r="I56" s="238">
        <f>data!P87</f>
        <v>199337209.33000001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7392274</v>
      </c>
      <c r="I57" s="238">
        <f>data!P88</f>
        <v>246158817.87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37742852</v>
      </c>
      <c r="I58" s="238">
        <f>data!P89</f>
        <v>445496027.20000005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17652.395</v>
      </c>
      <c r="I60" s="238">
        <f>data!P90</f>
        <v>43468.915000000015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6321.8674513028736</v>
      </c>
      <c r="I61" s="238">
        <f>data!P91</f>
        <v>120.62368299326721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18820.827210491858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101467.27</v>
      </c>
      <c r="I63" s="238">
        <f>data!P93</f>
        <v>270677.27999999997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51</v>
      </c>
      <c r="I64" s="245">
        <f>data!P94</f>
        <v>92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Good Samaritan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4081230</v>
      </c>
      <c r="D73" s="246">
        <f>data!R59</f>
        <v>1188097.25</v>
      </c>
      <c r="E73" s="250"/>
      <c r="F73" s="250"/>
      <c r="G73" s="238">
        <f>data!U59</f>
        <v>1185979</v>
      </c>
      <c r="H73" s="238">
        <f>data!V59</f>
        <v>0</v>
      </c>
      <c r="I73" s="238">
        <f>data!W59</f>
        <v>88235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16</v>
      </c>
      <c r="D74" s="245">
        <f>data!R60</f>
        <v>74</v>
      </c>
      <c r="E74" s="245">
        <f>data!S60</f>
        <v>30</v>
      </c>
      <c r="F74" s="245">
        <f>data!T60</f>
        <v>11</v>
      </c>
      <c r="G74" s="245">
        <f>data!U60</f>
        <v>94</v>
      </c>
      <c r="H74" s="245">
        <f>data!V60</f>
        <v>0</v>
      </c>
      <c r="I74" s="245">
        <f>data!W60</f>
        <v>44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1612915.84</v>
      </c>
      <c r="D75" s="238">
        <f>data!R61</f>
        <v>7386532.5300000003</v>
      </c>
      <c r="E75" s="238">
        <f>data!S61</f>
        <v>1926422.6400000001</v>
      </c>
      <c r="F75" s="238">
        <f>data!T61</f>
        <v>963082.87</v>
      </c>
      <c r="G75" s="238">
        <f>data!U61</f>
        <v>5872443.0899999999</v>
      </c>
      <c r="H75" s="238">
        <f>data!V61</f>
        <v>0</v>
      </c>
      <c r="I75" s="238">
        <f>data!W61</f>
        <v>3523706.58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350603</v>
      </c>
      <c r="D76" s="238">
        <f>data!R62</f>
        <v>1562401</v>
      </c>
      <c r="E76" s="238">
        <f>data!S62</f>
        <v>626600</v>
      </c>
      <c r="F76" s="238">
        <f>data!T62</f>
        <v>191954</v>
      </c>
      <c r="G76" s="238">
        <f>data!U62</f>
        <v>1886584</v>
      </c>
      <c r="H76" s="238">
        <f>data!V62</f>
        <v>0</v>
      </c>
      <c r="I76" s="238">
        <f>data!W62</f>
        <v>844745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500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77789.100000000006</v>
      </c>
      <c r="D78" s="238">
        <f>data!R64</f>
        <v>1163145.57</v>
      </c>
      <c r="E78" s="238">
        <f>data!S64</f>
        <v>904807.91</v>
      </c>
      <c r="F78" s="238">
        <f>data!T64</f>
        <v>460615.86</v>
      </c>
      <c r="G78" s="238">
        <f>data!U64</f>
        <v>5392054.129999999</v>
      </c>
      <c r="H78" s="238">
        <f>data!V64</f>
        <v>0</v>
      </c>
      <c r="I78" s="238">
        <f>data!W64</f>
        <v>526000.06999999995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340388.44</v>
      </c>
      <c r="D80" s="238">
        <f>data!R66</f>
        <v>5199409.2700000005</v>
      </c>
      <c r="E80" s="238">
        <f>data!S66</f>
        <v>-3932759.54</v>
      </c>
      <c r="F80" s="238">
        <f>data!T66</f>
        <v>942451.96</v>
      </c>
      <c r="G80" s="238">
        <f>data!U66</f>
        <v>30933596.280000001</v>
      </c>
      <c r="H80" s="238">
        <f>data!V66</f>
        <v>0</v>
      </c>
      <c r="I80" s="238">
        <f>data!W66</f>
        <v>6743077.7400000002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33293</v>
      </c>
      <c r="D81" s="238">
        <f>data!R67</f>
        <v>379957</v>
      </c>
      <c r="E81" s="238">
        <f>data!S67</f>
        <v>151589</v>
      </c>
      <c r="F81" s="238">
        <f>data!T67</f>
        <v>14496</v>
      </c>
      <c r="G81" s="238">
        <f>data!U67</f>
        <v>227319</v>
      </c>
      <c r="H81" s="238">
        <f>data!V67</f>
        <v>0</v>
      </c>
      <c r="I81" s="238">
        <f>data!W67</f>
        <v>290841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18468.669999999998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231069.88000000003</v>
      </c>
      <c r="D83" s="238">
        <f>data!R69</f>
        <v>631464.47000000009</v>
      </c>
      <c r="E83" s="238">
        <f>data!S69</f>
        <v>772301.80999999994</v>
      </c>
      <c r="F83" s="238">
        <f>data!T69</f>
        <v>68187.14</v>
      </c>
      <c r="G83" s="238">
        <f>data!U69</f>
        <v>2981150.3399999994</v>
      </c>
      <c r="H83" s="238">
        <f>data!V69</f>
        <v>0</v>
      </c>
      <c r="I83" s="238">
        <f>data!W69</f>
        <v>858319.82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-17100805.899999999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2646559.2600000002</v>
      </c>
      <c r="D85" s="238">
        <f>data!R85</f>
        <v>16322909.840000002</v>
      </c>
      <c r="E85" s="238">
        <f>data!S85</f>
        <v>448961.82000000018</v>
      </c>
      <c r="F85" s="238">
        <f>data!T85</f>
        <v>2640787.83</v>
      </c>
      <c r="G85" s="238">
        <f>data!U85</f>
        <v>30210809.609999999</v>
      </c>
      <c r="H85" s="238">
        <f>data!V85</f>
        <v>0</v>
      </c>
      <c r="I85" s="238">
        <f>data!W85</f>
        <v>12786690.210000001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305823</v>
      </c>
      <c r="D87" s="246">
        <f>+data!M683</f>
        <v>1887857</v>
      </c>
      <c r="E87" s="246">
        <f>+data!M684</f>
        <v>63182</v>
      </c>
      <c r="F87" s="246">
        <f>+data!M685</f>
        <v>301039</v>
      </c>
      <c r="G87" s="246">
        <f>+data!M686</f>
        <v>3273471</v>
      </c>
      <c r="H87" s="246">
        <f>+data!M687</f>
        <v>475</v>
      </c>
      <c r="I87" s="246">
        <f>+data!M688</f>
        <v>1366179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1269155</v>
      </c>
      <c r="D88" s="238">
        <f>data!R87</f>
        <v>18436861</v>
      </c>
      <c r="E88" s="238">
        <f>data!S87</f>
        <v>0</v>
      </c>
      <c r="F88" s="238">
        <f>data!T87</f>
        <v>7501816</v>
      </c>
      <c r="G88" s="238">
        <f>data!U87</f>
        <v>56236613</v>
      </c>
      <c r="H88" s="238">
        <f>data!V87</f>
        <v>0</v>
      </c>
      <c r="I88" s="238">
        <f>data!W87</f>
        <v>25174103.560000002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3910422</v>
      </c>
      <c r="D89" s="238">
        <f>data!R88</f>
        <v>41175833</v>
      </c>
      <c r="E89" s="238">
        <f>data!S88</f>
        <v>0</v>
      </c>
      <c r="F89" s="238">
        <f>data!T88</f>
        <v>224509</v>
      </c>
      <c r="G89" s="238">
        <f>data!U88</f>
        <v>53057269</v>
      </c>
      <c r="H89" s="238">
        <f>data!V88</f>
        <v>0</v>
      </c>
      <c r="I89" s="238">
        <f>data!W88</f>
        <v>150933857.51999998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5179577</v>
      </c>
      <c r="D90" s="238">
        <f>data!R89</f>
        <v>59612694</v>
      </c>
      <c r="E90" s="238">
        <f>data!S89</f>
        <v>0</v>
      </c>
      <c r="F90" s="238">
        <f>data!T89</f>
        <v>7726325</v>
      </c>
      <c r="G90" s="238">
        <f>data!U89</f>
        <v>109293882</v>
      </c>
      <c r="H90" s="238">
        <f>data!V89</f>
        <v>0</v>
      </c>
      <c r="I90" s="238">
        <f>data!W89</f>
        <v>176107961.07999998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13936.705</v>
      </c>
      <c r="E92" s="238">
        <f>data!S90</f>
        <v>5680.5000000000009</v>
      </c>
      <c r="F92" s="238">
        <f>data!T90</f>
        <v>179.15</v>
      </c>
      <c r="G92" s="238">
        <f>data!U90</f>
        <v>7396.1100000000006</v>
      </c>
      <c r="H92" s="238">
        <f>data!V90</f>
        <v>188.63</v>
      </c>
      <c r="I92" s="238">
        <f>data!W90</f>
        <v>4172.8499999999995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1163.7219252711106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0</v>
      </c>
      <c r="D94" s="238">
        <f>data!R92</f>
        <v>2883.3871163752979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63848.94</v>
      </c>
      <c r="E95" s="238">
        <f>data!S93</f>
        <v>2613.36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14</v>
      </c>
      <c r="D96" s="245">
        <f>data!R94</f>
        <v>56</v>
      </c>
      <c r="E96" s="245">
        <f>data!S94</f>
        <v>0</v>
      </c>
      <c r="F96" s="245">
        <f>data!T94</f>
        <v>11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Good Samaritan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44027</v>
      </c>
      <c r="D105" s="238">
        <f>data!Y59</f>
        <v>122159</v>
      </c>
      <c r="E105" s="238">
        <f>data!Z59</f>
        <v>0</v>
      </c>
      <c r="F105" s="238">
        <f>data!AA59</f>
        <v>2021</v>
      </c>
      <c r="G105" s="250"/>
      <c r="H105" s="238">
        <f>data!AC59</f>
        <v>116515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19</v>
      </c>
      <c r="D106" s="245">
        <f>data!Y60</f>
        <v>44</v>
      </c>
      <c r="E106" s="245">
        <f>data!Z60</f>
        <v>0</v>
      </c>
      <c r="F106" s="245">
        <f>data!AA60</f>
        <v>3</v>
      </c>
      <c r="G106" s="245">
        <f>data!AB60</f>
        <v>130</v>
      </c>
      <c r="H106" s="245">
        <f>data!AC60</f>
        <v>44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1720830.2899999998</v>
      </c>
      <c r="D107" s="238">
        <f>data!Y61</f>
        <v>4115758.1399999997</v>
      </c>
      <c r="E107" s="238">
        <f>data!Z61</f>
        <v>0</v>
      </c>
      <c r="F107" s="238">
        <f>data!AA61</f>
        <v>398627.37</v>
      </c>
      <c r="G107" s="238">
        <f>data!AB61</f>
        <v>11937035.439999999</v>
      </c>
      <c r="H107" s="238">
        <f>data!AC61</f>
        <v>3358309.34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423864</v>
      </c>
      <c r="D108" s="238">
        <f>data!Y62</f>
        <v>928772</v>
      </c>
      <c r="E108" s="238">
        <f>data!Z62</f>
        <v>0</v>
      </c>
      <c r="F108" s="238">
        <f>data!AA62</f>
        <v>84793</v>
      </c>
      <c r="G108" s="238">
        <f>data!AB62</f>
        <v>2683676</v>
      </c>
      <c r="H108" s="238">
        <f>data!AC62</f>
        <v>828805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3590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1627153.99</v>
      </c>
      <c r="D110" s="238">
        <f>data!Y64</f>
        <v>2613554.3199999998</v>
      </c>
      <c r="E110" s="238">
        <f>data!Z64</f>
        <v>0</v>
      </c>
      <c r="F110" s="238">
        <f>data!AA64</f>
        <v>372889.71</v>
      </c>
      <c r="G110" s="238">
        <f>data!AB64</f>
        <v>14458650.999999998</v>
      </c>
      <c r="H110" s="238">
        <f>data!AC64</f>
        <v>700813.57</v>
      </c>
      <c r="I110" s="238">
        <f>data!AD64</f>
        <v>32178.99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6318152.5899999989</v>
      </c>
      <c r="D112" s="238">
        <f>data!Y66</f>
        <v>6727515.0999999996</v>
      </c>
      <c r="E112" s="238">
        <f>data!Z66</f>
        <v>0</v>
      </c>
      <c r="F112" s="238">
        <f>data!AA66</f>
        <v>956256.08000000007</v>
      </c>
      <c r="G112" s="238">
        <f>data!AB66</f>
        <v>9717288.6099999975</v>
      </c>
      <c r="H112" s="238">
        <f>data!AC66</f>
        <v>4547927.47</v>
      </c>
      <c r="I112" s="238">
        <f>data!AD66</f>
        <v>4726401.1500000004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182528</v>
      </c>
      <c r="D113" s="238">
        <f>data!Y67</f>
        <v>341720</v>
      </c>
      <c r="E113" s="238">
        <f>data!Z67</f>
        <v>0</v>
      </c>
      <c r="F113" s="238">
        <f>data!AA67</f>
        <v>207118</v>
      </c>
      <c r="G113" s="238">
        <f>data!AB67</f>
        <v>449154</v>
      </c>
      <c r="H113" s="238">
        <f>data!AC67</f>
        <v>155181</v>
      </c>
      <c r="I113" s="238">
        <f>data!AD67</f>
        <v>3254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-6.28</v>
      </c>
      <c r="E114" s="238">
        <f>data!Z68</f>
        <v>0</v>
      </c>
      <c r="F114" s="238">
        <f>data!AA68</f>
        <v>0</v>
      </c>
      <c r="G114" s="238">
        <f>data!AB68</f>
        <v>29301.93</v>
      </c>
      <c r="H114" s="238">
        <f>data!AC68</f>
        <v>12730.91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468005.03</v>
      </c>
      <c r="D115" s="238">
        <f>data!Y69</f>
        <v>1576016.7299999997</v>
      </c>
      <c r="E115" s="238">
        <f>data!Z69</f>
        <v>0</v>
      </c>
      <c r="F115" s="238">
        <f>data!AA69</f>
        <v>86149.02</v>
      </c>
      <c r="G115" s="238">
        <f>data!AB69</f>
        <v>1473185.0900000003</v>
      </c>
      <c r="H115" s="238">
        <f>data!AC69</f>
        <v>293879.23000000004</v>
      </c>
      <c r="I115" s="238">
        <f>data!AD69</f>
        <v>150152.41999999998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-707290.85</v>
      </c>
      <c r="E116" s="238">
        <f>-data!Z84</f>
        <v>0</v>
      </c>
      <c r="F116" s="238">
        <f>-data!AA84</f>
        <v>0</v>
      </c>
      <c r="G116" s="238">
        <f>-data!AB84</f>
        <v>-26620.550000000003</v>
      </c>
      <c r="H116" s="238">
        <f>-data!AC84</f>
        <v>-12367.68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10740533.899999999</v>
      </c>
      <c r="D117" s="238">
        <f>data!Y85</f>
        <v>15599629.16</v>
      </c>
      <c r="E117" s="238">
        <f>data!Z85</f>
        <v>0</v>
      </c>
      <c r="F117" s="238">
        <f>data!AA85</f>
        <v>2105833.1800000002</v>
      </c>
      <c r="G117" s="238">
        <f>data!AB85</f>
        <v>40721671.520000003</v>
      </c>
      <c r="H117" s="238">
        <f>data!AC85</f>
        <v>9885278.8399999999</v>
      </c>
      <c r="I117" s="238">
        <f>data!AD85</f>
        <v>4911986.5600000005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1141136</v>
      </c>
      <c r="D119" s="246">
        <f>+data!M690</f>
        <v>1716542</v>
      </c>
      <c r="E119" s="246">
        <f>+data!M691</f>
        <v>0</v>
      </c>
      <c r="F119" s="246">
        <f>+data!M692</f>
        <v>236437</v>
      </c>
      <c r="G119" s="246">
        <f>+data!M693</f>
        <v>4412320</v>
      </c>
      <c r="H119" s="246">
        <f>+data!M694</f>
        <v>1064500</v>
      </c>
      <c r="I119" s="246">
        <f>+data!M695</f>
        <v>536288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63024648.149999999</v>
      </c>
      <c r="D120" s="238">
        <f>data!Y87</f>
        <v>65755905.149999999</v>
      </c>
      <c r="E120" s="238">
        <f>data!Z87</f>
        <v>0</v>
      </c>
      <c r="F120" s="238">
        <f>data!AA87</f>
        <v>4670746.0199999996</v>
      </c>
      <c r="G120" s="238">
        <f>data!AB87</f>
        <v>93539673.5</v>
      </c>
      <c r="H120" s="238">
        <f>data!AC87</f>
        <v>49209403</v>
      </c>
      <c r="I120" s="238">
        <f>data!AD87</f>
        <v>6865871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102197365.81</v>
      </c>
      <c r="D121" s="238">
        <f>data!Y88</f>
        <v>49507530.950000003</v>
      </c>
      <c r="E121" s="238">
        <f>data!Z88</f>
        <v>0</v>
      </c>
      <c r="F121" s="238">
        <f>data!AA88</f>
        <v>6302207.8899999997</v>
      </c>
      <c r="G121" s="238">
        <f>data!AB88</f>
        <v>46248436.75</v>
      </c>
      <c r="H121" s="238">
        <f>data!AC88</f>
        <v>1901682</v>
      </c>
      <c r="I121" s="238">
        <f>data!AD88</f>
        <v>191740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165222013.96000001</v>
      </c>
      <c r="D122" s="238">
        <f>data!Y89</f>
        <v>115263436.09999999</v>
      </c>
      <c r="E122" s="238">
        <f>data!Z89</f>
        <v>0</v>
      </c>
      <c r="F122" s="238">
        <f>data!AA89</f>
        <v>10972953.91</v>
      </c>
      <c r="G122" s="238">
        <f>data!AB89</f>
        <v>139788110.25</v>
      </c>
      <c r="H122" s="238">
        <f>data!AC89</f>
        <v>51111085</v>
      </c>
      <c r="I122" s="238">
        <f>data!AD89</f>
        <v>7057611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1888.1100000000001</v>
      </c>
      <c r="D124" s="238">
        <f>data!Y90</f>
        <v>6689.2149999999983</v>
      </c>
      <c r="E124" s="238">
        <f>data!Z90</f>
        <v>0</v>
      </c>
      <c r="F124" s="238">
        <f>data!AA90</f>
        <v>4001.4700000000003</v>
      </c>
      <c r="G124" s="238">
        <f>data!AB90</f>
        <v>8600.3900000000012</v>
      </c>
      <c r="H124" s="238">
        <f>data!AC90</f>
        <v>923.15</v>
      </c>
      <c r="I124" s="238">
        <f>data!AD90</f>
        <v>157.36000000000001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76.460913809939868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0</v>
      </c>
      <c r="D126" s="238">
        <f>data!Y92</f>
        <v>5122.0239064940115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1030.5398195485836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40549.58</v>
      </c>
      <c r="D127" s="238">
        <f>data!Y93</f>
        <v>71125.509999999995</v>
      </c>
      <c r="E127" s="238">
        <f>data!Z93</f>
        <v>0</v>
      </c>
      <c r="F127" s="238">
        <f>data!AA93</f>
        <v>12740.66</v>
      </c>
      <c r="G127" s="238">
        <f>data!AB93</f>
        <v>5041.46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2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Good Samaritan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168768</v>
      </c>
      <c r="D137" s="238">
        <f>data!AF59</f>
        <v>0</v>
      </c>
      <c r="E137" s="238">
        <f>data!AG59</f>
        <v>169896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56718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206</v>
      </c>
      <c r="D138" s="245">
        <f>data!AF60</f>
        <v>0</v>
      </c>
      <c r="E138" s="245">
        <f>data!AG60</f>
        <v>381</v>
      </c>
      <c r="F138" s="245">
        <f>data!AH60</f>
        <v>0</v>
      </c>
      <c r="G138" s="245">
        <f>data!AI60</f>
        <v>0</v>
      </c>
      <c r="H138" s="245">
        <f>data!AJ60</f>
        <v>44</v>
      </c>
      <c r="I138" s="245">
        <f>data!AK60</f>
        <v>24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17620808.030000001</v>
      </c>
      <c r="D139" s="238">
        <f>data!AF61</f>
        <v>0</v>
      </c>
      <c r="E139" s="238">
        <f>data!AG61</f>
        <v>37597389.280000001</v>
      </c>
      <c r="F139" s="238">
        <f>data!AH61</f>
        <v>0</v>
      </c>
      <c r="G139" s="238">
        <f>data!AI61</f>
        <v>0</v>
      </c>
      <c r="H139" s="238">
        <f>data!AJ61</f>
        <v>4159368.98</v>
      </c>
      <c r="I139" s="238">
        <f>data!AK61</f>
        <v>1762126.04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4277042</v>
      </c>
      <c r="D140" s="238">
        <f>data!AF62</f>
        <v>0</v>
      </c>
      <c r="E140" s="238">
        <f>data!AG62</f>
        <v>8752236</v>
      </c>
      <c r="F140" s="238">
        <f>data!AH62</f>
        <v>0</v>
      </c>
      <c r="G140" s="238">
        <f>data!AI62</f>
        <v>0</v>
      </c>
      <c r="H140" s="238">
        <f>data!AJ62</f>
        <v>838427</v>
      </c>
      <c r="I140" s="238">
        <f>data!AK62</f>
        <v>451356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5300834.6399999997</v>
      </c>
      <c r="F141" s="238">
        <f>data!AH63</f>
        <v>0</v>
      </c>
      <c r="G141" s="238">
        <f>data!AI63</f>
        <v>0</v>
      </c>
      <c r="H141" s="238">
        <f>data!AJ63</f>
        <v>1265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981922.68000000017</v>
      </c>
      <c r="D142" s="238">
        <f>data!AF64</f>
        <v>0</v>
      </c>
      <c r="E142" s="238">
        <f>data!AG64</f>
        <v>6161372.1500000004</v>
      </c>
      <c r="F142" s="238">
        <f>data!AH64</f>
        <v>0</v>
      </c>
      <c r="G142" s="238">
        <f>data!AI64</f>
        <v>0</v>
      </c>
      <c r="H142" s="238">
        <f>data!AJ64</f>
        <v>17496.04</v>
      </c>
      <c r="I142" s="238">
        <f>data!AK64</f>
        <v>28242.5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9655018.8200000003</v>
      </c>
      <c r="D144" s="238">
        <f>data!AF66</f>
        <v>0</v>
      </c>
      <c r="E144" s="238">
        <f>data!AG66</f>
        <v>51787379.269999996</v>
      </c>
      <c r="F144" s="238">
        <f>data!AH66</f>
        <v>611042.34</v>
      </c>
      <c r="G144" s="238">
        <f>data!AI66</f>
        <v>0</v>
      </c>
      <c r="H144" s="238">
        <f>data!AJ66</f>
        <v>1471420.0599999998</v>
      </c>
      <c r="I144" s="238">
        <f>data!AK66</f>
        <v>1822605.1999999997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668065</v>
      </c>
      <c r="D145" s="238">
        <f>data!AF67</f>
        <v>0</v>
      </c>
      <c r="E145" s="238">
        <f>data!AG67</f>
        <v>2102501</v>
      </c>
      <c r="F145" s="238">
        <f>data!AH67</f>
        <v>0</v>
      </c>
      <c r="G145" s="238">
        <f>data!AI67</f>
        <v>0</v>
      </c>
      <c r="H145" s="238">
        <f>data!AJ67</f>
        <v>37360</v>
      </c>
      <c r="I145" s="238">
        <f>data!AK67</f>
        <v>90034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266478.53000000003</v>
      </c>
      <c r="D146" s="238">
        <f>data!AF68</f>
        <v>0</v>
      </c>
      <c r="E146" s="238">
        <f>data!AG68</f>
        <v>1892017.4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92794.350000000093</v>
      </c>
      <c r="D147" s="238">
        <f>data!AF69</f>
        <v>0</v>
      </c>
      <c r="E147" s="238">
        <f>data!AG69</f>
        <v>11425314.51</v>
      </c>
      <c r="F147" s="238">
        <f>data!AH69</f>
        <v>493.08</v>
      </c>
      <c r="G147" s="238">
        <f>data!AI69</f>
        <v>0</v>
      </c>
      <c r="H147" s="238">
        <f>data!AJ69</f>
        <v>353675.11</v>
      </c>
      <c r="I147" s="238">
        <f>data!AK69</f>
        <v>151363.49999999997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-102870.53</v>
      </c>
      <c r="D148" s="238">
        <f>-data!AF84</f>
        <v>0</v>
      </c>
      <c r="E148" s="238">
        <f>-data!AG84</f>
        <v>-5121.8999999999996</v>
      </c>
      <c r="F148" s="238">
        <f>-data!AH84</f>
        <v>0</v>
      </c>
      <c r="G148" s="238">
        <f>-data!AI84</f>
        <v>0</v>
      </c>
      <c r="H148" s="238">
        <f>-data!AJ84</f>
        <v>-406924.01</v>
      </c>
      <c r="I148" s="238">
        <f>-data!AK84</f>
        <v>-18100.71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33459258.880000003</v>
      </c>
      <c r="D149" s="238">
        <f>data!AF85</f>
        <v>0</v>
      </c>
      <c r="E149" s="238">
        <f>data!AG85</f>
        <v>125013922.35000001</v>
      </c>
      <c r="F149" s="238">
        <f>data!AH85</f>
        <v>611535.41999999993</v>
      </c>
      <c r="G149" s="238">
        <f>data!AI85</f>
        <v>0</v>
      </c>
      <c r="H149" s="238">
        <f>data!AJ85</f>
        <v>6472088.1800000006</v>
      </c>
      <c r="I149" s="238">
        <f>data!AK85</f>
        <v>4287626.5299999993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3788984</v>
      </c>
      <c r="D151" s="246">
        <f>+data!M697</f>
        <v>0</v>
      </c>
      <c r="E151" s="246">
        <f>+data!M698</f>
        <v>13919654</v>
      </c>
      <c r="F151" s="246">
        <f>+data!M699</f>
        <v>66218</v>
      </c>
      <c r="G151" s="246">
        <f>+data!M700</f>
        <v>0</v>
      </c>
      <c r="H151" s="246">
        <f>+data!M701</f>
        <v>711337</v>
      </c>
      <c r="I151" s="246">
        <f>+data!M702</f>
        <v>472472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68604545</v>
      </c>
      <c r="D152" s="238">
        <f>data!AF87</f>
        <v>0</v>
      </c>
      <c r="E152" s="238">
        <f>data!AG87</f>
        <v>148707390</v>
      </c>
      <c r="F152" s="238">
        <f>data!AH87</f>
        <v>0</v>
      </c>
      <c r="G152" s="238">
        <f>data!AI87</f>
        <v>0</v>
      </c>
      <c r="H152" s="238">
        <f>data!AJ87</f>
        <v>1414</v>
      </c>
      <c r="I152" s="238">
        <f>data!AK87</f>
        <v>9611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5033616</v>
      </c>
      <c r="D153" s="238">
        <f>data!AF88</f>
        <v>0</v>
      </c>
      <c r="E153" s="238">
        <f>data!AG88</f>
        <v>559517231.90999997</v>
      </c>
      <c r="F153" s="238">
        <f>data!AH88</f>
        <v>0</v>
      </c>
      <c r="G153" s="238">
        <f>data!AI88</f>
        <v>0</v>
      </c>
      <c r="H153" s="238">
        <f>data!AJ88</f>
        <v>1534002</v>
      </c>
      <c r="I153" s="238">
        <f>data!AK88</f>
        <v>9078257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73638161</v>
      </c>
      <c r="D154" s="238">
        <f>data!AF89</f>
        <v>0</v>
      </c>
      <c r="E154" s="238">
        <f>data!AG89</f>
        <v>708224621.90999997</v>
      </c>
      <c r="F154" s="238">
        <f>data!AH89</f>
        <v>0</v>
      </c>
      <c r="G154" s="238">
        <f>data!AI89</f>
        <v>0</v>
      </c>
      <c r="H154" s="238">
        <f>data!AJ89</f>
        <v>1535416</v>
      </c>
      <c r="I154" s="238">
        <f>data!AK89</f>
        <v>9087868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7642.86</v>
      </c>
      <c r="D156" s="238">
        <f>data!AF90</f>
        <v>0</v>
      </c>
      <c r="E156" s="238">
        <f>data!AG90</f>
        <v>27702.629999999997</v>
      </c>
      <c r="F156" s="238">
        <f>data!AH90</f>
        <v>0</v>
      </c>
      <c r="G156" s="238">
        <f>data!AI90</f>
        <v>0</v>
      </c>
      <c r="H156" s="238">
        <f>data!AJ90</f>
        <v>3712.6600000000008</v>
      </c>
      <c r="I156" s="238">
        <f>data!AK90</f>
        <v>3845.0399999999995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31758.633782186364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14398.824257740393</v>
      </c>
      <c r="D158" s="238">
        <f>data!AF92</f>
        <v>0</v>
      </c>
      <c r="E158" s="238">
        <f>data!AG92</f>
        <v>18049.836751828054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93616.51</v>
      </c>
      <c r="D159" s="238">
        <f>data!AF93</f>
        <v>0</v>
      </c>
      <c r="E159" s="238">
        <f>data!AG93</f>
        <v>855197.91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4774.41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60</v>
      </c>
      <c r="D160" s="245">
        <f>data!AF94</f>
        <v>0</v>
      </c>
      <c r="E160" s="245">
        <f>data!AG94</f>
        <v>237</v>
      </c>
      <c r="F160" s="245">
        <f>data!AH94</f>
        <v>0</v>
      </c>
      <c r="G160" s="245">
        <f>data!AI94</f>
        <v>0</v>
      </c>
      <c r="H160" s="245">
        <f>data!AJ94</f>
        <v>1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Good Samaritan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157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68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10191223.949999999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2159839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1438495.81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564411.86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29738.67</v>
      </c>
      <c r="D176" s="238">
        <f>data!AM66</f>
        <v>0</v>
      </c>
      <c r="E176" s="238">
        <f>data!AN66</f>
        <v>0</v>
      </c>
      <c r="F176" s="238">
        <f>data!AO66</f>
        <v>-3049672.8899999997</v>
      </c>
      <c r="G176" s="238">
        <f>data!AP66</f>
        <v>0</v>
      </c>
      <c r="H176" s="238">
        <f>data!AQ66</f>
        <v>0</v>
      </c>
      <c r="I176" s="238">
        <f>data!AR66</f>
        <v>1550064.43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443925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4208.6099999999997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1005.62</v>
      </c>
      <c r="D179" s="238">
        <f>data!AM69</f>
        <v>0</v>
      </c>
      <c r="E179" s="238">
        <f>data!AN69</f>
        <v>0</v>
      </c>
      <c r="F179" s="238">
        <f>data!AO69</f>
        <v>3506390.4599999995</v>
      </c>
      <c r="G179" s="238">
        <f>data!AP69</f>
        <v>0</v>
      </c>
      <c r="H179" s="238">
        <f>data!AQ69</f>
        <v>0</v>
      </c>
      <c r="I179" s="238">
        <f>data!AR69</f>
        <v>42858.39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-900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30744.289999999997</v>
      </c>
      <c r="D181" s="238">
        <f>data!AM85</f>
        <v>0</v>
      </c>
      <c r="E181" s="238">
        <f>data!AN85</f>
        <v>0</v>
      </c>
      <c r="F181" s="238">
        <f>data!AO85</f>
        <v>15257921.799999999</v>
      </c>
      <c r="G181" s="238">
        <f>data!AP85</f>
        <v>0</v>
      </c>
      <c r="H181" s="238">
        <f>data!AQ85</f>
        <v>0</v>
      </c>
      <c r="I181" s="238">
        <f>data!AR85</f>
        <v>1592922.8199999998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3319</v>
      </c>
      <c r="D183" s="246">
        <f>+data!M704</f>
        <v>1278</v>
      </c>
      <c r="E183" s="246">
        <f>+data!M705</f>
        <v>0</v>
      </c>
      <c r="F183" s="246">
        <f>+data!M706</f>
        <v>1683784</v>
      </c>
      <c r="G183" s="246">
        <f>+data!M707</f>
        <v>0</v>
      </c>
      <c r="H183" s="246">
        <f>+data!M708</f>
        <v>0</v>
      </c>
      <c r="I183" s="246">
        <f>+data!M709</f>
        <v>172230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59678</v>
      </c>
      <c r="D184" s="238">
        <f>data!AM87</f>
        <v>0</v>
      </c>
      <c r="E184" s="238">
        <f>data!AN87</f>
        <v>0</v>
      </c>
      <c r="F184" s="238">
        <f>data!AO87</f>
        <v>30431244.199999999</v>
      </c>
      <c r="G184" s="238">
        <f>data!AP87</f>
        <v>0</v>
      </c>
      <c r="H184" s="238">
        <f>data!AQ87</f>
        <v>0</v>
      </c>
      <c r="I184" s="238">
        <f>data!AR87</f>
        <v>1542548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6940166.71</v>
      </c>
      <c r="G185" s="238">
        <f>data!AP88</f>
        <v>0</v>
      </c>
      <c r="H185" s="238">
        <f>data!AQ88</f>
        <v>0</v>
      </c>
      <c r="I185" s="238">
        <f>data!AR88</f>
        <v>3880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59678</v>
      </c>
      <c r="D186" s="238">
        <f>data!AM89</f>
        <v>0</v>
      </c>
      <c r="E186" s="238">
        <f>data!AN89</f>
        <v>0</v>
      </c>
      <c r="F186" s="238">
        <f>data!AO89</f>
        <v>37371410.909999996</v>
      </c>
      <c r="G186" s="238">
        <f>data!AP89</f>
        <v>0</v>
      </c>
      <c r="H186" s="238">
        <f>data!AQ89</f>
        <v>0</v>
      </c>
      <c r="I186" s="238">
        <f>data!AR89</f>
        <v>1546428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508.08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93057.74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26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Good Samaritan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371925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39</v>
      </c>
      <c r="G202" s="245">
        <f>data!AW60</f>
        <v>36</v>
      </c>
      <c r="H202" s="245">
        <f>data!AX60</f>
        <v>0</v>
      </c>
      <c r="I202" s="245">
        <f>data!AY60</f>
        <v>89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4438846.1999999993</v>
      </c>
      <c r="G203" s="238">
        <f>data!AW61</f>
        <v>5779453.1699999999</v>
      </c>
      <c r="H203" s="238">
        <f>data!AX61</f>
        <v>0</v>
      </c>
      <c r="I203" s="238">
        <f>data!AY61</f>
        <v>4246167.72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923041</v>
      </c>
      <c r="G204" s="238">
        <f>data!AW62</f>
        <v>1350444</v>
      </c>
      <c r="H204" s="238">
        <f>data!AX62</f>
        <v>0</v>
      </c>
      <c r="I204" s="238">
        <f>data!AY62</f>
        <v>1639680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437629.08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1161547.19</v>
      </c>
      <c r="G206" s="238">
        <f>data!AW64</f>
        <v>122.66</v>
      </c>
      <c r="H206" s="238">
        <f>data!AX64</f>
        <v>0</v>
      </c>
      <c r="I206" s="238">
        <f>data!AY64</f>
        <v>1870156.1700000002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4756179.62</v>
      </c>
      <c r="G208" s="238">
        <f>data!AW66</f>
        <v>-8936579.120000001</v>
      </c>
      <c r="H208" s="238">
        <f>data!AX66</f>
        <v>0</v>
      </c>
      <c r="I208" s="238">
        <f>data!AY66</f>
        <v>-7275576.3399999989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180656</v>
      </c>
      <c r="G209" s="238">
        <f>data!AW67</f>
        <v>0</v>
      </c>
      <c r="H209" s="238">
        <f>data!AX67</f>
        <v>0</v>
      </c>
      <c r="I209" s="238">
        <f>data!AY67</f>
        <v>333159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524332.47</v>
      </c>
      <c r="G211" s="238">
        <f>data!AW69</f>
        <v>850923.32000000007</v>
      </c>
      <c r="H211" s="238">
        <f>data!AX69</f>
        <v>0</v>
      </c>
      <c r="I211" s="238">
        <f>data!AY69</f>
        <v>662782.7699999999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-94277.21</v>
      </c>
      <c r="H212" s="238">
        <f>-data!AX84</f>
        <v>0</v>
      </c>
      <c r="I212" s="238">
        <f>-data!AY84</f>
        <v>-1567115.1900000002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12422231.560000001</v>
      </c>
      <c r="G213" s="238">
        <f>data!AW85</f>
        <v>-1049913.1800000009</v>
      </c>
      <c r="H213" s="238">
        <f>data!AX85</f>
        <v>0</v>
      </c>
      <c r="I213" s="238">
        <f>data!AY85</f>
        <v>-90745.869999999413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1548709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8267948.96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45021000.18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53288949.140000001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4667.2900000000009</v>
      </c>
      <c r="G220" s="238">
        <f>data!AW90</f>
        <v>0</v>
      </c>
      <c r="H220" s="238">
        <f>data!AX90</f>
        <v>0</v>
      </c>
      <c r="I220" s="238">
        <f>data!AY90</f>
        <v>15218.019999999995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7055.8263092974257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193580.06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140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Good Samaritan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685566.7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3</v>
      </c>
      <c r="E234" s="245">
        <f>data!BB60</f>
        <v>27</v>
      </c>
      <c r="F234" s="245">
        <f>data!BC60</f>
        <v>13</v>
      </c>
      <c r="G234" s="245">
        <f>data!BD60</f>
        <v>0</v>
      </c>
      <c r="H234" s="245">
        <f>data!BE60</f>
        <v>27</v>
      </c>
      <c r="I234" s="245">
        <f>data!BF60</f>
        <v>95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155819.29999999999</v>
      </c>
      <c r="E235" s="238">
        <f>data!BB61</f>
        <v>1764978.72</v>
      </c>
      <c r="F235" s="238">
        <f>data!BC61</f>
        <v>1484001.74</v>
      </c>
      <c r="G235" s="238">
        <f>data!BD61</f>
        <v>0</v>
      </c>
      <c r="H235" s="238">
        <f>data!BE61</f>
        <v>3025960.32</v>
      </c>
      <c r="I235" s="238">
        <f>data!BF61</f>
        <v>4615364.1499999994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75399</v>
      </c>
      <c r="E236" s="238">
        <f>data!BB62</f>
        <v>473678</v>
      </c>
      <c r="F236" s="238">
        <f>data!BC62</f>
        <v>388845</v>
      </c>
      <c r="G236" s="238">
        <f>data!BD62</f>
        <v>0</v>
      </c>
      <c r="H236" s="238">
        <f>data!BE62</f>
        <v>735119</v>
      </c>
      <c r="I236" s="238">
        <f>data!BF62</f>
        <v>1928362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23326.67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-148.88</v>
      </c>
      <c r="E238" s="238">
        <f>data!BB64</f>
        <v>1521.32</v>
      </c>
      <c r="F238" s="238">
        <f>data!BC64</f>
        <v>2067.14</v>
      </c>
      <c r="G238" s="238">
        <f>data!BD64</f>
        <v>0</v>
      </c>
      <c r="H238" s="238">
        <f>data!BE64</f>
        <v>236616.78</v>
      </c>
      <c r="I238" s="238">
        <f>data!BF64</f>
        <v>584869.23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-299611.03000000003</v>
      </c>
      <c r="E240" s="238">
        <f>data!BB66</f>
        <v>-2482953.56</v>
      </c>
      <c r="F240" s="238">
        <f>data!BC66</f>
        <v>-2197225.81</v>
      </c>
      <c r="G240" s="238">
        <f>data!BD66</f>
        <v>0</v>
      </c>
      <c r="H240" s="238">
        <f>data!BE66</f>
        <v>-10077100.02</v>
      </c>
      <c r="I240" s="238">
        <f>data!BF66</f>
        <v>-7779969.2400000002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52961</v>
      </c>
      <c r="E241" s="238">
        <f>data!BB67</f>
        <v>7721</v>
      </c>
      <c r="F241" s="238">
        <f>data!BC67</f>
        <v>56493</v>
      </c>
      <c r="G241" s="238">
        <f>data!BD67</f>
        <v>0</v>
      </c>
      <c r="H241" s="238">
        <f>data!BE67</f>
        <v>3622387</v>
      </c>
      <c r="I241" s="238">
        <f>data!BF67</f>
        <v>130068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-2924.78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18840.22</v>
      </c>
      <c r="E243" s="238">
        <f>data!BB69</f>
        <v>1116864.6800000002</v>
      </c>
      <c r="F243" s="238">
        <f>data!BC69</f>
        <v>33778.280000000006</v>
      </c>
      <c r="G243" s="238">
        <f>data!BD69</f>
        <v>0</v>
      </c>
      <c r="H243" s="238">
        <f>data!BE69</f>
        <v>3683152.19</v>
      </c>
      <c r="I243" s="238">
        <f>data!BF69</f>
        <v>1222078.4000000001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-22761.89</v>
      </c>
      <c r="I244" s="238">
        <f>-data!BF84</f>
        <v>-18955.03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3259.6099999999569</v>
      </c>
      <c r="E245" s="238">
        <f>data!BB85</f>
        <v>881810.15999999968</v>
      </c>
      <c r="F245" s="238">
        <f>data!BC85</f>
        <v>-232040.65000000017</v>
      </c>
      <c r="G245" s="238">
        <f>data!BD85</f>
        <v>0</v>
      </c>
      <c r="H245" s="238">
        <f>data!BE85</f>
        <v>1223775.2700000003</v>
      </c>
      <c r="I245" s="238">
        <f>data!BF85</f>
        <v>681817.50999999885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2561.4399999999996</v>
      </c>
      <c r="E252" s="254">
        <f>data!BB90</f>
        <v>373.39</v>
      </c>
      <c r="F252" s="254">
        <f>data!BC90</f>
        <v>746.01</v>
      </c>
      <c r="G252" s="254">
        <f>data!BD90</f>
        <v>9320.2699999999968</v>
      </c>
      <c r="H252" s="254">
        <f>data!BE90</f>
        <v>146415.7900000001</v>
      </c>
      <c r="I252" s="254">
        <f>data!BF90</f>
        <v>5467.9400000000014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Good Samaritan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27</v>
      </c>
      <c r="F266" s="245">
        <f>data!BJ60</f>
        <v>0</v>
      </c>
      <c r="G266" s="245">
        <f>data!BK60</f>
        <v>0</v>
      </c>
      <c r="H266" s="245">
        <f>data!BL60</f>
        <v>23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1328141.6299999999</v>
      </c>
      <c r="F267" s="238">
        <f>data!BJ61</f>
        <v>0</v>
      </c>
      <c r="G267" s="238">
        <f>data!BK61</f>
        <v>0</v>
      </c>
      <c r="H267" s="238">
        <f>data!BL61</f>
        <v>1192385.3799999999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550326</v>
      </c>
      <c r="F268" s="238">
        <f>data!BJ62</f>
        <v>0</v>
      </c>
      <c r="G268" s="238">
        <f>data!BK62</f>
        <v>0</v>
      </c>
      <c r="H268" s="238">
        <f>data!BL62</f>
        <v>464651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110060.45</v>
      </c>
      <c r="F270" s="238">
        <f>data!BJ64</f>
        <v>0</v>
      </c>
      <c r="G270" s="238">
        <f>data!BK64</f>
        <v>0</v>
      </c>
      <c r="H270" s="238">
        <f>data!BL64</f>
        <v>17076.460000000003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-2185448.9199999995</v>
      </c>
      <c r="F272" s="238">
        <f>data!BJ66</f>
        <v>0</v>
      </c>
      <c r="G272" s="238">
        <f>data!BK66</f>
        <v>0</v>
      </c>
      <c r="H272" s="238">
        <f>data!BL66</f>
        <v>-1921000.28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185819</v>
      </c>
      <c r="F273" s="238">
        <f>data!BJ67</f>
        <v>0</v>
      </c>
      <c r="G273" s="238">
        <f>data!BK67</f>
        <v>0</v>
      </c>
      <c r="H273" s="238">
        <f>data!BL67</f>
        <v>78652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94510.579999999987</v>
      </c>
      <c r="F275" s="238">
        <f>data!BJ69</f>
        <v>0</v>
      </c>
      <c r="G275" s="238">
        <f>data!BK69</f>
        <v>0</v>
      </c>
      <c r="H275" s="238">
        <f>data!BL69</f>
        <v>60197.569999999992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2095.61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83408.740000000369</v>
      </c>
      <c r="F277" s="238">
        <f>data!BJ85</f>
        <v>0</v>
      </c>
      <c r="G277" s="238">
        <f>data!BK85</f>
        <v>0</v>
      </c>
      <c r="H277" s="238">
        <f>data!BL85</f>
        <v>-105942.26000000018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240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3795.7299999999996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Good Samaritan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4551.1400000000003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-17633.84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1821.53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0</v>
      </c>
      <c r="D307" s="238">
        <f>data!BO69</f>
        <v>0</v>
      </c>
      <c r="E307" s="238">
        <f>data!BP69</f>
        <v>47292.95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-46416.33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0</v>
      </c>
      <c r="D309" s="238">
        <f>data!BO85</f>
        <v>0</v>
      </c>
      <c r="E309" s="238">
        <f>data!BP85</f>
        <v>-10384.550000000003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3861.2299999999996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Good Samaritan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84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1282852.72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261191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1374.38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-321269.5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203982.66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1428131.2599999998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1603.82</v>
      </c>
      <c r="F348" s="254">
        <f>data!BX90</f>
        <v>1868.6599999999999</v>
      </c>
      <c r="G348" s="254">
        <f>data!BY90</f>
        <v>1942.9549999999999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Good Samaritan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110</v>
      </c>
      <c r="E362" s="260"/>
      <c r="F362" s="248"/>
      <c r="G362" s="248"/>
      <c r="H362" s="248"/>
      <c r="I362" s="261">
        <f>data!CE60</f>
        <v>2754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13745999.279999999</v>
      </c>
      <c r="E363" s="262"/>
      <c r="F363" s="262"/>
      <c r="G363" s="262"/>
      <c r="H363" s="262"/>
      <c r="I363" s="257">
        <f>data!CE61</f>
        <v>270865529.55999994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2649533</v>
      </c>
      <c r="E364" s="262"/>
      <c r="F364" s="262"/>
      <c r="G364" s="262"/>
      <c r="H364" s="262"/>
      <c r="I364" s="257">
        <f>data!CE62</f>
        <v>62978175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13077726.5</v>
      </c>
      <c r="E365" s="262"/>
      <c r="F365" s="262"/>
      <c r="G365" s="262"/>
      <c r="H365" s="262"/>
      <c r="I365" s="257">
        <f>data!CE63</f>
        <v>24090247.369999997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-957599.08999999985</v>
      </c>
      <c r="E366" s="262"/>
      <c r="F366" s="262"/>
      <c r="G366" s="262"/>
      <c r="H366" s="262"/>
      <c r="I366" s="257">
        <f>data!CE64</f>
        <v>78245620.319999993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-56448919.969999999</v>
      </c>
      <c r="E368" s="262"/>
      <c r="F368" s="262"/>
      <c r="G368" s="262"/>
      <c r="H368" s="262"/>
      <c r="I368" s="257">
        <f>data!CE66</f>
        <v>140608381.80999997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874333</v>
      </c>
      <c r="E369" s="262"/>
      <c r="F369" s="262"/>
      <c r="G369" s="262"/>
      <c r="H369" s="262"/>
      <c r="I369" s="257">
        <f>data!CE67</f>
        <v>19039913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1046590.84</v>
      </c>
      <c r="E370" s="262"/>
      <c r="F370" s="262"/>
      <c r="G370" s="262"/>
      <c r="H370" s="262"/>
      <c r="I370" s="257">
        <f>data!CE68</f>
        <v>6020423.3200000012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100832335.22000001</v>
      </c>
      <c r="E371" s="257">
        <f>data!CD69</f>
        <v>0</v>
      </c>
      <c r="F371" s="262"/>
      <c r="G371" s="262"/>
      <c r="H371" s="262"/>
      <c r="I371" s="257">
        <f>data!CE69</f>
        <v>153968893.78000003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-3599572.61</v>
      </c>
      <c r="E372" s="238">
        <f>-data!CD84</f>
        <v>0</v>
      </c>
      <c r="F372" s="248"/>
      <c r="G372" s="248"/>
      <c r="H372" s="248"/>
      <c r="I372" s="238">
        <f>-data!CE84</f>
        <v>-24217336.860000007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71220426.170000017</v>
      </c>
      <c r="E373" s="257">
        <f>data!CD85</f>
        <v>0</v>
      </c>
      <c r="F373" s="262"/>
      <c r="G373" s="262"/>
      <c r="H373" s="262"/>
      <c r="I373" s="238">
        <f>data!CE85</f>
        <v>731599847.29999971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1300417800.26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1411837221.1900001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2712255021.4499998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114496.50000000006</v>
      </c>
      <c r="E380" s="248"/>
      <c r="F380" s="248"/>
      <c r="G380" s="248"/>
      <c r="H380" s="248"/>
      <c r="I380" s="238">
        <f>data!CE90</f>
        <v>685566.7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371925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153504.00000000003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2825461.0400000005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1107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18" transitionEvaluation="1" transitionEntry="1" codeName="Sheet1">
    <tabColor rgb="FF92D050"/>
    <pageSetUpPr autoPageBreaks="0" fitToPage="1"/>
  </sheetPr>
  <dimension ref="A1:CF716"/>
  <sheetViews>
    <sheetView topLeftCell="A118" zoomScaleNormal="100" workbookViewId="0">
      <selection activeCell="C109" sqref="C109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1055</v>
      </c>
    </row>
    <row r="6" spans="1:5" x14ac:dyDescent="0.25">
      <c r="A6" s="11" t="s">
        <v>1056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1057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1058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329">
        <v>6010</v>
      </c>
      <c r="D44" s="329">
        <v>6030</v>
      </c>
      <c r="E44" s="329">
        <v>6070</v>
      </c>
      <c r="F44" s="329">
        <v>6100</v>
      </c>
      <c r="G44" s="329">
        <v>6120</v>
      </c>
      <c r="H44" s="329">
        <v>6140</v>
      </c>
      <c r="I44" s="329">
        <v>6150</v>
      </c>
      <c r="J44" s="329">
        <v>6170</v>
      </c>
      <c r="K44" s="329">
        <v>6200</v>
      </c>
      <c r="L44" s="329">
        <v>6210</v>
      </c>
      <c r="M44" s="329">
        <v>6330</v>
      </c>
      <c r="N44" s="329">
        <v>6400</v>
      </c>
      <c r="O44" s="329">
        <v>7010</v>
      </c>
      <c r="P44" s="329">
        <v>7020</v>
      </c>
      <c r="Q44" s="329">
        <v>7030</v>
      </c>
      <c r="R44" s="329">
        <v>7040</v>
      </c>
      <c r="S44" s="329">
        <v>7050</v>
      </c>
      <c r="T44" s="329">
        <v>7060</v>
      </c>
      <c r="U44" s="329">
        <v>7070</v>
      </c>
      <c r="V44" s="329">
        <v>7110</v>
      </c>
      <c r="W44" s="329">
        <v>7120</v>
      </c>
      <c r="X44" s="329">
        <v>7130</v>
      </c>
      <c r="Y44" s="329">
        <v>7140</v>
      </c>
      <c r="Z44" s="329">
        <v>7150</v>
      </c>
      <c r="AA44" s="329">
        <v>7160</v>
      </c>
      <c r="AB44" s="329">
        <v>7170</v>
      </c>
      <c r="AC44" s="329">
        <v>7180</v>
      </c>
      <c r="AD44" s="329">
        <v>7190</v>
      </c>
      <c r="AE44" s="329">
        <v>7200</v>
      </c>
      <c r="AF44" s="329">
        <v>7220</v>
      </c>
      <c r="AG44" s="329">
        <v>7230</v>
      </c>
      <c r="AH44" s="329">
        <v>7240</v>
      </c>
      <c r="AI44" s="329">
        <v>7250</v>
      </c>
      <c r="AJ44" s="329">
        <v>7260</v>
      </c>
      <c r="AK44" s="329">
        <v>7310</v>
      </c>
      <c r="AL44" s="329">
        <v>7320</v>
      </c>
      <c r="AM44" s="329">
        <v>7330</v>
      </c>
      <c r="AN44" s="329">
        <v>7340</v>
      </c>
      <c r="AO44" s="329">
        <v>7350</v>
      </c>
      <c r="AP44" s="329">
        <v>7380</v>
      </c>
      <c r="AQ44" s="329">
        <v>7390</v>
      </c>
      <c r="AR44" s="329">
        <v>7400</v>
      </c>
      <c r="AS44" s="329">
        <v>7410</v>
      </c>
      <c r="AT44" s="329">
        <v>7420</v>
      </c>
      <c r="AU44" s="329">
        <v>7430</v>
      </c>
      <c r="AV44" s="329">
        <v>7490</v>
      </c>
      <c r="AW44" s="329">
        <v>8200</v>
      </c>
      <c r="AX44" s="329">
        <v>8310</v>
      </c>
      <c r="AY44" s="329">
        <v>8320</v>
      </c>
      <c r="AZ44" s="329">
        <v>8330</v>
      </c>
      <c r="BA44" s="329">
        <v>8350</v>
      </c>
      <c r="BB44" s="329">
        <v>8360</v>
      </c>
      <c r="BC44" s="329">
        <v>8370</v>
      </c>
      <c r="BD44" s="329">
        <v>8420</v>
      </c>
      <c r="BE44" s="329">
        <v>8430</v>
      </c>
      <c r="BF44" s="329">
        <v>8460</v>
      </c>
      <c r="BG44" s="329">
        <v>8470</v>
      </c>
      <c r="BH44" s="329">
        <v>8480</v>
      </c>
      <c r="BI44" s="329">
        <v>8490</v>
      </c>
      <c r="BJ44" s="329">
        <v>8510</v>
      </c>
      <c r="BK44" s="329">
        <v>8530</v>
      </c>
      <c r="BL44" s="329">
        <v>8560</v>
      </c>
      <c r="BM44" s="329">
        <v>8590</v>
      </c>
      <c r="BN44" s="329">
        <v>8610</v>
      </c>
      <c r="BO44" s="329">
        <v>8620</v>
      </c>
      <c r="BP44" s="329">
        <v>8630</v>
      </c>
      <c r="BQ44" s="329">
        <v>8640</v>
      </c>
      <c r="BR44" s="329">
        <v>8650</v>
      </c>
      <c r="BS44" s="329">
        <v>8660</v>
      </c>
      <c r="BT44" s="329">
        <v>8670</v>
      </c>
      <c r="BU44" s="329">
        <v>8680</v>
      </c>
      <c r="BV44" s="329">
        <v>8690</v>
      </c>
      <c r="BW44" s="329">
        <v>8700</v>
      </c>
      <c r="BX44" s="329">
        <v>8710</v>
      </c>
      <c r="BY44" s="329">
        <v>8720</v>
      </c>
      <c r="BZ44" s="329">
        <v>8730</v>
      </c>
      <c r="CA44" s="329">
        <v>8740</v>
      </c>
      <c r="CB44" s="329">
        <v>8770</v>
      </c>
      <c r="CC44" s="329">
        <v>8790</v>
      </c>
      <c r="CD44" s="18" t="s">
        <v>114</v>
      </c>
      <c r="CE44" s="329">
        <v>9999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7364770.0499999998</v>
      </c>
      <c r="D47" s="273">
        <v>3345064.4000000004</v>
      </c>
      <c r="E47" s="273">
        <v>4253742.790000001</v>
      </c>
      <c r="F47" s="273">
        <v>867512.6100000001</v>
      </c>
      <c r="G47" s="273">
        <v>1641412.44</v>
      </c>
      <c r="H47" s="273">
        <v>541270.17999999993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1356970.46</v>
      </c>
      <c r="P47" s="273">
        <v>1862807.5399999998</v>
      </c>
      <c r="Q47" s="273">
        <v>0</v>
      </c>
      <c r="R47" s="273">
        <v>1040388.71</v>
      </c>
      <c r="S47" s="273">
        <v>604774.12</v>
      </c>
      <c r="T47" s="273">
        <v>143898.94</v>
      </c>
      <c r="U47" s="273">
        <v>1696691.8199999998</v>
      </c>
      <c r="V47" s="273">
        <v>419.09999999999997</v>
      </c>
      <c r="W47" s="273">
        <v>981955.03</v>
      </c>
      <c r="X47" s="273">
        <v>261937.56999999998</v>
      </c>
      <c r="Y47" s="273">
        <v>646838.34000000008</v>
      </c>
      <c r="Z47" s="273">
        <v>0</v>
      </c>
      <c r="AA47" s="273">
        <v>101716.3</v>
      </c>
      <c r="AB47" s="273">
        <v>2340771.35</v>
      </c>
      <c r="AC47" s="273">
        <v>870403.14</v>
      </c>
      <c r="AD47" s="273">
        <v>0</v>
      </c>
      <c r="AE47" s="273">
        <v>735837.72</v>
      </c>
      <c r="AF47" s="273">
        <v>0</v>
      </c>
      <c r="AG47" s="273">
        <v>6904641.9600000028</v>
      </c>
      <c r="AH47" s="273">
        <v>0</v>
      </c>
      <c r="AI47" s="273">
        <v>0</v>
      </c>
      <c r="AJ47" s="273">
        <v>846201.80000000028</v>
      </c>
      <c r="AK47" s="273">
        <v>447554.13</v>
      </c>
      <c r="AL47" s="273">
        <v>0</v>
      </c>
      <c r="AM47" s="273">
        <v>25840.06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2467329.77</v>
      </c>
      <c r="AW47" s="273">
        <v>1912629.83</v>
      </c>
      <c r="AX47" s="273">
        <v>0</v>
      </c>
      <c r="AY47" s="273">
        <v>1501674.06</v>
      </c>
      <c r="AZ47" s="273">
        <v>0</v>
      </c>
      <c r="BA47" s="273">
        <v>69429.64</v>
      </c>
      <c r="BB47" s="273">
        <v>406480.85</v>
      </c>
      <c r="BC47" s="273">
        <v>339691.01999999996</v>
      </c>
      <c r="BD47" s="273">
        <v>477898.52000000008</v>
      </c>
      <c r="BE47" s="273">
        <v>619734.26</v>
      </c>
      <c r="BF47" s="273">
        <v>1680806.2400000002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449061.97000000003</v>
      </c>
      <c r="BM47" s="273">
        <v>0</v>
      </c>
      <c r="BN47" s="273">
        <v>938182.58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6277.6599999999989</v>
      </c>
      <c r="BX47" s="273">
        <v>586540.96</v>
      </c>
      <c r="BY47" s="273">
        <v>687958.53</v>
      </c>
      <c r="BZ47" s="273">
        <v>153704.35</v>
      </c>
      <c r="CA47" s="273">
        <v>0</v>
      </c>
      <c r="CB47" s="273">
        <v>0</v>
      </c>
      <c r="CC47" s="273">
        <v>1522404.8300000003</v>
      </c>
      <c r="CD47" s="16"/>
      <c r="CE47" s="25">
        <v>52703225.630000018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0</v>
      </c>
      <c r="C51" s="273">
        <v>2178639.41</v>
      </c>
      <c r="D51" s="273">
        <v>912332.82</v>
      </c>
      <c r="E51" s="273">
        <v>1382985.24</v>
      </c>
      <c r="F51" s="273">
        <v>286412.38</v>
      </c>
      <c r="G51" s="273">
        <v>403614.73000000004</v>
      </c>
      <c r="H51" s="273">
        <v>172644.41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424401.54000000004</v>
      </c>
      <c r="P51" s="273">
        <v>1796745.43</v>
      </c>
      <c r="Q51" s="273">
        <v>0</v>
      </c>
      <c r="R51" s="273">
        <v>463272.05</v>
      </c>
      <c r="S51" s="273">
        <v>135658.72</v>
      </c>
      <c r="T51" s="273">
        <v>13282.34</v>
      </c>
      <c r="U51" s="273">
        <v>186897.21</v>
      </c>
      <c r="V51" s="273">
        <v>3942.44</v>
      </c>
      <c r="W51" s="273">
        <v>344406.26</v>
      </c>
      <c r="X51" s="273">
        <v>140864.72</v>
      </c>
      <c r="Y51" s="273">
        <v>543652.24</v>
      </c>
      <c r="Z51" s="273">
        <v>0</v>
      </c>
      <c r="AA51" s="273">
        <v>208024.50999999998</v>
      </c>
      <c r="AB51" s="273">
        <v>443294.79000000004</v>
      </c>
      <c r="AC51" s="273">
        <v>156902.06</v>
      </c>
      <c r="AD51" s="273">
        <v>3289.59</v>
      </c>
      <c r="AE51" s="273">
        <v>188574.96</v>
      </c>
      <c r="AF51" s="273">
        <v>0</v>
      </c>
      <c r="AG51" s="273">
        <v>2171092.09</v>
      </c>
      <c r="AH51" s="273">
        <v>0</v>
      </c>
      <c r="AI51" s="273">
        <v>0</v>
      </c>
      <c r="AJ51" s="273">
        <v>223332.85</v>
      </c>
      <c r="AK51" s="273">
        <v>90359.4</v>
      </c>
      <c r="AL51" s="273">
        <v>0</v>
      </c>
      <c r="AM51" s="273">
        <v>11041.779999999999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574985.54999999993</v>
      </c>
      <c r="AW51" s="273">
        <v>236.3</v>
      </c>
      <c r="AX51" s="273">
        <v>0</v>
      </c>
      <c r="AY51" s="273">
        <v>336926.25</v>
      </c>
      <c r="AZ51" s="273">
        <v>0</v>
      </c>
      <c r="BA51" s="273">
        <v>53541.32</v>
      </c>
      <c r="BB51" s="273">
        <v>7805.5099999999993</v>
      </c>
      <c r="BC51" s="273">
        <v>56660.61</v>
      </c>
      <c r="BD51" s="273">
        <v>187843.75</v>
      </c>
      <c r="BE51" s="273">
        <v>3616780.16</v>
      </c>
      <c r="BF51" s="273">
        <v>133368.15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79512.42</v>
      </c>
      <c r="BM51" s="273">
        <v>0</v>
      </c>
      <c r="BN51" s="273">
        <v>330421.31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35447.86</v>
      </c>
      <c r="BX51" s="273">
        <v>39060.44</v>
      </c>
      <c r="BY51" s="273">
        <v>106981.97</v>
      </c>
      <c r="BZ51" s="273">
        <v>0</v>
      </c>
      <c r="CA51" s="273">
        <v>0</v>
      </c>
      <c r="CB51" s="273">
        <v>0</v>
      </c>
      <c r="CC51" s="273">
        <v>447948.60999999987</v>
      </c>
      <c r="CD51" s="16"/>
      <c r="CE51" s="25">
        <v>18893184.18</v>
      </c>
    </row>
    <row r="52" spans="1:84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329">
        <v>6010</v>
      </c>
      <c r="D55" s="329">
        <v>6030</v>
      </c>
      <c r="E55" s="329">
        <v>6070</v>
      </c>
      <c r="F55" s="329">
        <v>6100</v>
      </c>
      <c r="G55" s="329">
        <v>6120</v>
      </c>
      <c r="H55" s="329">
        <v>6140</v>
      </c>
      <c r="I55" s="329">
        <v>6150</v>
      </c>
      <c r="J55" s="329">
        <v>6170</v>
      </c>
      <c r="K55" s="329">
        <v>6200</v>
      </c>
      <c r="L55" s="329">
        <v>6210</v>
      </c>
      <c r="M55" s="329">
        <v>6330</v>
      </c>
      <c r="N55" s="329">
        <v>6400</v>
      </c>
      <c r="O55" s="329">
        <v>7010</v>
      </c>
      <c r="P55" s="329">
        <v>7020</v>
      </c>
      <c r="Q55" s="329">
        <v>7030</v>
      </c>
      <c r="R55" s="329">
        <v>7040</v>
      </c>
      <c r="S55" s="329">
        <v>7050</v>
      </c>
      <c r="T55" s="329">
        <v>7060</v>
      </c>
      <c r="U55" s="329">
        <v>7070</v>
      </c>
      <c r="V55" s="329">
        <v>7110</v>
      </c>
      <c r="W55" s="329">
        <v>7120</v>
      </c>
      <c r="X55" s="329">
        <v>7130</v>
      </c>
      <c r="Y55" s="329">
        <v>7140</v>
      </c>
      <c r="Z55" s="329">
        <v>7150</v>
      </c>
      <c r="AA55" s="329">
        <v>7160</v>
      </c>
      <c r="AB55" s="329">
        <v>7170</v>
      </c>
      <c r="AC55" s="329">
        <v>7180</v>
      </c>
      <c r="AD55" s="329">
        <v>7190</v>
      </c>
      <c r="AE55" s="329">
        <v>7200</v>
      </c>
      <c r="AF55" s="329">
        <v>7220</v>
      </c>
      <c r="AG55" s="329">
        <v>7230</v>
      </c>
      <c r="AH55" s="329">
        <v>7240</v>
      </c>
      <c r="AI55" s="329">
        <v>7250</v>
      </c>
      <c r="AJ55" s="329">
        <v>7260</v>
      </c>
      <c r="AK55" s="329">
        <v>7310</v>
      </c>
      <c r="AL55" s="329">
        <v>7320</v>
      </c>
      <c r="AM55" s="329">
        <v>7330</v>
      </c>
      <c r="AN55" s="329">
        <v>7340</v>
      </c>
      <c r="AO55" s="329">
        <v>7350</v>
      </c>
      <c r="AP55" s="329">
        <v>7380</v>
      </c>
      <c r="AQ55" s="329">
        <v>7390</v>
      </c>
      <c r="AR55" s="329">
        <v>7400</v>
      </c>
      <c r="AS55" s="329">
        <v>7410</v>
      </c>
      <c r="AT55" s="329">
        <v>7420</v>
      </c>
      <c r="AU55" s="329">
        <v>7430</v>
      </c>
      <c r="AV55" s="329">
        <v>7490</v>
      </c>
      <c r="AW55" s="329">
        <v>8200</v>
      </c>
      <c r="AX55" s="329">
        <v>8310</v>
      </c>
      <c r="AY55" s="329">
        <v>8320</v>
      </c>
      <c r="AZ55" s="329">
        <v>8330</v>
      </c>
      <c r="BA55" s="329">
        <v>8350</v>
      </c>
      <c r="BB55" s="329">
        <v>8360</v>
      </c>
      <c r="BC55" s="329">
        <v>8370</v>
      </c>
      <c r="BD55" s="329">
        <v>8420</v>
      </c>
      <c r="BE55" s="329">
        <v>8430</v>
      </c>
      <c r="BF55" s="329">
        <v>8460</v>
      </c>
      <c r="BG55" s="329">
        <v>8470</v>
      </c>
      <c r="BH55" s="329">
        <v>8480</v>
      </c>
      <c r="BI55" s="329">
        <v>8490</v>
      </c>
      <c r="BJ55" s="329">
        <v>8510</v>
      </c>
      <c r="BK55" s="329">
        <v>8530</v>
      </c>
      <c r="BL55" s="329">
        <v>8560</v>
      </c>
      <c r="BM55" s="329">
        <v>8590</v>
      </c>
      <c r="BN55" s="329">
        <v>8610</v>
      </c>
      <c r="BO55" s="329">
        <v>8620</v>
      </c>
      <c r="BP55" s="329">
        <v>8630</v>
      </c>
      <c r="BQ55" s="329">
        <v>8640</v>
      </c>
      <c r="BR55" s="329">
        <v>8650</v>
      </c>
      <c r="BS55" s="329">
        <v>8660</v>
      </c>
      <c r="BT55" s="329">
        <v>8670</v>
      </c>
      <c r="BU55" s="329">
        <v>8680</v>
      </c>
      <c r="BV55" s="329">
        <v>8690</v>
      </c>
      <c r="BW55" s="329">
        <v>8700</v>
      </c>
      <c r="BX55" s="329">
        <v>8710</v>
      </c>
      <c r="BY55" s="329">
        <v>8720</v>
      </c>
      <c r="BZ55" s="329">
        <v>8730</v>
      </c>
      <c r="CA55" s="329">
        <v>8740</v>
      </c>
      <c r="CB55" s="329">
        <v>8770</v>
      </c>
      <c r="CC55" s="329">
        <v>8790</v>
      </c>
      <c r="CD55" s="18" t="s">
        <v>114</v>
      </c>
      <c r="CE55" s="329">
        <v>9999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38475</v>
      </c>
      <c r="D59" s="273">
        <v>21468</v>
      </c>
      <c r="E59" s="273">
        <v>32356</v>
      </c>
      <c r="F59" s="273">
        <v>3789</v>
      </c>
      <c r="G59" s="273">
        <v>10617</v>
      </c>
      <c r="H59" s="273">
        <v>2736</v>
      </c>
      <c r="I59" s="273">
        <v>0</v>
      </c>
      <c r="J59" s="273">
        <v>3511</v>
      </c>
      <c r="K59" s="273">
        <v>0</v>
      </c>
      <c r="L59" s="273">
        <v>0</v>
      </c>
      <c r="M59" s="273">
        <v>0</v>
      </c>
      <c r="N59" s="273">
        <v>10357</v>
      </c>
      <c r="O59" s="273">
        <v>0</v>
      </c>
      <c r="P59" s="273">
        <v>0</v>
      </c>
      <c r="Q59" s="273">
        <v>0</v>
      </c>
      <c r="R59" s="273">
        <v>0</v>
      </c>
      <c r="S59" s="331">
        <v>0</v>
      </c>
      <c r="T59" s="331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  <c r="Z59" s="273">
        <v>0</v>
      </c>
      <c r="AA59" s="273">
        <v>0</v>
      </c>
      <c r="AB59" s="331">
        <v>0</v>
      </c>
      <c r="AC59" s="273">
        <v>0</v>
      </c>
      <c r="AD59" s="273">
        <v>0</v>
      </c>
      <c r="AE59" s="273">
        <v>0</v>
      </c>
      <c r="AF59" s="273">
        <v>0</v>
      </c>
      <c r="AG59" s="273">
        <v>0</v>
      </c>
      <c r="AH59" s="273">
        <v>0</v>
      </c>
      <c r="AI59" s="273">
        <v>0</v>
      </c>
      <c r="AJ59" s="273">
        <v>0</v>
      </c>
      <c r="AK59" s="273">
        <v>0</v>
      </c>
      <c r="AL59" s="273">
        <v>0</v>
      </c>
      <c r="AM59" s="273">
        <v>0</v>
      </c>
      <c r="AN59" s="273">
        <v>0</v>
      </c>
      <c r="AO59" s="273">
        <v>0</v>
      </c>
      <c r="AP59" s="273">
        <v>0</v>
      </c>
      <c r="AQ59" s="273">
        <v>0</v>
      </c>
      <c r="AR59" s="273">
        <v>0</v>
      </c>
      <c r="AS59" s="273">
        <v>0</v>
      </c>
      <c r="AT59" s="273">
        <v>0</v>
      </c>
      <c r="AU59" s="273">
        <v>0</v>
      </c>
      <c r="AV59" s="273">
        <v>0</v>
      </c>
      <c r="AW59" s="331">
        <v>0</v>
      </c>
      <c r="AX59" s="331">
        <v>0</v>
      </c>
      <c r="AY59" s="273">
        <v>0</v>
      </c>
      <c r="AZ59" s="273">
        <v>0</v>
      </c>
      <c r="BA59" s="331">
        <v>0</v>
      </c>
      <c r="BB59" s="331">
        <v>0</v>
      </c>
      <c r="BC59" s="331">
        <v>0</v>
      </c>
      <c r="BD59" s="331">
        <v>0</v>
      </c>
      <c r="BE59" s="332">
        <v>685566.7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11">
        <v>808875.7</v>
      </c>
    </row>
    <row r="60" spans="1:84" s="201" customFormat="1" ht="15.75" customHeight="1" x14ac:dyDescent="0.25">
      <c r="A60" s="207" t="s">
        <v>261</v>
      </c>
      <c r="B60" s="208"/>
      <c r="C60" s="277">
        <v>324.79273146235715</v>
      </c>
      <c r="D60" s="277">
        <v>145.05574039108828</v>
      </c>
      <c r="E60" s="277">
        <v>184.55449175554048</v>
      </c>
      <c r="F60" s="277">
        <v>33.580615748824577</v>
      </c>
      <c r="G60" s="277">
        <v>66.812128073039432</v>
      </c>
      <c r="H60" s="277">
        <v>19.928693147954974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52.607972595533155</v>
      </c>
      <c r="P60" s="277">
        <v>80.251389715034051</v>
      </c>
      <c r="Q60" s="277">
        <v>0</v>
      </c>
      <c r="R60" s="277">
        <v>38.661652049498407</v>
      </c>
      <c r="S60" s="277">
        <v>25.974017804661095</v>
      </c>
      <c r="T60" s="277">
        <v>5.020141095202721</v>
      </c>
      <c r="U60" s="277">
        <v>71.071124647798484</v>
      </c>
      <c r="V60" s="277">
        <v>7.6472602729250327E-3</v>
      </c>
      <c r="W60" s="277">
        <v>25.623883558133716</v>
      </c>
      <c r="X60" s="277">
        <v>13.217745203668802</v>
      </c>
      <c r="Y60" s="277">
        <v>33.501463009109386</v>
      </c>
      <c r="Z60" s="277">
        <v>6.9129602730256217</v>
      </c>
      <c r="AA60" s="277">
        <v>3.6667006844292191</v>
      </c>
      <c r="AB60" s="277">
        <v>84.67849176922212</v>
      </c>
      <c r="AC60" s="277">
        <v>33.676544515934722</v>
      </c>
      <c r="AD60" s="277">
        <v>0</v>
      </c>
      <c r="AE60" s="277">
        <v>29.215463694628021</v>
      </c>
      <c r="AF60" s="277">
        <v>0</v>
      </c>
      <c r="AG60" s="277">
        <v>313.58944721731655</v>
      </c>
      <c r="AH60" s="277">
        <v>0</v>
      </c>
      <c r="AI60" s="277">
        <v>0</v>
      </c>
      <c r="AJ60" s="277">
        <v>79.130157523406822</v>
      </c>
      <c r="AK60" s="277">
        <v>17.429189723639837</v>
      </c>
      <c r="AL60" s="277">
        <v>0</v>
      </c>
      <c r="AM60" s="277">
        <v>0.99924041082202197</v>
      </c>
      <c r="AN60" s="277">
        <v>0</v>
      </c>
      <c r="AO60" s="277">
        <v>0</v>
      </c>
      <c r="AP60" s="277">
        <v>86.613790399094015</v>
      </c>
      <c r="AQ60" s="277">
        <v>0</v>
      </c>
      <c r="AR60" s="277">
        <v>0</v>
      </c>
      <c r="AS60" s="277">
        <v>0</v>
      </c>
      <c r="AT60" s="277">
        <v>0</v>
      </c>
      <c r="AU60" s="277">
        <v>0</v>
      </c>
      <c r="AV60" s="277">
        <v>124.22145340764091</v>
      </c>
      <c r="AW60" s="277">
        <v>75.177161633537366</v>
      </c>
      <c r="AX60" s="277">
        <v>0</v>
      </c>
      <c r="AY60" s="277">
        <v>66.359290401868591</v>
      </c>
      <c r="AZ60" s="277">
        <v>0</v>
      </c>
      <c r="BA60" s="277">
        <v>3.3545342461158181</v>
      </c>
      <c r="BB60" s="277">
        <v>17.925072600284238</v>
      </c>
      <c r="BC60" s="277">
        <v>14.311701367902506</v>
      </c>
      <c r="BD60" s="277">
        <v>21.873389038099535</v>
      </c>
      <c r="BE60" s="277">
        <v>23.789351366604201</v>
      </c>
      <c r="BF60" s="277">
        <v>81.164659577922649</v>
      </c>
      <c r="BG60" s="277">
        <v>0</v>
      </c>
      <c r="BH60" s="277">
        <v>0</v>
      </c>
      <c r="BI60" s="277">
        <v>0</v>
      </c>
      <c r="BJ60" s="277">
        <v>0</v>
      </c>
      <c r="BK60" s="277">
        <v>0</v>
      </c>
      <c r="BL60" s="277">
        <v>3.695208903603397</v>
      </c>
      <c r="BM60" s="277">
        <v>0</v>
      </c>
      <c r="BN60" s="277">
        <v>29.66491163977193</v>
      </c>
      <c r="BO60" s="277">
        <v>0</v>
      </c>
      <c r="BP60" s="277">
        <v>0</v>
      </c>
      <c r="BQ60" s="277">
        <v>0</v>
      </c>
      <c r="BR60" s="277">
        <v>0</v>
      </c>
      <c r="BS60" s="277">
        <v>0</v>
      </c>
      <c r="BT60" s="277">
        <v>0</v>
      </c>
      <c r="BU60" s="277">
        <v>0</v>
      </c>
      <c r="BV60" s="277">
        <v>0</v>
      </c>
      <c r="BW60" s="277">
        <v>0.18257054792019584</v>
      </c>
      <c r="BX60" s="277">
        <v>24.998874654109745</v>
      </c>
      <c r="BY60" s="277">
        <v>22.140640407925943</v>
      </c>
      <c r="BZ60" s="277">
        <v>5.5269458896538426</v>
      </c>
      <c r="CA60" s="277">
        <v>0</v>
      </c>
      <c r="CB60" s="277">
        <v>0</v>
      </c>
      <c r="CC60" s="277">
        <v>55.486295882810097</v>
      </c>
      <c r="CD60" s="209" t="s">
        <v>247</v>
      </c>
      <c r="CE60" s="227">
        <v>2346.4454852950071</v>
      </c>
    </row>
    <row r="61" spans="1:84" x14ac:dyDescent="0.25">
      <c r="A61" s="31" t="s">
        <v>262</v>
      </c>
      <c r="B61" s="16"/>
      <c r="C61" s="273">
        <v>42054466.460000016</v>
      </c>
      <c r="D61" s="273">
        <v>18691621.540000003</v>
      </c>
      <c r="E61" s="273">
        <v>22525275.219999999</v>
      </c>
      <c r="F61" s="273">
        <v>4580851.4000000004</v>
      </c>
      <c r="G61" s="273">
        <v>7147080.0499999998</v>
      </c>
      <c r="H61" s="273">
        <v>2629034.2999999998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8591325.3499999996</v>
      </c>
      <c r="P61" s="273">
        <v>10627436.219999999</v>
      </c>
      <c r="Q61" s="273">
        <v>0</v>
      </c>
      <c r="R61" s="273">
        <v>5655531.1699999999</v>
      </c>
      <c r="S61" s="273">
        <v>1927041.0799999998</v>
      </c>
      <c r="T61" s="273">
        <v>699525.5</v>
      </c>
      <c r="U61" s="273">
        <v>5700648.6600000001</v>
      </c>
      <c r="V61" s="273">
        <v>1715.05</v>
      </c>
      <c r="W61" s="273">
        <v>5396633.7699999986</v>
      </c>
      <c r="X61" s="273">
        <v>1810910.74</v>
      </c>
      <c r="Y61" s="273">
        <v>3863108.3299999991</v>
      </c>
      <c r="Z61" s="273">
        <v>0</v>
      </c>
      <c r="AA61" s="273">
        <v>502510.42</v>
      </c>
      <c r="AB61" s="273">
        <v>10769353.849999998</v>
      </c>
      <c r="AC61" s="273">
        <v>3530390.4699999997</v>
      </c>
      <c r="AD61" s="273">
        <v>0</v>
      </c>
      <c r="AE61" s="273">
        <v>2826890.66</v>
      </c>
      <c r="AF61" s="273">
        <v>0</v>
      </c>
      <c r="AG61" s="273">
        <v>46710008.499999985</v>
      </c>
      <c r="AH61" s="273">
        <v>0</v>
      </c>
      <c r="AI61" s="273">
        <v>0</v>
      </c>
      <c r="AJ61" s="273">
        <v>3652578.0100000012</v>
      </c>
      <c r="AK61" s="273">
        <v>1810824.02</v>
      </c>
      <c r="AL61" s="273">
        <v>0</v>
      </c>
      <c r="AM61" s="273">
        <v>102485.17</v>
      </c>
      <c r="AN61" s="273">
        <v>0</v>
      </c>
      <c r="AO61" s="273">
        <v>0</v>
      </c>
      <c r="AP61" s="273">
        <v>0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13203281.289999997</v>
      </c>
      <c r="AW61" s="273">
        <v>8210728.3399999989</v>
      </c>
      <c r="AX61" s="273">
        <v>0</v>
      </c>
      <c r="AY61" s="273">
        <v>4174012.120000001</v>
      </c>
      <c r="AZ61" s="273">
        <v>0</v>
      </c>
      <c r="BA61" s="273">
        <v>146188.53</v>
      </c>
      <c r="BB61" s="273">
        <v>2231404.21</v>
      </c>
      <c r="BC61" s="273">
        <v>1313727.5799999998</v>
      </c>
      <c r="BD61" s="273">
        <v>1212218.08</v>
      </c>
      <c r="BE61" s="273">
        <v>2552133.02</v>
      </c>
      <c r="BF61" s="273">
        <v>4704954.5</v>
      </c>
      <c r="BG61" s="273">
        <v>0</v>
      </c>
      <c r="BH61" s="273">
        <v>0</v>
      </c>
      <c r="BI61" s="273">
        <v>0</v>
      </c>
      <c r="BJ61" s="273">
        <v>0</v>
      </c>
      <c r="BK61" s="273">
        <v>0</v>
      </c>
      <c r="BL61" s="273">
        <v>1220281.95</v>
      </c>
      <c r="BM61" s="273">
        <v>0</v>
      </c>
      <c r="BN61" s="273">
        <v>7322796.2700000005</v>
      </c>
      <c r="BO61" s="273">
        <v>0</v>
      </c>
      <c r="BP61" s="273">
        <v>0</v>
      </c>
      <c r="BQ61" s="273">
        <v>0</v>
      </c>
      <c r="BR61" s="273">
        <v>0</v>
      </c>
      <c r="BS61" s="273">
        <v>0</v>
      </c>
      <c r="BT61" s="273">
        <v>0</v>
      </c>
      <c r="BU61" s="273">
        <v>0</v>
      </c>
      <c r="BV61" s="273">
        <v>0</v>
      </c>
      <c r="BW61" s="273">
        <v>59207.919999999991</v>
      </c>
      <c r="BX61" s="273">
        <v>3492452.59</v>
      </c>
      <c r="BY61" s="273">
        <v>4522846.0100000007</v>
      </c>
      <c r="BZ61" s="273">
        <v>791010.22999999986</v>
      </c>
      <c r="CA61" s="273">
        <v>0</v>
      </c>
      <c r="CB61" s="273">
        <v>0</v>
      </c>
      <c r="CC61" s="273">
        <v>5706184.2700000042</v>
      </c>
      <c r="CD61" s="24" t="s">
        <v>247</v>
      </c>
      <c r="CE61" s="25">
        <v>272670672.85000002</v>
      </c>
    </row>
    <row r="62" spans="1:84" x14ac:dyDescent="0.25">
      <c r="A62" s="31" t="s">
        <v>10</v>
      </c>
      <c r="B62" s="16"/>
      <c r="C62" s="25">
        <v>7364770</v>
      </c>
      <c r="D62" s="25">
        <v>3345064</v>
      </c>
      <c r="E62" s="25">
        <v>4253743</v>
      </c>
      <c r="F62" s="25">
        <v>867513</v>
      </c>
      <c r="G62" s="25">
        <v>1641412</v>
      </c>
      <c r="H62" s="25">
        <v>541270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1356970</v>
      </c>
      <c r="P62" s="25">
        <v>1862808</v>
      </c>
      <c r="Q62" s="25">
        <v>0</v>
      </c>
      <c r="R62" s="25">
        <v>1040389</v>
      </c>
      <c r="S62" s="25">
        <v>604774</v>
      </c>
      <c r="T62" s="25">
        <v>143899</v>
      </c>
      <c r="U62" s="25">
        <v>1696692</v>
      </c>
      <c r="V62" s="25">
        <v>419</v>
      </c>
      <c r="W62" s="25">
        <v>981955</v>
      </c>
      <c r="X62" s="25">
        <v>261938</v>
      </c>
      <c r="Y62" s="25">
        <v>646838</v>
      </c>
      <c r="Z62" s="25">
        <v>0</v>
      </c>
      <c r="AA62" s="25">
        <v>101716</v>
      </c>
      <c r="AB62" s="25">
        <v>2340771</v>
      </c>
      <c r="AC62" s="25">
        <v>870403</v>
      </c>
      <c r="AD62" s="25">
        <v>0</v>
      </c>
      <c r="AE62" s="25">
        <v>735838</v>
      </c>
      <c r="AF62" s="25">
        <v>0</v>
      </c>
      <c r="AG62" s="25">
        <v>6904642</v>
      </c>
      <c r="AH62" s="25">
        <v>0</v>
      </c>
      <c r="AI62" s="25">
        <v>0</v>
      </c>
      <c r="AJ62" s="25">
        <v>846202</v>
      </c>
      <c r="AK62" s="25">
        <v>447554</v>
      </c>
      <c r="AL62" s="25">
        <v>0</v>
      </c>
      <c r="AM62" s="25">
        <v>25840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2467330</v>
      </c>
      <c r="AW62" s="25">
        <v>1912630</v>
      </c>
      <c r="AX62" s="25">
        <v>0</v>
      </c>
      <c r="AY62" s="25">
        <v>1501674</v>
      </c>
      <c r="AZ62" s="25">
        <v>0</v>
      </c>
      <c r="BA62" s="25">
        <v>69430</v>
      </c>
      <c r="BB62" s="25">
        <v>406481</v>
      </c>
      <c r="BC62" s="25">
        <v>339691</v>
      </c>
      <c r="BD62" s="25">
        <v>477899</v>
      </c>
      <c r="BE62" s="25">
        <v>619734</v>
      </c>
      <c r="BF62" s="25">
        <v>1680806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449062</v>
      </c>
      <c r="BM62" s="25">
        <v>0</v>
      </c>
      <c r="BN62" s="25">
        <v>938183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6278</v>
      </c>
      <c r="BX62" s="25">
        <v>586541</v>
      </c>
      <c r="BY62" s="25">
        <v>687959</v>
      </c>
      <c r="BZ62" s="25">
        <v>153704</v>
      </c>
      <c r="CA62" s="25">
        <v>0</v>
      </c>
      <c r="CB62" s="25">
        <v>0</v>
      </c>
      <c r="CC62" s="25">
        <v>1522405</v>
      </c>
      <c r="CD62" s="24" t="s">
        <v>247</v>
      </c>
      <c r="CE62" s="25">
        <v>52703227</v>
      </c>
    </row>
    <row r="63" spans="1:84" x14ac:dyDescent="0.25">
      <c r="A63" s="31" t="s">
        <v>263</v>
      </c>
      <c r="B63" s="16"/>
      <c r="C63" s="273">
        <v>10936.89</v>
      </c>
      <c r="D63" s="273">
        <v>502575</v>
      </c>
      <c r="E63" s="273">
        <v>0</v>
      </c>
      <c r="F63" s="273">
        <v>60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270</v>
      </c>
      <c r="P63" s="273">
        <v>468921.81</v>
      </c>
      <c r="Q63" s="273">
        <v>0</v>
      </c>
      <c r="R63" s="273">
        <v>3392005.69</v>
      </c>
      <c r="S63" s="273">
        <v>0</v>
      </c>
      <c r="T63" s="273">
        <v>0</v>
      </c>
      <c r="U63" s="273">
        <v>0</v>
      </c>
      <c r="V63" s="273">
        <v>0</v>
      </c>
      <c r="W63" s="273">
        <v>0</v>
      </c>
      <c r="X63" s="273">
        <v>0</v>
      </c>
      <c r="Y63" s="273">
        <v>0</v>
      </c>
      <c r="Z63" s="273">
        <v>0</v>
      </c>
      <c r="AA63" s="273">
        <v>0</v>
      </c>
      <c r="AB63" s="273">
        <v>0</v>
      </c>
      <c r="AC63" s="273">
        <v>0</v>
      </c>
      <c r="AD63" s="273">
        <v>0</v>
      </c>
      <c r="AE63" s="273">
        <v>0</v>
      </c>
      <c r="AF63" s="273">
        <v>0</v>
      </c>
      <c r="AG63" s="273">
        <v>5619212.6100000003</v>
      </c>
      <c r="AH63" s="273">
        <v>0</v>
      </c>
      <c r="AI63" s="273">
        <v>0</v>
      </c>
      <c r="AJ63" s="273">
        <v>0</v>
      </c>
      <c r="AK63" s="273">
        <v>0</v>
      </c>
      <c r="AL63" s="273">
        <v>0</v>
      </c>
      <c r="AM63" s="273">
        <v>0</v>
      </c>
      <c r="AN63" s="273">
        <v>0</v>
      </c>
      <c r="AO63" s="273">
        <v>0</v>
      </c>
      <c r="AP63" s="273">
        <v>0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1849749.17</v>
      </c>
      <c r="AW63" s="273">
        <v>1065</v>
      </c>
      <c r="AX63" s="273">
        <v>0</v>
      </c>
      <c r="AY63" s="273">
        <v>0</v>
      </c>
      <c r="AZ63" s="273">
        <v>0</v>
      </c>
      <c r="BA63" s="273">
        <v>0</v>
      </c>
      <c r="BB63" s="273">
        <v>0</v>
      </c>
      <c r="BC63" s="273">
        <v>0</v>
      </c>
      <c r="BD63" s="273">
        <v>0</v>
      </c>
      <c r="BE63" s="273">
        <v>1925</v>
      </c>
      <c r="BF63" s="273">
        <v>0</v>
      </c>
      <c r="BG63" s="273">
        <v>0</v>
      </c>
      <c r="BH63" s="273">
        <v>0</v>
      </c>
      <c r="BI63" s="273">
        <v>0</v>
      </c>
      <c r="BJ63" s="273">
        <v>0</v>
      </c>
      <c r="BK63" s="273">
        <v>0</v>
      </c>
      <c r="BL63" s="273">
        <v>0</v>
      </c>
      <c r="BM63" s="273">
        <v>0</v>
      </c>
      <c r="BN63" s="273">
        <v>164421.85999999999</v>
      </c>
      <c r="BO63" s="273">
        <v>0</v>
      </c>
      <c r="BP63" s="273">
        <v>0</v>
      </c>
      <c r="BQ63" s="273">
        <v>0</v>
      </c>
      <c r="BR63" s="273">
        <v>0</v>
      </c>
      <c r="BS63" s="273">
        <v>0</v>
      </c>
      <c r="BT63" s="273">
        <v>0</v>
      </c>
      <c r="BU63" s="273">
        <v>0</v>
      </c>
      <c r="BV63" s="273">
        <v>0</v>
      </c>
      <c r="BW63" s="273">
        <v>1745655.2999999998</v>
      </c>
      <c r="BX63" s="273">
        <v>4410</v>
      </c>
      <c r="BY63" s="273">
        <v>2285.54</v>
      </c>
      <c r="BZ63" s="273">
        <v>0</v>
      </c>
      <c r="CA63" s="273">
        <v>0</v>
      </c>
      <c r="CB63" s="273">
        <v>0</v>
      </c>
      <c r="CC63" s="273">
        <v>9340157.4100000001</v>
      </c>
      <c r="CD63" s="24" t="s">
        <v>247</v>
      </c>
      <c r="CE63" s="25">
        <v>23103651.279999997</v>
      </c>
    </row>
    <row r="64" spans="1:84" x14ac:dyDescent="0.25">
      <c r="A64" s="31" t="s">
        <v>264</v>
      </c>
      <c r="B64" s="16"/>
      <c r="C64" s="273">
        <v>4903125.17</v>
      </c>
      <c r="D64" s="273">
        <v>1312837.7700000009</v>
      </c>
      <c r="E64" s="273">
        <v>2010980.23</v>
      </c>
      <c r="F64" s="273">
        <v>202330.50999999998</v>
      </c>
      <c r="G64" s="273">
        <v>334687.41000000009</v>
      </c>
      <c r="H64" s="273">
        <v>38357.17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1050852.04</v>
      </c>
      <c r="P64" s="273">
        <v>23131478.279999997</v>
      </c>
      <c r="Q64" s="273">
        <v>0</v>
      </c>
      <c r="R64" s="273">
        <v>1430849.2899999998</v>
      </c>
      <c r="S64" s="273">
        <v>794571.72000000009</v>
      </c>
      <c r="T64" s="273">
        <v>497037.03</v>
      </c>
      <c r="U64" s="273">
        <v>7048601.8999999994</v>
      </c>
      <c r="V64" s="273">
        <v>0</v>
      </c>
      <c r="W64" s="273">
        <v>901431.39000000013</v>
      </c>
      <c r="X64" s="273">
        <v>505115.84</v>
      </c>
      <c r="Y64" s="273">
        <v>5544434.4499999993</v>
      </c>
      <c r="Z64" s="273">
        <v>0</v>
      </c>
      <c r="AA64" s="273">
        <v>318759.75</v>
      </c>
      <c r="AB64" s="273">
        <v>13633177.490000002</v>
      </c>
      <c r="AC64" s="273">
        <v>679534.12000000011</v>
      </c>
      <c r="AD64" s="273">
        <v>30911.870000000003</v>
      </c>
      <c r="AE64" s="273">
        <v>75364.259999999995</v>
      </c>
      <c r="AF64" s="273">
        <v>0</v>
      </c>
      <c r="AG64" s="273">
        <v>5798558.2399999993</v>
      </c>
      <c r="AH64" s="273">
        <v>0</v>
      </c>
      <c r="AI64" s="273">
        <v>0</v>
      </c>
      <c r="AJ64" s="273">
        <v>266195.34999999998</v>
      </c>
      <c r="AK64" s="273">
        <v>23546.429999999993</v>
      </c>
      <c r="AL64" s="273">
        <v>0</v>
      </c>
      <c r="AM64" s="273">
        <v>4808.17</v>
      </c>
      <c r="AN64" s="273">
        <v>0</v>
      </c>
      <c r="AO64" s="273">
        <v>0</v>
      </c>
      <c r="AP64" s="273">
        <v>-625602.25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422338.11</v>
      </c>
      <c r="AW64" s="273">
        <v>2018.9099999999994</v>
      </c>
      <c r="AX64" s="273">
        <v>0</v>
      </c>
      <c r="AY64" s="273">
        <v>1697566.0000000002</v>
      </c>
      <c r="AZ64" s="273">
        <v>0</v>
      </c>
      <c r="BA64" s="273">
        <v>8068.82</v>
      </c>
      <c r="BB64" s="273">
        <v>1600.85</v>
      </c>
      <c r="BC64" s="273">
        <v>83.15</v>
      </c>
      <c r="BD64" s="273">
        <v>68618.22</v>
      </c>
      <c r="BE64" s="273">
        <v>109338.63999999998</v>
      </c>
      <c r="BF64" s="273">
        <v>500793.23999999993</v>
      </c>
      <c r="BG64" s="273">
        <v>0</v>
      </c>
      <c r="BH64" s="273">
        <v>0</v>
      </c>
      <c r="BI64" s="273">
        <v>0</v>
      </c>
      <c r="BJ64" s="273">
        <v>0</v>
      </c>
      <c r="BK64" s="273">
        <v>0</v>
      </c>
      <c r="BL64" s="273">
        <v>17761.98</v>
      </c>
      <c r="BM64" s="273">
        <v>0</v>
      </c>
      <c r="BN64" s="273">
        <v>93041.66</v>
      </c>
      <c r="BO64" s="273">
        <v>0</v>
      </c>
      <c r="BP64" s="273">
        <v>0</v>
      </c>
      <c r="BQ64" s="273">
        <v>0</v>
      </c>
      <c r="BR64" s="273">
        <v>0</v>
      </c>
      <c r="BS64" s="273">
        <v>0</v>
      </c>
      <c r="BT64" s="273">
        <v>0</v>
      </c>
      <c r="BU64" s="273">
        <v>0</v>
      </c>
      <c r="BV64" s="273">
        <v>0</v>
      </c>
      <c r="BW64" s="273">
        <v>51276.240000000005</v>
      </c>
      <c r="BX64" s="273">
        <v>24407.170000000002</v>
      </c>
      <c r="BY64" s="273">
        <v>18143.849999999999</v>
      </c>
      <c r="BZ64" s="273">
        <v>548.85</v>
      </c>
      <c r="CA64" s="273">
        <v>0</v>
      </c>
      <c r="CB64" s="273">
        <v>0</v>
      </c>
      <c r="CC64" s="273">
        <v>1857.1000000000033</v>
      </c>
      <c r="CD64" s="24" t="s">
        <v>247</v>
      </c>
      <c r="CE64" s="25">
        <v>72929406.419999957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0</v>
      </c>
      <c r="BF65" s="273">
        <v>0</v>
      </c>
      <c r="BG65" s="273">
        <v>0</v>
      </c>
      <c r="BH65" s="273">
        <v>0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660778.93999999994</v>
      </c>
      <c r="D66" s="273">
        <v>360460.73999999993</v>
      </c>
      <c r="E66" s="273">
        <v>1703752.36</v>
      </c>
      <c r="F66" s="273">
        <v>343168.64</v>
      </c>
      <c r="G66" s="273">
        <v>51585.119999999995</v>
      </c>
      <c r="H66" s="273">
        <v>36564.67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152807.06</v>
      </c>
      <c r="P66" s="273">
        <v>2459643.2000000002</v>
      </c>
      <c r="Q66" s="273">
        <v>0</v>
      </c>
      <c r="R66" s="273">
        <v>37739.01</v>
      </c>
      <c r="S66" s="273">
        <v>255072.13999999998</v>
      </c>
      <c r="T66" s="273">
        <v>1751.9</v>
      </c>
      <c r="U66" s="273">
        <v>23563493.000000004</v>
      </c>
      <c r="V66" s="273">
        <v>0</v>
      </c>
      <c r="W66" s="273">
        <v>4207704.75</v>
      </c>
      <c r="X66" s="273">
        <v>30690.15</v>
      </c>
      <c r="Y66" s="273">
        <v>69916.44</v>
      </c>
      <c r="Z66" s="273">
        <v>168113.88</v>
      </c>
      <c r="AA66" s="273">
        <v>9660.2199999999993</v>
      </c>
      <c r="AB66" s="273">
        <v>853997.25000000012</v>
      </c>
      <c r="AC66" s="273">
        <v>38524.049999999996</v>
      </c>
      <c r="AD66" s="273">
        <v>3592037.81</v>
      </c>
      <c r="AE66" s="273">
        <v>6459.11</v>
      </c>
      <c r="AF66" s="273">
        <v>0</v>
      </c>
      <c r="AG66" s="273">
        <v>12931428.470000003</v>
      </c>
      <c r="AH66" s="273">
        <v>0</v>
      </c>
      <c r="AI66" s="273">
        <v>0</v>
      </c>
      <c r="AJ66" s="273">
        <v>-343995.94999999995</v>
      </c>
      <c r="AK66" s="273">
        <v>13510.68</v>
      </c>
      <c r="AL66" s="273">
        <v>21103.759999999998</v>
      </c>
      <c r="AM66" s="273">
        <v>3000</v>
      </c>
      <c r="AN66" s="273">
        <v>0</v>
      </c>
      <c r="AO66" s="273">
        <v>0</v>
      </c>
      <c r="AP66" s="273">
        <v>0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73033.310000000027</v>
      </c>
      <c r="AW66" s="273">
        <v>-3083942.07</v>
      </c>
      <c r="AX66" s="273">
        <v>0</v>
      </c>
      <c r="AY66" s="273">
        <v>44301.56</v>
      </c>
      <c r="AZ66" s="273">
        <v>0</v>
      </c>
      <c r="BA66" s="273">
        <v>323.04000000000002</v>
      </c>
      <c r="BB66" s="273">
        <v>54.77</v>
      </c>
      <c r="BC66" s="273">
        <v>1513.02</v>
      </c>
      <c r="BD66" s="273">
        <v>3404.58</v>
      </c>
      <c r="BE66" s="273">
        <v>2977185.92</v>
      </c>
      <c r="BF66" s="273">
        <v>230082.6</v>
      </c>
      <c r="BG66" s="273">
        <v>0</v>
      </c>
      <c r="BH66" s="273">
        <v>0</v>
      </c>
      <c r="BI66" s="273">
        <v>0</v>
      </c>
      <c r="BJ66" s="273">
        <v>0</v>
      </c>
      <c r="BK66" s="273">
        <v>0</v>
      </c>
      <c r="BL66" s="273">
        <v>900.56</v>
      </c>
      <c r="BM66" s="273">
        <v>0</v>
      </c>
      <c r="BN66" s="273">
        <v>68270646.810000002</v>
      </c>
      <c r="BO66" s="273">
        <v>0</v>
      </c>
      <c r="BP66" s="273">
        <v>0</v>
      </c>
      <c r="BQ66" s="273">
        <v>0</v>
      </c>
      <c r="BR66" s="273">
        <v>0</v>
      </c>
      <c r="BS66" s="273">
        <v>0</v>
      </c>
      <c r="BT66" s="273">
        <v>0</v>
      </c>
      <c r="BU66" s="273">
        <v>0</v>
      </c>
      <c r="BV66" s="273">
        <v>0</v>
      </c>
      <c r="BW66" s="273">
        <v>2294.52</v>
      </c>
      <c r="BX66" s="273">
        <v>77259.91</v>
      </c>
      <c r="BY66" s="273">
        <v>426180.89</v>
      </c>
      <c r="BZ66" s="273">
        <v>453.9</v>
      </c>
      <c r="CA66" s="273">
        <v>0</v>
      </c>
      <c r="CB66" s="273">
        <v>0</v>
      </c>
      <c r="CC66" s="273">
        <v>60889309.18</v>
      </c>
      <c r="CD66" s="24" t="s">
        <v>247</v>
      </c>
      <c r="CE66" s="25">
        <v>181141969.90000001</v>
      </c>
    </row>
    <row r="67" spans="1:83" x14ac:dyDescent="0.25">
      <c r="A67" s="31" t="s">
        <v>15</v>
      </c>
      <c r="B67" s="16"/>
      <c r="C67" s="25">
        <v>2178639</v>
      </c>
      <c r="D67" s="25">
        <v>912333</v>
      </c>
      <c r="E67" s="25">
        <v>1382985</v>
      </c>
      <c r="F67" s="25">
        <v>286412</v>
      </c>
      <c r="G67" s="25">
        <v>403615</v>
      </c>
      <c r="H67" s="25">
        <v>172644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424402</v>
      </c>
      <c r="P67" s="25">
        <v>1796745</v>
      </c>
      <c r="Q67" s="25">
        <v>0</v>
      </c>
      <c r="R67" s="25">
        <v>463272</v>
      </c>
      <c r="S67" s="25">
        <v>135659</v>
      </c>
      <c r="T67" s="25">
        <v>13282</v>
      </c>
      <c r="U67" s="25">
        <v>186897</v>
      </c>
      <c r="V67" s="25">
        <v>3942</v>
      </c>
      <c r="W67" s="25">
        <v>344406</v>
      </c>
      <c r="X67" s="25">
        <v>140865</v>
      </c>
      <c r="Y67" s="25">
        <v>543652</v>
      </c>
      <c r="Z67" s="25">
        <v>0</v>
      </c>
      <c r="AA67" s="25">
        <v>208025</v>
      </c>
      <c r="AB67" s="25">
        <v>443295</v>
      </c>
      <c r="AC67" s="25">
        <v>156902</v>
      </c>
      <c r="AD67" s="25">
        <v>3290</v>
      </c>
      <c r="AE67" s="25">
        <v>188575</v>
      </c>
      <c r="AF67" s="25">
        <v>0</v>
      </c>
      <c r="AG67" s="25">
        <v>2171092</v>
      </c>
      <c r="AH67" s="25">
        <v>0</v>
      </c>
      <c r="AI67" s="25">
        <v>0</v>
      </c>
      <c r="AJ67" s="25">
        <v>223333</v>
      </c>
      <c r="AK67" s="25">
        <v>90359</v>
      </c>
      <c r="AL67" s="25">
        <v>0</v>
      </c>
      <c r="AM67" s="25">
        <v>11042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574986</v>
      </c>
      <c r="AW67" s="25">
        <v>236</v>
      </c>
      <c r="AX67" s="25">
        <v>0</v>
      </c>
      <c r="AY67" s="25">
        <v>336926</v>
      </c>
      <c r="AZ67" s="25">
        <v>0</v>
      </c>
      <c r="BA67" s="25">
        <v>53541</v>
      </c>
      <c r="BB67" s="25">
        <v>7806</v>
      </c>
      <c r="BC67" s="25">
        <v>56661</v>
      </c>
      <c r="BD67" s="25">
        <v>187844</v>
      </c>
      <c r="BE67" s="25">
        <v>3616780</v>
      </c>
      <c r="BF67" s="25">
        <v>133368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79512</v>
      </c>
      <c r="BM67" s="25">
        <v>0</v>
      </c>
      <c r="BN67" s="25">
        <v>330421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35448</v>
      </c>
      <c r="BX67" s="25">
        <v>39060</v>
      </c>
      <c r="BY67" s="25">
        <v>106982</v>
      </c>
      <c r="BZ67" s="25">
        <v>0</v>
      </c>
      <c r="CA67" s="25">
        <v>0</v>
      </c>
      <c r="CB67" s="25">
        <v>0</v>
      </c>
      <c r="CC67" s="25">
        <v>447949</v>
      </c>
      <c r="CD67" s="24" t="s">
        <v>247</v>
      </c>
      <c r="CE67" s="25">
        <v>18893183</v>
      </c>
    </row>
    <row r="68" spans="1:83" x14ac:dyDescent="0.25">
      <c r="A68" s="31" t="s">
        <v>267</v>
      </c>
      <c r="B68" s="25"/>
      <c r="C68" s="273">
        <v>93833.420000000013</v>
      </c>
      <c r="D68" s="273">
        <v>47400.130000000005</v>
      </c>
      <c r="E68" s="273">
        <v>80485.97</v>
      </c>
      <c r="F68" s="273">
        <v>0</v>
      </c>
      <c r="G68" s="273">
        <v>2793.28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11903.04</v>
      </c>
      <c r="P68" s="273">
        <v>1280663.9400000002</v>
      </c>
      <c r="Q68" s="273">
        <v>0</v>
      </c>
      <c r="R68" s="273">
        <v>559.35</v>
      </c>
      <c r="S68" s="273">
        <v>404.25</v>
      </c>
      <c r="T68" s="273">
        <v>0</v>
      </c>
      <c r="U68" s="273">
        <v>19085.879999999997</v>
      </c>
      <c r="V68" s="273">
        <v>0</v>
      </c>
      <c r="W68" s="273">
        <v>0</v>
      </c>
      <c r="X68" s="273">
        <v>0</v>
      </c>
      <c r="Y68" s="273">
        <v>292.98</v>
      </c>
      <c r="Z68" s="273">
        <v>0</v>
      </c>
      <c r="AA68" s="273">
        <v>0</v>
      </c>
      <c r="AB68" s="273">
        <v>2546</v>
      </c>
      <c r="AC68" s="273">
        <v>27119.48</v>
      </c>
      <c r="AD68" s="273">
        <v>0</v>
      </c>
      <c r="AE68" s="273">
        <v>42267.040000000001</v>
      </c>
      <c r="AF68" s="273">
        <v>0</v>
      </c>
      <c r="AG68" s="273">
        <v>1963719.42</v>
      </c>
      <c r="AH68" s="273">
        <v>0</v>
      </c>
      <c r="AI68" s="273">
        <v>0</v>
      </c>
      <c r="AJ68" s="273">
        <v>308434.02</v>
      </c>
      <c r="AK68" s="273">
        <v>0</v>
      </c>
      <c r="AL68" s="273">
        <v>0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440</v>
      </c>
      <c r="AW68" s="273">
        <v>0</v>
      </c>
      <c r="AX68" s="273">
        <v>0</v>
      </c>
      <c r="AY68" s="273">
        <v>0</v>
      </c>
      <c r="AZ68" s="273">
        <v>0</v>
      </c>
      <c r="BA68" s="273">
        <v>0</v>
      </c>
      <c r="BB68" s="273">
        <v>0</v>
      </c>
      <c r="BC68" s="273">
        <v>0</v>
      </c>
      <c r="BD68" s="273">
        <v>0</v>
      </c>
      <c r="BE68" s="273">
        <v>38908.99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0</v>
      </c>
      <c r="BL68" s="273">
        <v>0</v>
      </c>
      <c r="BM68" s="273">
        <v>0</v>
      </c>
      <c r="BN68" s="273">
        <v>905541.22</v>
      </c>
      <c r="BO68" s="273">
        <v>0</v>
      </c>
      <c r="BP68" s="273">
        <v>0</v>
      </c>
      <c r="BQ68" s="273">
        <v>0</v>
      </c>
      <c r="BR68" s="273">
        <v>0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0</v>
      </c>
      <c r="BZ68" s="273">
        <v>0</v>
      </c>
      <c r="CA68" s="273">
        <v>0</v>
      </c>
      <c r="CB68" s="273">
        <v>0</v>
      </c>
      <c r="CC68" s="273">
        <v>7026.93</v>
      </c>
      <c r="CD68" s="24" t="s">
        <v>247</v>
      </c>
      <c r="CE68" s="25">
        <v>4833425.34</v>
      </c>
    </row>
    <row r="69" spans="1:83" x14ac:dyDescent="0.25">
      <c r="A69" s="31" t="s">
        <v>268</v>
      </c>
      <c r="B69" s="16"/>
      <c r="C69" s="25">
        <v>1533901.2</v>
      </c>
      <c r="D69" s="25">
        <v>771034.88000000012</v>
      </c>
      <c r="E69" s="25">
        <v>910937.29</v>
      </c>
      <c r="F69" s="25">
        <v>175473.29</v>
      </c>
      <c r="G69" s="25">
        <v>304652.01</v>
      </c>
      <c r="H69" s="25">
        <v>80090.210000000006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336802.91000000003</v>
      </c>
      <c r="P69" s="25">
        <v>871483.40000000014</v>
      </c>
      <c r="Q69" s="25">
        <v>0</v>
      </c>
      <c r="R69" s="25">
        <v>261287.15999999997</v>
      </c>
      <c r="S69" s="25">
        <v>85768.3</v>
      </c>
      <c r="T69" s="25">
        <v>26627.449999999997</v>
      </c>
      <c r="U69" s="25">
        <v>327874.44</v>
      </c>
      <c r="V69" s="25">
        <v>1068.96</v>
      </c>
      <c r="W69" s="25">
        <v>197176.81</v>
      </c>
      <c r="X69" s="25">
        <v>68853.790000000008</v>
      </c>
      <c r="Y69" s="25">
        <v>213012.19</v>
      </c>
      <c r="Z69" s="25">
        <v>1060.44</v>
      </c>
      <c r="AA69" s="25">
        <v>45121.68</v>
      </c>
      <c r="AB69" s="25">
        <v>564417.87</v>
      </c>
      <c r="AC69" s="25">
        <v>120905.56999999999</v>
      </c>
      <c r="AD69" s="25">
        <v>82240.28</v>
      </c>
      <c r="AE69" s="25">
        <v>107704.14000000001</v>
      </c>
      <c r="AF69" s="25">
        <v>0</v>
      </c>
      <c r="AG69" s="25">
        <v>1757257.51</v>
      </c>
      <c r="AH69" s="25">
        <v>42.12</v>
      </c>
      <c r="AI69" s="25">
        <v>0</v>
      </c>
      <c r="AJ69" s="25">
        <v>146848.5</v>
      </c>
      <c r="AK69" s="25">
        <v>63966.429999999993</v>
      </c>
      <c r="AL69" s="25">
        <v>4.08</v>
      </c>
      <c r="AM69" s="25">
        <v>5010.42</v>
      </c>
      <c r="AN69" s="25">
        <v>0</v>
      </c>
      <c r="AO69" s="25">
        <v>0</v>
      </c>
      <c r="AP69" s="25">
        <v>-63137.340000000004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379861.48</v>
      </c>
      <c r="AW69" s="25">
        <v>232136.52999999997</v>
      </c>
      <c r="AX69" s="25">
        <v>0</v>
      </c>
      <c r="AY69" s="25">
        <v>201881.93999999997</v>
      </c>
      <c r="AZ69" s="25">
        <v>0</v>
      </c>
      <c r="BA69" s="25">
        <v>13321.87</v>
      </c>
      <c r="BB69" s="25">
        <v>46486.530000000006</v>
      </c>
      <c r="BC69" s="25">
        <v>43879.950000000004</v>
      </c>
      <c r="BD69" s="25">
        <v>76272.56</v>
      </c>
      <c r="BE69" s="25">
        <v>902916.44</v>
      </c>
      <c r="BF69" s="25">
        <v>664486.64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47579.87</v>
      </c>
      <c r="BM69" s="25">
        <v>0</v>
      </c>
      <c r="BN69" s="25">
        <v>528775.26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31808.28</v>
      </c>
      <c r="BX69" s="25">
        <v>171759.31</v>
      </c>
      <c r="BY69" s="25">
        <v>143228.88000000003</v>
      </c>
      <c r="BZ69" s="25">
        <v>22945.73</v>
      </c>
      <c r="CA69" s="25">
        <v>0</v>
      </c>
      <c r="CB69" s="25">
        <v>0</v>
      </c>
      <c r="CC69" s="25">
        <v>24423664.920000002</v>
      </c>
      <c r="CD69" s="25">
        <v>0</v>
      </c>
      <c r="CE69" s="25">
        <v>36928492.180000007</v>
      </c>
    </row>
    <row r="70" spans="1:83" x14ac:dyDescent="0.25">
      <c r="A70" s="26" t="s">
        <v>269</v>
      </c>
      <c r="B70" s="333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3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3"/>
      <c r="C72" s="282">
        <v>716.5</v>
      </c>
      <c r="D72" s="282">
        <v>2044.09</v>
      </c>
      <c r="E72" s="282">
        <v>1065</v>
      </c>
      <c r="F72" s="282">
        <v>110</v>
      </c>
      <c r="G72" s="282">
        <v>707.5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3410</v>
      </c>
      <c r="P72" s="282">
        <v>350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4473</v>
      </c>
      <c r="X72" s="282">
        <v>10640</v>
      </c>
      <c r="Y72" s="282">
        <v>160.25</v>
      </c>
      <c r="Z72" s="282">
        <v>0</v>
      </c>
      <c r="AA72" s="282">
        <v>6210</v>
      </c>
      <c r="AB72" s="282">
        <v>6314</v>
      </c>
      <c r="AC72" s="282">
        <v>0</v>
      </c>
      <c r="AD72" s="282">
        <v>0</v>
      </c>
      <c r="AE72" s="282">
        <v>0</v>
      </c>
      <c r="AF72" s="282">
        <v>0</v>
      </c>
      <c r="AG72" s="282">
        <v>923.7</v>
      </c>
      <c r="AH72" s="282">
        <v>0</v>
      </c>
      <c r="AI72" s="282">
        <v>0</v>
      </c>
      <c r="AJ72" s="282">
        <v>250</v>
      </c>
      <c r="AK72" s="282">
        <v>500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6086.65</v>
      </c>
      <c r="AW72" s="282">
        <v>34710.400000000001</v>
      </c>
      <c r="AX72" s="282">
        <v>0</v>
      </c>
      <c r="AY72" s="282">
        <v>82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20357.52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94469.49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42</v>
      </c>
      <c r="BY72" s="282">
        <v>1287.5</v>
      </c>
      <c r="BZ72" s="282">
        <v>512.5</v>
      </c>
      <c r="CA72" s="282">
        <v>0</v>
      </c>
      <c r="CB72" s="282">
        <v>0</v>
      </c>
      <c r="CC72" s="282">
        <v>649</v>
      </c>
      <c r="CD72" s="282">
        <v>0</v>
      </c>
      <c r="CE72" s="25">
        <v>196071.1</v>
      </c>
    </row>
    <row r="73" spans="1:83" x14ac:dyDescent="0.25">
      <c r="A73" s="26" t="s">
        <v>272</v>
      </c>
      <c r="B73" s="333"/>
      <c r="C73" s="282">
        <v>1067520.3599999999</v>
      </c>
      <c r="D73" s="282">
        <v>552518.40000000002</v>
      </c>
      <c r="E73" s="282">
        <v>507118.44</v>
      </c>
      <c r="F73" s="282">
        <v>98040.12</v>
      </c>
      <c r="G73" s="282">
        <v>149273.4</v>
      </c>
      <c r="H73" s="282">
        <v>34862.76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202626.24</v>
      </c>
      <c r="P73" s="282">
        <v>637689.4800000001</v>
      </c>
      <c r="Q73" s="282">
        <v>0</v>
      </c>
      <c r="R73" s="282">
        <v>177914.4</v>
      </c>
      <c r="S73" s="282">
        <v>55922.76</v>
      </c>
      <c r="T73" s="282">
        <v>23744.76</v>
      </c>
      <c r="U73" s="282">
        <v>265647</v>
      </c>
      <c r="V73" s="282">
        <v>82.2</v>
      </c>
      <c r="W73" s="282">
        <v>138054.96</v>
      </c>
      <c r="X73" s="282">
        <v>47884.08</v>
      </c>
      <c r="Y73" s="282">
        <v>159804.24</v>
      </c>
      <c r="Z73" s="282">
        <v>1060.44</v>
      </c>
      <c r="AA73" s="282">
        <v>17843.16</v>
      </c>
      <c r="AB73" s="282">
        <v>461146.8</v>
      </c>
      <c r="AC73" s="282">
        <v>104842.2</v>
      </c>
      <c r="AD73" s="282">
        <v>81407.28</v>
      </c>
      <c r="AE73" s="282">
        <v>65727.960000000006</v>
      </c>
      <c r="AF73" s="282">
        <v>0</v>
      </c>
      <c r="AG73" s="282">
        <v>1194082.2000000002</v>
      </c>
      <c r="AH73" s="282">
        <v>42.12</v>
      </c>
      <c r="AI73" s="282">
        <v>0</v>
      </c>
      <c r="AJ73" s="282">
        <v>74097.84</v>
      </c>
      <c r="AK73" s="282">
        <v>38596.68</v>
      </c>
      <c r="AL73" s="282">
        <v>0</v>
      </c>
      <c r="AM73" s="282">
        <v>2320.56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263544.24</v>
      </c>
      <c r="AW73" s="282">
        <v>112264.2</v>
      </c>
      <c r="AX73" s="282">
        <v>0</v>
      </c>
      <c r="AY73" s="282">
        <v>117975</v>
      </c>
      <c r="AZ73" s="282">
        <v>0</v>
      </c>
      <c r="BA73" s="282">
        <v>0</v>
      </c>
      <c r="BB73" s="282">
        <v>41129.4</v>
      </c>
      <c r="BC73" s="282">
        <v>33867.480000000003</v>
      </c>
      <c r="BD73" s="282">
        <v>29610</v>
      </c>
      <c r="BE73" s="282">
        <v>164524.07999999999</v>
      </c>
      <c r="BF73" s="282">
        <v>109315.56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27444.36</v>
      </c>
      <c r="BM73" s="282">
        <v>0</v>
      </c>
      <c r="BN73" s="282">
        <v>113709.6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22845.360000000001</v>
      </c>
      <c r="BX73" s="282">
        <v>74279.88</v>
      </c>
      <c r="BY73" s="282">
        <v>124292.76000000001</v>
      </c>
      <c r="BZ73" s="282">
        <v>19499.88</v>
      </c>
      <c r="CA73" s="282">
        <v>0</v>
      </c>
      <c r="CB73" s="282">
        <v>0</v>
      </c>
      <c r="CC73" s="282">
        <v>869334.71999999986</v>
      </c>
      <c r="CD73" s="282">
        <v>0</v>
      </c>
      <c r="CE73" s="25">
        <v>8283507.3600000003</v>
      </c>
    </row>
    <row r="74" spans="1:83" x14ac:dyDescent="0.25">
      <c r="A74" s="26" t="s">
        <v>273</v>
      </c>
      <c r="B74" s="333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3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2175.75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64458.94</v>
      </c>
      <c r="BY75" s="282">
        <v>0</v>
      </c>
      <c r="BZ75" s="282">
        <v>0</v>
      </c>
      <c r="CA75" s="282">
        <v>0</v>
      </c>
      <c r="CB75" s="282">
        <v>0</v>
      </c>
      <c r="CC75" s="282">
        <v>33484.379999999997</v>
      </c>
      <c r="CD75" s="282">
        <v>0</v>
      </c>
      <c r="CE75" s="25">
        <v>100119.07</v>
      </c>
    </row>
    <row r="76" spans="1:83" x14ac:dyDescent="0.25">
      <c r="A76" s="26" t="s">
        <v>275</v>
      </c>
      <c r="B76" s="334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15000</v>
      </c>
      <c r="D79" s="282">
        <v>6.67</v>
      </c>
      <c r="E79" s="282">
        <v>13.33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-74730.16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8920.33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-118308.69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50000</v>
      </c>
      <c r="CD79" s="282">
        <v>0</v>
      </c>
      <c r="CE79" s="25">
        <v>-119098.52000000002</v>
      </c>
    </row>
    <row r="80" spans="1:83" x14ac:dyDescent="0.25">
      <c r="A80" s="26" t="s">
        <v>279</v>
      </c>
      <c r="B80" s="16"/>
      <c r="C80" s="282">
        <v>29571.289999999997</v>
      </c>
      <c r="D80" s="282">
        <v>7720.63</v>
      </c>
      <c r="E80" s="282">
        <v>7286.03</v>
      </c>
      <c r="F80" s="282">
        <v>3332.93</v>
      </c>
      <c r="G80" s="282">
        <v>3428.97</v>
      </c>
      <c r="H80" s="282">
        <v>702.19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4644.92</v>
      </c>
      <c r="P80" s="282">
        <v>4639.54</v>
      </c>
      <c r="Q80" s="282">
        <v>0</v>
      </c>
      <c r="R80" s="282">
        <v>5592.21</v>
      </c>
      <c r="S80" s="282">
        <v>0</v>
      </c>
      <c r="T80" s="282">
        <v>413.44</v>
      </c>
      <c r="U80" s="282">
        <v>728.65</v>
      </c>
      <c r="V80" s="282">
        <v>0</v>
      </c>
      <c r="W80" s="282">
        <v>1822.82</v>
      </c>
      <c r="X80" s="282">
        <v>523.22</v>
      </c>
      <c r="Y80" s="282">
        <v>14076.72</v>
      </c>
      <c r="Z80" s="282">
        <v>0</v>
      </c>
      <c r="AA80" s="282">
        <v>189.01</v>
      </c>
      <c r="AB80" s="282">
        <v>8094.8700000000008</v>
      </c>
      <c r="AC80" s="282">
        <v>8901.8700000000008</v>
      </c>
      <c r="AD80" s="282">
        <v>0</v>
      </c>
      <c r="AE80" s="282">
        <v>1772.2</v>
      </c>
      <c r="AF80" s="282">
        <v>0</v>
      </c>
      <c r="AG80" s="282">
        <v>48089.93</v>
      </c>
      <c r="AH80" s="282">
        <v>0</v>
      </c>
      <c r="AI80" s="282">
        <v>0</v>
      </c>
      <c r="AJ80" s="282">
        <v>1266.3699999999999</v>
      </c>
      <c r="AK80" s="282">
        <v>1515.65</v>
      </c>
      <c r="AL80" s="282">
        <v>0</v>
      </c>
      <c r="AM80" s="282">
        <v>37.799999999999997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4712.2299999999996</v>
      </c>
      <c r="AW80" s="282">
        <v>2027.6499999999999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523.16</v>
      </c>
      <c r="BD80" s="282">
        <v>0</v>
      </c>
      <c r="BE80" s="282">
        <v>1992.3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124799.66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109.32</v>
      </c>
      <c r="BY80" s="282">
        <v>2467.5200000000004</v>
      </c>
      <c r="BZ80" s="282">
        <v>2933.35</v>
      </c>
      <c r="CA80" s="282">
        <v>0</v>
      </c>
      <c r="CB80" s="282">
        <v>0</v>
      </c>
      <c r="CC80" s="282">
        <v>6593.11</v>
      </c>
      <c r="CD80" s="282">
        <v>0</v>
      </c>
      <c r="CE80" s="25">
        <v>300509.56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21328.32</v>
      </c>
      <c r="AH81" s="282">
        <v>0</v>
      </c>
      <c r="AI81" s="282">
        <v>0</v>
      </c>
      <c r="AJ81" s="282">
        <v>6215.4500000000007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26.42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1447.54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5176456.2799999993</v>
      </c>
      <c r="CD81" s="282">
        <v>0</v>
      </c>
      <c r="CE81" s="25">
        <v>5205474.01</v>
      </c>
    </row>
    <row r="82" spans="1:84" x14ac:dyDescent="0.25">
      <c r="A82" s="26" t="s">
        <v>281</v>
      </c>
      <c r="B82" s="16"/>
      <c r="C82" s="282">
        <v>363637.32</v>
      </c>
      <c r="D82" s="282">
        <v>179357.19000000003</v>
      </c>
      <c r="E82" s="282">
        <v>258315.03</v>
      </c>
      <c r="F82" s="282">
        <v>62274.51</v>
      </c>
      <c r="G82" s="282">
        <v>87982.97</v>
      </c>
      <c r="H82" s="282">
        <v>38070.54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81391.72</v>
      </c>
      <c r="P82" s="282">
        <v>200443.75</v>
      </c>
      <c r="Q82" s="282">
        <v>0</v>
      </c>
      <c r="R82" s="282">
        <v>64271.119999999995</v>
      </c>
      <c r="S82" s="282">
        <v>26200.66</v>
      </c>
      <c r="T82" s="282">
        <v>820.48</v>
      </c>
      <c r="U82" s="282">
        <v>30275.74</v>
      </c>
      <c r="V82" s="282">
        <v>875.21</v>
      </c>
      <c r="W82" s="282">
        <v>45744.649999999994</v>
      </c>
      <c r="X82" s="282">
        <v>8697.18</v>
      </c>
      <c r="Y82" s="282">
        <v>30850.19</v>
      </c>
      <c r="Z82" s="282">
        <v>0</v>
      </c>
      <c r="AA82" s="282">
        <v>18460.77</v>
      </c>
      <c r="AB82" s="282">
        <v>59929.820000000007</v>
      </c>
      <c r="AC82" s="282">
        <v>4266.46</v>
      </c>
      <c r="AD82" s="282">
        <v>738.53</v>
      </c>
      <c r="AE82" s="282">
        <v>35253.35</v>
      </c>
      <c r="AF82" s="282">
        <v>0</v>
      </c>
      <c r="AG82" s="282">
        <v>273663.51</v>
      </c>
      <c r="AH82" s="282">
        <v>0</v>
      </c>
      <c r="AI82" s="282">
        <v>0</v>
      </c>
      <c r="AJ82" s="282">
        <v>44601.810000000005</v>
      </c>
      <c r="AK82" s="282">
        <v>17722.37</v>
      </c>
      <c r="AL82" s="282">
        <v>0</v>
      </c>
      <c r="AM82" s="282">
        <v>2351.98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64257.04</v>
      </c>
      <c r="AW82" s="282">
        <v>0</v>
      </c>
      <c r="AX82" s="282">
        <v>0</v>
      </c>
      <c r="AY82" s="282">
        <v>70178.61</v>
      </c>
      <c r="AZ82" s="282">
        <v>0</v>
      </c>
      <c r="BA82" s="282">
        <v>11814.970000000001</v>
      </c>
      <c r="BB82" s="282">
        <v>1722.98</v>
      </c>
      <c r="BC82" s="282">
        <v>3446.0199999999995</v>
      </c>
      <c r="BD82" s="282">
        <v>41270.18</v>
      </c>
      <c r="BE82" s="282">
        <v>553158.41</v>
      </c>
      <c r="BF82" s="282">
        <v>26102.54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17503.64</v>
      </c>
      <c r="BM82" s="282">
        <v>0</v>
      </c>
      <c r="BN82" s="282">
        <v>23245.72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7384.3099999999995</v>
      </c>
      <c r="BX82" s="282">
        <v>8615.02</v>
      </c>
      <c r="BY82" s="282">
        <v>8970.68</v>
      </c>
      <c r="BZ82" s="282">
        <v>0</v>
      </c>
      <c r="CA82" s="282">
        <v>0</v>
      </c>
      <c r="CB82" s="282">
        <v>0</v>
      </c>
      <c r="CC82" s="282">
        <v>59719.43</v>
      </c>
      <c r="CD82" s="282">
        <v>0</v>
      </c>
      <c r="CE82" s="25">
        <v>2833586.4100000011</v>
      </c>
    </row>
    <row r="83" spans="1:84" x14ac:dyDescent="0.25">
      <c r="A83" s="26" t="s">
        <v>282</v>
      </c>
      <c r="B83" s="16"/>
      <c r="C83" s="273">
        <v>57455.729999999996</v>
      </c>
      <c r="D83" s="273">
        <v>29387.900000000005</v>
      </c>
      <c r="E83" s="273">
        <v>137139.46000000002</v>
      </c>
      <c r="F83" s="273">
        <v>11715.73</v>
      </c>
      <c r="G83" s="273">
        <v>63259.17</v>
      </c>
      <c r="H83" s="273">
        <v>6454.72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44730.03</v>
      </c>
      <c r="P83" s="273">
        <v>28360.63</v>
      </c>
      <c r="Q83" s="273">
        <v>0</v>
      </c>
      <c r="R83" s="273">
        <v>13509.43</v>
      </c>
      <c r="S83" s="273">
        <v>3644.88</v>
      </c>
      <c r="T83" s="273">
        <v>1648.77</v>
      </c>
      <c r="U83" s="273">
        <v>31223.050000000003</v>
      </c>
      <c r="V83" s="273">
        <v>111.55</v>
      </c>
      <c r="W83" s="273">
        <v>7081.38</v>
      </c>
      <c r="X83" s="273">
        <v>1109.31</v>
      </c>
      <c r="Y83" s="273">
        <v>8120.7899999999991</v>
      </c>
      <c r="Z83" s="273">
        <v>0</v>
      </c>
      <c r="AA83" s="273">
        <v>2418.7399999999998</v>
      </c>
      <c r="AB83" s="273">
        <v>28932.38</v>
      </c>
      <c r="AC83" s="273">
        <v>2895.04</v>
      </c>
      <c r="AD83" s="273">
        <v>94.47</v>
      </c>
      <c r="AE83" s="273">
        <v>4950.63</v>
      </c>
      <c r="AF83" s="273">
        <v>0</v>
      </c>
      <c r="AG83" s="273">
        <v>219169.84999999995</v>
      </c>
      <c r="AH83" s="273">
        <v>0</v>
      </c>
      <c r="AI83" s="273">
        <v>0</v>
      </c>
      <c r="AJ83" s="273">
        <v>20417.030000000002</v>
      </c>
      <c r="AK83" s="273">
        <v>5631.73</v>
      </c>
      <c r="AL83" s="273">
        <v>4.08</v>
      </c>
      <c r="AM83" s="273">
        <v>300.08</v>
      </c>
      <c r="AN83" s="273">
        <v>0</v>
      </c>
      <c r="AO83" s="273">
        <v>0</v>
      </c>
      <c r="AP83" s="273">
        <v>11566.4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41261.320000000007</v>
      </c>
      <c r="AW83" s="273">
        <v>74213.95</v>
      </c>
      <c r="AX83" s="273">
        <v>0</v>
      </c>
      <c r="AY83" s="273">
        <v>13646.33</v>
      </c>
      <c r="AZ83" s="273">
        <v>0</v>
      </c>
      <c r="BA83" s="273">
        <v>1506.9</v>
      </c>
      <c r="BB83" s="273">
        <v>1458.3999999999999</v>
      </c>
      <c r="BC83" s="273">
        <v>6043.29</v>
      </c>
      <c r="BD83" s="273">
        <v>5392.38</v>
      </c>
      <c r="BE83" s="273">
        <v>161436.59</v>
      </c>
      <c r="BF83" s="273">
        <v>529068.54</v>
      </c>
      <c r="BG83" s="273">
        <v>0</v>
      </c>
      <c r="BH83" s="273">
        <v>0</v>
      </c>
      <c r="BI83" s="273">
        <v>0</v>
      </c>
      <c r="BJ83" s="273">
        <v>0</v>
      </c>
      <c r="BK83" s="273">
        <v>0</v>
      </c>
      <c r="BL83" s="273">
        <v>2631.87</v>
      </c>
      <c r="BM83" s="273">
        <v>0</v>
      </c>
      <c r="BN83" s="273">
        <v>290859.47999999992</v>
      </c>
      <c r="BO83" s="273">
        <v>0</v>
      </c>
      <c r="BP83" s="273">
        <v>0</v>
      </c>
      <c r="BQ83" s="273">
        <v>0</v>
      </c>
      <c r="BR83" s="273">
        <v>0</v>
      </c>
      <c r="BS83" s="273">
        <v>0</v>
      </c>
      <c r="BT83" s="273">
        <v>0</v>
      </c>
      <c r="BU83" s="273">
        <v>0</v>
      </c>
      <c r="BV83" s="273">
        <v>0</v>
      </c>
      <c r="BW83" s="273">
        <v>1578.61</v>
      </c>
      <c r="BX83" s="273">
        <v>24254.15</v>
      </c>
      <c r="BY83" s="273">
        <v>6210.42</v>
      </c>
      <c r="BZ83" s="273">
        <v>0</v>
      </c>
      <c r="CA83" s="273">
        <v>0</v>
      </c>
      <c r="CB83" s="273">
        <v>0</v>
      </c>
      <c r="CC83" s="273">
        <v>18227428.000000004</v>
      </c>
      <c r="CD83" s="282">
        <v>0</v>
      </c>
      <c r="CE83" s="25">
        <v>20128323.190000005</v>
      </c>
    </row>
    <row r="84" spans="1:84" x14ac:dyDescent="0.25">
      <c r="A84" s="31" t="s">
        <v>283</v>
      </c>
      <c r="B84" s="16"/>
      <c r="C84" s="273">
        <v>7231.25</v>
      </c>
      <c r="D84" s="273">
        <v>3012</v>
      </c>
      <c r="E84" s="273">
        <v>12089.14</v>
      </c>
      <c r="F84" s="273">
        <v>6742.5</v>
      </c>
      <c r="G84" s="273">
        <v>4074.51</v>
      </c>
      <c r="H84" s="273">
        <v>402800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5149</v>
      </c>
      <c r="P84" s="273">
        <v>0</v>
      </c>
      <c r="Q84" s="273">
        <v>0</v>
      </c>
      <c r="R84" s="273">
        <v>93.75</v>
      </c>
      <c r="S84" s="273">
        <v>0</v>
      </c>
      <c r="T84" s="273">
        <v>0</v>
      </c>
      <c r="U84" s="273">
        <v>16909871.010000002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13918.35</v>
      </c>
      <c r="AC84" s="273">
        <v>4070</v>
      </c>
      <c r="AD84" s="273">
        <v>0</v>
      </c>
      <c r="AE84" s="273">
        <v>26467.26</v>
      </c>
      <c r="AF84" s="273">
        <v>0</v>
      </c>
      <c r="AG84" s="273">
        <v>104816.46999999999</v>
      </c>
      <c r="AH84" s="273">
        <v>0</v>
      </c>
      <c r="AI84" s="273">
        <v>0</v>
      </c>
      <c r="AJ84" s="273">
        <v>586988.65999999992</v>
      </c>
      <c r="AK84" s="273">
        <v>19509.439999999999</v>
      </c>
      <c r="AL84" s="273">
        <v>0</v>
      </c>
      <c r="AM84" s="273">
        <v>4819.8599999999997</v>
      </c>
      <c r="AN84" s="273">
        <v>0</v>
      </c>
      <c r="AO84" s="273">
        <v>0</v>
      </c>
      <c r="AP84" s="273">
        <v>157347.03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31659.11</v>
      </c>
      <c r="AW84" s="273">
        <v>360383.54</v>
      </c>
      <c r="AX84" s="273">
        <v>0</v>
      </c>
      <c r="AY84" s="273">
        <v>1347545.32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3738.03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598726.49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12169.81</v>
      </c>
      <c r="BZ84" s="273">
        <v>0</v>
      </c>
      <c r="CA84" s="273">
        <v>0</v>
      </c>
      <c r="CB84" s="273">
        <v>0</v>
      </c>
      <c r="CC84" s="273">
        <v>885675.27000000014</v>
      </c>
      <c r="CD84" s="273">
        <v>0</v>
      </c>
      <c r="CE84" s="25">
        <v>21508897.800000001</v>
      </c>
    </row>
    <row r="85" spans="1:84" x14ac:dyDescent="0.25">
      <c r="A85" s="31" t="s">
        <v>284</v>
      </c>
      <c r="B85" s="25"/>
      <c r="C85" s="25">
        <v>58793219.830000021</v>
      </c>
      <c r="D85" s="25">
        <v>25940315.059999999</v>
      </c>
      <c r="E85" s="25">
        <v>32856069.929999996</v>
      </c>
      <c r="F85" s="25">
        <v>6449066.3399999999</v>
      </c>
      <c r="G85" s="25">
        <v>9881750.3599999994</v>
      </c>
      <c r="H85" s="25">
        <v>3095160.3499999996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11920183.4</v>
      </c>
      <c r="P85" s="25">
        <v>42499179.849999994</v>
      </c>
      <c r="Q85" s="25">
        <v>0</v>
      </c>
      <c r="R85" s="25">
        <v>12281538.919999998</v>
      </c>
      <c r="S85" s="25">
        <v>3803290.49</v>
      </c>
      <c r="T85" s="25">
        <v>1382122.88</v>
      </c>
      <c r="U85" s="25">
        <v>21633421.870000001</v>
      </c>
      <c r="V85" s="25">
        <v>7145.01</v>
      </c>
      <c r="W85" s="25">
        <v>12029307.719999999</v>
      </c>
      <c r="X85" s="25">
        <v>2818373.52</v>
      </c>
      <c r="Y85" s="25">
        <v>10881254.389999997</v>
      </c>
      <c r="Z85" s="25">
        <v>169174.32</v>
      </c>
      <c r="AA85" s="25">
        <v>1185793.0699999998</v>
      </c>
      <c r="AB85" s="25">
        <v>28593640.109999999</v>
      </c>
      <c r="AC85" s="25">
        <v>5419708.6900000004</v>
      </c>
      <c r="AD85" s="25">
        <v>3708479.96</v>
      </c>
      <c r="AE85" s="25">
        <v>3956630.95</v>
      </c>
      <c r="AF85" s="25">
        <v>0</v>
      </c>
      <c r="AG85" s="25">
        <v>83751102.280000001</v>
      </c>
      <c r="AH85" s="25">
        <v>42.12</v>
      </c>
      <c r="AI85" s="25">
        <v>0</v>
      </c>
      <c r="AJ85" s="25">
        <v>4512606.2700000014</v>
      </c>
      <c r="AK85" s="25">
        <v>2430251.1200000006</v>
      </c>
      <c r="AL85" s="25">
        <v>21107.84</v>
      </c>
      <c r="AM85" s="25">
        <v>147365.90000000002</v>
      </c>
      <c r="AN85" s="25">
        <v>0</v>
      </c>
      <c r="AO85" s="25">
        <v>0</v>
      </c>
      <c r="AP85" s="25">
        <v>-846086.62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18939360.249999996</v>
      </c>
      <c r="AW85" s="25">
        <v>6914489.1699999999</v>
      </c>
      <c r="AX85" s="25">
        <v>0</v>
      </c>
      <c r="AY85" s="25">
        <v>6608816.3000000007</v>
      </c>
      <c r="AZ85" s="25">
        <v>0</v>
      </c>
      <c r="BA85" s="25">
        <v>290873.26</v>
      </c>
      <c r="BB85" s="25">
        <v>2693833.36</v>
      </c>
      <c r="BC85" s="25">
        <v>1755555.6999999997</v>
      </c>
      <c r="BD85" s="25">
        <v>2026256.4400000002</v>
      </c>
      <c r="BE85" s="25">
        <v>10815183.98</v>
      </c>
      <c r="BF85" s="25">
        <v>7914490.9799999995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1815098.36</v>
      </c>
      <c r="BM85" s="25">
        <v>0</v>
      </c>
      <c r="BN85" s="25">
        <v>77955100.590000018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1931968.2599999998</v>
      </c>
      <c r="BX85" s="25">
        <v>4395889.9799999995</v>
      </c>
      <c r="BY85" s="25">
        <v>5895456.3600000003</v>
      </c>
      <c r="BZ85" s="25">
        <v>968662.70999999985</v>
      </c>
      <c r="CA85" s="25">
        <v>0</v>
      </c>
      <c r="CB85" s="25">
        <v>0</v>
      </c>
      <c r="CC85" s="25">
        <v>101452878.54000002</v>
      </c>
      <c r="CD85" s="25">
        <v>0</v>
      </c>
      <c r="CE85" s="25">
        <v>641695130.17000008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183723395.28000003</v>
      </c>
      <c r="D87" s="273">
        <v>76122065.010000005</v>
      </c>
      <c r="E87" s="273">
        <v>90980039.00999999</v>
      </c>
      <c r="F87" s="273">
        <v>19291086</v>
      </c>
      <c r="G87" s="273">
        <v>36023829</v>
      </c>
      <c r="H87" s="273">
        <v>9780348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28812383</v>
      </c>
      <c r="P87" s="273">
        <v>132280511.43000001</v>
      </c>
      <c r="Q87" s="273">
        <v>0</v>
      </c>
      <c r="R87" s="273">
        <v>32585411.009999998</v>
      </c>
      <c r="S87" s="273">
        <v>0</v>
      </c>
      <c r="T87" s="273">
        <v>8995645</v>
      </c>
      <c r="U87" s="273">
        <v>48726756</v>
      </c>
      <c r="V87" s="273">
        <v>4581044</v>
      </c>
      <c r="W87" s="273">
        <v>37643751.310000002</v>
      </c>
      <c r="X87" s="273">
        <v>61940592.840000004</v>
      </c>
      <c r="Y87" s="273">
        <v>75716772.159999996</v>
      </c>
      <c r="Z87" s="273">
        <v>0</v>
      </c>
      <c r="AA87" s="273">
        <v>5009561.6900000004</v>
      </c>
      <c r="AB87" s="273">
        <v>92818147.730000004</v>
      </c>
      <c r="AC87" s="273">
        <v>53039707</v>
      </c>
      <c r="AD87" s="273">
        <v>6519186.0199999996</v>
      </c>
      <c r="AE87" s="273">
        <v>13674428.01</v>
      </c>
      <c r="AF87" s="273">
        <v>0</v>
      </c>
      <c r="AG87" s="273">
        <v>150061241.5</v>
      </c>
      <c r="AH87" s="273">
        <v>0</v>
      </c>
      <c r="AI87" s="273">
        <v>0</v>
      </c>
      <c r="AJ87" s="282">
        <v>1794983</v>
      </c>
      <c r="AK87" s="273">
        <v>7280</v>
      </c>
      <c r="AL87" s="273">
        <v>41258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39527512.630000003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1209696934.6300001</v>
      </c>
      <c r="CF87" s="11">
        <v>1209696934.8299999</v>
      </c>
    </row>
    <row r="88" spans="1:84" x14ac:dyDescent="0.25">
      <c r="A88" s="21" t="s">
        <v>287</v>
      </c>
      <c r="B88" s="16"/>
      <c r="C88" s="273">
        <v>1704270</v>
      </c>
      <c r="D88" s="273">
        <v>5052957</v>
      </c>
      <c r="E88" s="273">
        <v>2113158</v>
      </c>
      <c r="F88" s="273">
        <v>303111</v>
      </c>
      <c r="G88" s="273">
        <v>0</v>
      </c>
      <c r="H88" s="273">
        <v>425514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6615831</v>
      </c>
      <c r="P88" s="273">
        <v>234985285.95000002</v>
      </c>
      <c r="Q88" s="273">
        <v>0</v>
      </c>
      <c r="R88" s="273">
        <v>61960730</v>
      </c>
      <c r="S88" s="273">
        <v>0</v>
      </c>
      <c r="T88" s="273">
        <v>119854</v>
      </c>
      <c r="U88" s="273">
        <v>48531870</v>
      </c>
      <c r="V88" s="273">
        <v>5387200</v>
      </c>
      <c r="W88" s="273">
        <v>169848066.49000001</v>
      </c>
      <c r="X88" s="273">
        <v>77287399.540000007</v>
      </c>
      <c r="Y88" s="273">
        <v>42884819.100000001</v>
      </c>
      <c r="Z88" s="273">
        <v>0</v>
      </c>
      <c r="AA88" s="273">
        <v>6600180.7000000002</v>
      </c>
      <c r="AB88" s="273">
        <v>42633700.549999997</v>
      </c>
      <c r="AC88" s="273">
        <v>2153979</v>
      </c>
      <c r="AD88" s="273">
        <v>120536</v>
      </c>
      <c r="AE88" s="273">
        <v>0</v>
      </c>
      <c r="AF88" s="273">
        <v>0</v>
      </c>
      <c r="AG88" s="273">
        <v>498746768.81</v>
      </c>
      <c r="AH88" s="273">
        <v>0</v>
      </c>
      <c r="AI88" s="273">
        <v>0</v>
      </c>
      <c r="AJ88" s="282">
        <v>13340416</v>
      </c>
      <c r="AK88" s="273">
        <v>8879818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26208929.899999999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1255904395.0400002</v>
      </c>
      <c r="CF88" s="11">
        <v>1255904395.04</v>
      </c>
    </row>
    <row r="89" spans="1:84" x14ac:dyDescent="0.25">
      <c r="A89" s="21" t="s">
        <v>288</v>
      </c>
      <c r="B89" s="16"/>
      <c r="C89" s="25">
        <v>185427665.28000003</v>
      </c>
      <c r="D89" s="25">
        <v>81175022.010000005</v>
      </c>
      <c r="E89" s="25">
        <v>93093197.00999999</v>
      </c>
      <c r="F89" s="25">
        <v>19594197</v>
      </c>
      <c r="G89" s="25">
        <v>36023829</v>
      </c>
      <c r="H89" s="25">
        <v>10205862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35428214</v>
      </c>
      <c r="P89" s="25">
        <v>367265797.38</v>
      </c>
      <c r="Q89" s="25">
        <v>0</v>
      </c>
      <c r="R89" s="25">
        <v>94546141.00999999</v>
      </c>
      <c r="S89" s="25">
        <v>0</v>
      </c>
      <c r="T89" s="25">
        <v>9115499</v>
      </c>
      <c r="U89" s="25">
        <v>97258626</v>
      </c>
      <c r="V89" s="25">
        <v>9968244</v>
      </c>
      <c r="W89" s="25">
        <v>207491817.80000001</v>
      </c>
      <c r="X89" s="25">
        <v>139227992.38</v>
      </c>
      <c r="Y89" s="25">
        <v>118601591.25999999</v>
      </c>
      <c r="Z89" s="25">
        <v>0</v>
      </c>
      <c r="AA89" s="25">
        <v>11609742.390000001</v>
      </c>
      <c r="AB89" s="25">
        <v>135451848.28</v>
      </c>
      <c r="AC89" s="25">
        <v>55193686</v>
      </c>
      <c r="AD89" s="25">
        <v>6639722.0199999996</v>
      </c>
      <c r="AE89" s="25">
        <v>13674428.01</v>
      </c>
      <c r="AF89" s="25">
        <v>0</v>
      </c>
      <c r="AG89" s="25">
        <v>648808010.30999994</v>
      </c>
      <c r="AH89" s="25">
        <v>0</v>
      </c>
      <c r="AI89" s="25">
        <v>0</v>
      </c>
      <c r="AJ89" s="25">
        <v>15135399</v>
      </c>
      <c r="AK89" s="25">
        <v>8887098</v>
      </c>
      <c r="AL89" s="25">
        <v>41258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65736442.530000001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2465601329.6700001</v>
      </c>
    </row>
    <row r="90" spans="1:84" x14ac:dyDescent="0.25">
      <c r="A90" s="31" t="s">
        <v>289</v>
      </c>
      <c r="B90" s="25"/>
      <c r="C90" s="273">
        <v>78866.819999999978</v>
      </c>
      <c r="D90" s="273">
        <v>38903.449999999961</v>
      </c>
      <c r="E90" s="273">
        <v>56024.219999999994</v>
      </c>
      <c r="F90" s="273">
        <v>13508.115000000002</v>
      </c>
      <c r="G90" s="273">
        <v>19079.38</v>
      </c>
      <c r="H90" s="273">
        <v>8259.4500000000007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17652.395</v>
      </c>
      <c r="P90" s="273">
        <v>43468.915000000015</v>
      </c>
      <c r="Q90" s="273">
        <v>0</v>
      </c>
      <c r="R90" s="273">
        <v>13936.705</v>
      </c>
      <c r="S90" s="273">
        <v>5680.5000000000009</v>
      </c>
      <c r="T90" s="273">
        <v>179.15</v>
      </c>
      <c r="U90" s="273">
        <v>7396.1100000000006</v>
      </c>
      <c r="V90" s="273">
        <v>188.63</v>
      </c>
      <c r="W90" s="273">
        <v>4172.8499999999995</v>
      </c>
      <c r="X90" s="273">
        <v>1888.1100000000001</v>
      </c>
      <c r="Y90" s="273">
        <v>6689.2149999999983</v>
      </c>
      <c r="Z90" s="273">
        <v>0</v>
      </c>
      <c r="AA90" s="273">
        <v>4001.4700000000003</v>
      </c>
      <c r="AB90" s="273">
        <v>8600.3900000000012</v>
      </c>
      <c r="AC90" s="273">
        <v>923.15</v>
      </c>
      <c r="AD90" s="273">
        <v>157.36000000000001</v>
      </c>
      <c r="AE90" s="273">
        <v>7642.86</v>
      </c>
      <c r="AF90" s="273">
        <v>0</v>
      </c>
      <c r="AG90" s="273">
        <v>27702.629999999997</v>
      </c>
      <c r="AH90" s="273">
        <v>0</v>
      </c>
      <c r="AI90" s="273">
        <v>0</v>
      </c>
      <c r="AJ90" s="273">
        <v>3712.6600000000008</v>
      </c>
      <c r="AK90" s="273">
        <v>3845.0399999999995</v>
      </c>
      <c r="AL90" s="273">
        <v>0</v>
      </c>
      <c r="AM90" s="273">
        <v>508.08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4667.2900000000009</v>
      </c>
      <c r="AW90" s="273">
        <v>0</v>
      </c>
      <c r="AX90" s="273">
        <v>0</v>
      </c>
      <c r="AY90" s="273">
        <v>15218.019999999995</v>
      </c>
      <c r="AZ90" s="273">
        <v>0</v>
      </c>
      <c r="BA90" s="273">
        <v>2561.4399999999996</v>
      </c>
      <c r="BB90" s="273">
        <v>373.39</v>
      </c>
      <c r="BC90" s="273">
        <v>746.01</v>
      </c>
      <c r="BD90" s="273">
        <v>9320.2699999999968</v>
      </c>
      <c r="BE90" s="273">
        <v>146415.7900000001</v>
      </c>
      <c r="BF90" s="273">
        <v>5467.9400000000014</v>
      </c>
      <c r="BG90" s="273">
        <v>240</v>
      </c>
      <c r="BH90" s="273">
        <v>0</v>
      </c>
      <c r="BI90" s="273">
        <v>0</v>
      </c>
      <c r="BJ90" s="273">
        <v>0</v>
      </c>
      <c r="BK90" s="273">
        <v>0</v>
      </c>
      <c r="BL90" s="273">
        <v>3795.7299999999996</v>
      </c>
      <c r="BM90" s="273">
        <v>0</v>
      </c>
      <c r="BN90" s="273">
        <v>3861.2299999999996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1603.82</v>
      </c>
      <c r="BX90" s="273">
        <v>1868.6599999999999</v>
      </c>
      <c r="BY90" s="273">
        <v>1942.9549999999999</v>
      </c>
      <c r="BZ90" s="273">
        <v>0</v>
      </c>
      <c r="CA90" s="273">
        <v>0</v>
      </c>
      <c r="CB90" s="273">
        <v>0</v>
      </c>
      <c r="CC90" s="273">
        <v>114496.50000000006</v>
      </c>
      <c r="CD90" s="224" t="s">
        <v>247</v>
      </c>
      <c r="CE90" s="25">
        <v>685566.7</v>
      </c>
      <c r="CF90" s="25">
        <v>0</v>
      </c>
    </row>
    <row r="91" spans="1:84" x14ac:dyDescent="0.25">
      <c r="A91" s="21" t="s">
        <v>290</v>
      </c>
      <c r="B91" s="16"/>
      <c r="C91" s="273">
        <v>98014</v>
      </c>
      <c r="D91" s="273">
        <v>87243</v>
      </c>
      <c r="E91" s="273">
        <v>78894</v>
      </c>
      <c r="F91" s="273">
        <v>9078</v>
      </c>
      <c r="G91" s="273">
        <v>34134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10618</v>
      </c>
      <c r="P91" s="273">
        <v>0</v>
      </c>
      <c r="Q91" s="273">
        <v>0</v>
      </c>
      <c r="R91" s="273">
        <v>138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92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36473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9144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363828</v>
      </c>
      <c r="CF91" s="25">
        <v>-363828</v>
      </c>
    </row>
    <row r="92" spans="1:84" x14ac:dyDescent="0.25">
      <c r="A92" s="21" t="s">
        <v>291</v>
      </c>
      <c r="B92" s="16"/>
      <c r="C92" s="273">
        <v>15264.407003319993</v>
      </c>
      <c r="D92" s="273">
        <v>4528.6191946108011</v>
      </c>
      <c r="E92" s="273">
        <v>61699.641029622995</v>
      </c>
      <c r="F92" s="273">
        <v>9937.8993290394283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18463.792547962203</v>
      </c>
      <c r="Q92" s="273">
        <v>0</v>
      </c>
      <c r="R92" s="273">
        <v>2828.6887157936526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5024.858141330169</v>
      </c>
      <c r="Z92" s="273">
        <v>0</v>
      </c>
      <c r="AA92" s="273">
        <v>0</v>
      </c>
      <c r="AB92" s="273">
        <v>0</v>
      </c>
      <c r="AC92" s="273">
        <v>0</v>
      </c>
      <c r="AD92" s="273">
        <v>1010.9902836763883</v>
      </c>
      <c r="AE92" s="273">
        <v>14125.67583008678</v>
      </c>
      <c r="AF92" s="273">
        <v>0</v>
      </c>
      <c r="AG92" s="273">
        <v>17707.427924557604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150592</v>
      </c>
      <c r="CF92" s="16"/>
    </row>
    <row r="93" spans="1:84" x14ac:dyDescent="0.25">
      <c r="A93" s="21" t="s">
        <v>292</v>
      </c>
      <c r="B93" s="16"/>
      <c r="C93" s="273">
        <v>547283.68000000005</v>
      </c>
      <c r="D93" s="273">
        <v>255543.2</v>
      </c>
      <c r="E93" s="273">
        <v>303469.53000000003</v>
      </c>
      <c r="F93" s="273">
        <v>56220.27</v>
      </c>
      <c r="G93" s="273">
        <v>62006.67</v>
      </c>
      <c r="H93" s="273">
        <v>11958.85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106797.9</v>
      </c>
      <c r="P93" s="273">
        <v>169428.35</v>
      </c>
      <c r="Q93" s="273">
        <v>0</v>
      </c>
      <c r="R93" s="273">
        <v>53397.26</v>
      </c>
      <c r="S93" s="273">
        <v>351.7</v>
      </c>
      <c r="T93" s="273">
        <v>0</v>
      </c>
      <c r="U93" s="273">
        <v>0</v>
      </c>
      <c r="V93" s="273">
        <v>0</v>
      </c>
      <c r="W93" s="273">
        <v>62238.76</v>
      </c>
      <c r="X93" s="273">
        <v>39515.050000000003</v>
      </c>
      <c r="Y93" s="273">
        <v>43651.3</v>
      </c>
      <c r="Z93" s="273">
        <v>0</v>
      </c>
      <c r="AA93" s="273">
        <v>14583.48</v>
      </c>
      <c r="AB93" s="273">
        <v>5122.58</v>
      </c>
      <c r="AC93" s="273">
        <v>0</v>
      </c>
      <c r="AD93" s="273">
        <v>0</v>
      </c>
      <c r="AE93" s="273">
        <v>6956.43</v>
      </c>
      <c r="AF93" s="273">
        <v>0</v>
      </c>
      <c r="AG93" s="273">
        <v>659266.94000000006</v>
      </c>
      <c r="AH93" s="273">
        <v>0</v>
      </c>
      <c r="AI93" s="273">
        <v>0</v>
      </c>
      <c r="AJ93" s="273">
        <v>23435.86</v>
      </c>
      <c r="AK93" s="273">
        <v>6265.68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3185.1800000000003</v>
      </c>
      <c r="AW93" s="273">
        <v>0</v>
      </c>
      <c r="AX93" s="264" t="s">
        <v>247</v>
      </c>
      <c r="AY93" s="273">
        <v>6179.5</v>
      </c>
      <c r="AZ93" s="24" t="s">
        <v>247</v>
      </c>
      <c r="BA93" s="24" t="s">
        <v>247</v>
      </c>
      <c r="BB93" s="273">
        <v>0</v>
      </c>
      <c r="BC93" s="273">
        <v>0</v>
      </c>
      <c r="BD93" s="273">
        <v>1733.77</v>
      </c>
      <c r="BE93" s="24" t="s">
        <v>247</v>
      </c>
      <c r="BF93" s="273">
        <v>116996.45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73">
        <v>0</v>
      </c>
      <c r="CD93" s="24" t="s">
        <v>247</v>
      </c>
      <c r="CE93" s="25">
        <v>2555588.3900000006</v>
      </c>
      <c r="CF93" s="25">
        <v>0</v>
      </c>
    </row>
    <row r="94" spans="1:84" x14ac:dyDescent="0.25">
      <c r="A94" s="21" t="s">
        <v>293</v>
      </c>
      <c r="B94" s="16"/>
      <c r="C94" s="277">
        <v>164.70511001787702</v>
      </c>
      <c r="D94" s="277">
        <v>70.664746970136989</v>
      </c>
      <c r="E94" s="277">
        <v>77.644919925616492</v>
      </c>
      <c r="F94" s="277">
        <v>22.442502101849314</v>
      </c>
      <c r="G94" s="277">
        <v>24.762881990958917</v>
      </c>
      <c r="H94" s="277">
        <v>8.2181487499999992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35.186339058356175</v>
      </c>
      <c r="P94" s="277">
        <v>31.491692470958899</v>
      </c>
      <c r="Q94" s="277">
        <v>0</v>
      </c>
      <c r="R94" s="277">
        <v>27.491016672671226</v>
      </c>
      <c r="S94" s="277">
        <v>0</v>
      </c>
      <c r="T94" s="277">
        <v>4.894347976575343</v>
      </c>
      <c r="U94" s="277">
        <v>5.3698630136986298E-3</v>
      </c>
      <c r="V94" s="277">
        <v>0</v>
      </c>
      <c r="W94" s="277">
        <v>0</v>
      </c>
      <c r="X94" s="277">
        <v>0</v>
      </c>
      <c r="Y94" s="277">
        <v>3.7196321917808217</v>
      </c>
      <c r="Z94" s="277">
        <v>0</v>
      </c>
      <c r="AA94" s="277">
        <v>0</v>
      </c>
      <c r="AB94" s="277">
        <v>1.797945205479452E-3</v>
      </c>
      <c r="AC94" s="277">
        <v>0</v>
      </c>
      <c r="AD94" s="277">
        <v>0</v>
      </c>
      <c r="AE94" s="277">
        <v>1.61E-2</v>
      </c>
      <c r="AF94" s="277">
        <v>0</v>
      </c>
      <c r="AG94" s="277">
        <v>116.32735321890404</v>
      </c>
      <c r="AH94" s="277">
        <v>0</v>
      </c>
      <c r="AI94" s="277">
        <v>0</v>
      </c>
      <c r="AJ94" s="277">
        <v>5.4611238552739731</v>
      </c>
      <c r="AK94" s="277">
        <v>0</v>
      </c>
      <c r="AL94" s="277">
        <v>0</v>
      </c>
      <c r="AM94" s="277">
        <v>0</v>
      </c>
      <c r="AN94" s="277">
        <v>0</v>
      </c>
      <c r="AO94" s="277">
        <v>0</v>
      </c>
      <c r="AP94" s="277">
        <v>0</v>
      </c>
      <c r="AQ94" s="277">
        <v>0</v>
      </c>
      <c r="AR94" s="277">
        <v>0</v>
      </c>
      <c r="AS94" s="277">
        <v>0</v>
      </c>
      <c r="AT94" s="277">
        <v>0</v>
      </c>
      <c r="AU94" s="277">
        <v>0</v>
      </c>
      <c r="AV94" s="277">
        <v>16.871859635821924</v>
      </c>
      <c r="AW94" s="277">
        <v>32.845769450890408</v>
      </c>
      <c r="AX94" s="264" t="s">
        <v>247</v>
      </c>
      <c r="AY94" s="264" t="s">
        <v>247</v>
      </c>
      <c r="AZ94" s="264" t="s">
        <v>247</v>
      </c>
      <c r="BA94" s="24" t="s">
        <v>247</v>
      </c>
      <c r="BB94" s="24" t="s">
        <v>247</v>
      </c>
      <c r="BC94" s="277">
        <v>5.5808363013698603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77">
        <v>0.52519178082191786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4" t="s">
        <v>247</v>
      </c>
      <c r="BV94" s="24" t="s">
        <v>247</v>
      </c>
      <c r="BW94" s="24" t="s">
        <v>247</v>
      </c>
      <c r="BX94" s="277">
        <v>6.8066945205479454</v>
      </c>
      <c r="BY94" s="277">
        <v>9.2341842465753405</v>
      </c>
      <c r="BZ94" s="336">
        <v>1.6211022800000001</v>
      </c>
      <c r="CA94" s="24" t="s">
        <v>247</v>
      </c>
      <c r="CB94" s="24" t="s">
        <v>247</v>
      </c>
      <c r="CC94" s="24" t="s">
        <v>247</v>
      </c>
      <c r="CD94" s="24" t="s">
        <v>247</v>
      </c>
      <c r="CE94" s="226">
        <v>666.5187212252057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337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338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3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38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38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39">
        <v>98371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40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1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1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38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2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2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43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11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20110</v>
      </c>
      <c r="D127" s="295">
        <v>119798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2441</v>
      </c>
      <c r="D130" s="295">
        <v>3514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117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55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56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32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48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58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366</v>
      </c>
    </row>
    <row r="144" spans="1:5" x14ac:dyDescent="0.25">
      <c r="A144" s="16" t="s">
        <v>348</v>
      </c>
      <c r="B144" s="35" t="s">
        <v>299</v>
      </c>
      <c r="C144" s="292">
        <v>375</v>
      </c>
      <c r="D144" s="16"/>
      <c r="E144" s="16"/>
    </row>
    <row r="145" spans="1:13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13" x14ac:dyDescent="0.25">
      <c r="A146" s="16"/>
      <c r="B146" s="16"/>
      <c r="C146" s="22"/>
      <c r="D146" s="16"/>
      <c r="E146" s="16"/>
    </row>
    <row r="147" spans="1:13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13" x14ac:dyDescent="0.25">
      <c r="A148" s="16"/>
      <c r="B148" s="16"/>
      <c r="C148" s="22"/>
      <c r="D148" s="16"/>
      <c r="E148" s="16"/>
    </row>
    <row r="149" spans="1:13" x14ac:dyDescent="0.25">
      <c r="A149" s="16"/>
      <c r="B149" s="16"/>
      <c r="C149" s="22"/>
      <c r="D149" s="16"/>
      <c r="E149" s="16"/>
    </row>
    <row r="150" spans="1:13" x14ac:dyDescent="0.25">
      <c r="A150" s="16"/>
      <c r="B150" s="16"/>
      <c r="C150" s="22"/>
      <c r="D150" s="16"/>
      <c r="E150" s="16"/>
    </row>
    <row r="151" spans="1:13" x14ac:dyDescent="0.25">
      <c r="A151" s="16"/>
      <c r="B151" s="16"/>
      <c r="C151" s="22"/>
      <c r="D151" s="16"/>
      <c r="E151" s="16"/>
    </row>
    <row r="152" spans="1:13" x14ac:dyDescent="0.25">
      <c r="A152" s="30" t="s">
        <v>351</v>
      </c>
      <c r="B152" s="37"/>
      <c r="C152" s="37"/>
      <c r="D152" s="37"/>
      <c r="E152" s="37"/>
    </row>
    <row r="153" spans="1:13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13" x14ac:dyDescent="0.25">
      <c r="A154" s="16" t="s">
        <v>332</v>
      </c>
      <c r="B154" s="295">
        <v>9501.9614451334601</v>
      </c>
      <c r="C154" s="295">
        <v>4230.9256762829154</v>
      </c>
      <c r="D154" s="295">
        <v>6377.1128785836254</v>
      </c>
      <c r="E154" s="25">
        <v>20110</v>
      </c>
      <c r="F154" s="11">
        <v>0</v>
      </c>
    </row>
    <row r="155" spans="1:13" x14ac:dyDescent="0.25">
      <c r="A155" s="16" t="s">
        <v>241</v>
      </c>
      <c r="B155" s="295">
        <v>67930.850655841059</v>
      </c>
      <c r="C155" s="295">
        <v>24195.950100721195</v>
      </c>
      <c r="D155" s="295">
        <v>27671.199243437746</v>
      </c>
      <c r="E155" s="25">
        <v>119798</v>
      </c>
      <c r="F155" s="11">
        <v>0</v>
      </c>
    </row>
    <row r="156" spans="1:13" x14ac:dyDescent="0.25">
      <c r="A156" s="16" t="s">
        <v>355</v>
      </c>
      <c r="B156" s="295">
        <v>57216</v>
      </c>
      <c r="C156" s="295">
        <v>63148</v>
      </c>
      <c r="D156" s="295">
        <v>91964</v>
      </c>
      <c r="E156" s="25">
        <v>212328</v>
      </c>
      <c r="G156" s="16" t="s">
        <v>355</v>
      </c>
      <c r="H156" s="344">
        <v>61051.287757551698</v>
      </c>
      <c r="I156" s="344">
        <v>31499.567873917862</v>
      </c>
      <c r="J156" s="344">
        <v>53920.14436853044</v>
      </c>
      <c r="K156" s="25">
        <v>146471</v>
      </c>
      <c r="L156" s="11">
        <v>65857</v>
      </c>
      <c r="M156" s="11" t="s">
        <v>1062</v>
      </c>
    </row>
    <row r="157" spans="1:13" x14ac:dyDescent="0.25">
      <c r="A157" s="16" t="s">
        <v>286</v>
      </c>
      <c r="B157" s="295">
        <v>513086857.03695506</v>
      </c>
      <c r="C157" s="295">
        <v>264506580.14070845</v>
      </c>
      <c r="D157" s="295">
        <v>432103497.65233636</v>
      </c>
      <c r="E157" s="25">
        <v>1209696934.8299999</v>
      </c>
      <c r="F157" s="14">
        <v>-0.19999980926513672</v>
      </c>
    </row>
    <row r="158" spans="1:13" x14ac:dyDescent="0.25">
      <c r="A158" s="16" t="s">
        <v>287</v>
      </c>
      <c r="B158" s="295">
        <v>532685518.36128163</v>
      </c>
      <c r="C158" s="295">
        <v>274610083.69207734</v>
      </c>
      <c r="D158" s="295">
        <v>448608792.98664099</v>
      </c>
      <c r="E158" s="25">
        <v>1255904395.04</v>
      </c>
      <c r="F158" s="14">
        <v>2.384185791015625E-7</v>
      </c>
    </row>
    <row r="159" spans="1:13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13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6" x14ac:dyDescent="0.25">
      <c r="A177" s="20"/>
      <c r="B177" s="20"/>
      <c r="C177" s="41"/>
      <c r="D177" s="42"/>
      <c r="E177" s="16"/>
    </row>
    <row r="178" spans="1:6" x14ac:dyDescent="0.25">
      <c r="A178" s="20"/>
      <c r="B178" s="20"/>
      <c r="C178" s="41"/>
      <c r="D178" s="42"/>
      <c r="E178" s="16"/>
    </row>
    <row r="179" spans="1:6" x14ac:dyDescent="0.25">
      <c r="A179" s="37" t="s">
        <v>362</v>
      </c>
      <c r="B179" s="30"/>
      <c r="C179" s="30"/>
      <c r="D179" s="30"/>
      <c r="E179" s="30"/>
    </row>
    <row r="180" spans="1:6" x14ac:dyDescent="0.25">
      <c r="A180" s="34" t="s">
        <v>363</v>
      </c>
      <c r="B180" s="34"/>
      <c r="C180" s="34"/>
      <c r="D180" s="34"/>
      <c r="E180" s="34"/>
    </row>
    <row r="181" spans="1:6" x14ac:dyDescent="0.25">
      <c r="A181" s="16" t="s">
        <v>364</v>
      </c>
      <c r="B181" s="35" t="s">
        <v>299</v>
      </c>
      <c r="C181" s="292">
        <v>17581348.949999999</v>
      </c>
      <c r="D181" s="16"/>
      <c r="E181" s="16"/>
    </row>
    <row r="182" spans="1:6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6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6" x14ac:dyDescent="0.25">
      <c r="A184" s="16" t="s">
        <v>367</v>
      </c>
      <c r="B184" s="35" t="s">
        <v>299</v>
      </c>
      <c r="C184" s="292">
        <v>28573432.640000004</v>
      </c>
      <c r="D184" s="16"/>
      <c r="E184" s="16"/>
    </row>
    <row r="185" spans="1:6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6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6" x14ac:dyDescent="0.25">
      <c r="A187" s="16" t="s">
        <v>370</v>
      </c>
      <c r="B187" s="35" t="s">
        <v>299</v>
      </c>
      <c r="C187" s="292">
        <v>12322686.569999998</v>
      </c>
      <c r="D187" s="16"/>
      <c r="E187" s="16"/>
    </row>
    <row r="188" spans="1:6" x14ac:dyDescent="0.25">
      <c r="A188" s="16" t="s">
        <v>370</v>
      </c>
      <c r="B188" s="35" t="s">
        <v>299</v>
      </c>
      <c r="C188" s="292">
        <v>216701.63</v>
      </c>
      <c r="D188" s="16"/>
      <c r="E188" s="16"/>
      <c r="F188" s="11" t="s">
        <v>1063</v>
      </c>
    </row>
    <row r="189" spans="1:6" x14ac:dyDescent="0.25">
      <c r="A189" s="16" t="s">
        <v>229</v>
      </c>
      <c r="B189" s="16"/>
      <c r="C189" s="22"/>
      <c r="D189" s="25">
        <v>58694169.790000007</v>
      </c>
      <c r="E189" s="16"/>
      <c r="F189" s="11">
        <v>0</v>
      </c>
    </row>
    <row r="190" spans="1:6" x14ac:dyDescent="0.25">
      <c r="A190" s="34" t="s">
        <v>371</v>
      </c>
      <c r="B190" s="34"/>
      <c r="C190" s="34"/>
      <c r="D190" s="34"/>
      <c r="E190" s="34"/>
    </row>
    <row r="191" spans="1:6" x14ac:dyDescent="0.25">
      <c r="A191" s="16" t="s">
        <v>372</v>
      </c>
      <c r="B191" s="35" t="s">
        <v>299</v>
      </c>
      <c r="C191" s="292">
        <v>5644636.6200000001</v>
      </c>
      <c r="D191" s="16"/>
      <c r="E191" s="16"/>
    </row>
    <row r="192" spans="1:6" x14ac:dyDescent="0.25">
      <c r="A192" s="16" t="s">
        <v>373</v>
      </c>
      <c r="B192" s="35" t="s">
        <v>299</v>
      </c>
      <c r="C192" s="292">
        <v>2130527.84</v>
      </c>
      <c r="D192" s="16"/>
      <c r="E192" s="16"/>
    </row>
    <row r="193" spans="1:6" x14ac:dyDescent="0.25">
      <c r="A193" s="16" t="s">
        <v>229</v>
      </c>
      <c r="B193" s="16"/>
      <c r="C193" s="22"/>
      <c r="D193" s="25">
        <v>7775164.46</v>
      </c>
      <c r="E193" s="16"/>
      <c r="F193" s="11">
        <v>0</v>
      </c>
    </row>
    <row r="194" spans="1:6" x14ac:dyDescent="0.25">
      <c r="A194" s="34" t="s">
        <v>374</v>
      </c>
      <c r="B194" s="34"/>
      <c r="C194" s="34"/>
      <c r="D194" s="34"/>
      <c r="E194" s="34"/>
    </row>
    <row r="195" spans="1:6" x14ac:dyDescent="0.25">
      <c r="A195" s="16" t="s">
        <v>375</v>
      </c>
      <c r="B195" s="35" t="s">
        <v>299</v>
      </c>
      <c r="C195" s="292">
        <v>8958606.7199999988</v>
      </c>
      <c r="D195" s="16"/>
      <c r="E195" s="16"/>
    </row>
    <row r="196" spans="1:6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6" x14ac:dyDescent="0.25">
      <c r="A197" s="16" t="s">
        <v>229</v>
      </c>
      <c r="B197" s="16"/>
      <c r="C197" s="22"/>
      <c r="D197" s="25">
        <v>8958606.7199999988</v>
      </c>
      <c r="E197" s="16"/>
      <c r="F197" s="11">
        <v>0</v>
      </c>
    </row>
    <row r="198" spans="1:6" x14ac:dyDescent="0.25">
      <c r="A198" s="34" t="s">
        <v>377</v>
      </c>
      <c r="B198" s="34"/>
      <c r="C198" s="34"/>
      <c r="D198" s="34"/>
      <c r="E198" s="34"/>
    </row>
    <row r="199" spans="1:6" x14ac:dyDescent="0.25">
      <c r="A199" s="16" t="s">
        <v>378</v>
      </c>
      <c r="B199" s="35" t="s">
        <v>299</v>
      </c>
      <c r="C199" s="292">
        <v>279362.28000000003</v>
      </c>
      <c r="D199" s="16"/>
      <c r="E199" s="16"/>
    </row>
    <row r="200" spans="1:6" x14ac:dyDescent="0.25">
      <c r="A200" s="16" t="s">
        <v>379</v>
      </c>
      <c r="B200" s="35" t="s">
        <v>299</v>
      </c>
      <c r="C200" s="292">
        <v>5224262.3499999996</v>
      </c>
      <c r="D200" s="16"/>
      <c r="E200" s="16"/>
    </row>
    <row r="201" spans="1:6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6" x14ac:dyDescent="0.25">
      <c r="A202" s="16" t="s">
        <v>229</v>
      </c>
      <c r="B202" s="16"/>
      <c r="C202" s="22"/>
      <c r="D202" s="25">
        <v>5503624.6299999999</v>
      </c>
      <c r="E202" s="16"/>
      <c r="F202" s="11">
        <v>0</v>
      </c>
    </row>
    <row r="203" spans="1:6" x14ac:dyDescent="0.25">
      <c r="A203" s="34" t="s">
        <v>380</v>
      </c>
      <c r="B203" s="34"/>
      <c r="C203" s="34"/>
      <c r="D203" s="34"/>
      <c r="E203" s="34"/>
    </row>
    <row r="204" spans="1:6" x14ac:dyDescent="0.25">
      <c r="A204" s="16" t="s">
        <v>381</v>
      </c>
      <c r="B204" s="35" t="s">
        <v>299</v>
      </c>
      <c r="C204" s="292">
        <v>20603277.27</v>
      </c>
      <c r="D204" s="16"/>
      <c r="E204" s="16"/>
    </row>
    <row r="205" spans="1:6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6" x14ac:dyDescent="0.25">
      <c r="A206" s="16" t="s">
        <v>229</v>
      </c>
      <c r="B206" s="16"/>
      <c r="C206" s="22"/>
      <c r="D206" s="25">
        <v>20603277.27</v>
      </c>
      <c r="E206" s="16"/>
      <c r="F206" s="11">
        <v>0</v>
      </c>
    </row>
    <row r="207" spans="1:6" x14ac:dyDescent="0.25">
      <c r="A207" s="16"/>
      <c r="B207" s="16"/>
      <c r="C207" s="22"/>
      <c r="D207" s="16"/>
      <c r="E207" s="16"/>
    </row>
    <row r="208" spans="1:6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11820611.219999999</v>
      </c>
      <c r="C211" s="292">
        <v>17875.91</v>
      </c>
      <c r="D211" s="295">
        <v>17875.91</v>
      </c>
      <c r="E211" s="25">
        <v>11820611.219999999</v>
      </c>
    </row>
    <row r="212" spans="1:5" x14ac:dyDescent="0.25">
      <c r="A212" s="16" t="s">
        <v>390</v>
      </c>
      <c r="B212" s="295">
        <v>4036565.1</v>
      </c>
      <c r="C212" s="292">
        <v>0</v>
      </c>
      <c r="D212" s="295">
        <v>0</v>
      </c>
      <c r="E212" s="25">
        <v>4036565.1</v>
      </c>
    </row>
    <row r="213" spans="1:5" x14ac:dyDescent="0.25">
      <c r="A213" s="16" t="s">
        <v>391</v>
      </c>
      <c r="B213" s="295">
        <v>619170435.35000002</v>
      </c>
      <c r="C213" s="292">
        <v>1128309.2899999998</v>
      </c>
      <c r="D213" s="295">
        <v>469260.84</v>
      </c>
      <c r="E213" s="25">
        <v>619829483.79999995</v>
      </c>
    </row>
    <row r="214" spans="1:5" x14ac:dyDescent="0.25">
      <c r="A214" s="16" t="s">
        <v>393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5">
        <v>11178863.27</v>
      </c>
      <c r="C215" s="292">
        <v>254506.33000000002</v>
      </c>
      <c r="D215" s="295">
        <v>5042.21</v>
      </c>
      <c r="E215" s="25">
        <v>11428327.389999999</v>
      </c>
    </row>
    <row r="216" spans="1:5" x14ac:dyDescent="0.25">
      <c r="A216" s="16" t="s">
        <v>395</v>
      </c>
      <c r="B216" s="295">
        <v>94402041.890000015</v>
      </c>
      <c r="C216" s="292">
        <v>6023220.6200000001</v>
      </c>
      <c r="D216" s="295">
        <v>2377338.3200000003</v>
      </c>
      <c r="E216" s="25">
        <v>98047924.190000027</v>
      </c>
    </row>
    <row r="217" spans="1:5" x14ac:dyDescent="0.25">
      <c r="A217" s="16" t="s">
        <v>396</v>
      </c>
      <c r="B217" s="295">
        <v>628558.90999999992</v>
      </c>
      <c r="C217" s="292">
        <v>0</v>
      </c>
      <c r="D217" s="295">
        <v>0</v>
      </c>
      <c r="E217" s="25">
        <v>628558.90999999992</v>
      </c>
    </row>
    <row r="218" spans="1:5" x14ac:dyDescent="0.25">
      <c r="A218" s="16" t="s">
        <v>397</v>
      </c>
      <c r="B218" s="295">
        <v>8709452.9499999974</v>
      </c>
      <c r="C218" s="292">
        <v>274113.90000000002</v>
      </c>
      <c r="D218" s="295">
        <v>0</v>
      </c>
      <c r="E218" s="25">
        <v>8983566.8499999978</v>
      </c>
    </row>
    <row r="219" spans="1:5" x14ac:dyDescent="0.25">
      <c r="A219" s="16" t="s">
        <v>398</v>
      </c>
      <c r="B219" s="295">
        <v>0</v>
      </c>
      <c r="C219" s="292">
        <v>4546999.0100000016</v>
      </c>
      <c r="D219" s="295">
        <v>1687939.6399999997</v>
      </c>
      <c r="E219" s="25">
        <v>2859059.370000002</v>
      </c>
    </row>
    <row r="220" spans="1:5" x14ac:dyDescent="0.25">
      <c r="A220" s="16" t="s">
        <v>229</v>
      </c>
      <c r="B220" s="25">
        <v>749946528.69000006</v>
      </c>
      <c r="C220" s="225">
        <v>12245025.060000002</v>
      </c>
      <c r="D220" s="25">
        <v>4557456.92</v>
      </c>
      <c r="E220" s="25">
        <v>757634096.83000004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3960630.53</v>
      </c>
      <c r="C225" s="292">
        <v>35464.700000000004</v>
      </c>
      <c r="D225" s="295">
        <v>0</v>
      </c>
      <c r="E225" s="25">
        <v>3996095.23</v>
      </c>
    </row>
    <row r="226" spans="1:6" x14ac:dyDescent="0.25">
      <c r="A226" s="16" t="s">
        <v>391</v>
      </c>
      <c r="B226" s="295">
        <v>216878820.71000004</v>
      </c>
      <c r="C226" s="292">
        <v>14147761.279999999</v>
      </c>
      <c r="D226" s="295">
        <v>0</v>
      </c>
      <c r="E226" s="25">
        <v>231026581.99000004</v>
      </c>
    </row>
    <row r="227" spans="1:6" x14ac:dyDescent="0.25">
      <c r="A227" s="16" t="s">
        <v>393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394</v>
      </c>
      <c r="B228" s="295">
        <v>7029626.04</v>
      </c>
      <c r="C228" s="292">
        <v>440290.81000000006</v>
      </c>
      <c r="D228" s="295">
        <v>0</v>
      </c>
      <c r="E228" s="25">
        <v>7469916.8499999996</v>
      </c>
    </row>
    <row r="229" spans="1:6" x14ac:dyDescent="0.25">
      <c r="A229" s="16" t="s">
        <v>395</v>
      </c>
      <c r="B229" s="295">
        <v>69195530.210000008</v>
      </c>
      <c r="C229" s="292">
        <v>5063455.790000001</v>
      </c>
      <c r="D229" s="295">
        <v>39379.760000000002</v>
      </c>
      <c r="E229" s="25">
        <v>74219606.24000001</v>
      </c>
    </row>
    <row r="230" spans="1:6" x14ac:dyDescent="0.25">
      <c r="A230" s="16" t="s">
        <v>396</v>
      </c>
      <c r="B230" s="295">
        <v>628558.91</v>
      </c>
      <c r="C230" s="292">
        <v>0</v>
      </c>
      <c r="D230" s="295">
        <v>0</v>
      </c>
      <c r="E230" s="25">
        <v>628558.91</v>
      </c>
    </row>
    <row r="231" spans="1:6" x14ac:dyDescent="0.25">
      <c r="A231" s="16" t="s">
        <v>397</v>
      </c>
      <c r="B231" s="295">
        <v>7199490.5899999999</v>
      </c>
      <c r="C231" s="292">
        <v>248062.89</v>
      </c>
      <c r="D231" s="295">
        <v>0</v>
      </c>
      <c r="E231" s="25">
        <v>7447553.4799999995</v>
      </c>
    </row>
    <row r="232" spans="1:6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304892656.99000001</v>
      </c>
      <c r="C233" s="225">
        <v>19935035.469999999</v>
      </c>
      <c r="D233" s="25">
        <v>39379.760000000002</v>
      </c>
      <c r="E233" s="25">
        <v>324788312.70000011</v>
      </c>
    </row>
    <row r="234" spans="1:6" x14ac:dyDescent="0.25">
      <c r="A234" s="16"/>
      <c r="B234" s="16"/>
      <c r="C234" s="22"/>
      <c r="D234" s="16"/>
      <c r="E234" s="16"/>
      <c r="F234" s="11">
        <v>432845784.12999994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6" t="s">
        <v>401</v>
      </c>
      <c r="C236" s="346"/>
      <c r="D236" s="30"/>
      <c r="E236" s="30"/>
    </row>
    <row r="237" spans="1:6" x14ac:dyDescent="0.25">
      <c r="A237" s="43" t="s">
        <v>401</v>
      </c>
      <c r="B237" s="30"/>
      <c r="C237" s="292">
        <v>28747563.139999997</v>
      </c>
      <c r="D237" s="32">
        <v>28747563.139999997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752682691.61522424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388023045.14283639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29676548.199999999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235897117.56212038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368308920.01981884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1774588322.54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11638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12912966.52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28831175.140000001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41744141.659999996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3491692.98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3491692.98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1848571720.3200002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389865750.93000007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293496741.97000003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6776514.5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4237151.2300000004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107382674.69000004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11820611.220000001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4036565.1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619829483.75999999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110104810.47999999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8983566.8499999996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2859059.37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757634096.78000009</v>
      </c>
      <c r="E291" s="16"/>
    </row>
    <row r="292" spans="1:5" x14ac:dyDescent="0.25">
      <c r="A292" s="16" t="s">
        <v>440</v>
      </c>
      <c r="B292" s="35" t="s">
        <v>299</v>
      </c>
      <c r="C292" s="292">
        <v>324788312.67000014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432845784.10999995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9403957.2400000002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9403957.2400000002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549632416.03999996</v>
      </c>
      <c r="E308" s="16"/>
    </row>
    <row r="309" spans="1:6" x14ac:dyDescent="0.25">
      <c r="A309" s="16"/>
      <c r="B309" s="16"/>
      <c r="C309" s="22"/>
      <c r="D309" s="16"/>
      <c r="E309" s="16"/>
      <c r="F309" s="11">
        <v>549632416.03999996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16747080.169999998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-177053.24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6424352.1199999992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400000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63521146.069999941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86915525.119999945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-323958520.97000003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-323958520.97000003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-323958520.97000003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786675411.8900001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549632416.03999996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549632416.03999996</v>
      </c>
      <c r="E352" s="16"/>
    </row>
    <row r="353" spans="1:7" x14ac:dyDescent="0.25">
      <c r="A353" s="16"/>
      <c r="B353" s="16"/>
      <c r="C353" s="22"/>
      <c r="D353" s="16"/>
      <c r="E353" s="16"/>
    </row>
    <row r="354" spans="1:7" x14ac:dyDescent="0.25">
      <c r="A354" s="16"/>
      <c r="B354" s="16"/>
      <c r="C354" s="22"/>
      <c r="D354" s="16"/>
      <c r="E354" s="16"/>
    </row>
    <row r="355" spans="1:7" x14ac:dyDescent="0.25">
      <c r="A355" s="16"/>
      <c r="B355" s="16"/>
      <c r="C355" s="22"/>
      <c r="D355" s="16"/>
      <c r="E355" s="16"/>
    </row>
    <row r="356" spans="1:7" x14ac:dyDescent="0.25">
      <c r="A356" s="30" t="s">
        <v>491</v>
      </c>
      <c r="B356" s="30"/>
      <c r="C356" s="30"/>
      <c r="D356" s="30"/>
      <c r="E356" s="30"/>
    </row>
    <row r="357" spans="1:7" x14ac:dyDescent="0.25">
      <c r="A357" s="34" t="s">
        <v>492</v>
      </c>
      <c r="B357" s="34"/>
      <c r="C357" s="34"/>
      <c r="D357" s="34"/>
      <c r="E357" s="34"/>
    </row>
    <row r="358" spans="1:7" x14ac:dyDescent="0.25">
      <c r="A358" s="16" t="s">
        <v>493</v>
      </c>
      <c r="B358" s="35" t="s">
        <v>299</v>
      </c>
      <c r="C358" s="293">
        <v>1209696934.8300002</v>
      </c>
      <c r="D358" s="16"/>
      <c r="E358" s="16"/>
      <c r="F358" s="11">
        <v>1209696934.6300001</v>
      </c>
      <c r="G358" s="11">
        <v>-0.20000004768371582</v>
      </c>
    </row>
    <row r="359" spans="1:7" x14ac:dyDescent="0.25">
      <c r="A359" s="16" t="s">
        <v>494</v>
      </c>
      <c r="B359" s="35" t="s">
        <v>299</v>
      </c>
      <c r="C359" s="293">
        <v>1255904395.0400002</v>
      </c>
      <c r="D359" s="16"/>
      <c r="E359" s="16"/>
      <c r="F359" s="11">
        <v>1255904395.0400002</v>
      </c>
      <c r="G359" s="11">
        <v>0</v>
      </c>
    </row>
    <row r="360" spans="1:7" x14ac:dyDescent="0.25">
      <c r="A360" s="16" t="s">
        <v>495</v>
      </c>
      <c r="B360" s="16"/>
      <c r="C360" s="22"/>
      <c r="D360" s="25">
        <v>2465601329.8700004</v>
      </c>
      <c r="E360" s="16"/>
    </row>
    <row r="361" spans="1:7" x14ac:dyDescent="0.25">
      <c r="A361" s="34" t="s">
        <v>496</v>
      </c>
      <c r="B361" s="34"/>
      <c r="C361" s="34"/>
      <c r="D361" s="34"/>
      <c r="E361" s="34"/>
    </row>
    <row r="362" spans="1:7" x14ac:dyDescent="0.25">
      <c r="A362" s="16" t="s">
        <v>401</v>
      </c>
      <c r="B362" s="34"/>
      <c r="C362" s="292">
        <v>28747563.139999997</v>
      </c>
      <c r="D362" s="16"/>
      <c r="E362" s="34"/>
    </row>
    <row r="363" spans="1:7" x14ac:dyDescent="0.25">
      <c r="A363" s="16" t="s">
        <v>497</v>
      </c>
      <c r="B363" s="35" t="s">
        <v>299</v>
      </c>
      <c r="C363" s="292">
        <v>1778080015.52</v>
      </c>
      <c r="D363" s="16"/>
      <c r="E363" s="16"/>
    </row>
    <row r="364" spans="1:7" x14ac:dyDescent="0.25">
      <c r="A364" s="16" t="s">
        <v>498</v>
      </c>
      <c r="B364" s="35" t="s">
        <v>299</v>
      </c>
      <c r="C364" s="292">
        <v>41744141.660000004</v>
      </c>
      <c r="D364" s="16"/>
      <c r="E364" s="16"/>
    </row>
    <row r="365" spans="1:7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7" x14ac:dyDescent="0.25">
      <c r="A366" s="16" t="s">
        <v>418</v>
      </c>
      <c r="B366" s="16"/>
      <c r="C366" s="22"/>
      <c r="D366" s="25">
        <v>1848571720.3200002</v>
      </c>
      <c r="E366" s="16"/>
    </row>
    <row r="367" spans="1:7" x14ac:dyDescent="0.25">
      <c r="A367" s="16" t="s">
        <v>500</v>
      </c>
      <c r="B367" s="16"/>
      <c r="C367" s="22"/>
      <c r="D367" s="25">
        <v>617029609.55000019</v>
      </c>
      <c r="E367" s="16"/>
    </row>
    <row r="368" spans="1:7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21508897.800000001</v>
      </c>
      <c r="D380" s="25">
        <v>0</v>
      </c>
      <c r="E380" s="204" t="s">
        <v>1064</v>
      </c>
      <c r="F380" s="47"/>
    </row>
    <row r="381" spans="1:6" x14ac:dyDescent="0.25">
      <c r="A381" s="48" t="s">
        <v>514</v>
      </c>
      <c r="B381" s="35"/>
      <c r="C381" s="35"/>
      <c r="D381" s="25">
        <v>21508897.800000001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21508897.800000001</v>
      </c>
      <c r="E383" s="16"/>
    </row>
    <row r="384" spans="1:6" x14ac:dyDescent="0.25">
      <c r="A384" s="16" t="s">
        <v>517</v>
      </c>
      <c r="B384" s="16"/>
      <c r="C384" s="22"/>
      <c r="D384" s="25">
        <v>638538507.35000014</v>
      </c>
      <c r="E384" s="16"/>
    </row>
    <row r="385" spans="1:7" x14ac:dyDescent="0.25">
      <c r="A385" s="16"/>
      <c r="B385" s="16"/>
      <c r="C385" s="22"/>
      <c r="D385" s="16"/>
      <c r="E385" s="16"/>
    </row>
    <row r="386" spans="1:7" x14ac:dyDescent="0.25">
      <c r="A386" s="16"/>
      <c r="B386" s="16"/>
      <c r="C386" s="22"/>
      <c r="D386" s="16"/>
      <c r="E386" s="16"/>
    </row>
    <row r="387" spans="1:7" x14ac:dyDescent="0.25">
      <c r="A387" s="16"/>
      <c r="B387" s="16"/>
      <c r="C387" s="22"/>
      <c r="D387" s="16"/>
      <c r="E387" s="16"/>
    </row>
    <row r="388" spans="1:7" x14ac:dyDescent="0.25">
      <c r="A388" s="34" t="s">
        <v>518</v>
      </c>
      <c r="B388" s="34"/>
      <c r="C388" s="34"/>
      <c r="D388" s="34"/>
      <c r="E388" s="34"/>
    </row>
    <row r="389" spans="1:7" x14ac:dyDescent="0.25">
      <c r="A389" s="16" t="s">
        <v>519</v>
      </c>
      <c r="B389" s="35" t="s">
        <v>299</v>
      </c>
      <c r="C389" s="292">
        <v>272670672.8500002</v>
      </c>
      <c r="D389" s="16"/>
      <c r="E389" s="16"/>
      <c r="F389" s="11">
        <v>272670672.85000002</v>
      </c>
      <c r="G389" s="345">
        <v>-1.7881393432617188E-7</v>
      </c>
    </row>
    <row r="390" spans="1:7" x14ac:dyDescent="0.25">
      <c r="A390" s="16" t="s">
        <v>10</v>
      </c>
      <c r="B390" s="35" t="s">
        <v>299</v>
      </c>
      <c r="C390" s="292">
        <v>52703225.630000047</v>
      </c>
      <c r="D390" s="16"/>
      <c r="E390" s="16"/>
      <c r="F390" s="11">
        <v>52703227</v>
      </c>
      <c r="G390" s="345">
        <v>1.3699999526143074</v>
      </c>
    </row>
    <row r="391" spans="1:7" x14ac:dyDescent="0.25">
      <c r="A391" s="16" t="s">
        <v>263</v>
      </c>
      <c r="B391" s="35" t="s">
        <v>299</v>
      </c>
      <c r="C391" s="292">
        <v>23103651.280000001</v>
      </c>
      <c r="D391" s="16"/>
      <c r="E391" s="16"/>
      <c r="F391" s="11">
        <v>23103651.279999997</v>
      </c>
      <c r="G391" s="345">
        <v>-3.7252902984619141E-9</v>
      </c>
    </row>
    <row r="392" spans="1:7" x14ac:dyDescent="0.25">
      <c r="A392" s="16" t="s">
        <v>520</v>
      </c>
      <c r="B392" s="35" t="s">
        <v>299</v>
      </c>
      <c r="C392" s="292">
        <v>72929406.420000002</v>
      </c>
      <c r="D392" s="16"/>
      <c r="E392" s="16"/>
      <c r="F392" s="11">
        <v>72929406.419999957</v>
      </c>
      <c r="G392" s="345">
        <v>-4.4703483581542969E-8</v>
      </c>
    </row>
    <row r="393" spans="1:7" x14ac:dyDescent="0.25">
      <c r="A393" s="16" t="s">
        <v>521</v>
      </c>
      <c r="B393" s="35" t="s">
        <v>299</v>
      </c>
      <c r="C393" s="292">
        <v>0</v>
      </c>
      <c r="D393" s="16"/>
      <c r="E393" s="16"/>
      <c r="F393" s="11">
        <v>0</v>
      </c>
      <c r="G393" s="345">
        <v>0</v>
      </c>
    </row>
    <row r="394" spans="1:7" x14ac:dyDescent="0.25">
      <c r="A394" s="16" t="s">
        <v>522</v>
      </c>
      <c r="B394" s="35" t="s">
        <v>299</v>
      </c>
      <c r="C394" s="292">
        <v>181141969.90000015</v>
      </c>
      <c r="D394" s="16"/>
      <c r="E394" s="16"/>
      <c r="F394" s="11">
        <v>181141969.90000001</v>
      </c>
      <c r="G394" s="345">
        <v>-1.4901161193847656E-7</v>
      </c>
    </row>
    <row r="395" spans="1:7" x14ac:dyDescent="0.25">
      <c r="A395" s="16" t="s">
        <v>15</v>
      </c>
      <c r="B395" s="35" t="s">
        <v>299</v>
      </c>
      <c r="C395" s="292">
        <v>18893184.18</v>
      </c>
      <c r="D395" s="16"/>
      <c r="E395" s="16"/>
      <c r="F395" s="11">
        <v>18893183</v>
      </c>
      <c r="G395" s="345">
        <v>-1.1799999997019768</v>
      </c>
    </row>
    <row r="396" spans="1:7" x14ac:dyDescent="0.25">
      <c r="A396" s="16" t="s">
        <v>523</v>
      </c>
      <c r="B396" s="35" t="s">
        <v>299</v>
      </c>
      <c r="C396" s="292">
        <v>4833425.3400000008</v>
      </c>
      <c r="D396" s="16"/>
      <c r="E396" s="16"/>
      <c r="F396" s="11">
        <v>4833425.34</v>
      </c>
      <c r="G396" s="345">
        <v>-9.3132257461547852E-10</v>
      </c>
    </row>
    <row r="397" spans="1:7" x14ac:dyDescent="0.25">
      <c r="A397" s="16" t="s">
        <v>524</v>
      </c>
      <c r="B397" s="35" t="s">
        <v>299</v>
      </c>
      <c r="C397" s="292">
        <v>0</v>
      </c>
      <c r="D397" s="16"/>
      <c r="E397" s="16"/>
      <c r="G397" s="345"/>
    </row>
    <row r="398" spans="1:7" x14ac:dyDescent="0.25">
      <c r="A398" s="16" t="s">
        <v>525</v>
      </c>
      <c r="B398" s="35" t="s">
        <v>299</v>
      </c>
      <c r="C398" s="292">
        <v>0</v>
      </c>
      <c r="D398" s="16"/>
      <c r="E398" s="16"/>
      <c r="G398" s="345"/>
    </row>
    <row r="399" spans="1:7" x14ac:dyDescent="0.25">
      <c r="A399" s="16" t="s">
        <v>526</v>
      </c>
      <c r="B399" s="35" t="s">
        <v>299</v>
      </c>
      <c r="C399" s="292">
        <v>20603277.27</v>
      </c>
      <c r="D399" s="16"/>
      <c r="E399" s="16"/>
      <c r="F399" s="11">
        <v>0</v>
      </c>
      <c r="G399" s="345">
        <v>20603277.27</v>
      </c>
    </row>
    <row r="400" spans="1:7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196071.1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8283507.3599999994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100119.07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-119098.52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300509.56000000006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5205474.01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2833586.4099999988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20128323.190000001</v>
      </c>
      <c r="D414" s="25">
        <v>0</v>
      </c>
      <c r="E414" s="204" t="s">
        <v>1064</v>
      </c>
      <c r="F414" s="345">
        <v>20128323.190000005</v>
      </c>
      <c r="G414" s="11">
        <v>8039060.4199999943</v>
      </c>
      <c r="H414" s="47"/>
      <c r="I414" s="47"/>
    </row>
    <row r="415" spans="1:9" x14ac:dyDescent="0.25">
      <c r="A415" s="49" t="s">
        <v>529</v>
      </c>
      <c r="B415" s="35"/>
      <c r="C415" s="35"/>
      <c r="D415" s="25">
        <v>36928492.18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683807305.05000031</v>
      </c>
      <c r="E416" s="25"/>
    </row>
    <row r="417" spans="1:13" x14ac:dyDescent="0.25">
      <c r="A417" s="25" t="s">
        <v>531</v>
      </c>
      <c r="B417" s="16"/>
      <c r="C417" s="22"/>
      <c r="D417" s="25">
        <v>-45268797.700000167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  <c r="F420" s="11">
        <v>-20603277.27</v>
      </c>
    </row>
    <row r="421" spans="1:13" x14ac:dyDescent="0.25">
      <c r="A421" s="25" t="s">
        <v>535</v>
      </c>
      <c r="B421" s="16"/>
      <c r="C421" s="22"/>
      <c r="D421" s="25">
        <v>-45268797.700000167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-45268797.700000167</v>
      </c>
      <c r="E424" s="16"/>
    </row>
    <row r="426" spans="1:13" ht="29.1" customHeight="1" x14ac:dyDescent="0.25">
      <c r="A426" s="348" t="s">
        <v>539</v>
      </c>
      <c r="B426" s="348"/>
      <c r="C426" s="348"/>
      <c r="D426" s="348"/>
      <c r="E426" s="348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539150.90999999992</v>
      </c>
      <c r="E612" s="219">
        <f>SUM(C624:D647)+SUM(C668:D713)</f>
        <v>459908120.89135301</v>
      </c>
      <c r="F612" s="219">
        <f>CE64-(AX64+BD64+BE64+BG64+BJ64+BN64+BP64+BQ64+CB64+CC64+CD64)</f>
        <v>72656550.799999952</v>
      </c>
      <c r="G612" s="217">
        <f>CE91-(AX91+AY91+BD91+BE91+BG91+BJ91+BN91+BP91+BQ91+CB91+CC91+CD91)</f>
        <v>363828</v>
      </c>
      <c r="H612" s="222">
        <f>CE60-(AX60+AY60+AZ60+BD60+BE60+BG60+BJ60+BN60+BO60+BP60+BQ60+BR60+CB60+CC60+CD60)</f>
        <v>2149.2722469658529</v>
      </c>
      <c r="I612" s="217">
        <f>CE92-(AX92+AY92+AZ92+BD92+BE92+BF92+BG92+BJ92+BN92+BO92+BP92+BQ92+BR92+CB92+CC92+CD92)</f>
        <v>150592</v>
      </c>
      <c r="J612" s="217">
        <f>CE93-(AX93+AY93+AZ93+BA93+BD93+BE93+BF93+BG93+BJ93+BN93+BO93+BP93+BQ93+BR93+CB93+CC93+CD93)</f>
        <v>2430678.6700000004</v>
      </c>
      <c r="K612" s="217">
        <f>CE89-(AW89+AX89+AY89+AZ89+BA89+BB89+BC89+BD89+BE89+BF89+BG89+BH89+BI89+BJ89+BK89+BL89+BM89+BN89+BO89+BP89+BQ89+BR89+BS89+BT89+BU89+BV89+BW89+BX89+CB89+CC89+CD89)</f>
        <v>2465601329.6700001</v>
      </c>
      <c r="L612" s="223">
        <f>CE94-(AW94+AX94+AY94+AZ94+BA94+BB94+BC94+BD94+BE94+BF94+BG94+BH94+BI94+BJ94+BK94+BL94+BM94+BN94+BO94+BP94+BQ94+BR94+BS94+BT94+BU94+BV94+BW94+BX94+BY94+BZ94+CA94+CB94+CC94+CD94)</f>
        <v>609.90494264500023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10815183.98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10815183.98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4814.3184163409842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77955100.590000018</v>
      </c>
      <c r="D619" s="217">
        <f>(D615/D612)*BN90</f>
        <v>77454.961244701233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101452878.54000002</v>
      </c>
      <c r="D620" s="217">
        <f>(D615/D612)*CC90</f>
        <v>2296760.868985774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181787009.27864686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2026256.4400000002</v>
      </c>
      <c r="D624" s="217">
        <f>(D615/D612)*BD90</f>
        <v>186961.44794279322</v>
      </c>
      <c r="E624" s="219">
        <f>(E623/E612)*SUM(C624:D624)</f>
        <v>874814.43022000848</v>
      </c>
      <c r="F624" s="219">
        <f>SUM(C624:E624)</f>
        <v>3088032.3181628017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6608816.3000000007</v>
      </c>
      <c r="D625" s="217">
        <f>(D615/D612)*AY90</f>
        <v>305268.30810935586</v>
      </c>
      <c r="E625" s="219">
        <f>(E623/E612)*SUM(C625:D625)</f>
        <v>2732917.0886822594</v>
      </c>
      <c r="F625" s="219">
        <f>(F624/F612)*AY64</f>
        <v>72149.566866231675</v>
      </c>
      <c r="G625" s="217">
        <f>SUM(C625:F625)</f>
        <v>9719151.2636578474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7914490.9799999995</v>
      </c>
      <c r="D629" s="217">
        <f>(D615/D612)*BF90</f>
        <v>109685.01767269804</v>
      </c>
      <c r="E629" s="219">
        <f>(E623/E612)*SUM(C629:D629)</f>
        <v>3171700.8034459515</v>
      </c>
      <c r="F629" s="219">
        <f>(F624/F612)*BF64</f>
        <v>21284.601220533867</v>
      </c>
      <c r="G629" s="217">
        <f>(G625/G612)*BF91</f>
        <v>0</v>
      </c>
      <c r="H629" s="219">
        <f>(H628/H612)*BF60</f>
        <v>0</v>
      </c>
      <c r="I629" s="217">
        <f>SUM(C629:H629)</f>
        <v>11217161.402339183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290873.26</v>
      </c>
      <c r="D630" s="217">
        <f>(D615/D612)*BA90</f>
        <v>51381.615684801873</v>
      </c>
      <c r="E630" s="219">
        <f>(E623/E612)*SUM(C630:D630)</f>
        <v>135282.43454625417</v>
      </c>
      <c r="F630" s="219">
        <f>(F624/F612)*BA64</f>
        <v>342.93916591259921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477880.24939696869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6914489.1699999999</v>
      </c>
      <c r="D631" s="217">
        <f>(D615/D612)*AW90</f>
        <v>0</v>
      </c>
      <c r="E631" s="219">
        <f>(E623/E612)*SUM(C631:D631)</f>
        <v>2733076.9990922464</v>
      </c>
      <c r="F631" s="219">
        <f>(F624/F612)*AW64</f>
        <v>85.807257003205606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2693833.36</v>
      </c>
      <c r="D632" s="217">
        <f>(D615/D612)*BB90</f>
        <v>7490.076472823167</v>
      </c>
      <c r="E632" s="219">
        <f>(E623/E612)*SUM(C632:D632)</f>
        <v>1067746.9831560527</v>
      </c>
      <c r="F632" s="219">
        <f>(F624/F612)*BB64</f>
        <v>68.038965270161484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1755555.6999999997</v>
      </c>
      <c r="D633" s="217">
        <f>(D615/D612)*BC90</f>
        <v>14964.707007393907</v>
      </c>
      <c r="E633" s="219">
        <f>(E623/E612)*SUM(C633:D633)</f>
        <v>699830.23790249869</v>
      </c>
      <c r="F633" s="219">
        <f>(F624/F612)*BC64</f>
        <v>3.534022526916281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1815098.36</v>
      </c>
      <c r="D637" s="217">
        <f>(D615/D612)*BL90</f>
        <v>76141.053510241516</v>
      </c>
      <c r="E637" s="219">
        <f>(E623/E612)*SUM(C637:D637)</f>
        <v>747546.61027859431</v>
      </c>
      <c r="F637" s="219">
        <f>(F624/F612)*BL64</f>
        <v>754.91566377193544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1931968.2599999998</v>
      </c>
      <c r="D643" s="217">
        <f>(D615/D612)*BW90</f>
        <v>32172.084010399991</v>
      </c>
      <c r="E643" s="219">
        <f>(E623/E612)*SUM(C643:D643)</f>
        <v>776362.02259088308</v>
      </c>
      <c r="F643" s="219">
        <f>(F624/F612)*BW64</f>
        <v>2179.3311756532253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4395889.9799999995</v>
      </c>
      <c r="D644" s="217">
        <f>(D615/D612)*BX90</f>
        <v>37484.684382832267</v>
      </c>
      <c r="E644" s="219">
        <f>(E623/E612)*SUM(C644:D644)</f>
        <v>1752371.5817148394</v>
      </c>
      <c r="F644" s="219">
        <f>(F624/F612)*BX64</f>
        <v>1037.348028842757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27456150.845231872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5895456.3600000003</v>
      </c>
      <c r="D645" s="217">
        <f>(D615/D612)*BY90</f>
        <v>38975.016827590822</v>
      </c>
      <c r="E645" s="219">
        <f>(E623/E612)*SUM(C645:D645)</f>
        <v>2345691.41695522</v>
      </c>
      <c r="F645" s="219">
        <f>(F624/F612)*BY64</f>
        <v>771.14581629573001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968662.70999999985</v>
      </c>
      <c r="D646" s="217">
        <f>(D615/D612)*BZ90</f>
        <v>0</v>
      </c>
      <c r="E646" s="219">
        <f>(E623/E612)*SUM(C646:D646)</f>
        <v>382881.46925817843</v>
      </c>
      <c r="F646" s="219">
        <f>(F624/F612)*BZ64</f>
        <v>23.327098784101029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9632461.44595607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233434553.99000004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58793219.830000021</v>
      </c>
      <c r="D668" s="217">
        <f>(D615/D612)*C90</f>
        <v>1582041.599851039</v>
      </c>
      <c r="E668" s="219">
        <f>(E623/E612)*SUM(C668:D668)</f>
        <v>23864414.893299662</v>
      </c>
      <c r="F668" s="219">
        <f>(F624/F612)*C64</f>
        <v>208391.51897859553</v>
      </c>
      <c r="G668" s="217">
        <f>(G625/G612)*C91</f>
        <v>2618305.6058251709</v>
      </c>
      <c r="H668" s="219">
        <f>(H628/H612)*C60</f>
        <v>0</v>
      </c>
      <c r="I668" s="217">
        <f>(I629/I612)*C92</f>
        <v>1137001.4148642486</v>
      </c>
      <c r="J668" s="217">
        <f>(J630/J612)*C93</f>
        <v>107597.95801774604</v>
      </c>
      <c r="K668" s="217">
        <f>(K644/K612)*C89</f>
        <v>2064863.4016952976</v>
      </c>
      <c r="L668" s="217">
        <f>(L647/L612)*C94</f>
        <v>2601250.6396797583</v>
      </c>
      <c r="M668" s="202">
        <f t="shared" ref="M668:M713" si="0">ROUND(SUM(D668:L668),0)</f>
        <v>34183867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25940315.059999999</v>
      </c>
      <c r="D669" s="217">
        <f>(D615/D612)*D90</f>
        <v>780389.98247583536</v>
      </c>
      <c r="E669" s="219">
        <f>(E623/E612)*SUM(C669:D669)</f>
        <v>10561842.322058177</v>
      </c>
      <c r="F669" s="219">
        <f>(F624/F612)*D64</f>
        <v>55797.934496290298</v>
      </c>
      <c r="G669" s="217">
        <f>(G625/G612)*D91</f>
        <v>2330573.550401018</v>
      </c>
      <c r="H669" s="219">
        <f>(H628/H612)*D60</f>
        <v>0</v>
      </c>
      <c r="I669" s="217">
        <f>(I629/I612)*D92</f>
        <v>337323.71198789199</v>
      </c>
      <c r="J669" s="217">
        <f>(J630/J612)*D93</f>
        <v>50240.720690447917</v>
      </c>
      <c r="K669" s="217">
        <f>(K644/K612)*D89</f>
        <v>903939.18203713698</v>
      </c>
      <c r="L669" s="217">
        <f>(L647/L612)*D94</f>
        <v>1116035.3084304775</v>
      </c>
      <c r="M669" s="202">
        <f t="shared" si="0"/>
        <v>16136143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32856069.929999996</v>
      </c>
      <c r="D670" s="217">
        <f>(D615/D612)*E90</f>
        <v>1123826.8087797454</v>
      </c>
      <c r="E670" s="219">
        <f>(E623/E612)*SUM(C670:D670)</f>
        <v>13431169.233907202</v>
      </c>
      <c r="F670" s="219">
        <f>(F624/F612)*E64</f>
        <v>85470.227708999199</v>
      </c>
      <c r="G670" s="217">
        <f>(G625/G612)*E91</f>
        <v>2107541.8049051259</v>
      </c>
      <c r="H670" s="219">
        <f>(H628/H612)*E60</f>
        <v>0</v>
      </c>
      <c r="I670" s="217">
        <f>(I629/I612)*E92</f>
        <v>4595827.3473734995</v>
      </c>
      <c r="J670" s="217">
        <f>(J630/J612)*E93</f>
        <v>59663.211131391901</v>
      </c>
      <c r="K670" s="217">
        <f>(K644/K612)*E89</f>
        <v>1036656.1816031891</v>
      </c>
      <c r="L670" s="217">
        <f>(L647/L612)*E94</f>
        <v>1226275.8429442253</v>
      </c>
      <c r="M670" s="202">
        <f t="shared" si="0"/>
        <v>23666431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6449066.3399999999</v>
      </c>
      <c r="D671" s="217">
        <f>(D615/D612)*F90</f>
        <v>270968.19506063295</v>
      </c>
      <c r="E671" s="219">
        <f>(E623/E612)*SUM(C671:D671)</f>
        <v>2656215.2849361938</v>
      </c>
      <c r="F671" s="219">
        <f>(F624/F612)*F64</f>
        <v>8599.4056551107606</v>
      </c>
      <c r="G671" s="217">
        <f>(G625/G612)*F91</f>
        <v>242505.95108536433</v>
      </c>
      <c r="H671" s="219">
        <f>(H628/H612)*F60</f>
        <v>0</v>
      </c>
      <c r="I671" s="217">
        <f>(I629/I612)*F92</f>
        <v>740245.30369497405</v>
      </c>
      <c r="J671" s="217">
        <f>(J630/J612)*F93</f>
        <v>11053.109150278968</v>
      </c>
      <c r="K671" s="217">
        <f>(K644/K612)*F89</f>
        <v>218194.73491085196</v>
      </c>
      <c r="L671" s="217">
        <f>(L647/L612)*F94</f>
        <v>354442.99780446076</v>
      </c>
      <c r="M671" s="202">
        <f t="shared" si="0"/>
        <v>4502225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9881750.3599999994</v>
      </c>
      <c r="D672" s="217">
        <f>(D615/D612)*G90</f>
        <v>382725.87710986607</v>
      </c>
      <c r="E672" s="219">
        <f>(E623/E612)*SUM(C672:D672)</f>
        <v>4057220.0232940572</v>
      </c>
      <c r="F672" s="219">
        <f>(F624/F612)*G64</f>
        <v>14224.808736202833</v>
      </c>
      <c r="G672" s="217">
        <f>(G625/G612)*G91</f>
        <v>911841.6098642681</v>
      </c>
      <c r="H672" s="219">
        <f>(H628/H612)*G60</f>
        <v>0</v>
      </c>
      <c r="I672" s="217">
        <f>(I629/I612)*G92</f>
        <v>0</v>
      </c>
      <c r="J672" s="217">
        <f>(J630/J612)*G93</f>
        <v>12190.736393747813</v>
      </c>
      <c r="K672" s="217">
        <f>(K644/K612)*G89</f>
        <v>401149.88223956618</v>
      </c>
      <c r="L672" s="217">
        <f>(L647/L612)*G94</f>
        <v>391089.64264863875</v>
      </c>
      <c r="M672" s="202">
        <f t="shared" si="0"/>
        <v>6170443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3095160.3499999996</v>
      </c>
      <c r="D673" s="217">
        <f>(D615/D612)*H90</f>
        <v>165681.75934936479</v>
      </c>
      <c r="E673" s="219">
        <f>(E623/E612)*SUM(C673:D673)</f>
        <v>1288906.8660923496</v>
      </c>
      <c r="F673" s="219">
        <f>(F624/F612)*H64</f>
        <v>1630.2477792995471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2351.153318221589</v>
      </c>
      <c r="K673" s="217">
        <f>(K644/K612)*H89</f>
        <v>113649.22755582877</v>
      </c>
      <c r="L673" s="217">
        <f>(L647/L612)*H94</f>
        <v>129792.35854067068</v>
      </c>
      <c r="M673" s="202">
        <f t="shared" si="0"/>
        <v>1702012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11920183.4</v>
      </c>
      <c r="D680" s="217">
        <f>(D615/D612)*O90</f>
        <v>354101.04308760632</v>
      </c>
      <c r="E680" s="219">
        <f>(E623/E612)*SUM(C680:D680)</f>
        <v>4851633.0949316574</v>
      </c>
      <c r="F680" s="219">
        <f>(F624/F612)*O64</f>
        <v>44663.076149319648</v>
      </c>
      <c r="G680" s="217">
        <f>(G625/G612)*O91</f>
        <v>283644.87647327589</v>
      </c>
      <c r="H680" s="219">
        <f>(H628/H612)*O60</f>
        <v>0</v>
      </c>
      <c r="I680" s="217">
        <f>(I629/I612)*O92</f>
        <v>0</v>
      </c>
      <c r="J680" s="217">
        <f>(J630/J612)*O93</f>
        <v>20996.854794908992</v>
      </c>
      <c r="K680" s="217">
        <f>(K644/K612)*O89</f>
        <v>394517.30336767226</v>
      </c>
      <c r="L680" s="217">
        <f>(L647/L612)*O94</f>
        <v>555711.27680011513</v>
      </c>
      <c r="M680" s="202">
        <f t="shared" si="0"/>
        <v>6505268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42499179.849999994</v>
      </c>
      <c r="D681" s="217">
        <f>(D615/D612)*P90</f>
        <v>871971.65842858725</v>
      </c>
      <c r="E681" s="219">
        <f>(E623/E612)*SUM(C681:D681)</f>
        <v>17143232.666576169</v>
      </c>
      <c r="F681" s="219">
        <f>(F624/F612)*P64</f>
        <v>983128.86737696512</v>
      </c>
      <c r="G681" s="217">
        <f>(G625/G612)*P91</f>
        <v>0</v>
      </c>
      <c r="H681" s="219">
        <f>(H628/H612)*P60</f>
        <v>0</v>
      </c>
      <c r="I681" s="217">
        <f>(I629/I612)*P92</f>
        <v>1375314.3666980944</v>
      </c>
      <c r="J681" s="217">
        <f>(J630/J612)*P93</f>
        <v>33310.228600852817</v>
      </c>
      <c r="K681" s="217">
        <f>(K644/K612)*P89</f>
        <v>4089754.9055545256</v>
      </c>
      <c r="L681" s="217">
        <f>(L647/L612)*P94</f>
        <v>497360.31368904555</v>
      </c>
      <c r="M681" s="202">
        <f t="shared" si="0"/>
        <v>24994073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12281538.919999998</v>
      </c>
      <c r="D683" s="217">
        <f>(D615/D612)*R90</f>
        <v>279565.56476921448</v>
      </c>
      <c r="E683" s="219">
        <f>(E623/E612)*SUM(C683:D683)</f>
        <v>4965003.9079484446</v>
      </c>
      <c r="F683" s="219">
        <f>(F624/F612)*R64</f>
        <v>60813.633475431932</v>
      </c>
      <c r="G683" s="217">
        <f>(G625/G612)*R91</f>
        <v>3686.4751321635026</v>
      </c>
      <c r="H683" s="219">
        <f>(H628/H612)*R60</f>
        <v>0</v>
      </c>
      <c r="I683" s="217">
        <f>(I629/I612)*R92</f>
        <v>210700.81997737562</v>
      </c>
      <c r="J683" s="217">
        <f>(J630/J612)*R93</f>
        <v>10498.095137320137</v>
      </c>
      <c r="K683" s="217">
        <f>(K644/K612)*R89</f>
        <v>1052835.7030666261</v>
      </c>
      <c r="L683" s="217">
        <f>(L647/L612)*R94</f>
        <v>434176.11449621181</v>
      </c>
      <c r="M683" s="202">
        <f t="shared" si="0"/>
        <v>7017280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3803290.49</v>
      </c>
      <c r="D684" s="217">
        <f>(D615/D612)*S90</f>
        <v>113948.89901677069</v>
      </c>
      <c r="E684" s="219">
        <f>(E623/E612)*SUM(C684:D684)</f>
        <v>1548359.7718990862</v>
      </c>
      <c r="F684" s="219">
        <f>(F624/F612)*S64</f>
        <v>33770.70785003747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69.145496600302934</v>
      </c>
      <c r="K684" s="217">
        <f>(K644/K612)*S89</f>
        <v>0</v>
      </c>
      <c r="L684" s="217">
        <f>(L647/L612)*S94</f>
        <v>0</v>
      </c>
      <c r="M684" s="202">
        <f t="shared" si="0"/>
        <v>1696149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1382122.88</v>
      </c>
      <c r="D685" s="217">
        <f>(D615/D612)*T90</f>
        <v>3593.6881011978639</v>
      </c>
      <c r="E685" s="219">
        <f>(E623/E612)*SUM(C685:D685)</f>
        <v>547729.5554920116</v>
      </c>
      <c r="F685" s="219">
        <f>(F624/F612)*T64</f>
        <v>21124.955631167326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101507.2925869397</v>
      </c>
      <c r="L685" s="217">
        <f>(L647/L612)*T94</f>
        <v>77298.304852230023</v>
      </c>
      <c r="M685" s="202">
        <f t="shared" si="0"/>
        <v>751254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21633421.870000001</v>
      </c>
      <c r="D686" s="217">
        <f>(D615/D612)*U90</f>
        <v>148363.45242618216</v>
      </c>
      <c r="E686" s="219">
        <f>(E623/E612)*SUM(C686:D686)</f>
        <v>8609644.9065503571</v>
      </c>
      <c r="F686" s="219">
        <f>(F624/F612)*U64</f>
        <v>299578.08656482137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1083041.0716940172</v>
      </c>
      <c r="L686" s="217">
        <f>(L647/L612)*U94</f>
        <v>84.808295248763784</v>
      </c>
      <c r="M686" s="202">
        <f t="shared" si="0"/>
        <v>10140712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7145.01</v>
      </c>
      <c r="D687" s="217">
        <f>(D615/D612)*V90</f>
        <v>3783.8536786433328</v>
      </c>
      <c r="E687" s="219">
        <f>(E623/E612)*SUM(C687:D687)</f>
        <v>4319.8311852030529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111003.18921498496</v>
      </c>
      <c r="L687" s="217">
        <f>(L647/L612)*V94</f>
        <v>0</v>
      </c>
      <c r="M687" s="202">
        <f t="shared" si="0"/>
        <v>119107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12029307.719999999</v>
      </c>
      <c r="D688" s="217">
        <f>(D615/D612)*W90</f>
        <v>83705.952515118639</v>
      </c>
      <c r="E688" s="219">
        <f>(E623/E612)*SUM(C688:D688)</f>
        <v>4787887.903806055</v>
      </c>
      <c r="F688" s="219">
        <f>(F624/F612)*W64</f>
        <v>38312.433418273671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12236.36613018786</v>
      </c>
      <c r="K688" s="217">
        <f>(K644/K612)*W89</f>
        <v>2310562.7743276134</v>
      </c>
      <c r="L688" s="217">
        <f>(L647/L612)*W94</f>
        <v>0</v>
      </c>
      <c r="M688" s="202">
        <f t="shared" si="0"/>
        <v>7232705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2818373.52</v>
      </c>
      <c r="D689" s="217">
        <f>(D615/D612)*X90</f>
        <v>37874.844771156568</v>
      </c>
      <c r="E689" s="219">
        <f>(E623/E612)*SUM(C689:D689)</f>
        <v>1128983.8652608504</v>
      </c>
      <c r="F689" s="219">
        <f>(F624/F612)*X64</f>
        <v>21468.319389804448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7768.8022616883727</v>
      </c>
      <c r="K689" s="217">
        <f>(K644/K612)*X89</f>
        <v>1550398.5638974751</v>
      </c>
      <c r="L689" s="217">
        <f>(L647/L612)*X94</f>
        <v>0</v>
      </c>
      <c r="M689" s="202">
        <f t="shared" si="0"/>
        <v>2746494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10881254.389999997</v>
      </c>
      <c r="D690" s="217">
        <f>(D615/D612)*Y90</f>
        <v>134183.37902235147</v>
      </c>
      <c r="E690" s="219">
        <f>(E623/E612)*SUM(C690:D690)</f>
        <v>4354051.1614463916</v>
      </c>
      <c r="F690" s="219">
        <f>(F624/F612)*Y64</f>
        <v>235648.30120638214</v>
      </c>
      <c r="G690" s="217">
        <f>(G625/G612)*Y91</f>
        <v>2457.6500881090019</v>
      </c>
      <c r="H690" s="219">
        <f>(H628/H612)*Y60</f>
        <v>0</v>
      </c>
      <c r="I690" s="217">
        <f>(I629/I612)*Y92</f>
        <v>374287.11216504581</v>
      </c>
      <c r="J690" s="217">
        <f>(J630/J612)*Y93</f>
        <v>8582.004025444423</v>
      </c>
      <c r="K690" s="217">
        <f>(K644/K612)*Y89</f>
        <v>1320709.5327754903</v>
      </c>
      <c r="L690" s="217">
        <f>(L647/L612)*Y94</f>
        <v>58745.570293435878</v>
      </c>
      <c r="M690" s="202">
        <f t="shared" si="0"/>
        <v>6488665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169174.32</v>
      </c>
      <c r="D691" s="217">
        <f>(D615/D612)*Z90</f>
        <v>0</v>
      </c>
      <c r="E691" s="219">
        <f>(E623/E612)*SUM(C691:D691)</f>
        <v>66869.212093808441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66869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1185793.0699999998</v>
      </c>
      <c r="D692" s="217">
        <f>(D615/D612)*AA90</f>
        <v>80268.127972649832</v>
      </c>
      <c r="E692" s="219">
        <f>(E623/E612)*SUM(C692:D692)</f>
        <v>500433.60464504483</v>
      </c>
      <c r="F692" s="219">
        <f>(F624/F612)*AA64</f>
        <v>13547.854926929667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2867.1651031008978</v>
      </c>
      <c r="K692" s="217">
        <f>(K644/K612)*AA89</f>
        <v>129282.39229039756</v>
      </c>
      <c r="L692" s="217">
        <f>(L647/L612)*AA94</f>
        <v>0</v>
      </c>
      <c r="M692" s="202">
        <f t="shared" si="0"/>
        <v>726399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28593640.109999999</v>
      </c>
      <c r="D693" s="217">
        <f>(D615/D612)*AB90</f>
        <v>172520.89985297853</v>
      </c>
      <c r="E693" s="219">
        <f>(E623/E612)*SUM(C693:D693)</f>
        <v>11370345.816625724</v>
      </c>
      <c r="F693" s="219">
        <f>(F624/F612)*AB64</f>
        <v>579434.23166696285</v>
      </c>
      <c r="G693" s="217">
        <f>(G625/G612)*AB91</f>
        <v>0</v>
      </c>
      <c r="H693" s="219">
        <f>(H628/H612)*AB60</f>
        <v>0</v>
      </c>
      <c r="I693" s="217">
        <f>(I629/I612)*AB92</f>
        <v>0</v>
      </c>
      <c r="J693" s="217">
        <f>(J630/J612)*AB93</f>
        <v>1007.1178219356832</v>
      </c>
      <c r="K693" s="217">
        <f>(K644/K612)*AB89</f>
        <v>1508348.6263121443</v>
      </c>
      <c r="L693" s="217">
        <f>(L647/L612)*AB94</f>
        <v>28.39563456989859</v>
      </c>
      <c r="M693" s="202">
        <f t="shared" si="0"/>
        <v>13631685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5419708.6900000004</v>
      </c>
      <c r="D694" s="217">
        <f>(D615/D612)*AC90</f>
        <v>18518.075191854914</v>
      </c>
      <c r="E694" s="219">
        <f>(E623/E612)*SUM(C694:D694)</f>
        <v>2149557.5627307966</v>
      </c>
      <c r="F694" s="219">
        <f>(F624/F612)*AC64</f>
        <v>28881.405747302844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614619.30210882344</v>
      </c>
      <c r="L694" s="217">
        <f>(L647/L612)*AC94</f>
        <v>0</v>
      </c>
      <c r="M694" s="202">
        <f t="shared" si="0"/>
        <v>2811576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3708479.96</v>
      </c>
      <c r="D695" s="217">
        <f>(D615/D612)*AD90</f>
        <v>3156.588108314239</v>
      </c>
      <c r="E695" s="219">
        <f>(E623/E612)*SUM(C695:D695)</f>
        <v>1467091.5275473599</v>
      </c>
      <c r="F695" s="219">
        <f>(F624/F612)*AD64</f>
        <v>1313.8093196525265</v>
      </c>
      <c r="G695" s="217">
        <f>(G625/G612)*AD91</f>
        <v>0</v>
      </c>
      <c r="H695" s="219">
        <f>(H628/H612)*AD60</f>
        <v>0</v>
      </c>
      <c r="I695" s="217">
        <f>(I629/I612)*AD92</f>
        <v>75305.734621990036</v>
      </c>
      <c r="J695" s="217">
        <f>(J630/J612)*AD93</f>
        <v>0</v>
      </c>
      <c r="K695" s="217">
        <f>(K644/K612)*AD89</f>
        <v>73937.828941683416</v>
      </c>
      <c r="L695" s="217">
        <f>(L647/L612)*AD94</f>
        <v>0</v>
      </c>
      <c r="M695" s="202">
        <f t="shared" si="0"/>
        <v>1620805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3956630.95</v>
      </c>
      <c r="D696" s="217">
        <f>(D615/D612)*AE90</f>
        <v>153313.17354798273</v>
      </c>
      <c r="E696" s="219">
        <f>(E623/E612)*SUM(C696:D696)</f>
        <v>1624529.8062450122</v>
      </c>
      <c r="F696" s="219">
        <f>(F624/F612)*AE64</f>
        <v>3203.1147632516604</v>
      </c>
      <c r="G696" s="217">
        <f>(G625/G612)*AE91</f>
        <v>0</v>
      </c>
      <c r="H696" s="219">
        <f>(H628/H612)*AE60</f>
        <v>0</v>
      </c>
      <c r="I696" s="217">
        <f>(I629/I612)*AE92</f>
        <v>1052180.6317945502</v>
      </c>
      <c r="J696" s="217">
        <f>(J630/J612)*AE93</f>
        <v>1367.6593884425515</v>
      </c>
      <c r="K696" s="217">
        <f>(K644/K612)*AE89</f>
        <v>152274.07352796744</v>
      </c>
      <c r="L696" s="217">
        <f>(L647/L612)*AE94</f>
        <v>254.2734423619186</v>
      </c>
      <c r="M696" s="202">
        <f t="shared" si="0"/>
        <v>2987123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83751102.280000001</v>
      </c>
      <c r="D698" s="217">
        <f>(D615/D612)*AG90</f>
        <v>555705.34079200099</v>
      </c>
      <c r="E698" s="219">
        <f>(E623/E612)*SUM(C698:D698)</f>
        <v>33323791.694547053</v>
      </c>
      <c r="F698" s="219">
        <f>(F624/F612)*AG64</f>
        <v>246449.0131544921</v>
      </c>
      <c r="G698" s="217">
        <f>(G625/G612)*AG91</f>
        <v>974324.69199564809</v>
      </c>
      <c r="H698" s="219">
        <f>(H628/H612)*AG60</f>
        <v>0</v>
      </c>
      <c r="I698" s="217">
        <f>(I629/I612)*AG92</f>
        <v>1318974.959161513</v>
      </c>
      <c r="J698" s="217">
        <f>(J630/J612)*AG93</f>
        <v>129614.2734104695</v>
      </c>
      <c r="K698" s="217">
        <f>(K644/K612)*AG89</f>
        <v>7224919.286951527</v>
      </c>
      <c r="L698" s="217">
        <f>(L647/L612)*AG94</f>
        <v>1837202.2698025801</v>
      </c>
      <c r="M698" s="202">
        <f t="shared" si="0"/>
        <v>45610982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42.12</v>
      </c>
      <c r="D699" s="217">
        <f>(D615/D612)*AH90</f>
        <v>0</v>
      </c>
      <c r="E699" s="219">
        <f>(E623/E612)*SUM(C699:D699)</f>
        <v>16.648692386593964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17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4512606.2700000014</v>
      </c>
      <c r="D701" s="217">
        <f>(D615/D612)*AJ90</f>
        <v>74474.697548385506</v>
      </c>
      <c r="E701" s="219">
        <f>(E623/E612)*SUM(C701:D701)</f>
        <v>1813126.7801783693</v>
      </c>
      <c r="F701" s="219">
        <f>(F624/F612)*AJ64</f>
        <v>11313.7746657891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4607.5751434608346</v>
      </c>
      <c r="K701" s="217">
        <f>(K644/K612)*AJ89</f>
        <v>168542.98099457577</v>
      </c>
      <c r="L701" s="217">
        <f>(L647/L612)*AJ94</f>
        <v>86249.612536975474</v>
      </c>
      <c r="M701" s="202">
        <f t="shared" si="0"/>
        <v>2158315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2430251.1200000006</v>
      </c>
      <c r="D702" s="217">
        <f>(D615/D612)*AK90</f>
        <v>77130.195348198904</v>
      </c>
      <c r="E702" s="219">
        <f>(E623/E612)*SUM(C702:D702)</f>
        <v>991087.84936195472</v>
      </c>
      <c r="F702" s="219">
        <f>(F624/F612)*AK64</f>
        <v>1000.765051695217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1231.8554311589028</v>
      </c>
      <c r="K702" s="217">
        <f>(K644/K612)*AK89</f>
        <v>98963.89182147973</v>
      </c>
      <c r="L702" s="217">
        <f>(L647/L612)*AK94</f>
        <v>0</v>
      </c>
      <c r="M702" s="202">
        <f t="shared" si="0"/>
        <v>1169415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21107.84</v>
      </c>
      <c r="D703" s="217">
        <f>(D615/D612)*AL90</f>
        <v>0</v>
      </c>
      <c r="E703" s="219">
        <f>(E623/E612)*SUM(C703:D703)</f>
        <v>8343.2558192175584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459.43594284327804</v>
      </c>
      <c r="L703" s="217">
        <f>(L647/L612)*AL94</f>
        <v>0</v>
      </c>
      <c r="M703" s="202">
        <f t="shared" si="0"/>
        <v>8803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147365.90000000002</v>
      </c>
      <c r="D704" s="217">
        <f>(D615/D612)*AM90</f>
        <v>10191.912087393865</v>
      </c>
      <c r="E704" s="219">
        <f>(E623/E612)*SUM(C704:D704)</f>
        <v>62277.577078532697</v>
      </c>
      <c r="F704" s="219">
        <f>(F624/F612)*AM64</f>
        <v>204.35575578163625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72674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-846086.62</v>
      </c>
      <c r="D707" s="217">
        <f>(D615/D612)*AP90</f>
        <v>0</v>
      </c>
      <c r="E707" s="219">
        <f>(E623/E612)*SUM(C707:D707)</f>
        <v>-334431.05101597868</v>
      </c>
      <c r="F707" s="219">
        <f>(F624/F612)*AP64</f>
        <v>-26589.205584961044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-361020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18939360.249999996</v>
      </c>
      <c r="D713" s="217">
        <f>(D615/D612)*AV90</f>
        <v>93624.25083918382</v>
      </c>
      <c r="E713" s="219">
        <f>(E623/E612)*SUM(C713:D713)</f>
        <v>7523131.6275708033</v>
      </c>
      <c r="F713" s="219">
        <f>(F624/F612)*AV64</f>
        <v>17950.118998379388</v>
      </c>
      <c r="G713" s="217">
        <f>(G625/G612)*AV91</f>
        <v>244269.0478877034</v>
      </c>
      <c r="H713" s="219">
        <f>(H628/H612)*AV60</f>
        <v>0</v>
      </c>
      <c r="I713" s="217">
        <f>(I629/I612)*AV92</f>
        <v>0</v>
      </c>
      <c r="J713" s="217">
        <f>(J630/J612)*AV93</f>
        <v>626.21794956313033</v>
      </c>
      <c r="K713" s="217">
        <f>(K644/K612)*AV89</f>
        <v>732020.07981321227</v>
      </c>
      <c r="L713" s="217">
        <f>(L647/L612)*AV94</f>
        <v>266463.716065065</v>
      </c>
      <c r="M713" s="202">
        <f t="shared" si="0"/>
        <v>8878085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641695130.16999996</v>
      </c>
      <c r="D715" s="202">
        <f>SUM(D616:D647)+SUM(D668:D713)</f>
        <v>10815183.980000002</v>
      </c>
      <c r="E715" s="202">
        <f>SUM(E624:E647)+SUM(E668:E713)</f>
        <v>181787009.27864698</v>
      </c>
      <c r="F715" s="202">
        <f>SUM(F625:F648)+SUM(F668:F713)</f>
        <v>3088032.318162804</v>
      </c>
      <c r="G715" s="202">
        <f>SUM(G626:G647)+SUM(G668:G713)</f>
        <v>9719151.2636578474</v>
      </c>
      <c r="H715" s="202">
        <f>SUM(H629:H647)+SUM(H668:H713)</f>
        <v>0</v>
      </c>
      <c r="I715" s="202">
        <f>SUM(I630:I647)+SUM(I668:I713)</f>
        <v>11217161.402339181</v>
      </c>
      <c r="J715" s="202">
        <f>SUM(J631:J647)+SUM(J668:J713)</f>
        <v>477880.24939696863</v>
      </c>
      <c r="K715" s="202">
        <f>SUM(K668:K713)</f>
        <v>27456150.845231868</v>
      </c>
      <c r="L715" s="202">
        <f>SUM(L668:L713)</f>
        <v>9632461.4459560737</v>
      </c>
      <c r="M715" s="202">
        <f>SUM(M668:M713)</f>
        <v>233434556</v>
      </c>
      <c r="N715" s="211" t="s">
        <v>694</v>
      </c>
    </row>
    <row r="716" spans="1:14" s="202" customFormat="1" ht="12.6" customHeight="1" x14ac:dyDescent="0.2">
      <c r="C716" s="214">
        <f>CE85</f>
        <v>641695130.17000008</v>
      </c>
      <c r="D716" s="202">
        <f>D615</f>
        <v>10815183.98</v>
      </c>
      <c r="E716" s="202">
        <f>E623</f>
        <v>181787009.27864686</v>
      </c>
      <c r="F716" s="202">
        <f>F624</f>
        <v>3088032.3181628017</v>
      </c>
      <c r="G716" s="202">
        <f>G625</f>
        <v>9719151.2636578474</v>
      </c>
      <c r="H716" s="202">
        <f>H628</f>
        <v>0</v>
      </c>
      <c r="I716" s="202">
        <f>I629</f>
        <v>11217161.402339183</v>
      </c>
      <c r="J716" s="202">
        <f>J630</f>
        <v>477880.24939696869</v>
      </c>
      <c r="K716" s="202">
        <f>K644</f>
        <v>27456150.845231872</v>
      </c>
      <c r="L716" s="202">
        <f>L647</f>
        <v>9632461.44595607</v>
      </c>
      <c r="M716" s="202">
        <f>C648</f>
        <v>233434553.99000004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081</v>
      </c>
      <c r="C2" s="11" t="str">
        <f>SUBSTITUTE(LEFT(data!C98,49),",","")</f>
        <v>Good Samaritan Hospital</v>
      </c>
      <c r="D2" s="11" t="str">
        <f>LEFT(data!C99, 49)</f>
        <v>PO Box 460</v>
      </c>
      <c r="E2" s="11" t="str">
        <f>LEFT(data!C100, 100)</f>
        <v>Puyallup</v>
      </c>
      <c r="F2" s="11" t="str">
        <f>LEFT(data!C101, 2)</f>
        <v>WA</v>
      </c>
      <c r="G2" s="11" t="str">
        <f>LEFT(data!C102, 100)</f>
        <v>98371</v>
      </c>
      <c r="H2" s="11" t="str">
        <f>LEFT(data!C103, 100)</f>
        <v>Pierce</v>
      </c>
      <c r="I2" s="11" t="str">
        <f>LEFT(data!C104, 49)</f>
        <v/>
      </c>
      <c r="J2" s="11" t="str">
        <f>LEFT(data!C105, 49)</f>
        <v>Flavio Marin</v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081</v>
      </c>
      <c r="B2" s="200" t="str">
        <f>RIGHT(data!C96,4)</f>
        <v>2024</v>
      </c>
      <c r="C2" s="12" t="s">
        <v>1163</v>
      </c>
      <c r="D2" s="199">
        <f>ROUND(N(data!C181),0)</f>
        <v>19149239</v>
      </c>
      <c r="E2" s="199">
        <f>ROUND(N(data!C182),0)</f>
        <v>0</v>
      </c>
      <c r="F2" s="199">
        <f>ROUND(N(data!C183),0)</f>
        <v>0</v>
      </c>
      <c r="G2" s="199">
        <f>ROUND(N(data!C184),0)</f>
        <v>29476904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14352030</v>
      </c>
      <c r="K2" s="199">
        <f>ROUND(N(data!C191),0)</f>
        <v>2978691</v>
      </c>
      <c r="L2" s="199">
        <f>ROUND(N(data!C192),0)</f>
        <v>3041732</v>
      </c>
      <c r="M2" s="199">
        <f>ROUND(N(data!C195),0)</f>
        <v>9710043</v>
      </c>
      <c r="N2" s="199">
        <f>ROUND(N(data!C196),0)</f>
        <v>80</v>
      </c>
      <c r="O2" s="199">
        <f>ROUND(N(data!C199),0)</f>
        <v>688951</v>
      </c>
      <c r="P2" s="199">
        <f>ROUND(N(data!C200),0)</f>
        <v>5169986</v>
      </c>
      <c r="Q2" s="199">
        <f>ROUND(N(data!C201),0)</f>
        <v>485952</v>
      </c>
      <c r="R2" s="199">
        <f>ROUND(N(data!C204),0)</f>
        <v>0</v>
      </c>
      <c r="S2" s="199">
        <f>ROUND(N(data!C205),0)</f>
        <v>20622435</v>
      </c>
      <c r="T2" s="199">
        <f>ROUND(N(data!B211),0)</f>
        <v>11820611</v>
      </c>
      <c r="U2" s="199">
        <f>ROUND(N(data!C211),0)</f>
        <v>0</v>
      </c>
      <c r="V2" s="199">
        <f>ROUND(N(data!D211),0)</f>
        <v>0</v>
      </c>
      <c r="W2" s="199">
        <f>ROUND(N(data!B212),0)</f>
        <v>4036565</v>
      </c>
      <c r="X2" s="199">
        <f>ROUND(N(data!C212),0)</f>
        <v>24750</v>
      </c>
      <c r="Y2" s="199">
        <f>ROUND(N(data!D212),0)</f>
        <v>0</v>
      </c>
      <c r="Z2" s="199">
        <f>ROUND(N(data!B213),0)</f>
        <v>619829484</v>
      </c>
      <c r="AA2" s="199">
        <f>ROUND(N(data!C213),0)</f>
        <v>6826826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11428327</v>
      </c>
      <c r="AG2" s="199">
        <f>ROUND(N(data!C215),0)</f>
        <v>58629</v>
      </c>
      <c r="AH2" s="199">
        <f>ROUND(N(data!D215),0)</f>
        <v>2154</v>
      </c>
      <c r="AI2" s="199">
        <f>ROUND(N(data!B216),0)</f>
        <v>97701749</v>
      </c>
      <c r="AJ2" s="199">
        <f>ROUND(N(data!C216),0)</f>
        <v>3442494</v>
      </c>
      <c r="AK2" s="199">
        <f>ROUND(N(data!D216),0)</f>
        <v>29807</v>
      </c>
      <c r="AL2" s="199">
        <f>ROUND(N(data!B217),0)</f>
        <v>628559</v>
      </c>
      <c r="AM2" s="199">
        <f>ROUND(N(data!C217),0)</f>
        <v>0</v>
      </c>
      <c r="AN2" s="199">
        <f>ROUND(N(data!D217),0)</f>
        <v>0</v>
      </c>
      <c r="AO2" s="199">
        <f>ROUND(N(data!B218),0)</f>
        <v>8983567</v>
      </c>
      <c r="AP2" s="199">
        <f>ROUND(N(data!C218),0)</f>
        <v>1103783</v>
      </c>
      <c r="AQ2" s="199">
        <f>ROUND(N(data!D218),0)</f>
        <v>1103783</v>
      </c>
      <c r="AR2" s="199">
        <f>ROUND(N(data!B219),0)</f>
        <v>3205234</v>
      </c>
      <c r="AS2" s="199">
        <f>ROUND(N(data!C219),0)</f>
        <v>14066861</v>
      </c>
      <c r="AT2" s="199">
        <f>ROUND(N(data!D219),0)</f>
        <v>9351317</v>
      </c>
      <c r="AU2" s="199">
        <v>0</v>
      </c>
      <c r="AV2" s="199">
        <v>0</v>
      </c>
      <c r="AW2" s="199">
        <v>0</v>
      </c>
      <c r="AX2" s="199">
        <f>ROUND(N(data!B225),0)</f>
        <v>3996095</v>
      </c>
      <c r="AY2" s="199">
        <f>ROUND(N(data!C225),0)</f>
        <v>9938</v>
      </c>
      <c r="AZ2" s="199">
        <f>ROUND(N(data!D225),0)</f>
        <v>0</v>
      </c>
      <c r="BA2" s="199">
        <f>ROUND(N(data!B226),0)</f>
        <v>231026582</v>
      </c>
      <c r="BB2" s="199">
        <f>ROUND(N(data!C226),0)</f>
        <v>14344263</v>
      </c>
      <c r="BC2" s="199">
        <f>ROUND(N(data!D226),0)</f>
        <v>8501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7469917</v>
      </c>
      <c r="BH2" s="199">
        <f>ROUND(N(data!C228),0)</f>
        <v>437536</v>
      </c>
      <c r="BI2" s="199">
        <f>ROUND(N(data!D228),0)</f>
        <v>0</v>
      </c>
      <c r="BJ2" s="199">
        <f>ROUND(N(data!B229),0)</f>
        <v>74219606</v>
      </c>
      <c r="BK2" s="199">
        <f>ROUND(N(data!C229),0)</f>
        <v>4976784</v>
      </c>
      <c r="BL2" s="199">
        <f>ROUND(N(data!D229),0)</f>
        <v>24183</v>
      </c>
      <c r="BM2" s="199">
        <f>ROUND(N(data!B230),0)</f>
        <v>628559</v>
      </c>
      <c r="BN2" s="199">
        <f>ROUND(N(data!C230),0)</f>
        <v>0</v>
      </c>
      <c r="BO2" s="199">
        <f>ROUND(N(data!D230),0)</f>
        <v>0</v>
      </c>
      <c r="BP2" s="199">
        <f>ROUND(N(data!B231),0)</f>
        <v>7447553</v>
      </c>
      <c r="BQ2" s="199">
        <f>ROUND(N(data!C231),0)</f>
        <v>1141869</v>
      </c>
      <c r="BR2" s="199">
        <f>ROUND(N(data!D231),0)</f>
        <v>1103783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794268834</v>
      </c>
      <c r="BW2" s="199">
        <f>ROUND(N(data!C240),0)</f>
        <v>438527133</v>
      </c>
      <c r="BX2" s="199">
        <f>ROUND(N(data!C241),0)</f>
        <v>29283307</v>
      </c>
      <c r="BY2" s="199">
        <f>ROUND(N(data!C242),0)</f>
        <v>76673720</v>
      </c>
      <c r="BZ2" s="199">
        <f>ROUND(N(data!C243),0)</f>
        <v>0</v>
      </c>
      <c r="CA2" s="199">
        <f>ROUND(N(data!C244),0)</f>
        <v>556456478</v>
      </c>
      <c r="CB2" s="199">
        <f>ROUND(N(data!C247),0)</f>
        <v>13837</v>
      </c>
      <c r="CC2" s="199">
        <f>ROUND(N(data!C249),0)</f>
        <v>16894397</v>
      </c>
      <c r="CD2" s="199">
        <f>ROUND(N(data!C250),0)</f>
        <v>37543581</v>
      </c>
      <c r="CE2" s="199">
        <f>ROUND(N(data!C254)+N(data!C255),0)</f>
        <v>19926087</v>
      </c>
      <c r="CF2" s="199">
        <f>ROUND(N(data!D237),0)</f>
        <v>29632254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081</v>
      </c>
      <c r="B2" s="12" t="str">
        <f>RIGHT(data!C96,4)</f>
        <v>2024</v>
      </c>
      <c r="C2" s="12" t="s">
        <v>1163</v>
      </c>
      <c r="D2" s="198">
        <f>ROUND(N(data!C127),0)</f>
        <v>20711</v>
      </c>
      <c r="E2" s="198">
        <f>ROUND(N(data!C128),0)</f>
        <v>0</v>
      </c>
      <c r="F2" s="198">
        <f>ROUND(N(data!C129),0)</f>
        <v>0</v>
      </c>
      <c r="G2" s="198">
        <f>ROUND(N(data!C130),0)</f>
        <v>2125</v>
      </c>
      <c r="H2" s="198">
        <f>ROUND(N(data!D127),0)</f>
        <v>120494</v>
      </c>
      <c r="I2" s="198">
        <f>ROUND(N(data!D128),0)</f>
        <v>0</v>
      </c>
      <c r="J2" s="198">
        <f>ROUND(N(data!D129),0)</f>
        <v>0</v>
      </c>
      <c r="K2" s="198">
        <f>ROUND(N(data!D130),0)</f>
        <v>3200</v>
      </c>
      <c r="L2" s="198">
        <f>ROUND(N(data!C132),0)</f>
        <v>100</v>
      </c>
      <c r="M2" s="198">
        <f>ROUND(N(data!C133),0)</f>
        <v>55</v>
      </c>
      <c r="N2" s="198">
        <f>ROUND(N(data!C134),0)</f>
        <v>56</v>
      </c>
      <c r="O2" s="198">
        <f>ROUND(N(data!C135),0)</f>
        <v>0</v>
      </c>
      <c r="P2" s="198">
        <f>ROUND(N(data!C136),0)</f>
        <v>65</v>
      </c>
      <c r="Q2" s="198">
        <f>ROUND(N(data!C137),0)</f>
        <v>38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50</v>
      </c>
      <c r="W2" s="198">
        <f>ROUND(N(data!C144),0)</f>
        <v>375</v>
      </c>
      <c r="X2" s="198">
        <f>ROUND(N(data!C145),0)</f>
        <v>0</v>
      </c>
      <c r="Y2" s="198">
        <f>ROUND(N(data!B154),0)</f>
        <v>8590</v>
      </c>
      <c r="Z2" s="198">
        <f>ROUND(N(data!B155),0)</f>
        <v>49973</v>
      </c>
      <c r="AA2" s="198">
        <f>ROUND(N(data!B156),0)</f>
        <v>8943</v>
      </c>
      <c r="AB2" s="198">
        <f>ROUND(N(data!B157),0)</f>
        <v>756793187</v>
      </c>
      <c r="AC2" s="198">
        <f>ROUND(N(data!B158),0)</f>
        <v>426144866</v>
      </c>
      <c r="AD2" s="198">
        <f>ROUND(N(data!C154),0)</f>
        <v>4742</v>
      </c>
      <c r="AE2" s="198">
        <f>ROUND(N(data!C155),0)</f>
        <v>27591</v>
      </c>
      <c r="AF2" s="198">
        <f>ROUND(N(data!C156),0)</f>
        <v>3786</v>
      </c>
      <c r="AG2" s="198">
        <f>ROUND(N(data!C157),0)</f>
        <v>220645638</v>
      </c>
      <c r="AH2" s="198">
        <f>ROUND(N(data!C158),0)</f>
        <v>335958717</v>
      </c>
      <c r="AI2" s="198">
        <f>ROUND(N(data!D154),0)</f>
        <v>7379</v>
      </c>
      <c r="AJ2" s="198">
        <f>ROUND(N(data!D155),0)</f>
        <v>42929</v>
      </c>
      <c r="AK2" s="198">
        <f>ROUND(N(data!D156),0)</f>
        <v>10837</v>
      </c>
      <c r="AL2" s="198">
        <f>ROUND(N(data!D157),0)</f>
        <v>322978976</v>
      </c>
      <c r="AM2" s="198">
        <f>ROUND(N(data!D158),0)</f>
        <v>649733638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081</v>
      </c>
      <c r="B2" s="200" t="str">
        <f>RIGHT(data!C96,4)</f>
        <v>2024</v>
      </c>
      <c r="C2" s="12" t="s">
        <v>1163</v>
      </c>
      <c r="D2" s="198">
        <f>ROUND(N(data!C266),0)</f>
        <v>0</v>
      </c>
      <c r="E2" s="198">
        <f>ROUND(N(data!C267),0)</f>
        <v>0</v>
      </c>
      <c r="F2" s="198">
        <f>ROUND(N(data!C268),0)</f>
        <v>385058142</v>
      </c>
      <c r="G2" s="198">
        <f>ROUND(N(data!C269),0)</f>
        <v>280606505</v>
      </c>
      <c r="H2" s="198">
        <f>ROUND(N(data!C270),0)</f>
        <v>0</v>
      </c>
      <c r="I2" s="198">
        <f>ROUND(N(data!C271),0)</f>
        <v>844968</v>
      </c>
      <c r="J2" s="198">
        <f>ROUND(N(data!C272),0)</f>
        <v>0</v>
      </c>
      <c r="K2" s="198">
        <f>ROUND(N(data!C273),0)</f>
        <v>6693084</v>
      </c>
      <c r="L2" s="198">
        <f>ROUND(N(data!C274),0)</f>
        <v>2667083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11820611</v>
      </c>
      <c r="R2" s="198">
        <f>ROUND(N(data!C284),0)</f>
        <v>4061315</v>
      </c>
      <c r="S2" s="198">
        <f>ROUND(N(data!C285),0)</f>
        <v>626656309</v>
      </c>
      <c r="T2" s="198">
        <f>ROUND(N(data!C286),0)</f>
        <v>0</v>
      </c>
      <c r="U2" s="198">
        <f>ROUND(N(data!C287),0)</f>
        <v>0</v>
      </c>
      <c r="V2" s="198">
        <f>ROUND(N(data!C288),0)</f>
        <v>115160780</v>
      </c>
      <c r="W2" s="198">
        <f>ROUND(N(data!C289),0)</f>
        <v>8983567</v>
      </c>
      <c r="X2" s="198">
        <f>ROUND(N(data!C290),0)</f>
        <v>5987796</v>
      </c>
      <c r="Y2" s="198">
        <f>ROUND(N(data!C291),0)</f>
        <v>0</v>
      </c>
      <c r="Z2" s="198">
        <f>ROUND(N(data!C292),0)</f>
        <v>344562236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7554138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25526550</v>
      </c>
      <c r="AK2" s="198">
        <f>ROUND(N(data!C316),0)</f>
        <v>195310762</v>
      </c>
      <c r="AL2" s="198">
        <f>ROUND(N(data!C317),0)</f>
        <v>0</v>
      </c>
      <c r="AM2" s="198">
        <f>ROUND(N(data!C318),0)</f>
        <v>0</v>
      </c>
      <c r="AN2" s="198">
        <f>ROUND(N(data!C319),0)</f>
        <v>5062521</v>
      </c>
      <c r="AO2" s="198">
        <f>ROUND(N(data!C320),0)</f>
        <v>400000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1418512</v>
      </c>
      <c r="BD2" s="198">
        <f>ROUND(N(data!C339),0)</f>
        <v>0</v>
      </c>
      <c r="BE2" s="198">
        <f>ROUND(N(data!C343),0)</f>
        <v>322600709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2754</v>
      </c>
      <c r="BL2" s="198">
        <f>ROUND(N(data!C358),0)</f>
        <v>1300417800</v>
      </c>
      <c r="BM2" s="198">
        <f>ROUND(N(data!C359),0)</f>
        <v>1411837221</v>
      </c>
      <c r="BN2" s="198">
        <f>ROUND(N(data!C363),0)</f>
        <v>1895209472</v>
      </c>
      <c r="BO2" s="198">
        <f>ROUND(N(data!C364),0)</f>
        <v>54437978</v>
      </c>
      <c r="BP2" s="198">
        <f>ROUND(N(data!C365),0)</f>
        <v>19926087</v>
      </c>
      <c r="BQ2" s="198">
        <f>ROUND(N(data!D381),0)</f>
        <v>24217337</v>
      </c>
      <c r="BR2" s="198">
        <f>ROUND(N(data!C370),0)</f>
        <v>0</v>
      </c>
      <c r="BS2" s="198">
        <f>ROUND(N(data!C371),0)</f>
        <v>80054</v>
      </c>
      <c r="BT2" s="198">
        <f>ROUND(N(data!C372),0)</f>
        <v>712891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17100806</v>
      </c>
      <c r="BZ2" s="198">
        <f>ROUND(N(data!C378),0)</f>
        <v>990607</v>
      </c>
      <c r="CA2" s="198">
        <f>ROUND(N(data!C379),0)</f>
        <v>114233</v>
      </c>
      <c r="CB2" s="198">
        <f>ROUND(N(data!C380),0)</f>
        <v>5218748</v>
      </c>
      <c r="CC2" s="198">
        <f>ROUND(N(data!C382),0)</f>
        <v>0</v>
      </c>
      <c r="CD2" s="198">
        <f>ROUND(N(data!C389),0)</f>
        <v>270865530</v>
      </c>
      <c r="CE2" s="198">
        <f>ROUND(N(data!C390),0)</f>
        <v>62978173</v>
      </c>
      <c r="CF2" s="198">
        <f>ROUND(N(data!C391),0)</f>
        <v>24090247</v>
      </c>
      <c r="CG2" s="198">
        <f>ROUND(N(data!C392),0)</f>
        <v>78245620</v>
      </c>
      <c r="CH2" s="198">
        <f>ROUND(N(data!C393),0)</f>
        <v>0</v>
      </c>
      <c r="CI2" s="198">
        <f>ROUND(N(data!C394),0)</f>
        <v>140608382</v>
      </c>
      <c r="CJ2" s="198">
        <f>ROUND(N(data!C395),0)</f>
        <v>19039914</v>
      </c>
      <c r="CK2" s="198">
        <f>ROUND(N(data!C396),0)</f>
        <v>6020423</v>
      </c>
      <c r="CL2" s="198">
        <f>ROUND(N(data!C397),0)</f>
        <v>0</v>
      </c>
      <c r="CM2" s="198">
        <f>ROUND(N(data!C398),0)</f>
        <v>0</v>
      </c>
      <c r="CN2" s="198">
        <f>ROUND(N(data!C399),0)</f>
        <v>20622435</v>
      </c>
      <c r="CO2" s="198">
        <f>ROUND(N(data!C362),0)</f>
        <v>29632254</v>
      </c>
      <c r="CP2" s="198">
        <f>ROUND(N(data!D415),0)</f>
        <v>153968894</v>
      </c>
      <c r="CQ2" s="52">
        <f>ROUND(N(data!C401),0)</f>
        <v>2178408</v>
      </c>
      <c r="CR2" s="52">
        <f>ROUND(N(data!C402),0)</f>
        <v>26141403</v>
      </c>
      <c r="CS2" s="52">
        <f>ROUND(N(data!C403),0)</f>
        <v>653535</v>
      </c>
      <c r="CT2" s="52">
        <f>ROUND(N(data!C404),0)</f>
        <v>9710123</v>
      </c>
      <c r="CU2" s="52">
        <f>ROUND(N(data!C405),0)</f>
        <v>2194035</v>
      </c>
      <c r="CV2" s="52">
        <f>ROUND(N(data!C406),0)</f>
        <v>217381</v>
      </c>
      <c r="CW2" s="52">
        <f>ROUND(N(data!C407),0)</f>
        <v>0</v>
      </c>
      <c r="CX2" s="52">
        <f>ROUND(N(data!C408),0)</f>
        <v>4264763</v>
      </c>
      <c r="CY2" s="52">
        <f>ROUND(N(data!C409),0)</f>
        <v>56174532</v>
      </c>
      <c r="CZ2" s="52">
        <f>ROUND(N(data!C410),0)</f>
        <v>368873</v>
      </c>
      <c r="DA2" s="52">
        <f>ROUND(N(data!C411),0)</f>
        <v>251390</v>
      </c>
      <c r="DB2" s="52">
        <f>ROUND(N(data!C412),0)</f>
        <v>5655939</v>
      </c>
      <c r="DC2" s="52">
        <f>ROUND(N(data!C413),0)</f>
        <v>3408739</v>
      </c>
      <c r="DD2" s="52">
        <f>ROUND(N(data!C414),0)</f>
        <v>42749773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W5nPj5OOY1P991W0/fPvEUDPXSg6b3FM1YXp6geeveTuJKPHpoe2NMg/Zs3iv/xLxUVl8+xjlz2pNYdlrz0IHg==" saltValue="S1BSTXtKBeOZCjAFObnvz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081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21621</v>
      </c>
      <c r="F2" s="271">
        <f>ROUND(N(data!C60), 2)</f>
        <v>166</v>
      </c>
      <c r="G2" s="198">
        <f>ROUND(N(data!C61), 0)</f>
        <v>19063694</v>
      </c>
      <c r="H2" s="198">
        <f>ROUND(N(data!C62), 0)</f>
        <v>4176193</v>
      </c>
      <c r="I2" s="198">
        <f>ROUND(N(data!C63), 0)</f>
        <v>1379</v>
      </c>
      <c r="J2" s="198">
        <f>ROUND(N(data!C64), 0)</f>
        <v>2879263</v>
      </c>
      <c r="K2" s="198">
        <f>ROUND(N(data!C65), 0)</f>
        <v>0</v>
      </c>
      <c r="L2" s="198">
        <f>ROUND(N(data!C66), 0)</f>
        <v>11130442</v>
      </c>
      <c r="M2" s="198">
        <f>ROUND(N(data!C67), 0)</f>
        <v>752285</v>
      </c>
      <c r="N2" s="198">
        <f>ROUND(N(data!C68), 0)</f>
        <v>11896</v>
      </c>
      <c r="O2" s="198">
        <f>ROUND(N(data!C69), 0)</f>
        <v>2552568</v>
      </c>
      <c r="P2" s="198">
        <f>ROUND(N(data!C70), 0)</f>
        <v>0</v>
      </c>
      <c r="Q2" s="198">
        <f>ROUND(N(data!C71), 0)</f>
        <v>1107722</v>
      </c>
      <c r="R2" s="198">
        <f>ROUND(N(data!C72), 0)</f>
        <v>36769</v>
      </c>
      <c r="S2" s="198">
        <f>ROUND(N(data!C73), 0)</f>
        <v>424422</v>
      </c>
      <c r="T2" s="198">
        <f>ROUND(N(data!C74), 0)</f>
        <v>183660</v>
      </c>
      <c r="U2" s="198">
        <f>ROUND(N(data!C75), 0)</f>
        <v>0</v>
      </c>
      <c r="V2" s="198">
        <f>ROUND(N(data!C76), 0)</f>
        <v>0</v>
      </c>
      <c r="W2" s="198">
        <f>ROUND(N(data!C77), 0)</f>
        <v>18225</v>
      </c>
      <c r="X2" s="198">
        <f>ROUND(N(data!C78), 0)</f>
        <v>573682</v>
      </c>
      <c r="Y2" s="198">
        <f>ROUND(N(data!C79), 0)</f>
        <v>15000</v>
      </c>
      <c r="Z2" s="198">
        <f>ROUND(N(data!C80), 0)</f>
        <v>22855</v>
      </c>
      <c r="AA2" s="198">
        <f>ROUND(N(data!C81), 0)</f>
        <v>0</v>
      </c>
      <c r="AB2" s="198">
        <f>ROUND(N(data!C82), 0)</f>
        <v>140961</v>
      </c>
      <c r="AC2" s="198">
        <f>ROUND(N(data!C83), 0)</f>
        <v>29273</v>
      </c>
      <c r="AD2" s="198">
        <f>ROUND(N(data!C84), 0)</f>
        <v>15853</v>
      </c>
      <c r="AE2" s="198">
        <f>ROUND(N(data!C89), 0)</f>
        <v>86391058</v>
      </c>
      <c r="AF2" s="198">
        <f>ROUND(N(data!C87), 0)</f>
        <v>84497896</v>
      </c>
      <c r="AG2" s="198">
        <f>ROUND(N(data!C90), 0)</f>
        <v>78867</v>
      </c>
      <c r="AH2" s="198">
        <f>ROUND(N(data!C91), 0)</f>
        <v>89570</v>
      </c>
      <c r="AI2" s="198">
        <f>ROUND(N(data!C92), 0)</f>
        <v>15560</v>
      </c>
      <c r="AJ2" s="198">
        <f>ROUND(N(data!C93), 0)</f>
        <v>211026</v>
      </c>
      <c r="AK2" s="271">
        <f>ROUND(N(data!C94), 2)</f>
        <v>129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081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28822</v>
      </c>
      <c r="F3" s="271">
        <f>ROUND(N(data!D60), 2)</f>
        <v>247</v>
      </c>
      <c r="G3" s="198">
        <f>ROUND(N(data!D61), 0)</f>
        <v>31828839</v>
      </c>
      <c r="H3" s="198">
        <f>ROUND(N(data!D62), 0)</f>
        <v>6579990</v>
      </c>
      <c r="I3" s="198">
        <f>ROUND(N(data!D63), 0)</f>
        <v>-10487</v>
      </c>
      <c r="J3" s="198">
        <f>ROUND(N(data!D64), 0)</f>
        <v>6457736</v>
      </c>
      <c r="K3" s="198">
        <f>ROUND(N(data!D65), 0)</f>
        <v>0</v>
      </c>
      <c r="L3" s="198">
        <f>ROUND(N(data!D66), 0)</f>
        <v>18689117</v>
      </c>
      <c r="M3" s="198">
        <f>ROUND(N(data!D67), 0)</f>
        <v>1754254</v>
      </c>
      <c r="N3" s="198">
        <f>ROUND(N(data!D68), 0)</f>
        <v>55230</v>
      </c>
      <c r="O3" s="198">
        <f>ROUND(N(data!D69), 0)</f>
        <v>5528564</v>
      </c>
      <c r="P3" s="198">
        <f>ROUND(N(data!D70), 0)</f>
        <v>0</v>
      </c>
      <c r="Q3" s="198">
        <f>ROUND(N(data!D71), 0)</f>
        <v>2818128</v>
      </c>
      <c r="R3" s="198">
        <f>ROUND(N(data!D72), 0)</f>
        <v>16351</v>
      </c>
      <c r="S3" s="198">
        <f>ROUND(N(data!D73), 0)</f>
        <v>896002</v>
      </c>
      <c r="T3" s="198">
        <f>ROUND(N(data!D74), 0)</f>
        <v>261855</v>
      </c>
      <c r="U3" s="198">
        <f>ROUND(N(data!D75), 0)</f>
        <v>0</v>
      </c>
      <c r="V3" s="198">
        <f>ROUND(N(data!D76), 0)</f>
        <v>0</v>
      </c>
      <c r="W3" s="198">
        <f>ROUND(N(data!D77), 0)</f>
        <v>50323</v>
      </c>
      <c r="X3" s="198">
        <f>ROUND(N(data!D78), 0)</f>
        <v>1014299</v>
      </c>
      <c r="Y3" s="198">
        <f>ROUND(N(data!D79), 0)</f>
        <v>15000</v>
      </c>
      <c r="Z3" s="198">
        <f>ROUND(N(data!D80), 0)</f>
        <v>16639</v>
      </c>
      <c r="AA3" s="198">
        <f>ROUND(N(data!D81), 0)</f>
        <v>0</v>
      </c>
      <c r="AB3" s="198">
        <f>ROUND(N(data!D82), 0)</f>
        <v>329928</v>
      </c>
      <c r="AC3" s="198">
        <f>ROUND(N(data!D83), 0)</f>
        <v>110040</v>
      </c>
      <c r="AD3" s="198">
        <f>ROUND(N(data!D84), 0)</f>
        <v>14389</v>
      </c>
      <c r="AE3" s="198">
        <f>ROUND(N(data!D89), 0)</f>
        <v>223861379</v>
      </c>
      <c r="AF3" s="198">
        <f>ROUND(N(data!D87), 0)</f>
        <v>167198046</v>
      </c>
      <c r="AG3" s="198">
        <f>ROUND(N(data!D90), 0)</f>
        <v>38903</v>
      </c>
      <c r="AH3" s="198">
        <f>ROUND(N(data!D91), 0)</f>
        <v>93410</v>
      </c>
      <c r="AI3" s="198">
        <f>ROUND(N(data!D92), 0)</f>
        <v>4616</v>
      </c>
      <c r="AJ3" s="198">
        <f>ROUND(N(data!D93), 0)</f>
        <v>361185</v>
      </c>
      <c r="AK3" s="271">
        <f>ROUND(N(data!D94), 2)</f>
        <v>119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081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42329</v>
      </c>
      <c r="F4" s="271">
        <f>ROUND(N(data!E60), 2)</f>
        <v>203</v>
      </c>
      <c r="G4" s="198">
        <f>ROUND(N(data!E61), 0)</f>
        <v>23016873</v>
      </c>
      <c r="H4" s="198">
        <f>ROUND(N(data!E62), 0)</f>
        <v>5480946</v>
      </c>
      <c r="I4" s="198">
        <f>ROUND(N(data!E63), 0)</f>
        <v>0</v>
      </c>
      <c r="J4" s="198">
        <f>ROUND(N(data!E64), 0)</f>
        <v>2560991</v>
      </c>
      <c r="K4" s="198">
        <f>ROUND(N(data!E65), 0)</f>
        <v>0</v>
      </c>
      <c r="L4" s="198">
        <f>ROUND(N(data!E66), 0)</f>
        <v>19243652</v>
      </c>
      <c r="M4" s="198">
        <f>ROUND(N(data!E67), 0)</f>
        <v>1429305</v>
      </c>
      <c r="N4" s="198">
        <f>ROUND(N(data!E68), 0)</f>
        <v>169670</v>
      </c>
      <c r="O4" s="198">
        <f>ROUND(N(data!E69), 0)</f>
        <v>4925810</v>
      </c>
      <c r="P4" s="198">
        <f>ROUND(N(data!E70), 0)</f>
        <v>0</v>
      </c>
      <c r="Q4" s="198">
        <f>ROUND(N(data!E71), 0)</f>
        <v>2775734</v>
      </c>
      <c r="R4" s="198">
        <f>ROUND(N(data!E72), 0)</f>
        <v>1600</v>
      </c>
      <c r="S4" s="198">
        <f>ROUND(N(data!E73), 0)</f>
        <v>622211</v>
      </c>
      <c r="T4" s="198">
        <f>ROUND(N(data!E74), 0)</f>
        <v>335701</v>
      </c>
      <c r="U4" s="198">
        <f>ROUND(N(data!E75), 0)</f>
        <v>0</v>
      </c>
      <c r="V4" s="198">
        <f>ROUND(N(data!E76), 0)</f>
        <v>0</v>
      </c>
      <c r="W4" s="198">
        <f>ROUND(N(data!E77), 0)</f>
        <v>60626</v>
      </c>
      <c r="X4" s="198">
        <f>ROUND(N(data!E78), 0)</f>
        <v>757476</v>
      </c>
      <c r="Y4" s="198">
        <f>ROUND(N(data!E79), 0)</f>
        <v>0</v>
      </c>
      <c r="Z4" s="198">
        <f>ROUND(N(data!E80), 0)</f>
        <v>15991</v>
      </c>
      <c r="AA4" s="198">
        <f>ROUND(N(data!E81), 0)</f>
        <v>675</v>
      </c>
      <c r="AB4" s="198">
        <f>ROUND(N(data!E82), 0)</f>
        <v>290018</v>
      </c>
      <c r="AC4" s="198">
        <f>ROUND(N(data!E83), 0)</f>
        <v>65778</v>
      </c>
      <c r="AD4" s="198">
        <f>ROUND(N(data!E84), 0)</f>
        <v>8577</v>
      </c>
      <c r="AE4" s="198">
        <f>ROUND(N(data!E89), 0)</f>
        <v>140072149</v>
      </c>
      <c r="AF4" s="198">
        <f>ROUND(N(data!E87), 0)</f>
        <v>123693471</v>
      </c>
      <c r="AG4" s="198">
        <f>ROUND(N(data!E90), 0)</f>
        <v>56024</v>
      </c>
      <c r="AH4" s="198">
        <f>ROUND(N(data!E91), 0)</f>
        <v>96467</v>
      </c>
      <c r="AI4" s="198">
        <f>ROUND(N(data!E92), 0)</f>
        <v>62893</v>
      </c>
      <c r="AJ4" s="198">
        <f>ROUND(N(data!E93), 0)</f>
        <v>370120</v>
      </c>
      <c r="AK4" s="271">
        <f>ROUND(N(data!E94), 2)</f>
        <v>106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081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5244</v>
      </c>
      <c r="F5" s="271">
        <f>ROUND(N(data!F60), 2)</f>
        <v>45</v>
      </c>
      <c r="G5" s="198">
        <f>ROUND(N(data!F61), 0)</f>
        <v>4706098</v>
      </c>
      <c r="H5" s="198">
        <f>ROUND(N(data!F62), 0)</f>
        <v>983048</v>
      </c>
      <c r="I5" s="198">
        <f>ROUND(N(data!F63), 0)</f>
        <v>0</v>
      </c>
      <c r="J5" s="198">
        <f>ROUND(N(data!F64), 0)</f>
        <v>196628</v>
      </c>
      <c r="K5" s="198">
        <f>ROUND(N(data!F65), 0)</f>
        <v>0</v>
      </c>
      <c r="L5" s="198">
        <f>ROUND(N(data!F66), 0)</f>
        <v>3755490</v>
      </c>
      <c r="M5" s="198">
        <f>ROUND(N(data!F67), 0)</f>
        <v>283351</v>
      </c>
      <c r="N5" s="198">
        <f>ROUND(N(data!F68), 0)</f>
        <v>0</v>
      </c>
      <c r="O5" s="198">
        <f>ROUND(N(data!F69), 0)</f>
        <v>422507</v>
      </c>
      <c r="P5" s="198">
        <f>ROUND(N(data!F70), 0)</f>
        <v>0</v>
      </c>
      <c r="Q5" s="198">
        <f>ROUND(N(data!F71), 0)</f>
        <v>26014</v>
      </c>
      <c r="R5" s="198">
        <f>ROUND(N(data!F72), 0)</f>
        <v>1478</v>
      </c>
      <c r="S5" s="198">
        <f>ROUND(N(data!F73), 0)</f>
        <v>120496</v>
      </c>
      <c r="T5" s="198">
        <f>ROUND(N(data!F74), 0)</f>
        <v>43431</v>
      </c>
      <c r="U5" s="198">
        <f>ROUND(N(data!F75), 0)</f>
        <v>0</v>
      </c>
      <c r="V5" s="198">
        <f>ROUND(N(data!F76), 0)</f>
        <v>0</v>
      </c>
      <c r="W5" s="198">
        <f>ROUND(N(data!F77), 0)</f>
        <v>197</v>
      </c>
      <c r="X5" s="198">
        <f>ROUND(N(data!F78), 0)</f>
        <v>133420</v>
      </c>
      <c r="Y5" s="198">
        <f>ROUND(N(data!F79), 0)</f>
        <v>0</v>
      </c>
      <c r="Z5" s="198">
        <f>ROUND(N(data!F80), 0)</f>
        <v>5352</v>
      </c>
      <c r="AA5" s="198">
        <f>ROUND(N(data!F81), 0)</f>
        <v>0</v>
      </c>
      <c r="AB5" s="198">
        <f>ROUND(N(data!F82), 0)</f>
        <v>72486</v>
      </c>
      <c r="AC5" s="198">
        <f>ROUND(N(data!F83), 0)</f>
        <v>19633</v>
      </c>
      <c r="AD5" s="198">
        <f>ROUND(N(data!F84), 0)</f>
        <v>13949</v>
      </c>
      <c r="AE5" s="198">
        <f>ROUND(N(data!F89), 0)</f>
        <v>20422736</v>
      </c>
      <c r="AF5" s="198">
        <f>ROUND(N(data!F87), 0)</f>
        <v>20156289</v>
      </c>
      <c r="AG5" s="198">
        <f>ROUND(N(data!F90), 0)</f>
        <v>13508</v>
      </c>
      <c r="AH5" s="198">
        <f>ROUND(N(data!F91), 0)</f>
        <v>9441</v>
      </c>
      <c r="AI5" s="198">
        <f>ROUND(N(data!F92), 0)</f>
        <v>10130</v>
      </c>
      <c r="AJ5" s="198">
        <f>ROUND(N(data!F93), 0)</f>
        <v>53940</v>
      </c>
      <c r="AK5" s="271">
        <f>ROUND(N(data!F94), 2)</f>
        <v>36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081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10704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19079</v>
      </c>
      <c r="AH6" s="198">
        <f>ROUND(N(data!G91), 0)</f>
        <v>36541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081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1</v>
      </c>
      <c r="G7" s="198">
        <f>ROUND(N(data!H61), 0)</f>
        <v>155894</v>
      </c>
      <c r="H7" s="198">
        <f>ROUND(N(data!H62), 0)</f>
        <v>32171</v>
      </c>
      <c r="I7" s="198">
        <f>ROUND(N(data!H63), 0)</f>
        <v>0</v>
      </c>
      <c r="J7" s="198">
        <f>ROUND(N(data!H64), 0)</f>
        <v>-10</v>
      </c>
      <c r="K7" s="198">
        <f>ROUND(N(data!H65), 0)</f>
        <v>0</v>
      </c>
      <c r="L7" s="198">
        <f>ROUND(N(data!H66), 0)</f>
        <v>152876</v>
      </c>
      <c r="M7" s="198">
        <f>ROUND(N(data!H67), 0)</f>
        <v>6905</v>
      </c>
      <c r="N7" s="198">
        <f>ROUND(N(data!H68), 0)</f>
        <v>0</v>
      </c>
      <c r="O7" s="198">
        <f>ROUND(N(data!H69), 0)</f>
        <v>22609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6913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9031</v>
      </c>
      <c r="Y7" s="198">
        <f>ROUND(N(data!H79), 0)</f>
        <v>2705</v>
      </c>
      <c r="Z7" s="198">
        <f>ROUND(N(data!H80), 0)</f>
        <v>0</v>
      </c>
      <c r="AA7" s="198">
        <f>ROUND(N(data!H81), 0)</f>
        <v>0</v>
      </c>
      <c r="AB7" s="198">
        <f>ROUND(N(data!H82), 0)</f>
        <v>1783</v>
      </c>
      <c r="AC7" s="198">
        <f>ROUND(N(data!H83), 0)</f>
        <v>2177</v>
      </c>
      <c r="AD7" s="198">
        <f>ROUND(N(data!H84), 0)</f>
        <v>0</v>
      </c>
      <c r="AE7" s="198">
        <f>ROUND(N(data!H89), 0)</f>
        <v>305502</v>
      </c>
      <c r="AF7" s="198">
        <f>ROUND(N(data!H87), 0)</f>
        <v>0</v>
      </c>
      <c r="AG7" s="198">
        <f>ROUND(N(data!H90), 0)</f>
        <v>8259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081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4325</v>
      </c>
      <c r="F8" s="271">
        <f>ROUND(N(data!I60), 2)</f>
        <v>35</v>
      </c>
      <c r="G8" s="198">
        <f>ROUND(N(data!I61), 0)</f>
        <v>5575987</v>
      </c>
      <c r="H8" s="198">
        <f>ROUND(N(data!I62), 0)</f>
        <v>1086500</v>
      </c>
      <c r="I8" s="198">
        <f>ROUND(N(data!I63), 0)</f>
        <v>428495</v>
      </c>
      <c r="J8" s="198">
        <f>ROUND(N(data!I64), 0)</f>
        <v>211812</v>
      </c>
      <c r="K8" s="198">
        <f>ROUND(N(data!I65), 0)</f>
        <v>0</v>
      </c>
      <c r="L8" s="198">
        <f>ROUND(N(data!I66), 0)</f>
        <v>3859082</v>
      </c>
      <c r="M8" s="198">
        <f>ROUND(N(data!I67), 0)</f>
        <v>228708</v>
      </c>
      <c r="N8" s="198">
        <f>ROUND(N(data!I68), 0)</f>
        <v>0</v>
      </c>
      <c r="O8" s="198">
        <f>ROUND(N(data!I69), 0)</f>
        <v>469263</v>
      </c>
      <c r="P8" s="198">
        <f>ROUND(N(data!I70), 0)</f>
        <v>0</v>
      </c>
      <c r="Q8" s="198">
        <f>ROUND(N(data!I71), 0)</f>
        <v>64084</v>
      </c>
      <c r="R8" s="198">
        <f>ROUND(N(data!I72), 0)</f>
        <v>6955</v>
      </c>
      <c r="S8" s="198">
        <f>ROUND(N(data!I73), 0)</f>
        <v>134959</v>
      </c>
      <c r="T8" s="198">
        <f>ROUND(N(data!I74), 0)</f>
        <v>37158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156401</v>
      </c>
      <c r="Y8" s="198">
        <f>ROUND(N(data!I79), 0)</f>
        <v>0</v>
      </c>
      <c r="Z8" s="198">
        <f>ROUND(N(data!I80), 0)</f>
        <v>3557</v>
      </c>
      <c r="AA8" s="198">
        <f>ROUND(N(data!I81), 0)</f>
        <v>0</v>
      </c>
      <c r="AB8" s="198">
        <f>ROUND(N(data!I82), 0)</f>
        <v>57047</v>
      </c>
      <c r="AC8" s="198">
        <f>ROUND(N(data!I83), 0)</f>
        <v>9104</v>
      </c>
      <c r="AD8" s="198">
        <f>ROUND(N(data!I84), 0)</f>
        <v>600</v>
      </c>
      <c r="AE8" s="198">
        <f>ROUND(N(data!I89), 0)</f>
        <v>25875136</v>
      </c>
      <c r="AF8" s="198">
        <f>ROUND(N(data!I87), 0)</f>
        <v>25875136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20900</v>
      </c>
      <c r="AK8" s="271">
        <f>ROUND(N(data!I94), 2)</f>
        <v>27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081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3200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081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081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081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447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081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7001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081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2125</v>
      </c>
      <c r="F14" s="271">
        <f>ROUND(N(data!O60), 2)</f>
        <v>68</v>
      </c>
      <c r="G14" s="198">
        <f>ROUND(N(data!O61), 0)</f>
        <v>8689959</v>
      </c>
      <c r="H14" s="198">
        <f>ROUND(N(data!O62), 0)</f>
        <v>1620564</v>
      </c>
      <c r="I14" s="198">
        <f>ROUND(N(data!O63), 0)</f>
        <v>0</v>
      </c>
      <c r="J14" s="198">
        <f>ROUND(N(data!O64), 0)</f>
        <v>1068668</v>
      </c>
      <c r="K14" s="198">
        <f>ROUND(N(data!O65), 0)</f>
        <v>0</v>
      </c>
      <c r="L14" s="198">
        <f>ROUND(N(data!O66), 0)</f>
        <v>5754900</v>
      </c>
      <c r="M14" s="198">
        <f>ROUND(N(data!O67), 0)</f>
        <v>439677</v>
      </c>
      <c r="N14" s="198">
        <f>ROUND(N(data!O68), 0)</f>
        <v>15376</v>
      </c>
      <c r="O14" s="198">
        <f>ROUND(N(data!O69), 0)</f>
        <v>1064695</v>
      </c>
      <c r="P14" s="198">
        <f>ROUND(N(data!O70), 0)</f>
        <v>0</v>
      </c>
      <c r="Q14" s="198">
        <f>ROUND(N(data!O71), 0)</f>
        <v>352979</v>
      </c>
      <c r="R14" s="198">
        <f>ROUND(N(data!O72), 0)</f>
        <v>210</v>
      </c>
      <c r="S14" s="198">
        <f>ROUND(N(data!O73), 0)</f>
        <v>225592</v>
      </c>
      <c r="T14" s="198">
        <f>ROUND(N(data!O74), 0)</f>
        <v>84846</v>
      </c>
      <c r="U14" s="198">
        <f>ROUND(N(data!O75), 0)</f>
        <v>0</v>
      </c>
      <c r="V14" s="198">
        <f>ROUND(N(data!O76), 0)</f>
        <v>0</v>
      </c>
      <c r="W14" s="198">
        <f>ROUND(N(data!O77), 0)</f>
        <v>8544</v>
      </c>
      <c r="X14" s="198">
        <f>ROUND(N(data!O78), 0)</f>
        <v>267796</v>
      </c>
      <c r="Y14" s="198">
        <f>ROUND(N(data!O79), 0)</f>
        <v>85</v>
      </c>
      <c r="Z14" s="198">
        <f>ROUND(N(data!O80), 0)</f>
        <v>9996</v>
      </c>
      <c r="AA14" s="198">
        <f>ROUND(N(data!O81), 0)</f>
        <v>0</v>
      </c>
      <c r="AB14" s="198">
        <f>ROUND(N(data!O82), 0)</f>
        <v>94738</v>
      </c>
      <c r="AC14" s="198">
        <f>ROUND(N(data!O83), 0)</f>
        <v>19910</v>
      </c>
      <c r="AD14" s="198">
        <f>ROUND(N(data!O84), 0)</f>
        <v>19661</v>
      </c>
      <c r="AE14" s="198">
        <f>ROUND(N(data!O89), 0)</f>
        <v>37742852</v>
      </c>
      <c r="AF14" s="198">
        <f>ROUND(N(data!O87), 0)</f>
        <v>30350578</v>
      </c>
      <c r="AG14" s="198">
        <f>ROUND(N(data!O90), 0)</f>
        <v>17652</v>
      </c>
      <c r="AH14" s="198">
        <f>ROUND(N(data!O91), 0)</f>
        <v>6322</v>
      </c>
      <c r="AI14" s="198">
        <f>ROUND(N(data!O92), 0)</f>
        <v>0</v>
      </c>
      <c r="AJ14" s="198">
        <f>ROUND(N(data!O93), 0)</f>
        <v>101467</v>
      </c>
      <c r="AK14" s="271">
        <f>ROUND(N(data!O94), 2)</f>
        <v>51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081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1474380</v>
      </c>
      <c r="F15" s="271">
        <f>ROUND(N(data!P60), 2)</f>
        <v>184</v>
      </c>
      <c r="G15" s="198">
        <f>ROUND(N(data!P61), 0)</f>
        <v>20621634</v>
      </c>
      <c r="H15" s="198">
        <f>ROUND(N(data!P62), 0)</f>
        <v>4686797</v>
      </c>
      <c r="I15" s="198">
        <f>ROUND(N(data!P63), 0)</f>
        <v>3387493</v>
      </c>
      <c r="J15" s="198">
        <f>ROUND(N(data!P64), 0)</f>
        <v>25755219</v>
      </c>
      <c r="K15" s="198">
        <f>ROUND(N(data!P65), 0)</f>
        <v>0</v>
      </c>
      <c r="L15" s="198">
        <f>ROUND(N(data!P66), 0)</f>
        <v>36112631</v>
      </c>
      <c r="M15" s="198">
        <f>ROUND(N(data!P67), 0)</f>
        <v>2844844</v>
      </c>
      <c r="N15" s="198">
        <f>ROUND(N(data!P68), 0)</f>
        <v>2499564</v>
      </c>
      <c r="O15" s="198">
        <f>ROUND(N(data!P69), 0)</f>
        <v>4468030</v>
      </c>
      <c r="P15" s="198">
        <f>ROUND(N(data!P70), 0)</f>
        <v>0</v>
      </c>
      <c r="Q15" s="198">
        <f>ROUND(N(data!P71), 0)</f>
        <v>2620992</v>
      </c>
      <c r="R15" s="198">
        <f>ROUND(N(data!P72), 0)</f>
        <v>160321</v>
      </c>
      <c r="S15" s="198">
        <f>ROUND(N(data!P73), 0)</f>
        <v>1080405</v>
      </c>
      <c r="T15" s="198">
        <f>ROUND(N(data!P74), 0)</f>
        <v>237159</v>
      </c>
      <c r="U15" s="198">
        <f>ROUND(N(data!P75), 0)</f>
        <v>0</v>
      </c>
      <c r="V15" s="198">
        <f>ROUND(N(data!P76), 0)</f>
        <v>0</v>
      </c>
      <c r="W15" s="198">
        <f>ROUND(N(data!P77), 0)</f>
        <v>638716</v>
      </c>
      <c r="X15" s="198">
        <f>ROUND(N(data!P78), 0)</f>
        <v>-783602</v>
      </c>
      <c r="Y15" s="198">
        <f>ROUND(N(data!P79), 0)</f>
        <v>72</v>
      </c>
      <c r="Z15" s="198">
        <f>ROUND(N(data!P80), 0)</f>
        <v>10583</v>
      </c>
      <c r="AA15" s="198">
        <f>ROUND(N(data!P81), 0)</f>
        <v>2712</v>
      </c>
      <c r="AB15" s="198">
        <f>ROUND(N(data!P82), 0)</f>
        <v>376596</v>
      </c>
      <c r="AC15" s="198">
        <f>ROUND(N(data!P83), 0)</f>
        <v>124077</v>
      </c>
      <c r="AD15" s="198">
        <f>ROUND(N(data!P84), 0)</f>
        <v>416303</v>
      </c>
      <c r="AE15" s="198">
        <f>ROUND(N(data!P89), 0)</f>
        <v>445496027</v>
      </c>
      <c r="AF15" s="198">
        <f>ROUND(N(data!P87), 0)</f>
        <v>199337209</v>
      </c>
      <c r="AG15" s="198">
        <f>ROUND(N(data!P90), 0)</f>
        <v>43469</v>
      </c>
      <c r="AH15" s="198">
        <f>ROUND(N(data!P91), 0)</f>
        <v>121</v>
      </c>
      <c r="AI15" s="198">
        <f>ROUND(N(data!P92), 0)</f>
        <v>18821</v>
      </c>
      <c r="AJ15" s="198">
        <f>ROUND(N(data!P93), 0)</f>
        <v>270677</v>
      </c>
      <c r="AK15" s="271">
        <f>ROUND(N(data!P94), 2)</f>
        <v>92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081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4081230</v>
      </c>
      <c r="F16" s="271">
        <f>ROUND(N(data!Q60), 2)</f>
        <v>16</v>
      </c>
      <c r="G16" s="198">
        <f>ROUND(N(data!Q61), 0)</f>
        <v>1612916</v>
      </c>
      <c r="H16" s="198">
        <f>ROUND(N(data!Q62), 0)</f>
        <v>350603</v>
      </c>
      <c r="I16" s="198">
        <f>ROUND(N(data!Q63), 0)</f>
        <v>500</v>
      </c>
      <c r="J16" s="198">
        <f>ROUND(N(data!Q64), 0)</f>
        <v>77789</v>
      </c>
      <c r="K16" s="198">
        <f>ROUND(N(data!Q65), 0)</f>
        <v>0</v>
      </c>
      <c r="L16" s="198">
        <f>ROUND(N(data!Q66), 0)</f>
        <v>340388</v>
      </c>
      <c r="M16" s="198">
        <f>ROUND(N(data!Q67), 0)</f>
        <v>33293</v>
      </c>
      <c r="N16" s="198">
        <f>ROUND(N(data!Q68), 0)</f>
        <v>0</v>
      </c>
      <c r="O16" s="198">
        <f>ROUND(N(data!Q69), 0)</f>
        <v>231070</v>
      </c>
      <c r="P16" s="198">
        <f>ROUND(N(data!Q70), 0)</f>
        <v>0</v>
      </c>
      <c r="Q16" s="198">
        <f>ROUND(N(data!Q71), 0)</f>
        <v>141987</v>
      </c>
      <c r="R16" s="198">
        <f>ROUND(N(data!Q72), 0)</f>
        <v>210</v>
      </c>
      <c r="S16" s="198">
        <f>ROUND(N(data!Q73), 0)</f>
        <v>33262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5497</v>
      </c>
      <c r="X16" s="198">
        <f>ROUND(N(data!Q78), 0)</f>
        <v>39230</v>
      </c>
      <c r="Y16" s="198">
        <f>ROUND(N(data!Q79), 0)</f>
        <v>0</v>
      </c>
      <c r="Z16" s="198">
        <f>ROUND(N(data!Q80), 0)</f>
        <v>1720</v>
      </c>
      <c r="AA16" s="198">
        <f>ROUND(N(data!Q81), 0)</f>
        <v>0</v>
      </c>
      <c r="AB16" s="198">
        <f>ROUND(N(data!Q82), 0)</f>
        <v>8181</v>
      </c>
      <c r="AC16" s="198">
        <f>ROUND(N(data!Q83), 0)</f>
        <v>982</v>
      </c>
      <c r="AD16" s="198">
        <f>ROUND(N(data!Q84), 0)</f>
        <v>0</v>
      </c>
      <c r="AE16" s="198">
        <f>ROUND(N(data!Q89), 0)</f>
        <v>5179577</v>
      </c>
      <c r="AF16" s="198">
        <f>ROUND(N(data!Q87), 0)</f>
        <v>1269155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14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081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1188097</v>
      </c>
      <c r="F17" s="271">
        <f>ROUND(N(data!R60), 2)</f>
        <v>74</v>
      </c>
      <c r="G17" s="198">
        <f>ROUND(N(data!R61), 0)</f>
        <v>7386533</v>
      </c>
      <c r="H17" s="198">
        <f>ROUND(N(data!R62), 0)</f>
        <v>1562401</v>
      </c>
      <c r="I17" s="198">
        <f>ROUND(N(data!R63), 0)</f>
        <v>0</v>
      </c>
      <c r="J17" s="198">
        <f>ROUND(N(data!R64), 0)</f>
        <v>1163146</v>
      </c>
      <c r="K17" s="198">
        <f>ROUND(N(data!R65), 0)</f>
        <v>0</v>
      </c>
      <c r="L17" s="198">
        <f>ROUND(N(data!R66), 0)</f>
        <v>5199409</v>
      </c>
      <c r="M17" s="198">
        <f>ROUND(N(data!R67), 0)</f>
        <v>379957</v>
      </c>
      <c r="N17" s="198">
        <f>ROUND(N(data!R68), 0)</f>
        <v>0</v>
      </c>
      <c r="O17" s="198">
        <f>ROUND(N(data!R69), 0)</f>
        <v>631464</v>
      </c>
      <c r="P17" s="198">
        <f>ROUND(N(data!R70), 0)</f>
        <v>0</v>
      </c>
      <c r="Q17" s="198">
        <f>ROUND(N(data!R71), 0)</f>
        <v>110034</v>
      </c>
      <c r="R17" s="198">
        <f>ROUND(N(data!R72), 0)</f>
        <v>210</v>
      </c>
      <c r="S17" s="198">
        <f>ROUND(N(data!R73), 0)</f>
        <v>167422</v>
      </c>
      <c r="T17" s="198">
        <f>ROUND(N(data!R74), 0)</f>
        <v>37619</v>
      </c>
      <c r="U17" s="198">
        <f>ROUND(N(data!R75), 0)</f>
        <v>0</v>
      </c>
      <c r="V17" s="198">
        <f>ROUND(N(data!R76), 0)</f>
        <v>0</v>
      </c>
      <c r="W17" s="198">
        <f>ROUND(N(data!R77), 0)</f>
        <v>5568</v>
      </c>
      <c r="X17" s="198">
        <f>ROUND(N(data!R78), 0)</f>
        <v>193033</v>
      </c>
      <c r="Y17" s="198">
        <f>ROUND(N(data!R79), 0)</f>
        <v>0</v>
      </c>
      <c r="Z17" s="198">
        <f>ROUND(N(data!R80), 0)</f>
        <v>9708</v>
      </c>
      <c r="AA17" s="198">
        <f>ROUND(N(data!R81), 0)</f>
        <v>0</v>
      </c>
      <c r="AB17" s="198">
        <f>ROUND(N(data!R82), 0)</f>
        <v>93433</v>
      </c>
      <c r="AC17" s="198">
        <f>ROUND(N(data!R83), 0)</f>
        <v>14439</v>
      </c>
      <c r="AD17" s="198">
        <f>ROUND(N(data!R84), 0)</f>
        <v>0</v>
      </c>
      <c r="AE17" s="198">
        <f>ROUND(N(data!R89), 0)</f>
        <v>59612694</v>
      </c>
      <c r="AF17" s="198">
        <f>ROUND(N(data!R87), 0)</f>
        <v>18436861</v>
      </c>
      <c r="AG17" s="198">
        <f>ROUND(N(data!R90), 0)</f>
        <v>13937</v>
      </c>
      <c r="AH17" s="198">
        <f>ROUND(N(data!R91), 0)</f>
        <v>1164</v>
      </c>
      <c r="AI17" s="198">
        <f>ROUND(N(data!R92), 0)</f>
        <v>2883</v>
      </c>
      <c r="AJ17" s="198">
        <f>ROUND(N(data!R93), 0)</f>
        <v>63849</v>
      </c>
      <c r="AK17" s="271">
        <f>ROUND(N(data!R94), 2)</f>
        <v>56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081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30</v>
      </c>
      <c r="G18" s="198">
        <f>ROUND(N(data!S61), 0)</f>
        <v>1926423</v>
      </c>
      <c r="H18" s="198">
        <f>ROUND(N(data!S62), 0)</f>
        <v>626600</v>
      </c>
      <c r="I18" s="198">
        <f>ROUND(N(data!S63), 0)</f>
        <v>0</v>
      </c>
      <c r="J18" s="198">
        <f>ROUND(N(data!S64), 0)</f>
        <v>904808</v>
      </c>
      <c r="K18" s="198">
        <f>ROUND(N(data!S65), 0)</f>
        <v>0</v>
      </c>
      <c r="L18" s="198">
        <f>ROUND(N(data!S66), 0)</f>
        <v>-3932760</v>
      </c>
      <c r="M18" s="198">
        <f>ROUND(N(data!S67), 0)</f>
        <v>151589</v>
      </c>
      <c r="N18" s="198">
        <f>ROUND(N(data!S68), 0)</f>
        <v>0</v>
      </c>
      <c r="O18" s="198">
        <f>ROUND(N(data!S69), 0)</f>
        <v>772302</v>
      </c>
      <c r="P18" s="198">
        <f>ROUND(N(data!S70), 0)</f>
        <v>0</v>
      </c>
      <c r="Q18" s="198">
        <f>ROUND(N(data!S71), 0)</f>
        <v>324998</v>
      </c>
      <c r="R18" s="198">
        <f>ROUND(N(data!S72), 0)</f>
        <v>0</v>
      </c>
      <c r="S18" s="198">
        <f>ROUND(N(data!S73), 0)</f>
        <v>68593</v>
      </c>
      <c r="T18" s="198">
        <f>ROUND(N(data!S74), 0)</f>
        <v>4211</v>
      </c>
      <c r="U18" s="198">
        <f>ROUND(N(data!S75), 0)</f>
        <v>0</v>
      </c>
      <c r="V18" s="198">
        <f>ROUND(N(data!S76), 0)</f>
        <v>0</v>
      </c>
      <c r="W18" s="198">
        <f>ROUND(N(data!S77), 0)</f>
        <v>334436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30497</v>
      </c>
      <c r="AC18" s="198">
        <f>ROUND(N(data!S83), 0)</f>
        <v>9567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5681</v>
      </c>
      <c r="AH18" s="198">
        <f>ROUND(N(data!S91), 0)</f>
        <v>0</v>
      </c>
      <c r="AI18" s="198">
        <f>ROUND(N(data!S92), 0)</f>
        <v>0</v>
      </c>
      <c r="AJ18" s="198">
        <f>ROUND(N(data!S93), 0)</f>
        <v>2613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081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11</v>
      </c>
      <c r="G19" s="198">
        <f>ROUND(N(data!T61), 0)</f>
        <v>963083</v>
      </c>
      <c r="H19" s="198">
        <f>ROUND(N(data!T62), 0)</f>
        <v>191954</v>
      </c>
      <c r="I19" s="198">
        <f>ROUND(N(data!T63), 0)</f>
        <v>0</v>
      </c>
      <c r="J19" s="198">
        <f>ROUND(N(data!T64), 0)</f>
        <v>460616</v>
      </c>
      <c r="K19" s="198">
        <f>ROUND(N(data!T65), 0)</f>
        <v>0</v>
      </c>
      <c r="L19" s="198">
        <f>ROUND(N(data!T66), 0)</f>
        <v>942452</v>
      </c>
      <c r="M19" s="198">
        <f>ROUND(N(data!T67), 0)</f>
        <v>14496</v>
      </c>
      <c r="N19" s="198">
        <f>ROUND(N(data!T68), 0)</f>
        <v>0</v>
      </c>
      <c r="O19" s="198">
        <f>ROUND(N(data!T69), 0)</f>
        <v>68187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30778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-74</v>
      </c>
      <c r="X19" s="198">
        <f>ROUND(N(data!T78), 0)</f>
        <v>34673</v>
      </c>
      <c r="Y19" s="198">
        <f>ROUND(N(data!T79), 0)</f>
        <v>0</v>
      </c>
      <c r="Z19" s="198">
        <f>ROUND(N(data!T80), 0)</f>
        <v>688</v>
      </c>
      <c r="AA19" s="198">
        <f>ROUND(N(data!T81), 0)</f>
        <v>0</v>
      </c>
      <c r="AB19" s="198">
        <f>ROUND(N(data!T82), 0)</f>
        <v>955</v>
      </c>
      <c r="AC19" s="198">
        <f>ROUND(N(data!T83), 0)</f>
        <v>1167</v>
      </c>
      <c r="AD19" s="198">
        <f>ROUND(N(data!T84), 0)</f>
        <v>0</v>
      </c>
      <c r="AE19" s="198">
        <f>ROUND(N(data!T89), 0)</f>
        <v>7726325</v>
      </c>
      <c r="AF19" s="198">
        <f>ROUND(N(data!T87), 0)</f>
        <v>7501816</v>
      </c>
      <c r="AG19" s="198">
        <f>ROUND(N(data!T90), 0)</f>
        <v>179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11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081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1185979</v>
      </c>
      <c r="F20" s="271">
        <f>ROUND(N(data!U60), 2)</f>
        <v>94</v>
      </c>
      <c r="G20" s="198">
        <f>ROUND(N(data!U61), 0)</f>
        <v>5872443</v>
      </c>
      <c r="H20" s="198">
        <f>ROUND(N(data!U62), 0)</f>
        <v>1886584</v>
      </c>
      <c r="I20" s="198">
        <f>ROUND(N(data!U63), 0)</f>
        <v>0</v>
      </c>
      <c r="J20" s="198">
        <f>ROUND(N(data!U64), 0)</f>
        <v>5392054</v>
      </c>
      <c r="K20" s="198">
        <f>ROUND(N(data!U65), 0)</f>
        <v>0</v>
      </c>
      <c r="L20" s="198">
        <f>ROUND(N(data!U66), 0)</f>
        <v>30933596</v>
      </c>
      <c r="M20" s="198">
        <f>ROUND(N(data!U67), 0)</f>
        <v>227319</v>
      </c>
      <c r="N20" s="198">
        <f>ROUND(N(data!U68), 0)</f>
        <v>18469</v>
      </c>
      <c r="O20" s="198">
        <f>ROUND(N(data!U69), 0)</f>
        <v>2981150</v>
      </c>
      <c r="P20" s="198">
        <f>ROUND(N(data!U70), 0)</f>
        <v>2178408</v>
      </c>
      <c r="Q20" s="198">
        <f>ROUND(N(data!U71), 0)</f>
        <v>0</v>
      </c>
      <c r="R20" s="198">
        <f>ROUND(N(data!U72), 0)</f>
        <v>1106</v>
      </c>
      <c r="S20" s="198">
        <f>ROUND(N(data!U73), 0)</f>
        <v>309613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29181</v>
      </c>
      <c r="X20" s="198">
        <f>ROUND(N(data!U78), 0)</f>
        <v>356748</v>
      </c>
      <c r="Y20" s="198">
        <f>ROUND(N(data!U79), 0)</f>
        <v>0</v>
      </c>
      <c r="Z20" s="198">
        <f>ROUND(N(data!U80), 0)</f>
        <v>1320</v>
      </c>
      <c r="AA20" s="198">
        <f>ROUND(N(data!U81), 0)</f>
        <v>0</v>
      </c>
      <c r="AB20" s="198">
        <f>ROUND(N(data!U82), 0)</f>
        <v>36164</v>
      </c>
      <c r="AC20" s="198">
        <f>ROUND(N(data!U83), 0)</f>
        <v>68609</v>
      </c>
      <c r="AD20" s="198">
        <f>ROUND(N(data!U84), 0)</f>
        <v>17100806</v>
      </c>
      <c r="AE20" s="198">
        <f>ROUND(N(data!U89), 0)</f>
        <v>109293882</v>
      </c>
      <c r="AF20" s="198">
        <f>ROUND(N(data!U87), 0)</f>
        <v>56236613</v>
      </c>
      <c r="AG20" s="198">
        <f>ROUND(N(data!U90), 0)</f>
        <v>7396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081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189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081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88235</v>
      </c>
      <c r="F22" s="271">
        <f>ROUND(N(data!W60), 2)</f>
        <v>44</v>
      </c>
      <c r="G22" s="198">
        <f>ROUND(N(data!W61), 0)</f>
        <v>3523707</v>
      </c>
      <c r="H22" s="198">
        <f>ROUND(N(data!W62), 0)</f>
        <v>844745</v>
      </c>
      <c r="I22" s="198">
        <f>ROUND(N(data!W63), 0)</f>
        <v>0</v>
      </c>
      <c r="J22" s="198">
        <f>ROUND(N(data!W64), 0)</f>
        <v>526000</v>
      </c>
      <c r="K22" s="198">
        <f>ROUND(N(data!W65), 0)</f>
        <v>0</v>
      </c>
      <c r="L22" s="198">
        <f>ROUND(N(data!W66), 0)</f>
        <v>6743078</v>
      </c>
      <c r="M22" s="198">
        <f>ROUND(N(data!W67), 0)</f>
        <v>290841</v>
      </c>
      <c r="N22" s="198">
        <f>ROUND(N(data!W68), 0)</f>
        <v>0</v>
      </c>
      <c r="O22" s="198">
        <f>ROUND(N(data!W69), 0)</f>
        <v>858320</v>
      </c>
      <c r="P22" s="198">
        <f>ROUND(N(data!W70), 0)</f>
        <v>0</v>
      </c>
      <c r="Q22" s="198">
        <f>ROUND(N(data!W71), 0)</f>
        <v>509660</v>
      </c>
      <c r="R22" s="198">
        <f>ROUND(N(data!W72), 0)</f>
        <v>0</v>
      </c>
      <c r="S22" s="198">
        <f>ROUND(N(data!W73), 0)</f>
        <v>126166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39958</v>
      </c>
      <c r="X22" s="198">
        <f>ROUND(N(data!W78), 0)</f>
        <v>138463</v>
      </c>
      <c r="Y22" s="198">
        <f>ROUND(N(data!W79), 0)</f>
        <v>240</v>
      </c>
      <c r="Z22" s="198">
        <f>ROUND(N(data!W80), 0)</f>
        <v>3020</v>
      </c>
      <c r="AA22" s="198">
        <f>ROUND(N(data!W81), 0)</f>
        <v>0</v>
      </c>
      <c r="AB22" s="198">
        <f>ROUND(N(data!W82), 0)</f>
        <v>30506</v>
      </c>
      <c r="AC22" s="198">
        <f>ROUND(N(data!W83), 0)</f>
        <v>10307</v>
      </c>
      <c r="AD22" s="198">
        <f>ROUND(N(data!W84), 0)</f>
        <v>0</v>
      </c>
      <c r="AE22" s="198">
        <f>ROUND(N(data!W89), 0)</f>
        <v>176107961</v>
      </c>
      <c r="AF22" s="198">
        <f>ROUND(N(data!W87), 0)</f>
        <v>25174104</v>
      </c>
      <c r="AG22" s="198">
        <f>ROUND(N(data!W90), 0)</f>
        <v>4173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081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44027</v>
      </c>
      <c r="F23" s="271">
        <f>ROUND(N(data!X60), 2)</f>
        <v>19</v>
      </c>
      <c r="G23" s="198">
        <f>ROUND(N(data!X61), 0)</f>
        <v>1720830</v>
      </c>
      <c r="H23" s="198">
        <f>ROUND(N(data!X62), 0)</f>
        <v>423864</v>
      </c>
      <c r="I23" s="198">
        <f>ROUND(N(data!X63), 0)</f>
        <v>0</v>
      </c>
      <c r="J23" s="198">
        <f>ROUND(N(data!X64), 0)</f>
        <v>1627154</v>
      </c>
      <c r="K23" s="198">
        <f>ROUND(N(data!X65), 0)</f>
        <v>0</v>
      </c>
      <c r="L23" s="198">
        <f>ROUND(N(data!X66), 0)</f>
        <v>6318153</v>
      </c>
      <c r="M23" s="198">
        <f>ROUND(N(data!X67), 0)</f>
        <v>182528</v>
      </c>
      <c r="N23" s="198">
        <f>ROUND(N(data!X68), 0)</f>
        <v>0</v>
      </c>
      <c r="O23" s="198">
        <f>ROUND(N(data!X69), 0)</f>
        <v>468005</v>
      </c>
      <c r="P23" s="198">
        <f>ROUND(N(data!X70), 0)</f>
        <v>0</v>
      </c>
      <c r="Q23" s="198">
        <f>ROUND(N(data!X71), 0)</f>
        <v>217049</v>
      </c>
      <c r="R23" s="198">
        <f>ROUND(N(data!X72), 0)</f>
        <v>0</v>
      </c>
      <c r="S23" s="198">
        <f>ROUND(N(data!X73), 0)</f>
        <v>65990</v>
      </c>
      <c r="T23" s="198">
        <f>ROUND(N(data!X74), 0)</f>
        <v>26952</v>
      </c>
      <c r="U23" s="198">
        <f>ROUND(N(data!X75), 0)</f>
        <v>0</v>
      </c>
      <c r="V23" s="198">
        <f>ROUND(N(data!X76), 0)</f>
        <v>0</v>
      </c>
      <c r="W23" s="198">
        <f>ROUND(N(data!X77), 0)</f>
        <v>18290</v>
      </c>
      <c r="X23" s="198">
        <f>ROUND(N(data!X78), 0)</f>
        <v>92004</v>
      </c>
      <c r="Y23" s="198">
        <f>ROUND(N(data!X79), 0)</f>
        <v>0</v>
      </c>
      <c r="Z23" s="198">
        <f>ROUND(N(data!X80), 0)</f>
        <v>1351</v>
      </c>
      <c r="AA23" s="198">
        <f>ROUND(N(data!X81), 0)</f>
        <v>0</v>
      </c>
      <c r="AB23" s="198">
        <f>ROUND(N(data!X82), 0)</f>
        <v>40507</v>
      </c>
      <c r="AC23" s="198">
        <f>ROUND(N(data!X83), 0)</f>
        <v>5864</v>
      </c>
      <c r="AD23" s="198">
        <f>ROUND(N(data!X84), 0)</f>
        <v>0</v>
      </c>
      <c r="AE23" s="198">
        <f>ROUND(N(data!X89), 0)</f>
        <v>165222014</v>
      </c>
      <c r="AF23" s="198">
        <f>ROUND(N(data!X87), 0)</f>
        <v>63024648</v>
      </c>
      <c r="AG23" s="198">
        <f>ROUND(N(data!X90), 0)</f>
        <v>1888</v>
      </c>
      <c r="AH23" s="198">
        <f>ROUND(N(data!X91), 0)</f>
        <v>0</v>
      </c>
      <c r="AI23" s="198">
        <f>ROUND(N(data!X92), 0)</f>
        <v>0</v>
      </c>
      <c r="AJ23" s="198">
        <f>ROUND(N(data!X93), 0)</f>
        <v>40550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081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122159</v>
      </c>
      <c r="F24" s="271">
        <f>ROUND(N(data!Y60), 2)</f>
        <v>44</v>
      </c>
      <c r="G24" s="198">
        <f>ROUND(N(data!Y61), 0)</f>
        <v>4115758</v>
      </c>
      <c r="H24" s="198">
        <f>ROUND(N(data!Y62), 0)</f>
        <v>928772</v>
      </c>
      <c r="I24" s="198">
        <f>ROUND(N(data!Y63), 0)</f>
        <v>3590</v>
      </c>
      <c r="J24" s="198">
        <f>ROUND(N(data!Y64), 0)</f>
        <v>2613554</v>
      </c>
      <c r="K24" s="198">
        <f>ROUND(N(data!Y65), 0)</f>
        <v>0</v>
      </c>
      <c r="L24" s="198">
        <f>ROUND(N(data!Y66), 0)</f>
        <v>6727515</v>
      </c>
      <c r="M24" s="198">
        <f>ROUND(N(data!Y67), 0)</f>
        <v>341720</v>
      </c>
      <c r="N24" s="198">
        <f>ROUND(N(data!Y68), 0)</f>
        <v>-6</v>
      </c>
      <c r="O24" s="198">
        <f>ROUND(N(data!Y69), 0)</f>
        <v>1576017</v>
      </c>
      <c r="P24" s="198">
        <f>ROUND(N(data!Y70), 0)</f>
        <v>0</v>
      </c>
      <c r="Q24" s="198">
        <f>ROUND(N(data!Y71), 0)</f>
        <v>1041213</v>
      </c>
      <c r="R24" s="198">
        <f>ROUND(N(data!Y72), 0)</f>
        <v>329</v>
      </c>
      <c r="S24" s="198">
        <f>ROUND(N(data!Y73), 0)</f>
        <v>169461</v>
      </c>
      <c r="T24" s="198">
        <f>ROUND(N(data!Y74), 0)</f>
        <v>81550</v>
      </c>
      <c r="U24" s="198">
        <f>ROUND(N(data!Y75), 0)</f>
        <v>0</v>
      </c>
      <c r="V24" s="198">
        <f>ROUND(N(data!Y76), 0)</f>
        <v>0</v>
      </c>
      <c r="W24" s="198">
        <f>ROUND(N(data!Y77), 0)</f>
        <v>19377</v>
      </c>
      <c r="X24" s="198">
        <f>ROUND(N(data!Y78), 0)</f>
        <v>219065</v>
      </c>
      <c r="Y24" s="198">
        <f>ROUND(N(data!Y79), 0)</f>
        <v>0</v>
      </c>
      <c r="Z24" s="198">
        <f>ROUND(N(data!Y80), 0)</f>
        <v>2728</v>
      </c>
      <c r="AA24" s="198">
        <f>ROUND(N(data!Y81), 0)</f>
        <v>0</v>
      </c>
      <c r="AB24" s="198">
        <f>ROUND(N(data!Y82), 0)</f>
        <v>36004</v>
      </c>
      <c r="AC24" s="198">
        <f>ROUND(N(data!Y83), 0)</f>
        <v>6290</v>
      </c>
      <c r="AD24" s="198">
        <f>ROUND(N(data!Y84), 0)</f>
        <v>707291</v>
      </c>
      <c r="AE24" s="198">
        <f>ROUND(N(data!Y89), 0)</f>
        <v>115263436</v>
      </c>
      <c r="AF24" s="198">
        <f>ROUND(N(data!Y87), 0)</f>
        <v>65755905</v>
      </c>
      <c r="AG24" s="198">
        <f>ROUND(N(data!Y90), 0)</f>
        <v>6689</v>
      </c>
      <c r="AH24" s="198">
        <f>ROUND(N(data!Y91), 0)</f>
        <v>76</v>
      </c>
      <c r="AI24" s="198">
        <f>ROUND(N(data!Y92), 0)</f>
        <v>5122</v>
      </c>
      <c r="AJ24" s="198">
        <f>ROUND(N(data!Y93), 0)</f>
        <v>71126</v>
      </c>
      <c r="AK24" s="271">
        <f>ROUND(N(data!Y94), 2)</f>
        <v>2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081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081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2021</v>
      </c>
      <c r="F26" s="271">
        <f>ROUND(N(data!AA60), 2)</f>
        <v>3</v>
      </c>
      <c r="G26" s="198">
        <f>ROUND(N(data!AA61), 0)</f>
        <v>398627</v>
      </c>
      <c r="H26" s="198">
        <f>ROUND(N(data!AA62), 0)</f>
        <v>84793</v>
      </c>
      <c r="I26" s="198">
        <f>ROUND(N(data!AA63), 0)</f>
        <v>0</v>
      </c>
      <c r="J26" s="198">
        <f>ROUND(N(data!AA64), 0)</f>
        <v>372890</v>
      </c>
      <c r="K26" s="198">
        <f>ROUND(N(data!AA65), 0)</f>
        <v>0</v>
      </c>
      <c r="L26" s="198">
        <f>ROUND(N(data!AA66), 0)</f>
        <v>956256</v>
      </c>
      <c r="M26" s="198">
        <f>ROUND(N(data!AA67), 0)</f>
        <v>207118</v>
      </c>
      <c r="N26" s="198">
        <f>ROUND(N(data!AA68), 0)</f>
        <v>0</v>
      </c>
      <c r="O26" s="198">
        <f>ROUND(N(data!AA69), 0)</f>
        <v>86149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25263</v>
      </c>
      <c r="T26" s="198">
        <f>ROUND(N(data!AA74), 0)</f>
        <v>8603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27861</v>
      </c>
      <c r="Y26" s="198">
        <f>ROUND(N(data!AA79), 0)</f>
        <v>0</v>
      </c>
      <c r="Z26" s="198">
        <f>ROUND(N(data!AA80), 0)</f>
        <v>241</v>
      </c>
      <c r="AA26" s="198">
        <f>ROUND(N(data!AA81), 0)</f>
        <v>0</v>
      </c>
      <c r="AB26" s="198">
        <f>ROUND(N(data!AA82), 0)</f>
        <v>21488</v>
      </c>
      <c r="AC26" s="198">
        <f>ROUND(N(data!AA83), 0)</f>
        <v>2693</v>
      </c>
      <c r="AD26" s="198">
        <f>ROUND(N(data!AA84), 0)</f>
        <v>0</v>
      </c>
      <c r="AE26" s="198">
        <f>ROUND(N(data!AA89), 0)</f>
        <v>10972954</v>
      </c>
      <c r="AF26" s="198">
        <f>ROUND(N(data!AA87), 0)</f>
        <v>4670746</v>
      </c>
      <c r="AG26" s="198">
        <f>ROUND(N(data!AA90), 0)</f>
        <v>4001</v>
      </c>
      <c r="AH26" s="198">
        <f>ROUND(N(data!AA91), 0)</f>
        <v>0</v>
      </c>
      <c r="AI26" s="198">
        <f>ROUND(N(data!AA92), 0)</f>
        <v>0</v>
      </c>
      <c r="AJ26" s="198">
        <f>ROUND(N(data!AA93), 0)</f>
        <v>12741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081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130</v>
      </c>
      <c r="G27" s="198">
        <f>ROUND(N(data!AB61), 0)</f>
        <v>11937035</v>
      </c>
      <c r="H27" s="198">
        <f>ROUND(N(data!AB62), 0)</f>
        <v>2683676</v>
      </c>
      <c r="I27" s="198">
        <f>ROUND(N(data!AB63), 0)</f>
        <v>0</v>
      </c>
      <c r="J27" s="198">
        <f>ROUND(N(data!AB64), 0)</f>
        <v>14458651</v>
      </c>
      <c r="K27" s="198">
        <f>ROUND(N(data!AB65), 0)</f>
        <v>0</v>
      </c>
      <c r="L27" s="198">
        <f>ROUND(N(data!AB66), 0)</f>
        <v>9717289</v>
      </c>
      <c r="M27" s="198">
        <f>ROUND(N(data!AB67), 0)</f>
        <v>449154</v>
      </c>
      <c r="N27" s="198">
        <f>ROUND(N(data!AB68), 0)</f>
        <v>29302</v>
      </c>
      <c r="O27" s="198">
        <f>ROUND(N(data!AB69), 0)</f>
        <v>1473185</v>
      </c>
      <c r="P27" s="198">
        <f>ROUND(N(data!AB70), 0)</f>
        <v>0</v>
      </c>
      <c r="Q27" s="198">
        <f>ROUND(N(data!AB71), 0)</f>
        <v>0</v>
      </c>
      <c r="R27" s="198">
        <f>ROUND(N(data!AB72), 0)</f>
        <v>42698</v>
      </c>
      <c r="S27" s="198">
        <f>ROUND(N(data!AB73), 0)</f>
        <v>612001</v>
      </c>
      <c r="T27" s="198">
        <f>ROUND(N(data!AB74), 0)</f>
        <v>6034</v>
      </c>
      <c r="U27" s="198">
        <f>ROUND(N(data!AB75), 0)</f>
        <v>0</v>
      </c>
      <c r="V27" s="198">
        <f>ROUND(N(data!AB76), 0)</f>
        <v>0</v>
      </c>
      <c r="W27" s="198">
        <f>ROUND(N(data!AB77), 0)</f>
        <v>26064</v>
      </c>
      <c r="X27" s="198">
        <f>ROUND(N(data!AB78), 0)</f>
        <v>643291</v>
      </c>
      <c r="Y27" s="198">
        <f>ROUND(N(data!AB79), 0)</f>
        <v>946</v>
      </c>
      <c r="Z27" s="198">
        <f>ROUND(N(data!AB80), 0)</f>
        <v>9763</v>
      </c>
      <c r="AA27" s="198">
        <f>ROUND(N(data!AB81), 0)</f>
        <v>0</v>
      </c>
      <c r="AB27" s="198">
        <f>ROUND(N(data!AB82), 0)</f>
        <v>70330</v>
      </c>
      <c r="AC27" s="198">
        <f>ROUND(N(data!AB83), 0)</f>
        <v>62058</v>
      </c>
      <c r="AD27" s="198">
        <f>ROUND(N(data!AB84), 0)</f>
        <v>26621</v>
      </c>
      <c r="AE27" s="198">
        <f>ROUND(N(data!AB89), 0)</f>
        <v>139788110</v>
      </c>
      <c r="AF27" s="198">
        <f>ROUND(N(data!AB87), 0)</f>
        <v>93539674</v>
      </c>
      <c r="AG27" s="198">
        <f>ROUND(N(data!AB90), 0)</f>
        <v>8600</v>
      </c>
      <c r="AH27" s="198">
        <f>ROUND(N(data!AB91), 0)</f>
        <v>0</v>
      </c>
      <c r="AI27" s="198">
        <f>ROUND(N(data!AB92), 0)</f>
        <v>0</v>
      </c>
      <c r="AJ27" s="198">
        <f>ROUND(N(data!AB93), 0)</f>
        <v>5041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081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116515</v>
      </c>
      <c r="F28" s="271">
        <f>ROUND(N(data!AC60), 2)</f>
        <v>44</v>
      </c>
      <c r="G28" s="198">
        <f>ROUND(N(data!AC61), 0)</f>
        <v>3358309</v>
      </c>
      <c r="H28" s="198">
        <f>ROUND(N(data!AC62), 0)</f>
        <v>828805</v>
      </c>
      <c r="I28" s="198">
        <f>ROUND(N(data!AC63), 0)</f>
        <v>0</v>
      </c>
      <c r="J28" s="198">
        <f>ROUND(N(data!AC64), 0)</f>
        <v>700814</v>
      </c>
      <c r="K28" s="198">
        <f>ROUND(N(data!AC65), 0)</f>
        <v>0</v>
      </c>
      <c r="L28" s="198">
        <f>ROUND(N(data!AC66), 0)</f>
        <v>4547927</v>
      </c>
      <c r="M28" s="198">
        <f>ROUND(N(data!AC67), 0)</f>
        <v>155181</v>
      </c>
      <c r="N28" s="198">
        <f>ROUND(N(data!AC68), 0)</f>
        <v>12731</v>
      </c>
      <c r="O28" s="198">
        <f>ROUND(N(data!AC69), 0)</f>
        <v>293879</v>
      </c>
      <c r="P28" s="198">
        <f>ROUND(N(data!AC70), 0)</f>
        <v>0</v>
      </c>
      <c r="Q28" s="198">
        <f>ROUND(N(data!AC71), 0)</f>
        <v>23553</v>
      </c>
      <c r="R28" s="198">
        <f>ROUND(N(data!AC72), 0)</f>
        <v>316</v>
      </c>
      <c r="S28" s="198">
        <f>ROUND(N(data!AC73), 0)</f>
        <v>116493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133070</v>
      </c>
      <c r="Y28" s="198">
        <f>ROUND(N(data!AC79), 0)</f>
        <v>0</v>
      </c>
      <c r="Z28" s="198">
        <f>ROUND(N(data!AC80), 0)</f>
        <v>12106</v>
      </c>
      <c r="AA28" s="198">
        <f>ROUND(N(data!AC81), 0)</f>
        <v>0</v>
      </c>
      <c r="AB28" s="198">
        <f>ROUND(N(data!AC82), 0)</f>
        <v>4966</v>
      </c>
      <c r="AC28" s="198">
        <f>ROUND(N(data!AC83), 0)</f>
        <v>3375</v>
      </c>
      <c r="AD28" s="198">
        <f>ROUND(N(data!AC84), 0)</f>
        <v>12368</v>
      </c>
      <c r="AE28" s="198">
        <f>ROUND(N(data!AC89), 0)</f>
        <v>51111085</v>
      </c>
      <c r="AF28" s="198">
        <f>ROUND(N(data!AC87), 0)</f>
        <v>49209403</v>
      </c>
      <c r="AG28" s="198">
        <f>ROUND(N(data!AC90), 0)</f>
        <v>923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081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32179</v>
      </c>
      <c r="K29" s="198">
        <f>ROUND(N(data!AD65), 0)</f>
        <v>0</v>
      </c>
      <c r="L29" s="198">
        <f>ROUND(N(data!AD66), 0)</f>
        <v>4726401</v>
      </c>
      <c r="M29" s="198">
        <f>ROUND(N(data!AD67), 0)</f>
        <v>3254</v>
      </c>
      <c r="N29" s="198">
        <f>ROUND(N(data!AD68), 0)</f>
        <v>0</v>
      </c>
      <c r="O29" s="198">
        <f>ROUND(N(data!AD69), 0)</f>
        <v>150152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68331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80859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859</v>
      </c>
      <c r="AC29" s="198">
        <f>ROUND(N(data!AD83), 0)</f>
        <v>103</v>
      </c>
      <c r="AD29" s="198">
        <f>ROUND(N(data!AD84), 0)</f>
        <v>0</v>
      </c>
      <c r="AE29" s="198">
        <f>ROUND(N(data!AD89), 0)</f>
        <v>7057611</v>
      </c>
      <c r="AF29" s="198">
        <f>ROUND(N(data!AD87), 0)</f>
        <v>6865871</v>
      </c>
      <c r="AG29" s="198">
        <f>ROUND(N(data!AD90), 0)</f>
        <v>157</v>
      </c>
      <c r="AH29" s="198">
        <f>ROUND(N(data!AD91), 0)</f>
        <v>0</v>
      </c>
      <c r="AI29" s="198">
        <f>ROUND(N(data!AD92), 0)</f>
        <v>1031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081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168768</v>
      </c>
      <c r="F30" s="271">
        <f>ROUND(N(data!AE60), 2)</f>
        <v>206</v>
      </c>
      <c r="G30" s="198">
        <f>ROUND(N(data!AE61), 0)</f>
        <v>17620808</v>
      </c>
      <c r="H30" s="198">
        <f>ROUND(N(data!AE62), 0)</f>
        <v>4277042</v>
      </c>
      <c r="I30" s="198">
        <f>ROUND(N(data!AE63), 0)</f>
        <v>0</v>
      </c>
      <c r="J30" s="198">
        <f>ROUND(N(data!AE64), 0)</f>
        <v>981923</v>
      </c>
      <c r="K30" s="198">
        <f>ROUND(N(data!AE65), 0)</f>
        <v>0</v>
      </c>
      <c r="L30" s="198">
        <f>ROUND(N(data!AE66), 0)</f>
        <v>9655019</v>
      </c>
      <c r="M30" s="198">
        <f>ROUND(N(data!AE67), 0)</f>
        <v>668065</v>
      </c>
      <c r="N30" s="198">
        <f>ROUND(N(data!AE68), 0)</f>
        <v>266479</v>
      </c>
      <c r="O30" s="198">
        <f>ROUND(N(data!AE69), 0)</f>
        <v>92794</v>
      </c>
      <c r="P30" s="198">
        <f>ROUND(N(data!AE70), 0)</f>
        <v>0</v>
      </c>
      <c r="Q30" s="198">
        <f>ROUND(N(data!AE71), 0)</f>
        <v>318550</v>
      </c>
      <c r="R30" s="198">
        <f>ROUND(N(data!AE72), 0)</f>
        <v>21100</v>
      </c>
      <c r="S30" s="198">
        <f>ROUND(N(data!AE73), 0)</f>
        <v>468169</v>
      </c>
      <c r="T30" s="198">
        <f>ROUND(N(data!AE74), 0)</f>
        <v>67645</v>
      </c>
      <c r="U30" s="198">
        <f>ROUND(N(data!AE75), 0)</f>
        <v>0</v>
      </c>
      <c r="V30" s="198">
        <f>ROUND(N(data!AE76), 0)</f>
        <v>0</v>
      </c>
      <c r="W30" s="198">
        <f>ROUND(N(data!AE77), 0)</f>
        <v>67365</v>
      </c>
      <c r="X30" s="198">
        <f>ROUND(N(data!AE78), 0)</f>
        <v>-1114582</v>
      </c>
      <c r="Y30" s="198">
        <f>ROUND(N(data!AE79), 0)</f>
        <v>2524</v>
      </c>
      <c r="Z30" s="198">
        <f>ROUND(N(data!AE80), 0)</f>
        <v>15256</v>
      </c>
      <c r="AA30" s="198">
        <f>ROUND(N(data!AE81), 0)</f>
        <v>0</v>
      </c>
      <c r="AB30" s="198">
        <f>ROUND(N(data!AE82), 0)</f>
        <v>184032</v>
      </c>
      <c r="AC30" s="198">
        <f>ROUND(N(data!AE83), 0)</f>
        <v>62736</v>
      </c>
      <c r="AD30" s="198">
        <f>ROUND(N(data!AE84), 0)</f>
        <v>102871</v>
      </c>
      <c r="AE30" s="198">
        <f>ROUND(N(data!AE89), 0)</f>
        <v>73638161</v>
      </c>
      <c r="AF30" s="198">
        <f>ROUND(N(data!AE87), 0)</f>
        <v>68604545</v>
      </c>
      <c r="AG30" s="198">
        <f>ROUND(N(data!AE90), 0)</f>
        <v>7643</v>
      </c>
      <c r="AH30" s="198">
        <f>ROUND(N(data!AE91), 0)</f>
        <v>0</v>
      </c>
      <c r="AI30" s="198">
        <f>ROUND(N(data!AE92), 0)</f>
        <v>14399</v>
      </c>
      <c r="AJ30" s="198">
        <f>ROUND(N(data!AE93), 0)</f>
        <v>93617</v>
      </c>
      <c r="AK30" s="271">
        <f>ROUND(N(data!AE94), 2)</f>
        <v>60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081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081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169896</v>
      </c>
      <c r="F32" s="271">
        <f>ROUND(N(data!AG60), 2)</f>
        <v>381</v>
      </c>
      <c r="G32" s="198">
        <f>ROUND(N(data!AG61), 0)</f>
        <v>37597389</v>
      </c>
      <c r="H32" s="198">
        <f>ROUND(N(data!AG62), 0)</f>
        <v>8752236</v>
      </c>
      <c r="I32" s="198">
        <f>ROUND(N(data!AG63), 0)</f>
        <v>5300835</v>
      </c>
      <c r="J32" s="198">
        <f>ROUND(N(data!AG64), 0)</f>
        <v>6161372</v>
      </c>
      <c r="K32" s="198">
        <f>ROUND(N(data!AG65), 0)</f>
        <v>0</v>
      </c>
      <c r="L32" s="198">
        <f>ROUND(N(data!AG66), 0)</f>
        <v>51787379</v>
      </c>
      <c r="M32" s="198">
        <f>ROUND(N(data!AG67), 0)</f>
        <v>2102501</v>
      </c>
      <c r="N32" s="198">
        <f>ROUND(N(data!AG68), 0)</f>
        <v>1892017</v>
      </c>
      <c r="O32" s="198">
        <f>ROUND(N(data!AG69), 0)</f>
        <v>11425315</v>
      </c>
      <c r="P32" s="198">
        <f>ROUND(N(data!AG70), 0)</f>
        <v>0</v>
      </c>
      <c r="Q32" s="198">
        <f>ROUND(N(data!AG71), 0)</f>
        <v>7478060</v>
      </c>
      <c r="R32" s="198">
        <f>ROUND(N(data!AG72), 0)</f>
        <v>18468</v>
      </c>
      <c r="S32" s="198">
        <f>ROUND(N(data!AG73), 0)</f>
        <v>1170658</v>
      </c>
      <c r="T32" s="198">
        <f>ROUND(N(data!AG74), 0)</f>
        <v>436351</v>
      </c>
      <c r="U32" s="198">
        <f>ROUND(N(data!AG75), 0)</f>
        <v>0</v>
      </c>
      <c r="V32" s="198">
        <f>ROUND(N(data!AG76), 0)</f>
        <v>0</v>
      </c>
      <c r="W32" s="198">
        <f>ROUND(N(data!AG77), 0)</f>
        <v>39763</v>
      </c>
      <c r="X32" s="198">
        <f>ROUND(N(data!AG78), 0)</f>
        <v>1556290</v>
      </c>
      <c r="Y32" s="198">
        <f>ROUND(N(data!AG79), 0)</f>
        <v>45000</v>
      </c>
      <c r="Z32" s="198">
        <f>ROUND(N(data!AG80), 0)</f>
        <v>97384</v>
      </c>
      <c r="AA32" s="198">
        <f>ROUND(N(data!AG81), 0)</f>
        <v>22582</v>
      </c>
      <c r="AB32" s="198">
        <f>ROUND(N(data!AG82), 0)</f>
        <v>313703</v>
      </c>
      <c r="AC32" s="198">
        <f>ROUND(N(data!AG83), 0)</f>
        <v>247056</v>
      </c>
      <c r="AD32" s="198">
        <f>ROUND(N(data!AG84), 0)</f>
        <v>5122</v>
      </c>
      <c r="AE32" s="198">
        <f>ROUND(N(data!AG89), 0)</f>
        <v>708224622</v>
      </c>
      <c r="AF32" s="198">
        <f>ROUND(N(data!AG87), 0)</f>
        <v>148707390</v>
      </c>
      <c r="AG32" s="198">
        <f>ROUND(N(data!AG90), 0)</f>
        <v>27703</v>
      </c>
      <c r="AH32" s="198">
        <f>ROUND(N(data!AG91), 0)</f>
        <v>31759</v>
      </c>
      <c r="AI32" s="198">
        <f>ROUND(N(data!AG92), 0)</f>
        <v>18050</v>
      </c>
      <c r="AJ32" s="198">
        <f>ROUND(N(data!AG93), 0)</f>
        <v>855198</v>
      </c>
      <c r="AK32" s="271">
        <f>ROUND(N(data!AG94), 2)</f>
        <v>237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081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611042</v>
      </c>
      <c r="M33" s="198">
        <f>ROUND(N(data!AH67), 0)</f>
        <v>0</v>
      </c>
      <c r="N33" s="198">
        <f>ROUND(N(data!AH68), 0)</f>
        <v>0</v>
      </c>
      <c r="O33" s="198">
        <f>ROUND(N(data!AH69), 0)</f>
        <v>493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493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081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081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44</v>
      </c>
      <c r="G35" s="198">
        <f>ROUND(N(data!AJ61), 0)</f>
        <v>4159369</v>
      </c>
      <c r="H35" s="198">
        <f>ROUND(N(data!AJ62), 0)</f>
        <v>838427</v>
      </c>
      <c r="I35" s="198">
        <f>ROUND(N(data!AJ63), 0)</f>
        <v>1265</v>
      </c>
      <c r="J35" s="198">
        <f>ROUND(N(data!AJ64), 0)</f>
        <v>17496</v>
      </c>
      <c r="K35" s="198">
        <f>ROUND(N(data!AJ65), 0)</f>
        <v>0</v>
      </c>
      <c r="L35" s="198">
        <f>ROUND(N(data!AJ66), 0)</f>
        <v>1471420</v>
      </c>
      <c r="M35" s="198">
        <f>ROUND(N(data!AJ67), 0)</f>
        <v>37360</v>
      </c>
      <c r="N35" s="198">
        <f>ROUND(N(data!AJ68), 0)</f>
        <v>0</v>
      </c>
      <c r="O35" s="198">
        <f>ROUND(N(data!AJ69), 0)</f>
        <v>353675</v>
      </c>
      <c r="P35" s="198">
        <f>ROUND(N(data!AJ70), 0)</f>
        <v>0</v>
      </c>
      <c r="Q35" s="198">
        <f>ROUND(N(data!AJ71), 0)</f>
        <v>0</v>
      </c>
      <c r="R35" s="198">
        <f>ROUND(N(data!AJ72), 0)</f>
        <v>11247</v>
      </c>
      <c r="S35" s="198">
        <f>ROUND(N(data!AJ73), 0)</f>
        <v>72208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106589</v>
      </c>
      <c r="Y35" s="198">
        <f>ROUND(N(data!AJ79), 0)</f>
        <v>11664</v>
      </c>
      <c r="Z35" s="198">
        <f>ROUND(N(data!AJ80), 0)</f>
        <v>4047</v>
      </c>
      <c r="AA35" s="198">
        <f>ROUND(N(data!AJ81), 0)</f>
        <v>0</v>
      </c>
      <c r="AB35" s="198">
        <f>ROUND(N(data!AJ82), 0)</f>
        <v>24170</v>
      </c>
      <c r="AC35" s="198">
        <f>ROUND(N(data!AJ83), 0)</f>
        <v>123750</v>
      </c>
      <c r="AD35" s="198">
        <f>ROUND(N(data!AJ84), 0)</f>
        <v>406924</v>
      </c>
      <c r="AE35" s="198">
        <f>ROUND(N(data!AJ89), 0)</f>
        <v>1535416</v>
      </c>
      <c r="AF35" s="198">
        <f>ROUND(N(data!AJ87), 0)</f>
        <v>1414</v>
      </c>
      <c r="AG35" s="198">
        <f>ROUND(N(data!AJ90), 0)</f>
        <v>3713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081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56718</v>
      </c>
      <c r="F36" s="271">
        <f>ROUND(N(data!AK60), 2)</f>
        <v>24</v>
      </c>
      <c r="G36" s="198">
        <f>ROUND(N(data!AK61), 0)</f>
        <v>1762126</v>
      </c>
      <c r="H36" s="198">
        <f>ROUND(N(data!AK62), 0)</f>
        <v>451356</v>
      </c>
      <c r="I36" s="198">
        <f>ROUND(N(data!AK63), 0)</f>
        <v>0</v>
      </c>
      <c r="J36" s="198">
        <f>ROUND(N(data!AK64), 0)</f>
        <v>28243</v>
      </c>
      <c r="K36" s="198">
        <f>ROUND(N(data!AK65), 0)</f>
        <v>0</v>
      </c>
      <c r="L36" s="198">
        <f>ROUND(N(data!AK66), 0)</f>
        <v>1822605</v>
      </c>
      <c r="M36" s="198">
        <f>ROUND(N(data!AK67), 0)</f>
        <v>90034</v>
      </c>
      <c r="N36" s="198">
        <f>ROUND(N(data!AK68), 0)</f>
        <v>0</v>
      </c>
      <c r="O36" s="198">
        <f>ROUND(N(data!AK69), 0)</f>
        <v>151364</v>
      </c>
      <c r="P36" s="198">
        <f>ROUND(N(data!AK70), 0)</f>
        <v>0</v>
      </c>
      <c r="Q36" s="198">
        <f>ROUND(N(data!AK71), 0)</f>
        <v>0</v>
      </c>
      <c r="R36" s="198">
        <f>ROUND(N(data!AK72), 0)</f>
        <v>6903</v>
      </c>
      <c r="S36" s="198">
        <f>ROUND(N(data!AK73), 0)</f>
        <v>55105</v>
      </c>
      <c r="T36" s="198">
        <f>ROUND(N(data!AK74), 0)</f>
        <v>3086</v>
      </c>
      <c r="U36" s="198">
        <f>ROUND(N(data!AK75), 0)</f>
        <v>0</v>
      </c>
      <c r="V36" s="198">
        <f>ROUND(N(data!AK76), 0)</f>
        <v>0</v>
      </c>
      <c r="W36" s="198">
        <f>ROUND(N(data!AK77), 0)</f>
        <v>1494</v>
      </c>
      <c r="X36" s="198">
        <f>ROUND(N(data!AK78), 0)</f>
        <v>58160</v>
      </c>
      <c r="Y36" s="198">
        <f>ROUND(N(data!AK79), 0)</f>
        <v>0</v>
      </c>
      <c r="Z36" s="198">
        <f>ROUND(N(data!AK80), 0)</f>
        <v>2485</v>
      </c>
      <c r="AA36" s="198">
        <f>ROUND(N(data!AK81), 0)</f>
        <v>0</v>
      </c>
      <c r="AB36" s="198">
        <f>ROUND(N(data!AK82), 0)</f>
        <v>20628</v>
      </c>
      <c r="AC36" s="198">
        <f>ROUND(N(data!AK83), 0)</f>
        <v>3501</v>
      </c>
      <c r="AD36" s="198">
        <f>ROUND(N(data!AK84), 0)</f>
        <v>18101</v>
      </c>
      <c r="AE36" s="198">
        <f>ROUND(N(data!AK89), 0)</f>
        <v>9087868</v>
      </c>
      <c r="AF36" s="198">
        <f>ROUND(N(data!AK87), 0)</f>
        <v>9611</v>
      </c>
      <c r="AG36" s="198">
        <f>ROUND(N(data!AK90), 0)</f>
        <v>3845</v>
      </c>
      <c r="AH36" s="198">
        <f>ROUND(N(data!AK91), 0)</f>
        <v>0</v>
      </c>
      <c r="AI36" s="198">
        <f>ROUND(N(data!AK92), 0)</f>
        <v>0</v>
      </c>
      <c r="AJ36" s="198">
        <f>ROUND(N(data!AK93), 0)</f>
        <v>4774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081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157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29739</v>
      </c>
      <c r="M37" s="198">
        <f>ROUND(N(data!AL67), 0)</f>
        <v>0</v>
      </c>
      <c r="N37" s="198">
        <f>ROUND(N(data!AL68), 0)</f>
        <v>0</v>
      </c>
      <c r="O37" s="198">
        <f>ROUND(N(data!AL69), 0)</f>
        <v>1006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612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13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381</v>
      </c>
      <c r="AD37" s="198">
        <f>ROUND(N(data!AL84), 0)</f>
        <v>0</v>
      </c>
      <c r="AE37" s="198">
        <f>ROUND(N(data!AL89), 0)</f>
        <v>59678</v>
      </c>
      <c r="AF37" s="198">
        <f>ROUND(N(data!AL87), 0)</f>
        <v>59678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081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508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081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081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68</v>
      </c>
      <c r="G40" s="198">
        <f>ROUND(N(data!AO61), 0)</f>
        <v>10191224</v>
      </c>
      <c r="H40" s="198">
        <f>ROUND(N(data!AO62), 0)</f>
        <v>2159839</v>
      </c>
      <c r="I40" s="198">
        <f>ROUND(N(data!AO63), 0)</f>
        <v>1438496</v>
      </c>
      <c r="J40" s="198">
        <f>ROUND(N(data!AO64), 0)</f>
        <v>564412</v>
      </c>
      <c r="K40" s="198">
        <f>ROUND(N(data!AO65), 0)</f>
        <v>0</v>
      </c>
      <c r="L40" s="198">
        <f>ROUND(N(data!AO66), 0)</f>
        <v>-3049673</v>
      </c>
      <c r="M40" s="198">
        <f>ROUND(N(data!AO67), 0)</f>
        <v>443925</v>
      </c>
      <c r="N40" s="198">
        <f>ROUND(N(data!AO68), 0)</f>
        <v>4209</v>
      </c>
      <c r="O40" s="198">
        <f>ROUND(N(data!AO69), 0)</f>
        <v>3506390</v>
      </c>
      <c r="P40" s="198">
        <f>ROUND(N(data!AO70), 0)</f>
        <v>0</v>
      </c>
      <c r="Q40" s="198">
        <f>ROUND(N(data!AO71), 0)</f>
        <v>2831951</v>
      </c>
      <c r="R40" s="198">
        <f>ROUND(N(data!AO72), 0)</f>
        <v>316</v>
      </c>
      <c r="S40" s="198">
        <f>ROUND(N(data!AO73), 0)</f>
        <v>343392</v>
      </c>
      <c r="T40" s="198">
        <f>ROUND(N(data!AO74), 0)</f>
        <v>72748</v>
      </c>
      <c r="U40" s="198">
        <f>ROUND(N(data!AO75), 0)</f>
        <v>0</v>
      </c>
      <c r="V40" s="198">
        <f>ROUND(N(data!AO76), 0)</f>
        <v>0</v>
      </c>
      <c r="W40" s="198">
        <f>ROUND(N(data!AO77), 0)</f>
        <v>294</v>
      </c>
      <c r="X40" s="198">
        <f>ROUND(N(data!AO78), 0)</f>
        <v>185759</v>
      </c>
      <c r="Y40" s="198">
        <f>ROUND(N(data!AO79), 0)</f>
        <v>15000</v>
      </c>
      <c r="Z40" s="198">
        <f>ROUND(N(data!AO80), 0)</f>
        <v>3681</v>
      </c>
      <c r="AA40" s="198">
        <f>ROUND(N(data!AO81), 0)</f>
        <v>0</v>
      </c>
      <c r="AB40" s="198">
        <f>ROUND(N(data!AO82), 0)</f>
        <v>42021</v>
      </c>
      <c r="AC40" s="198">
        <f>ROUND(N(data!AO83), 0)</f>
        <v>11228</v>
      </c>
      <c r="AD40" s="198">
        <f>ROUND(N(data!AO84), 0)</f>
        <v>900</v>
      </c>
      <c r="AE40" s="198">
        <f>ROUND(N(data!AO89), 0)</f>
        <v>37371411</v>
      </c>
      <c r="AF40" s="198">
        <f>ROUND(N(data!AO87), 0)</f>
        <v>30431244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93058</v>
      </c>
      <c r="AK40" s="271">
        <f>ROUND(N(data!AO94), 2)</f>
        <v>26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081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081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081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1550064</v>
      </c>
      <c r="M43" s="198">
        <f>ROUND(N(data!AR67), 0)</f>
        <v>0</v>
      </c>
      <c r="N43" s="198">
        <f>ROUND(N(data!AR68), 0)</f>
        <v>0</v>
      </c>
      <c r="O43" s="198">
        <f>ROUND(N(data!AR69), 0)</f>
        <v>42858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42858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1546428</v>
      </c>
      <c r="AF43" s="198">
        <f>ROUND(N(data!AR87), 0)</f>
        <v>1542548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081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081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081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081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39</v>
      </c>
      <c r="G47" s="198">
        <f>ROUND(N(data!AV61), 0)</f>
        <v>4438846</v>
      </c>
      <c r="H47" s="198">
        <f>ROUND(N(data!AV62), 0)</f>
        <v>923041</v>
      </c>
      <c r="I47" s="198">
        <f>ROUND(N(data!AV63), 0)</f>
        <v>437629</v>
      </c>
      <c r="J47" s="198">
        <f>ROUND(N(data!AV64), 0)</f>
        <v>1161547</v>
      </c>
      <c r="K47" s="198">
        <f>ROUND(N(data!AV65), 0)</f>
        <v>0</v>
      </c>
      <c r="L47" s="198">
        <f>ROUND(N(data!AV66), 0)</f>
        <v>4756180</v>
      </c>
      <c r="M47" s="198">
        <f>ROUND(N(data!AV67), 0)</f>
        <v>180656</v>
      </c>
      <c r="N47" s="198">
        <f>ROUND(N(data!AV68), 0)</f>
        <v>0</v>
      </c>
      <c r="O47" s="198">
        <f>ROUND(N(data!AV69), 0)</f>
        <v>524332</v>
      </c>
      <c r="P47" s="198">
        <f>ROUND(N(data!AV70), 0)</f>
        <v>0</v>
      </c>
      <c r="Q47" s="198">
        <f>ROUND(N(data!AV71), 0)</f>
        <v>67593</v>
      </c>
      <c r="R47" s="198">
        <f>ROUND(N(data!AV72), 0)</f>
        <v>0</v>
      </c>
      <c r="S47" s="198">
        <f>ROUND(N(data!AV73), 0)</f>
        <v>143250</v>
      </c>
      <c r="T47" s="198">
        <f>ROUND(N(data!AV74), 0)</f>
        <v>37063</v>
      </c>
      <c r="U47" s="198">
        <f>ROUND(N(data!AV75), 0)</f>
        <v>0</v>
      </c>
      <c r="V47" s="198">
        <f>ROUND(N(data!AV76), 0)</f>
        <v>0</v>
      </c>
      <c r="W47" s="198">
        <f>ROUND(N(data!AV77), 0)</f>
        <v>38125</v>
      </c>
      <c r="X47" s="198">
        <f>ROUND(N(data!AV78), 0)</f>
        <v>151469</v>
      </c>
      <c r="Y47" s="198">
        <f>ROUND(N(data!AV79), 0)</f>
        <v>15000</v>
      </c>
      <c r="Z47" s="198">
        <f>ROUND(N(data!AV80), 0)</f>
        <v>3045</v>
      </c>
      <c r="AA47" s="198">
        <f>ROUND(N(data!AV81), 0)</f>
        <v>0</v>
      </c>
      <c r="AB47" s="198">
        <f>ROUND(N(data!AV82), 0)</f>
        <v>52378</v>
      </c>
      <c r="AC47" s="198">
        <f>ROUND(N(data!AV83), 0)</f>
        <v>16409</v>
      </c>
      <c r="AD47" s="198">
        <f>ROUND(N(data!AV84), 0)</f>
        <v>0</v>
      </c>
      <c r="AE47" s="198">
        <f>ROUND(N(data!AV89), 0)</f>
        <v>53288949</v>
      </c>
      <c r="AF47" s="198">
        <f>ROUND(N(data!AV87), 0)</f>
        <v>8267949</v>
      </c>
      <c r="AG47" s="198">
        <f>ROUND(N(data!AV90), 0)</f>
        <v>4667</v>
      </c>
      <c r="AH47" s="198">
        <f>ROUND(N(data!AV91), 0)</f>
        <v>7056</v>
      </c>
      <c r="AI47" s="198">
        <f>ROUND(N(data!AV92), 0)</f>
        <v>0</v>
      </c>
      <c r="AJ47" s="198">
        <f>ROUND(N(data!AV93), 0)</f>
        <v>193580</v>
      </c>
      <c r="AK47" s="271">
        <f>ROUND(N(data!AV94), 2)</f>
        <v>140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081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36</v>
      </c>
      <c r="G48" s="198">
        <f>ROUND(N(data!AW61), 0)</f>
        <v>5779453</v>
      </c>
      <c r="H48" s="198">
        <f>ROUND(N(data!AW62), 0)</f>
        <v>1350444</v>
      </c>
      <c r="I48" s="198">
        <f>ROUND(N(data!AW63), 0)</f>
        <v>0</v>
      </c>
      <c r="J48" s="198">
        <f>ROUND(N(data!AW64), 0)</f>
        <v>123</v>
      </c>
      <c r="K48" s="198">
        <f>ROUND(N(data!AW65), 0)</f>
        <v>0</v>
      </c>
      <c r="L48" s="198">
        <f>ROUND(N(data!AW66), 0)</f>
        <v>-8936579</v>
      </c>
      <c r="M48" s="198">
        <f>ROUND(N(data!AW67), 0)</f>
        <v>0</v>
      </c>
      <c r="N48" s="198">
        <f>ROUND(N(data!AW68), 0)</f>
        <v>0</v>
      </c>
      <c r="O48" s="198">
        <f>ROUND(N(data!AW69), 0)</f>
        <v>850923</v>
      </c>
      <c r="P48" s="198">
        <f>ROUND(N(data!AW70), 0)</f>
        <v>0</v>
      </c>
      <c r="Q48" s="198">
        <f>ROUND(N(data!AW71), 0)</f>
        <v>732829</v>
      </c>
      <c r="R48" s="198">
        <f>ROUND(N(data!AW72), 0)</f>
        <v>3257</v>
      </c>
      <c r="S48" s="198">
        <f>ROUND(N(data!AW73), 0)</f>
        <v>81068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32700</v>
      </c>
      <c r="AA48" s="198">
        <f>ROUND(N(data!AW81), 0)</f>
        <v>0</v>
      </c>
      <c r="AB48" s="198">
        <f>ROUND(N(data!AW82), 0)</f>
        <v>0</v>
      </c>
      <c r="AC48" s="198">
        <f>ROUND(N(data!AW83), 0)</f>
        <v>1069</v>
      </c>
      <c r="AD48" s="198">
        <f>ROUND(N(data!AW84), 0)</f>
        <v>94277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081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081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371925</v>
      </c>
      <c r="F50" s="271">
        <f>ROUND(N(data!AY60), 2)</f>
        <v>89</v>
      </c>
      <c r="G50" s="198">
        <f>ROUND(N(data!AY61), 0)</f>
        <v>4246168</v>
      </c>
      <c r="H50" s="198">
        <f>ROUND(N(data!AY62), 0)</f>
        <v>1639680</v>
      </c>
      <c r="I50" s="198">
        <f>ROUND(N(data!AY63), 0)</f>
        <v>0</v>
      </c>
      <c r="J50" s="198">
        <f>ROUND(N(data!AY64), 0)</f>
        <v>1870156</v>
      </c>
      <c r="K50" s="198">
        <f>ROUND(N(data!AY65), 0)</f>
        <v>0</v>
      </c>
      <c r="L50" s="198">
        <f>ROUND(N(data!AY66), 0)</f>
        <v>-7275576</v>
      </c>
      <c r="M50" s="198">
        <f>ROUND(N(data!AY67), 0)</f>
        <v>333159</v>
      </c>
      <c r="N50" s="198">
        <f>ROUND(N(data!AY68), 0)</f>
        <v>0</v>
      </c>
      <c r="O50" s="198">
        <f>ROUND(N(data!AY69), 0)</f>
        <v>662783</v>
      </c>
      <c r="P50" s="198">
        <f>ROUND(N(data!AY70), 0)</f>
        <v>0</v>
      </c>
      <c r="Q50" s="198">
        <f>ROUND(N(data!AY71), 0)</f>
        <v>354162</v>
      </c>
      <c r="R50" s="198">
        <f>ROUND(N(data!AY72), 0)</f>
        <v>54964</v>
      </c>
      <c r="S50" s="198">
        <f>ROUND(N(data!AY73), 0)</f>
        <v>136765</v>
      </c>
      <c r="T50" s="198">
        <f>ROUND(N(data!AY74), 0)</f>
        <v>6188</v>
      </c>
      <c r="U50" s="198">
        <f>ROUND(N(data!AY75), 0)</f>
        <v>0</v>
      </c>
      <c r="V50" s="198">
        <f>ROUND(N(data!AY76), 0)</f>
        <v>0</v>
      </c>
      <c r="W50" s="198">
        <f>ROUND(N(data!AY77), 0)</f>
        <v>14641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81686</v>
      </c>
      <c r="AC50" s="198">
        <f>ROUND(N(data!AY83), 0)</f>
        <v>14378</v>
      </c>
      <c r="AD50" s="198">
        <f>ROUND(N(data!AY84), 0)</f>
        <v>1567115</v>
      </c>
      <c r="AE50" s="198">
        <f>ROUND(N(data!AY89), 0)</f>
        <v>0</v>
      </c>
      <c r="AF50" s="198">
        <f>ROUND(N(data!AY87), 0)</f>
        <v>0</v>
      </c>
      <c r="AG50" s="198">
        <f>ROUND(N(data!AY90), 0)</f>
        <v>15218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081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081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3</v>
      </c>
      <c r="G52" s="198">
        <f>ROUND(N(data!BA61), 0)</f>
        <v>155819</v>
      </c>
      <c r="H52" s="198">
        <f>ROUND(N(data!BA62), 0)</f>
        <v>75399</v>
      </c>
      <c r="I52" s="198">
        <f>ROUND(N(data!BA63), 0)</f>
        <v>0</v>
      </c>
      <c r="J52" s="198">
        <f>ROUND(N(data!BA64), 0)</f>
        <v>-149</v>
      </c>
      <c r="K52" s="198">
        <f>ROUND(N(data!BA65), 0)</f>
        <v>0</v>
      </c>
      <c r="L52" s="198">
        <f>ROUND(N(data!BA66), 0)</f>
        <v>-299611</v>
      </c>
      <c r="M52" s="198">
        <f>ROUND(N(data!BA67), 0)</f>
        <v>52961</v>
      </c>
      <c r="N52" s="198">
        <f>ROUND(N(data!BA68), 0)</f>
        <v>0</v>
      </c>
      <c r="O52" s="198">
        <f>ROUND(N(data!BA69), 0)</f>
        <v>18840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3437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13752</v>
      </c>
      <c r="AC52" s="198">
        <f>ROUND(N(data!BA83), 0)</f>
        <v>1651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2561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081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27</v>
      </c>
      <c r="G53" s="198">
        <f>ROUND(N(data!BB61), 0)</f>
        <v>1764979</v>
      </c>
      <c r="H53" s="198">
        <f>ROUND(N(data!BB62), 0)</f>
        <v>473678</v>
      </c>
      <c r="I53" s="198">
        <f>ROUND(N(data!BB63), 0)</f>
        <v>0</v>
      </c>
      <c r="J53" s="198">
        <f>ROUND(N(data!BB64), 0)</f>
        <v>1521</v>
      </c>
      <c r="K53" s="198">
        <f>ROUND(N(data!BB65), 0)</f>
        <v>0</v>
      </c>
      <c r="L53" s="198">
        <f>ROUND(N(data!BB66), 0)</f>
        <v>-2482954</v>
      </c>
      <c r="M53" s="198">
        <f>ROUND(N(data!BB67), 0)</f>
        <v>7721</v>
      </c>
      <c r="N53" s="198">
        <f>ROUND(N(data!BB68), 0)</f>
        <v>0</v>
      </c>
      <c r="O53" s="198">
        <f>ROUND(N(data!BB69), 0)</f>
        <v>1116865</v>
      </c>
      <c r="P53" s="198">
        <f>ROUND(N(data!BB70), 0)</f>
        <v>0</v>
      </c>
      <c r="Q53" s="198">
        <f>ROUND(N(data!BB71), 0)</f>
        <v>1051929</v>
      </c>
      <c r="R53" s="198">
        <f>ROUND(N(data!BB72), 0)</f>
        <v>16</v>
      </c>
      <c r="S53" s="198">
        <f>ROUND(N(data!BB73), 0)</f>
        <v>55832</v>
      </c>
      <c r="T53" s="198">
        <f>ROUND(N(data!BB74), 0)</f>
        <v>0</v>
      </c>
      <c r="U53" s="198">
        <f>ROUND(N(data!BB75), 0)</f>
        <v>5184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48</v>
      </c>
      <c r="AA53" s="198">
        <f>ROUND(N(data!BB81), 0)</f>
        <v>0</v>
      </c>
      <c r="AB53" s="198">
        <f>ROUND(N(data!BB82), 0)</f>
        <v>2005</v>
      </c>
      <c r="AC53" s="198">
        <f>ROUND(N(data!BB83), 0)</f>
        <v>1851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373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081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13</v>
      </c>
      <c r="G54" s="198">
        <f>ROUND(N(data!BC61), 0)</f>
        <v>1484002</v>
      </c>
      <c r="H54" s="198">
        <f>ROUND(N(data!BC62), 0)</f>
        <v>388845</v>
      </c>
      <c r="I54" s="198">
        <f>ROUND(N(data!BC63), 0)</f>
        <v>0</v>
      </c>
      <c r="J54" s="198">
        <f>ROUND(N(data!BC64), 0)</f>
        <v>2067</v>
      </c>
      <c r="K54" s="198">
        <f>ROUND(N(data!BC65), 0)</f>
        <v>0</v>
      </c>
      <c r="L54" s="198">
        <f>ROUND(N(data!BC66), 0)</f>
        <v>-2197226</v>
      </c>
      <c r="M54" s="198">
        <f>ROUND(N(data!BC67), 0)</f>
        <v>56493</v>
      </c>
      <c r="N54" s="198">
        <f>ROUND(N(data!BC68), 0)</f>
        <v>0</v>
      </c>
      <c r="O54" s="198">
        <f>ROUND(N(data!BC69), 0)</f>
        <v>33778</v>
      </c>
      <c r="P54" s="198">
        <f>ROUND(N(data!BC70), 0)</f>
        <v>0</v>
      </c>
      <c r="Q54" s="198">
        <f>ROUND(N(data!BC71), 0)</f>
        <v>2812</v>
      </c>
      <c r="R54" s="198">
        <f>ROUND(N(data!BC72), 0)</f>
        <v>0</v>
      </c>
      <c r="S54" s="198">
        <f>ROUND(N(data!BC73), 0)</f>
        <v>21335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70</v>
      </c>
      <c r="X54" s="198">
        <f>ROUND(N(data!BC78), 0)</f>
        <v>0</v>
      </c>
      <c r="Y54" s="198">
        <f>ROUND(N(data!BC79), 0)</f>
        <v>0</v>
      </c>
      <c r="Z54" s="198">
        <f>ROUND(N(data!BC80), 0)</f>
        <v>746</v>
      </c>
      <c r="AA54" s="198">
        <f>ROUND(N(data!BC81), 0)</f>
        <v>0</v>
      </c>
      <c r="AB54" s="198">
        <f>ROUND(N(data!BC82), 0)</f>
        <v>4011</v>
      </c>
      <c r="AC54" s="198">
        <f>ROUND(N(data!BC83), 0)</f>
        <v>4804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746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081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9320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081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685567</v>
      </c>
      <c r="F56" s="271">
        <f>ROUND(N(data!BE60), 2)</f>
        <v>27</v>
      </c>
      <c r="G56" s="198">
        <f>ROUND(N(data!BE61), 0)</f>
        <v>3025960</v>
      </c>
      <c r="H56" s="198">
        <f>ROUND(N(data!BE62), 0)</f>
        <v>735119</v>
      </c>
      <c r="I56" s="198">
        <f>ROUND(N(data!BE63), 0)</f>
        <v>23327</v>
      </c>
      <c r="J56" s="198">
        <f>ROUND(N(data!BE64), 0)</f>
        <v>236617</v>
      </c>
      <c r="K56" s="198">
        <f>ROUND(N(data!BE65), 0)</f>
        <v>0</v>
      </c>
      <c r="L56" s="198">
        <f>ROUND(N(data!BE66), 0)</f>
        <v>-10077100</v>
      </c>
      <c r="M56" s="198">
        <f>ROUND(N(data!BE67), 0)</f>
        <v>3622387</v>
      </c>
      <c r="N56" s="198">
        <f>ROUND(N(data!BE68), 0)</f>
        <v>-2925</v>
      </c>
      <c r="O56" s="198">
        <f>ROUND(N(data!BE69), 0)</f>
        <v>3683152</v>
      </c>
      <c r="P56" s="198">
        <f>ROUND(N(data!BE70), 0)</f>
        <v>0</v>
      </c>
      <c r="Q56" s="198">
        <f>ROUND(N(data!BE71), 0)</f>
        <v>242</v>
      </c>
      <c r="R56" s="198">
        <f>ROUND(N(data!BE72), 0)</f>
        <v>316</v>
      </c>
      <c r="S56" s="198">
        <f>ROUND(N(data!BE73), 0)</f>
        <v>131198</v>
      </c>
      <c r="T56" s="198">
        <f>ROUND(N(data!BE74), 0)</f>
        <v>11007</v>
      </c>
      <c r="U56" s="198">
        <f>ROUND(N(data!BE75), 0)</f>
        <v>0</v>
      </c>
      <c r="V56" s="198">
        <f>ROUND(N(data!BE76), 0)</f>
        <v>0</v>
      </c>
      <c r="W56" s="198">
        <f>ROUND(N(data!BE77), 0)</f>
        <v>2593428</v>
      </c>
      <c r="X56" s="198">
        <f>ROUND(N(data!BE78), 0)</f>
        <v>0</v>
      </c>
      <c r="Y56" s="198">
        <f>ROUND(N(data!BE79), 0)</f>
        <v>0</v>
      </c>
      <c r="Z56" s="198">
        <f>ROUND(N(data!BE80), 0)</f>
        <v>1513</v>
      </c>
      <c r="AA56" s="198">
        <f>ROUND(N(data!BE81), 0)</f>
        <v>22661</v>
      </c>
      <c r="AB56" s="198">
        <f>ROUND(N(data!BE82), 0)</f>
        <v>756025</v>
      </c>
      <c r="AC56" s="198">
        <f>ROUND(N(data!BE83), 0)</f>
        <v>166761</v>
      </c>
      <c r="AD56" s="198">
        <f>ROUND(N(data!BE84), 0)</f>
        <v>22762</v>
      </c>
      <c r="AE56" s="198">
        <f>ROUND(N(data!BE89), 0)</f>
        <v>0</v>
      </c>
      <c r="AF56" s="198">
        <f>ROUND(N(data!BE87), 0)</f>
        <v>0</v>
      </c>
      <c r="AG56" s="198">
        <f>ROUND(N(data!BE90), 0)</f>
        <v>146416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081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95</v>
      </c>
      <c r="G57" s="198">
        <f>ROUND(N(data!BF61), 0)</f>
        <v>4615364</v>
      </c>
      <c r="H57" s="198">
        <f>ROUND(N(data!BF62), 0)</f>
        <v>1928362</v>
      </c>
      <c r="I57" s="198">
        <f>ROUND(N(data!BF63), 0)</f>
        <v>0</v>
      </c>
      <c r="J57" s="198">
        <f>ROUND(N(data!BF64), 0)</f>
        <v>584869</v>
      </c>
      <c r="K57" s="198">
        <f>ROUND(N(data!BF65), 0)</f>
        <v>0</v>
      </c>
      <c r="L57" s="198">
        <f>ROUND(N(data!BF66), 0)</f>
        <v>-7779969</v>
      </c>
      <c r="M57" s="198">
        <f>ROUND(N(data!BF67), 0)</f>
        <v>130068</v>
      </c>
      <c r="N57" s="198">
        <f>ROUND(N(data!BF68), 0)</f>
        <v>0</v>
      </c>
      <c r="O57" s="198">
        <f>ROUND(N(data!BF69), 0)</f>
        <v>1222078</v>
      </c>
      <c r="P57" s="198">
        <f>ROUND(N(data!BF70), 0)</f>
        <v>0</v>
      </c>
      <c r="Q57" s="198">
        <f>ROUND(N(data!BF71), 0)</f>
        <v>370679</v>
      </c>
      <c r="R57" s="198">
        <f>ROUND(N(data!BF72), 0)</f>
        <v>1936</v>
      </c>
      <c r="S57" s="198">
        <f>ROUND(N(data!BF73), 0)</f>
        <v>138457</v>
      </c>
      <c r="T57" s="198">
        <f>ROUND(N(data!BF74), 0)</f>
        <v>205889</v>
      </c>
      <c r="U57" s="198">
        <f>ROUND(N(data!BF75), 0)</f>
        <v>0</v>
      </c>
      <c r="V57" s="198">
        <f>ROUND(N(data!BF76), 0)</f>
        <v>0</v>
      </c>
      <c r="W57" s="198">
        <f>ROUND(N(data!BF77), 0)</f>
        <v>10750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30367</v>
      </c>
      <c r="AC57" s="198">
        <f>ROUND(N(data!BF83), 0)</f>
        <v>464001</v>
      </c>
      <c r="AD57" s="198">
        <f>ROUND(N(data!BF84), 0)</f>
        <v>18955</v>
      </c>
      <c r="AE57" s="198">
        <f>ROUND(N(data!BF89), 0)</f>
        <v>0</v>
      </c>
      <c r="AF57" s="198">
        <f>ROUND(N(data!BF87), 0)</f>
        <v>0</v>
      </c>
      <c r="AG57" s="198">
        <f>ROUND(N(data!BF90), 0)</f>
        <v>5468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081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240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081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081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27</v>
      </c>
      <c r="G60" s="198">
        <f>ROUND(N(data!BI61), 0)</f>
        <v>1328142</v>
      </c>
      <c r="H60" s="198">
        <f>ROUND(N(data!BI62), 0)</f>
        <v>550326</v>
      </c>
      <c r="I60" s="198">
        <f>ROUND(N(data!BI63), 0)</f>
        <v>0</v>
      </c>
      <c r="J60" s="198">
        <f>ROUND(N(data!BI64), 0)</f>
        <v>110060</v>
      </c>
      <c r="K60" s="198">
        <f>ROUND(N(data!BI65), 0)</f>
        <v>0</v>
      </c>
      <c r="L60" s="198">
        <f>ROUND(N(data!BI66), 0)</f>
        <v>-2185449</v>
      </c>
      <c r="M60" s="198">
        <f>ROUND(N(data!BI67), 0)</f>
        <v>185819</v>
      </c>
      <c r="N60" s="198">
        <f>ROUND(N(data!BI68), 0)</f>
        <v>0</v>
      </c>
      <c r="O60" s="198">
        <f>ROUND(N(data!BI69), 0)</f>
        <v>94511</v>
      </c>
      <c r="P60" s="198">
        <f>ROUND(N(data!BI70), 0)</f>
        <v>0</v>
      </c>
      <c r="Q60" s="198">
        <f>ROUND(N(data!BI71), 0)</f>
        <v>0</v>
      </c>
      <c r="R60" s="198">
        <f>ROUND(N(data!BI72), 0)</f>
        <v>210</v>
      </c>
      <c r="S60" s="198">
        <f>ROUND(N(data!BI73), 0)</f>
        <v>35900</v>
      </c>
      <c r="T60" s="198">
        <f>ROUND(N(data!BI74), 0)</f>
        <v>3849</v>
      </c>
      <c r="U60" s="198">
        <f>ROUND(N(data!BI75), 0)</f>
        <v>0</v>
      </c>
      <c r="V60" s="198">
        <f>ROUND(N(data!BI76), 0)</f>
        <v>0</v>
      </c>
      <c r="W60" s="198">
        <f>ROUND(N(data!BI77), 0)</f>
        <v>605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48038</v>
      </c>
      <c r="AC60" s="198">
        <f>ROUND(N(data!BI83), 0)</f>
        <v>5910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081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081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081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23</v>
      </c>
      <c r="G63" s="198">
        <f>ROUND(N(data!BL61), 0)</f>
        <v>1192385</v>
      </c>
      <c r="H63" s="198">
        <f>ROUND(N(data!BL62), 0)</f>
        <v>464651</v>
      </c>
      <c r="I63" s="198">
        <f>ROUND(N(data!BL63), 0)</f>
        <v>0</v>
      </c>
      <c r="J63" s="198">
        <f>ROUND(N(data!BL64), 0)</f>
        <v>17076</v>
      </c>
      <c r="K63" s="198">
        <f>ROUND(N(data!BL65), 0)</f>
        <v>0</v>
      </c>
      <c r="L63" s="198">
        <f>ROUND(N(data!BL66), 0)</f>
        <v>-1921000</v>
      </c>
      <c r="M63" s="198">
        <f>ROUND(N(data!BL67), 0)</f>
        <v>78652</v>
      </c>
      <c r="N63" s="198">
        <f>ROUND(N(data!BL68), 0)</f>
        <v>0</v>
      </c>
      <c r="O63" s="198">
        <f>ROUND(N(data!BL69), 0)</f>
        <v>60198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36832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91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20374</v>
      </c>
      <c r="AC63" s="198">
        <f>ROUND(N(data!BL83), 0)</f>
        <v>2900</v>
      </c>
      <c r="AD63" s="198">
        <f>ROUND(N(data!BL84), 0)</f>
        <v>-2096</v>
      </c>
      <c r="AE63" s="198">
        <f>ROUND(N(data!BL89), 0)</f>
        <v>0</v>
      </c>
      <c r="AF63" s="198">
        <f>ROUND(N(data!BL87), 0)</f>
        <v>0</v>
      </c>
      <c r="AG63" s="198">
        <f>ROUND(N(data!BL90), 0)</f>
        <v>3796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081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081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3861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081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081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4551</v>
      </c>
      <c r="K67" s="198">
        <f>ROUND(N(data!BP65), 0)</f>
        <v>0</v>
      </c>
      <c r="L67" s="198">
        <f>ROUND(N(data!BP66), 0)</f>
        <v>-17634</v>
      </c>
      <c r="M67" s="198">
        <f>ROUND(N(data!BP67), 0)</f>
        <v>0</v>
      </c>
      <c r="N67" s="198">
        <f>ROUND(N(data!BP68), 0)</f>
        <v>1822</v>
      </c>
      <c r="O67" s="198">
        <f>ROUND(N(data!BP69), 0)</f>
        <v>47293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1240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46053</v>
      </c>
      <c r="AD67" s="198">
        <f>ROUND(N(data!BP84), 0)</f>
        <v>46416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081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081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081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081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081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081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081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1604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081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1869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081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1943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081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84</v>
      </c>
      <c r="G77" s="198">
        <f>ROUND(N(data!BZ61), 0)</f>
        <v>1282853</v>
      </c>
      <c r="H77" s="198">
        <f>ROUND(N(data!BZ62), 0)</f>
        <v>261191</v>
      </c>
      <c r="I77" s="198">
        <f>ROUND(N(data!BZ63), 0)</f>
        <v>0</v>
      </c>
      <c r="J77" s="198">
        <f>ROUND(N(data!BZ64), 0)</f>
        <v>1374</v>
      </c>
      <c r="K77" s="198">
        <f>ROUND(N(data!BZ65), 0)</f>
        <v>0</v>
      </c>
      <c r="L77" s="198">
        <f>ROUND(N(data!BZ66), 0)</f>
        <v>-321270</v>
      </c>
      <c r="M77" s="198">
        <f>ROUND(N(data!BZ67), 0)</f>
        <v>0</v>
      </c>
      <c r="N77" s="198">
        <f>ROUND(N(data!BZ68), 0)</f>
        <v>0</v>
      </c>
      <c r="O77" s="198">
        <f>ROUND(N(data!BZ69), 0)</f>
        <v>203983</v>
      </c>
      <c r="P77" s="198">
        <f>ROUND(N(data!BZ70), 0)</f>
        <v>0</v>
      </c>
      <c r="Q77" s="198">
        <f>ROUND(N(data!BZ71), 0)</f>
        <v>141209</v>
      </c>
      <c r="R77" s="198">
        <f>ROUND(N(data!BZ72), 0)</f>
        <v>729</v>
      </c>
      <c r="S77" s="198">
        <f>ROUND(N(data!BZ73), 0)</f>
        <v>56185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5761</v>
      </c>
      <c r="AA77" s="198">
        <f>ROUND(N(data!BZ81), 0)</f>
        <v>0</v>
      </c>
      <c r="AB77" s="198">
        <f>ROUND(N(data!BZ82), 0)</f>
        <v>0</v>
      </c>
      <c r="AC77" s="198">
        <f>ROUND(N(data!BZ83), 0)</f>
        <v>99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081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081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081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110</v>
      </c>
      <c r="G80" s="198">
        <f>ROUND(N(data!CC61), 0)</f>
        <v>13745999</v>
      </c>
      <c r="H80" s="198">
        <f>ROUND(N(data!CC62), 0)</f>
        <v>2649533</v>
      </c>
      <c r="I80" s="198">
        <f>ROUND(N(data!CC63), 0)</f>
        <v>13077727</v>
      </c>
      <c r="J80" s="198">
        <f>ROUND(N(data!CC64), 0)</f>
        <v>-957599</v>
      </c>
      <c r="K80" s="198">
        <f>ROUND(N(data!CC65), 0)</f>
        <v>0</v>
      </c>
      <c r="L80" s="198">
        <f>ROUND(N(data!CC66), 0)</f>
        <v>-56448920</v>
      </c>
      <c r="M80" s="198">
        <f>ROUND(N(data!CC67), 0)</f>
        <v>874333</v>
      </c>
      <c r="N80" s="198">
        <f>ROUND(N(data!CC68), 0)</f>
        <v>1046591</v>
      </c>
      <c r="O80" s="198">
        <f>ROUND(N(data!CC69), 0)</f>
        <v>100832335</v>
      </c>
      <c r="P80" s="198">
        <f>ROUND(N(data!CC70), 0)</f>
        <v>0</v>
      </c>
      <c r="Q80" s="198">
        <f>ROUND(N(data!CC71), 0)</f>
        <v>657242</v>
      </c>
      <c r="R80" s="198">
        <f>ROUND(N(data!CC72), 0)</f>
        <v>265522</v>
      </c>
      <c r="S80" s="198">
        <f>ROUND(N(data!CC73), 0)</f>
        <v>1453610</v>
      </c>
      <c r="T80" s="198">
        <f>ROUND(N(data!CC74), 0)</f>
        <v>1430</v>
      </c>
      <c r="U80" s="198">
        <f>ROUND(N(data!CC75), 0)</f>
        <v>212198</v>
      </c>
      <c r="V80" s="198">
        <f>ROUND(N(data!CC76), 0)</f>
        <v>0</v>
      </c>
      <c r="W80" s="198">
        <f>ROUND(N(data!CC77), 0)</f>
        <v>243212</v>
      </c>
      <c r="X80" s="198">
        <f>ROUND(N(data!CC78), 0)</f>
        <v>51101177</v>
      </c>
      <c r="Y80" s="198">
        <f>ROUND(N(data!CC79), 0)</f>
        <v>245637</v>
      </c>
      <c r="Z80" s="198">
        <f>ROUND(N(data!CC80), 0)</f>
        <v>-42892</v>
      </c>
      <c r="AA80" s="198">
        <f>ROUND(N(data!CC81), 0)</f>
        <v>5607309</v>
      </c>
      <c r="AB80" s="198">
        <f>ROUND(N(data!CC82), 0)</f>
        <v>78102</v>
      </c>
      <c r="AC80" s="198">
        <f>ROUND(N(data!CC83), 0)</f>
        <v>41009790</v>
      </c>
      <c r="AD80" s="198">
        <f>ROUND(N(data!CC84), 0)</f>
        <v>3599573</v>
      </c>
      <c r="AE80" s="198">
        <f>ROUND(N(data!CC89), 0)</f>
        <v>0</v>
      </c>
      <c r="AF80" s="198">
        <f>ROUND(N(data!CC87), 0)</f>
        <v>0</v>
      </c>
      <c r="AG80" s="198">
        <f>ROUND(N(data!CC90), 0)</f>
        <v>114497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Good Samaritan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H-081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PO Box 460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PO Box 460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Puyallup,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tMQErh0ua3ceJ+ff627WNBuPc4VyOjPFUo5Fe9KVzlMkXd38rvgQVZqnCKBoBT9774abh7BRvTml5euBT4/YNg==" saltValue="pcNy+ADmW6+Pq8cwIIkZ5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28"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081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58793220</v>
      </c>
      <c r="C15" s="228">
        <f>data!C85</f>
        <v>40551866.670000002</v>
      </c>
      <c r="D15" s="228">
        <f>ROUND(N('Prior Year'!C59), 0)</f>
        <v>38475</v>
      </c>
      <c r="E15" s="1">
        <f>data!C59</f>
        <v>21621</v>
      </c>
      <c r="F15" s="205">
        <f t="shared" ref="F15:F59" si="0">IF(B15=0,"",IF(D15=0,"",B15/D15))</f>
        <v>1528.088888888889</v>
      </c>
      <c r="G15" s="205">
        <f t="shared" ref="G15:G29" si="1">IF(C15=0,"",IF(E15=0,"",C15/E15))</f>
        <v>1875.5777563479951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25940315</v>
      </c>
      <c r="C16" s="228">
        <f>data!D85</f>
        <v>70868853.839999989</v>
      </c>
      <c r="D16" s="228">
        <f>ROUND(N('Prior Year'!D59), 0)</f>
        <v>21468</v>
      </c>
      <c r="E16" s="1">
        <f>data!D59</f>
        <v>28822</v>
      </c>
      <c r="F16" s="205">
        <f t="shared" si="0"/>
        <v>1208.324715856158</v>
      </c>
      <c r="G16" s="205">
        <f t="shared" si="1"/>
        <v>2458.8458066754561</v>
      </c>
      <c r="H16" s="6">
        <f t="shared" si="2"/>
        <v>1.0349213869495681</v>
      </c>
      <c r="I16" s="228" t="s">
        <v>1372</v>
      </c>
      <c r="M16" s="7"/>
    </row>
    <row r="17" spans="1:13" x14ac:dyDescent="0.25">
      <c r="A17" s="1" t="s">
        <v>735</v>
      </c>
      <c r="B17" s="228">
        <f>ROUND(N('Prior Year'!E85), 0)</f>
        <v>32856070</v>
      </c>
      <c r="C17" s="228">
        <f>data!E85</f>
        <v>56818669.57</v>
      </c>
      <c r="D17" s="228">
        <f>ROUND(N('Prior Year'!E59), 0)</f>
        <v>32356</v>
      </c>
      <c r="E17" s="1">
        <f>data!E59</f>
        <v>42329</v>
      </c>
      <c r="F17" s="205">
        <f t="shared" si="0"/>
        <v>1015.4552478674743</v>
      </c>
      <c r="G17" s="205">
        <f t="shared" si="1"/>
        <v>1342.3106988116895</v>
      </c>
      <c r="H17" s="6">
        <f t="shared" si="2"/>
        <v>0.32188070486674225</v>
      </c>
      <c r="I17" s="228" t="s">
        <v>1372</v>
      </c>
      <c r="M17" s="7"/>
    </row>
    <row r="18" spans="1:13" x14ac:dyDescent="0.25">
      <c r="A18" s="1" t="s">
        <v>736</v>
      </c>
      <c r="B18" s="228">
        <f>ROUND(N('Prior Year'!F85), 0)</f>
        <v>6449066</v>
      </c>
      <c r="C18" s="228">
        <f>data!F85</f>
        <v>10333173.090000002</v>
      </c>
      <c r="D18" s="228">
        <f>ROUND(N('Prior Year'!F59), 0)</f>
        <v>3789</v>
      </c>
      <c r="E18" s="1">
        <f>data!F59</f>
        <v>5244</v>
      </c>
      <c r="F18" s="205">
        <f t="shared" si="0"/>
        <v>1702.0496173132753</v>
      </c>
      <c r="G18" s="205">
        <f t="shared" si="1"/>
        <v>1970.4754176201377</v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9881750</v>
      </c>
      <c r="C19" s="228">
        <f>data!G85</f>
        <v>0</v>
      </c>
      <c r="D19" s="228">
        <f>ROUND(N('Prior Year'!G59), 0)</f>
        <v>10617</v>
      </c>
      <c r="E19" s="1">
        <f>data!G59</f>
        <v>10704</v>
      </c>
      <c r="F19" s="205">
        <f t="shared" si="0"/>
        <v>930.74785721013473</v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3095160</v>
      </c>
      <c r="C20" s="228">
        <f>data!H85</f>
        <v>370445.15</v>
      </c>
      <c r="D20" s="228">
        <f>ROUND(N('Prior Year'!H59), 0)</f>
        <v>2736</v>
      </c>
      <c r="E20" s="1">
        <f>data!H59</f>
        <v>0</v>
      </c>
      <c r="F20" s="205">
        <f t="shared" si="0"/>
        <v>1131.2719298245613</v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11859247.23</v>
      </c>
      <c r="D21" s="228">
        <f>ROUND(N('Prior Year'!I59), 0)</f>
        <v>0</v>
      </c>
      <c r="E21" s="1">
        <f>data!I59</f>
        <v>4325</v>
      </c>
      <c r="F21" s="205" t="str">
        <f t="shared" si="0"/>
        <v/>
      </c>
      <c r="G21" s="205">
        <f t="shared" si="1"/>
        <v>2742.0224809248557</v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3511</v>
      </c>
      <c r="E22" s="1">
        <f>data!J59</f>
        <v>3200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447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10357</v>
      </c>
      <c r="E26" s="1">
        <f>data!N59</f>
        <v>7001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11920183</v>
      </c>
      <c r="C27" s="228">
        <f>data!O85</f>
        <v>18634177.730000004</v>
      </c>
      <c r="D27" s="228">
        <f>ROUND(N('Prior Year'!O59), 0)</f>
        <v>0</v>
      </c>
      <c r="E27" s="1">
        <f>data!O59</f>
        <v>2125</v>
      </c>
      <c r="F27" s="205" t="str">
        <f t="shared" si="0"/>
        <v/>
      </c>
      <c r="G27" s="205">
        <f t="shared" si="1"/>
        <v>8769.0248141176489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42499180</v>
      </c>
      <c r="C28" s="228">
        <f>data!P85</f>
        <v>99959908.25</v>
      </c>
      <c r="D28" s="228">
        <f>ROUND(N('Prior Year'!P59), 0)</f>
        <v>0</v>
      </c>
      <c r="E28" s="1">
        <f>data!P59</f>
        <v>1474380</v>
      </c>
      <c r="F28" s="205" t="str">
        <f t="shared" si="0"/>
        <v/>
      </c>
      <c r="G28" s="205">
        <f t="shared" si="1"/>
        <v>67.79792743390442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2646559.2600000002</v>
      </c>
      <c r="D29" s="228">
        <f>ROUND(N('Prior Year'!Q59), 0)</f>
        <v>0</v>
      </c>
      <c r="E29" s="1">
        <f>data!Q59</f>
        <v>4081230</v>
      </c>
      <c r="F29" s="205" t="str">
        <f t="shared" si="0"/>
        <v/>
      </c>
      <c r="G29" s="205">
        <f t="shared" si="1"/>
        <v>0.64847099036319944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12281539</v>
      </c>
      <c r="C30" s="228">
        <f>data!R85</f>
        <v>16322909.840000002</v>
      </c>
      <c r="D30" s="228">
        <f>ROUND(N('Prior Year'!R59), 0)</f>
        <v>0</v>
      </c>
      <c r="E30" s="1">
        <f>data!R59</f>
        <v>1188097.25</v>
      </c>
      <c r="F30" s="205" t="str">
        <f t="shared" si="0"/>
        <v/>
      </c>
      <c r="G30" s="205">
        <f>IFERROR(IF(C30=0,"",IF(E30=0,"",C30/E30)),"")</f>
        <v>13.738698444087806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3803290</v>
      </c>
      <c r="C31" s="228">
        <f>data!S85</f>
        <v>448961.82000000018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1382123</v>
      </c>
      <c r="C32" s="228">
        <f>data!T85</f>
        <v>2640787.83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21633422</v>
      </c>
      <c r="C33" s="228">
        <f>data!U85</f>
        <v>30210809.609999999</v>
      </c>
      <c r="D33" s="228">
        <f>ROUND(N('Prior Year'!U59), 0)</f>
        <v>0</v>
      </c>
      <c r="E33" s="1">
        <f>data!U59</f>
        <v>1185979</v>
      </c>
      <c r="F33" s="205" t="str">
        <f t="shared" si="0"/>
        <v/>
      </c>
      <c r="G33" s="205">
        <f t="shared" ref="G33:G69" si="4">IF(C33=0,"",IF(E33=0,"",C33/E33))</f>
        <v>25.473309063651211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7145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12029308</v>
      </c>
      <c r="C35" s="228">
        <f>data!W85</f>
        <v>12786690.210000001</v>
      </c>
      <c r="D35" s="228">
        <f>ROUND(N('Prior Year'!W59), 0)</f>
        <v>0</v>
      </c>
      <c r="E35" s="1">
        <f>data!W59</f>
        <v>88235</v>
      </c>
      <c r="F35" s="205" t="str">
        <f t="shared" si="0"/>
        <v/>
      </c>
      <c r="G35" s="205">
        <f t="shared" si="4"/>
        <v>144.91630543435147</v>
      </c>
      <c r="H35" s="6" t="str">
        <f>IF(B35 = 0, "", IF(C35 = 0, "", IF(D35 = 0, "", IF(E35 = 0, "", IF(G35 / F35 - 1 &lt; -0.25, G35 / F35 - 1, IF(G35 / F35 - 1 &gt; 0.25, G35 / F35 - 1, ""))))))</f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2818374</v>
      </c>
      <c r="C36" s="228">
        <f>data!X85</f>
        <v>10740533.899999999</v>
      </c>
      <c r="D36" s="228">
        <f>ROUND(N('Prior Year'!X59), 0)</f>
        <v>0</v>
      </c>
      <c r="E36" s="1">
        <f>data!X59</f>
        <v>44027</v>
      </c>
      <c r="F36" s="205" t="str">
        <f t="shared" si="0"/>
        <v/>
      </c>
      <c r="G36" s="205">
        <f t="shared" si="4"/>
        <v>243.95334453857856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10881254</v>
      </c>
      <c r="C37" s="228">
        <f>data!Y85</f>
        <v>15599629.16</v>
      </c>
      <c r="D37" s="228">
        <f>ROUND(N('Prior Year'!Y59), 0)</f>
        <v>0</v>
      </c>
      <c r="E37" s="1">
        <f>data!Y59</f>
        <v>122159</v>
      </c>
      <c r="F37" s="205" t="str">
        <f t="shared" si="0"/>
        <v/>
      </c>
      <c r="G37" s="205">
        <f t="shared" si="4"/>
        <v>127.69938490000737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169174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1185793</v>
      </c>
      <c r="C39" s="228">
        <f>data!AA85</f>
        <v>2105833.1800000002</v>
      </c>
      <c r="D39" s="228">
        <f>ROUND(N('Prior Year'!AA59), 0)</f>
        <v>0</v>
      </c>
      <c r="E39" s="1">
        <f>data!AA59</f>
        <v>2021</v>
      </c>
      <c r="F39" s="205" t="str">
        <f t="shared" si="0"/>
        <v/>
      </c>
      <c r="G39" s="205">
        <f t="shared" si="4"/>
        <v>1041.9758436417617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28593640</v>
      </c>
      <c r="C40" s="228">
        <f>data!AB85</f>
        <v>40721671.520000003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5419709</v>
      </c>
      <c r="C41" s="228">
        <f>data!AC85</f>
        <v>9885278.8399999999</v>
      </c>
      <c r="D41" s="228">
        <f>ROUND(N('Prior Year'!AC59), 0)</f>
        <v>0</v>
      </c>
      <c r="E41" s="1">
        <f>data!AC59</f>
        <v>116515</v>
      </c>
      <c r="F41" s="205" t="str">
        <f t="shared" si="0"/>
        <v/>
      </c>
      <c r="G41" s="205">
        <f t="shared" si="4"/>
        <v>84.841255117366856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3708480</v>
      </c>
      <c r="C42" s="228">
        <f>data!AD85</f>
        <v>4911986.5600000005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3956631</v>
      </c>
      <c r="C43" s="228">
        <f>data!AE85</f>
        <v>33459258.880000003</v>
      </c>
      <c r="D43" s="228">
        <f>ROUND(N('Prior Year'!AE59), 0)</f>
        <v>0</v>
      </c>
      <c r="E43" s="1">
        <f>data!AE59</f>
        <v>168768</v>
      </c>
      <c r="F43" s="205" t="str">
        <f t="shared" si="0"/>
        <v/>
      </c>
      <c r="G43" s="205">
        <f t="shared" si="4"/>
        <v>198.25594235874101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83751102</v>
      </c>
      <c r="C45" s="228">
        <f>data!AG85</f>
        <v>125013922.35000001</v>
      </c>
      <c r="D45" s="228">
        <f>ROUND(N('Prior Year'!AG59), 0)</f>
        <v>0</v>
      </c>
      <c r="E45" s="1">
        <f>data!AG59</f>
        <v>169896</v>
      </c>
      <c r="F45" s="205" t="str">
        <f t="shared" si="0"/>
        <v/>
      </c>
      <c r="G45" s="205">
        <f t="shared" si="4"/>
        <v>735.82616630173754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42</v>
      </c>
      <c r="C46" s="228">
        <f>data!AH85</f>
        <v>611535.41999999993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4512606</v>
      </c>
      <c r="C48" s="228">
        <f>data!AJ85</f>
        <v>6472088.1800000006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2430251</v>
      </c>
      <c r="C49" s="228">
        <f>data!AK85</f>
        <v>4287626.5299999993</v>
      </c>
      <c r="D49" s="228">
        <f>ROUND(N('Prior Year'!AK59), 0)</f>
        <v>0</v>
      </c>
      <c r="E49" s="1">
        <f>data!AK59</f>
        <v>56718</v>
      </c>
      <c r="F49" s="205" t="str">
        <f t="shared" si="0"/>
        <v/>
      </c>
      <c r="G49" s="205">
        <f t="shared" si="4"/>
        <v>75.595516943474721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21108</v>
      </c>
      <c r="C50" s="228">
        <f>data!AL85</f>
        <v>30744.289999999997</v>
      </c>
      <c r="D50" s="228">
        <f>ROUND(N('Prior Year'!AL59), 0)</f>
        <v>0</v>
      </c>
      <c r="E50" s="1">
        <f>data!AL59</f>
        <v>157</v>
      </c>
      <c r="F50" s="205" t="str">
        <f t="shared" si="0"/>
        <v/>
      </c>
      <c r="G50" s="205">
        <f t="shared" si="4"/>
        <v>195.82350318471336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147366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15257921.799999999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-846087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1592922.8199999998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18939360</v>
      </c>
      <c r="C60" s="228">
        <f>data!AV85</f>
        <v>12422231.560000001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6914489</v>
      </c>
      <c r="C61" s="228">
        <f>data!AW85</f>
        <v>-1049913.1800000009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6608816</v>
      </c>
      <c r="C63" s="228">
        <f>data!AY85</f>
        <v>-90745.869999999413</v>
      </c>
      <c r="D63" s="228">
        <f>ROUND(N('Prior Year'!AY59), 0)</f>
        <v>0</v>
      </c>
      <c r="E63" s="1">
        <f>data!AY59</f>
        <v>371925</v>
      </c>
      <c r="F63" s="205" t="str">
        <f>IF(B63=0,"",IF(D63=0,"",B63/D63))</f>
        <v/>
      </c>
      <c r="G63" s="205">
        <f t="shared" si="4"/>
        <v>-0.24398970222490937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290873</v>
      </c>
      <c r="C65" s="228">
        <f>data!BA85</f>
        <v>3259.6099999999569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2693833</v>
      </c>
      <c r="C66" s="228">
        <f>data!BB85</f>
        <v>881810.15999999968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1755556</v>
      </c>
      <c r="C67" s="228">
        <f>data!BC85</f>
        <v>-232040.65000000017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2026256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10815184</v>
      </c>
      <c r="C69" s="228">
        <f>data!BE85</f>
        <v>1223775.2700000003</v>
      </c>
      <c r="D69" s="228">
        <f>ROUND(N('Prior Year'!BE59), 0)</f>
        <v>685567</v>
      </c>
      <c r="E69" s="1">
        <f>data!BE59</f>
        <v>685566.7</v>
      </c>
      <c r="F69" s="205">
        <f>IF(B69=0,"",IF(D69=0,"",B69/D69))</f>
        <v>15.775531786098222</v>
      </c>
      <c r="G69" s="205">
        <f t="shared" si="4"/>
        <v>1.7850564649654079</v>
      </c>
      <c r="H69" s="6">
        <f>IF(B69 = 0, "", IF(C69 = 0, "", IF(D69 = 0, "", IF(E69 = 0, "", IF(G69 / F69 - 1 &lt; -0.25, G69 / F69 - 1, IF(G69 / F69 - 1 &gt; 0.25, G69 / F69 - 1, ""))))))</f>
        <v>-0.88684651083911836</v>
      </c>
      <c r="I69" s="228" t="s">
        <v>1372</v>
      </c>
      <c r="M69" s="7"/>
    </row>
    <row r="70" spans="1:13" x14ac:dyDescent="0.25">
      <c r="A70" s="1" t="s">
        <v>789</v>
      </c>
      <c r="B70" s="228">
        <f>ROUND(N('Prior Year'!BF85), 0)</f>
        <v>7914491</v>
      </c>
      <c r="C70" s="228">
        <f>data!BF85</f>
        <v>681817.50999999885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83408.740000000369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0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1815098</v>
      </c>
      <c r="C76" s="228">
        <f>data!BL85</f>
        <v>-105942.26000000018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77955101</v>
      </c>
      <c r="C78" s="228">
        <f>data!BN85</f>
        <v>0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-10384.550000000003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1931968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4395890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5895456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968663</v>
      </c>
      <c r="C90" s="228">
        <f>data!BZ85</f>
        <v>1428131.2599999998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101452879</v>
      </c>
      <c r="C93" s="228">
        <f>data!CC85</f>
        <v>71220426.170000017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eZIBUg+g3wyVPAtN6HDEXJIxZ+lXeWE4P00jP7fj3bYqnnm6J9NYMA86dI7go1x/3rch1QF6kC2hnP9Eqoe/1g==" saltValue="f8vV+k4Z01/1cf+dDTN1x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A29" sqref="A29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5218747.7699999996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1" t="s">
        <v>1370</v>
      </c>
      <c r="B15" s="267"/>
      <c r="C15" s="267"/>
      <c r="D15" s="267">
        <v>2449925.77</v>
      </c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42749773.010000013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1371</v>
      </c>
      <c r="B29" s="267"/>
      <c r="C29" s="267"/>
      <c r="D29" s="267">
        <v>36062200</v>
      </c>
    </row>
    <row r="30" spans="1:4" ht="15.75" x14ac:dyDescent="0.25">
      <c r="A30" s="267" t="s">
        <v>826</v>
      </c>
      <c r="B30" s="267"/>
      <c r="C30" s="267"/>
      <c r="D30" s="267"/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W/6Zha1s04v6L4iRDZVqSvv91/Dl8jjTVP4hnltyLk4cEG8dYtleJs6Dt2bPTm4PlcdPx3VDjSZ7268MaD6M7Q==" saltValue="i27Khc+YJAB61JkPsGsyTA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G33" sqref="G33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H-81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Good Samaritan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Pierce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Flavio Marin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(253) 403-1000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(253) 459-7859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20711</v>
      </c>
      <c r="G23" s="67">
        <f>data!D127</f>
        <v>120494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2125</v>
      </c>
      <c r="G26" s="67">
        <f>data!D130</f>
        <v>3200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100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55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56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50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65</v>
      </c>
      <c r="E34" s="64" t="s">
        <v>347</v>
      </c>
      <c r="F34" s="67"/>
      <c r="G34" s="67">
        <f>data!E143</f>
        <v>364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38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375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Good Samaritan Hospital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8589.5234624089171</v>
      </c>
      <c r="C7" s="127">
        <f>data!B155</f>
        <v>49972.770029428815</v>
      </c>
      <c r="D7" s="127">
        <f>data!B156</f>
        <v>8943</v>
      </c>
      <c r="E7" s="127">
        <f>data!B157</f>
        <v>756793186.77999997</v>
      </c>
      <c r="F7" s="127">
        <f>data!B158</f>
        <v>426144866.07999998</v>
      </c>
      <c r="G7" s="127">
        <f>data!B157+data!B158</f>
        <v>1182938052.8599999</v>
      </c>
    </row>
    <row r="8" spans="1:7" ht="20.100000000000001" customHeight="1" x14ac:dyDescent="0.25">
      <c r="A8" s="63" t="s">
        <v>354</v>
      </c>
      <c r="B8" s="127">
        <f>data!C154</f>
        <v>4742.3982068892319</v>
      </c>
      <c r="C8" s="127">
        <f>data!C155</f>
        <v>27590.677878466086</v>
      </c>
      <c r="D8" s="127">
        <f>data!C156</f>
        <v>3786</v>
      </c>
      <c r="E8" s="127">
        <f>data!C157</f>
        <v>220645637.59</v>
      </c>
      <c r="F8" s="127">
        <f>data!C158</f>
        <v>335958717.20999998</v>
      </c>
      <c r="G8" s="127">
        <f>data!C157+data!C158</f>
        <v>556604354.79999995</v>
      </c>
    </row>
    <row r="9" spans="1:7" ht="20.100000000000001" customHeight="1" x14ac:dyDescent="0.25">
      <c r="A9" s="63" t="s">
        <v>859</v>
      </c>
      <c r="B9" s="127">
        <f>data!D154</f>
        <v>7379.078330701851</v>
      </c>
      <c r="C9" s="127">
        <f>data!D155</f>
        <v>42929</v>
      </c>
      <c r="D9" s="127">
        <f>data!D156</f>
        <v>10837</v>
      </c>
      <c r="E9" s="127">
        <f>data!D157</f>
        <v>322978975.88999999</v>
      </c>
      <c r="F9" s="127">
        <f>data!D158</f>
        <v>649733637.89999998</v>
      </c>
      <c r="G9" s="127">
        <f>data!D157+data!D158</f>
        <v>972712613.78999996</v>
      </c>
    </row>
    <row r="10" spans="1:7" ht="20.100000000000001" customHeight="1" x14ac:dyDescent="0.25">
      <c r="A10" s="78" t="s">
        <v>229</v>
      </c>
      <c r="B10" s="127">
        <f>data!E154</f>
        <v>20711</v>
      </c>
      <c r="C10" s="127">
        <f>data!E155</f>
        <v>120492.44790789491</v>
      </c>
      <c r="D10" s="127">
        <f>data!E156</f>
        <v>23566</v>
      </c>
      <c r="E10" s="127">
        <f>data!E157</f>
        <v>1300417800.26</v>
      </c>
      <c r="F10" s="127">
        <f>data!E158</f>
        <v>1411837221.1900001</v>
      </c>
      <c r="G10" s="127">
        <f>E10+F10</f>
        <v>2712255021.4499998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Good Samaritan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19149238.620000001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29476904.289999999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14221184.710000001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130845.31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62978172.93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2978690.86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3041732.46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6020423.3200000003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9710043.0700000003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80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9710123.0700000003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688951.21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5169986.47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485952.45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6344890.1299999999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20622435.359999999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20622435.359999999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Good Samaritan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11820611.220000001</v>
      </c>
      <c r="D7" s="67">
        <f>data!C211</f>
        <v>0</v>
      </c>
      <c r="E7" s="67">
        <f>data!D211</f>
        <v>0</v>
      </c>
      <c r="F7" s="67">
        <f>data!E211</f>
        <v>11820611.220000001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4036565.1</v>
      </c>
      <c r="D8" s="67">
        <f>data!C212</f>
        <v>24750</v>
      </c>
      <c r="E8" s="67">
        <f>data!D212</f>
        <v>0</v>
      </c>
      <c r="F8" s="67">
        <f>data!E212</f>
        <v>4061315.1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619829483.75999999</v>
      </c>
      <c r="D9" s="67">
        <f>data!C213</f>
        <v>6826825.629999999</v>
      </c>
      <c r="E9" s="67">
        <f>data!D213</f>
        <v>0</v>
      </c>
      <c r="F9" s="67">
        <f>data!E213</f>
        <v>626656309.38999999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11428327.390000001</v>
      </c>
      <c r="D11" s="67">
        <f>data!C215</f>
        <v>58628.58</v>
      </c>
      <c r="E11" s="67">
        <f>data!D215</f>
        <v>2153.8599999999997</v>
      </c>
      <c r="F11" s="67">
        <f>data!E215</f>
        <v>11484802.110000001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97701749.379999995</v>
      </c>
      <c r="D12" s="67">
        <f>data!C216</f>
        <v>3442494.29</v>
      </c>
      <c r="E12" s="67">
        <f>data!D216</f>
        <v>29807.48</v>
      </c>
      <c r="F12" s="67">
        <f>data!E216</f>
        <v>101114436.19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628558.91000001132</v>
      </c>
      <c r="D13" s="67">
        <f>data!C217</f>
        <v>0</v>
      </c>
      <c r="E13" s="67">
        <f>data!D217</f>
        <v>0</v>
      </c>
      <c r="F13" s="67">
        <f>data!E217</f>
        <v>628558.91000001132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8983566.8499999996</v>
      </c>
      <c r="D14" s="67">
        <f>data!C218</f>
        <v>1103782.9099999999</v>
      </c>
      <c r="E14" s="67">
        <f>data!D218</f>
        <v>1103782.9099999999</v>
      </c>
      <c r="F14" s="67">
        <f>data!E218</f>
        <v>8983566.8499999996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3205234.17</v>
      </c>
      <c r="D15" s="67">
        <f>data!C219</f>
        <v>14066860.840000002</v>
      </c>
      <c r="E15" s="67">
        <f>data!D219</f>
        <v>9351316.6799999997</v>
      </c>
      <c r="F15" s="67">
        <f>data!E219</f>
        <v>7920778.3300000019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757634096.77999997</v>
      </c>
      <c r="D16" s="67">
        <f>data!C220</f>
        <v>25523342.25</v>
      </c>
      <c r="E16" s="67">
        <f>data!D220</f>
        <v>10487060.93</v>
      </c>
      <c r="F16" s="67">
        <f>data!E220</f>
        <v>772670378.10000002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3996095.23</v>
      </c>
      <c r="D24" s="67">
        <f>data!C225</f>
        <v>9937.65</v>
      </c>
      <c r="E24" s="67">
        <f>data!D225</f>
        <v>0</v>
      </c>
      <c r="F24" s="67">
        <f>data!E225</f>
        <v>4006032.88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231026581.96000001</v>
      </c>
      <c r="D25" s="67">
        <f>data!C226</f>
        <v>14344263.220000001</v>
      </c>
      <c r="E25" s="67">
        <f>data!D226</f>
        <v>8501</v>
      </c>
      <c r="F25" s="67">
        <f>data!E226</f>
        <v>245362344.18000001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7469916.8499999996</v>
      </c>
      <c r="D27" s="67">
        <f>data!C228</f>
        <v>437536.38</v>
      </c>
      <c r="E27" s="67">
        <f>data!D228</f>
        <v>0</v>
      </c>
      <c r="F27" s="67">
        <f>data!E228</f>
        <v>7907453.2299999995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74219606.239999995</v>
      </c>
      <c r="D28" s="67">
        <f>data!C229</f>
        <v>4976784.1500000004</v>
      </c>
      <c r="E28" s="67">
        <f>data!D229</f>
        <v>24183.45</v>
      </c>
      <c r="F28" s="67">
        <f>data!E229</f>
        <v>79172206.939999998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628558.91000001132</v>
      </c>
      <c r="D29" s="67">
        <f>data!C230</f>
        <v>0</v>
      </c>
      <c r="E29" s="67">
        <f>data!D230</f>
        <v>2.5446311724408588E-13</v>
      </c>
      <c r="F29" s="67">
        <f>data!E230</f>
        <v>628558.91000001132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7447553.4800000004</v>
      </c>
      <c r="D30" s="67">
        <f>data!C231</f>
        <v>1141868.93</v>
      </c>
      <c r="E30" s="67">
        <f>data!D231</f>
        <v>1103782.9099999999</v>
      </c>
      <c r="F30" s="67">
        <f>data!E231</f>
        <v>7485639.5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324788312.67000002</v>
      </c>
      <c r="D32" s="67">
        <f>data!C233</f>
        <v>20910390.330000002</v>
      </c>
      <c r="E32" s="67">
        <f>data!D233</f>
        <v>1136467.3599999999</v>
      </c>
      <c r="F32" s="67">
        <f>data!E233</f>
        <v>344562235.64000005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Good Samaritan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29632254.329999998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794268834.06703973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438527132.6112839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29283306.77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76673720.303031474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556456478.31864488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1895209472.0700002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13837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16894397.289999999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37543581.170000002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54437978.460000001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19926087.470000003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19926087.470000003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