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EE9BBD62-3401-4689-A5CF-C0B2D47AAFE0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0" l="1"/>
  <c r="B216" i="24" l="1"/>
  <c r="BT92" i="24" l="1"/>
  <c r="BU92" i="24"/>
  <c r="BV92" i="24"/>
  <c r="BW92" i="24"/>
  <c r="BX92" i="24"/>
  <c r="BY92" i="24"/>
  <c r="BZ92" i="24"/>
  <c r="CA92" i="24"/>
  <c r="CB92" i="24"/>
  <c r="BS92" i="24"/>
  <c r="BL92" i="24"/>
  <c r="BM92" i="24"/>
  <c r="BK92" i="24"/>
  <c r="BB92" i="24"/>
  <c r="BC92" i="24"/>
  <c r="BA92" i="24"/>
  <c r="D92" i="24"/>
  <c r="E92" i="24"/>
  <c r="F92" i="24"/>
  <c r="G92" i="24"/>
  <c r="H92" i="24"/>
  <c r="I92" i="24"/>
  <c r="J92" i="24"/>
  <c r="K92" i="24"/>
  <c r="L92" i="24"/>
  <c r="M92" i="24"/>
  <c r="N92" i="24"/>
  <c r="O92" i="24"/>
  <c r="P92" i="24"/>
  <c r="Q92" i="24"/>
  <c r="R92" i="24"/>
  <c r="S92" i="24"/>
  <c r="T92" i="24"/>
  <c r="U92" i="24"/>
  <c r="V92" i="24"/>
  <c r="W92" i="24"/>
  <c r="X92" i="24"/>
  <c r="Y92" i="24"/>
  <c r="Z92" i="24"/>
  <c r="AA92" i="24"/>
  <c r="AB92" i="24"/>
  <c r="AC92" i="24"/>
  <c r="AD92" i="24"/>
  <c r="AE92" i="24"/>
  <c r="AF92" i="24"/>
  <c r="AG92" i="24"/>
  <c r="AH92" i="24"/>
  <c r="AI92" i="24"/>
  <c r="AJ92" i="24"/>
  <c r="AK92" i="24"/>
  <c r="AL92" i="24"/>
  <c r="AM92" i="24"/>
  <c r="AN92" i="24"/>
  <c r="AO92" i="24"/>
  <c r="AP92" i="24"/>
  <c r="AQ92" i="24"/>
  <c r="AR92" i="24"/>
  <c r="AS92" i="24"/>
  <c r="AT92" i="24"/>
  <c r="AU92" i="24"/>
  <c r="AV92" i="24"/>
  <c r="AW92" i="24"/>
  <c r="C92" i="24"/>
  <c r="D91" i="24"/>
  <c r="E91" i="24"/>
  <c r="F91" i="24"/>
  <c r="C91" i="24"/>
  <c r="E22" i="15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C648" i="34" s="1"/>
  <c r="M716" i="34" s="1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F64" i="15"/>
  <c r="E64" i="15"/>
  <c r="D64" i="15"/>
  <c r="B64" i="15"/>
  <c r="H64" i="15" s="1"/>
  <c r="I64" i="15" s="1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H58" i="15"/>
  <c r="I58" i="15" s="1"/>
  <c r="F58" i="15"/>
  <c r="E58" i="15"/>
  <c r="D58" i="15"/>
  <c r="B58" i="15"/>
  <c r="E57" i="15"/>
  <c r="D57" i="15"/>
  <c r="B57" i="15"/>
  <c r="H56" i="15"/>
  <c r="I56" i="15" s="1"/>
  <c r="F56" i="15"/>
  <c r="E56" i="15"/>
  <c r="D56" i="15"/>
  <c r="B56" i="15"/>
  <c r="H55" i="15"/>
  <c r="I55" i="15" s="1"/>
  <c r="E55" i="15"/>
  <c r="D55" i="15"/>
  <c r="B55" i="15"/>
  <c r="F55" i="15" s="1"/>
  <c r="E54" i="15"/>
  <c r="D54" i="15"/>
  <c r="B54" i="15"/>
  <c r="F53" i="15"/>
  <c r="E53" i="15"/>
  <c r="D53" i="15"/>
  <c r="B53" i="15"/>
  <c r="H52" i="15"/>
  <c r="I52" i="15" s="1"/>
  <c r="F52" i="15"/>
  <c r="E52" i="15"/>
  <c r="D52" i="15"/>
  <c r="B52" i="15"/>
  <c r="H51" i="15"/>
  <c r="I51" i="15" s="1"/>
  <c r="F51" i="15"/>
  <c r="E51" i="15"/>
  <c r="D51" i="15"/>
  <c r="B51" i="15"/>
  <c r="F50" i="15"/>
  <c r="E50" i="15"/>
  <c r="D50" i="15"/>
  <c r="B50" i="15"/>
  <c r="H49" i="15"/>
  <c r="I49" i="15" s="1"/>
  <c r="F49" i="15"/>
  <c r="E49" i="15"/>
  <c r="D49" i="15"/>
  <c r="B49" i="15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F45" i="15"/>
  <c r="E45" i="15"/>
  <c r="D45" i="15"/>
  <c r="B45" i="15"/>
  <c r="H44" i="15"/>
  <c r="I44" i="15" s="1"/>
  <c r="F44" i="15"/>
  <c r="E44" i="15"/>
  <c r="D44" i="15"/>
  <c r="B44" i="15"/>
  <c r="F43" i="15"/>
  <c r="E43" i="15"/>
  <c r="D43" i="15"/>
  <c r="B43" i="15"/>
  <c r="H42" i="15"/>
  <c r="I42" i="15" s="1"/>
  <c r="F42" i="15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E23" i="15"/>
  <c r="D23" i="15"/>
  <c r="B23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6" i="24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AZ91" i="24"/>
  <c r="CE90" i="24"/>
  <c r="I380" i="32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E51" i="24"/>
  <c r="B49" i="24"/>
  <c r="CE47" i="24"/>
  <c r="H48" i="24" l="1"/>
  <c r="H62" i="24" s="1"/>
  <c r="H7" i="31" s="1"/>
  <c r="P48" i="24"/>
  <c r="P62" i="24" s="1"/>
  <c r="Q48" i="24"/>
  <c r="Q62" i="24" s="1"/>
  <c r="C76" i="32" s="1"/>
  <c r="AU48" i="24"/>
  <c r="AU62" i="24" s="1"/>
  <c r="H46" i="31" s="1"/>
  <c r="BE48" i="24"/>
  <c r="BE62" i="24" s="1"/>
  <c r="H56" i="31" s="1"/>
  <c r="BU48" i="24"/>
  <c r="BU62" i="24" s="1"/>
  <c r="H72" i="31" s="1"/>
  <c r="Y48" i="24"/>
  <c r="Y62" i="24" s="1"/>
  <c r="O48" i="24"/>
  <c r="O62" i="24" s="1"/>
  <c r="AO48" i="24"/>
  <c r="AO62" i="24" s="1"/>
  <c r="W48" i="24"/>
  <c r="W62" i="24" s="1"/>
  <c r="H22" i="31" s="1"/>
  <c r="X48" i="24"/>
  <c r="X62" i="24" s="1"/>
  <c r="C108" i="32" s="1"/>
  <c r="G48" i="24"/>
  <c r="G62" i="24" s="1"/>
  <c r="G12" i="32" s="1"/>
  <c r="AE48" i="24"/>
  <c r="AE62" i="24" s="1"/>
  <c r="H30" i="31" s="1"/>
  <c r="AM48" i="24"/>
  <c r="AM62" i="24" s="1"/>
  <c r="H38" i="31" s="1"/>
  <c r="AN48" i="24"/>
  <c r="AN62" i="24" s="1"/>
  <c r="H39" i="31" s="1"/>
  <c r="I48" i="24"/>
  <c r="I62" i="24" s="1"/>
  <c r="H8" i="31" s="1"/>
  <c r="AF48" i="24"/>
  <c r="AF62" i="24" s="1"/>
  <c r="H31" i="31" s="1"/>
  <c r="CE69" i="24"/>
  <c r="I371" i="32" s="1"/>
  <c r="J48" i="24"/>
  <c r="J62" i="24" s="1"/>
  <c r="H9" i="31" s="1"/>
  <c r="Z48" i="24"/>
  <c r="Z62" i="24" s="1"/>
  <c r="H25" i="31" s="1"/>
  <c r="AP48" i="24"/>
  <c r="AP62" i="24" s="1"/>
  <c r="G172" i="32" s="1"/>
  <c r="BF48" i="24"/>
  <c r="BF62" i="24" s="1"/>
  <c r="H57" i="31" s="1"/>
  <c r="BV48" i="24"/>
  <c r="BV62" i="24" s="1"/>
  <c r="H73" i="31" s="1"/>
  <c r="BK48" i="24"/>
  <c r="BK62" i="24" s="1"/>
  <c r="G268" i="32" s="1"/>
  <c r="CA48" i="24"/>
  <c r="CA62" i="24" s="1"/>
  <c r="H78" i="31" s="1"/>
  <c r="BL48" i="24"/>
  <c r="BL62" i="24" s="1"/>
  <c r="H63" i="31" s="1"/>
  <c r="CB48" i="24"/>
  <c r="CB62" i="24" s="1"/>
  <c r="H79" i="31" s="1"/>
  <c r="BM48" i="24"/>
  <c r="BM62" i="24" s="1"/>
  <c r="I268" i="32" s="1"/>
  <c r="AV48" i="24"/>
  <c r="AV62" i="24" s="1"/>
  <c r="AG48" i="24"/>
  <c r="AG62" i="24" s="1"/>
  <c r="H32" i="31" s="1"/>
  <c r="AW48" i="24"/>
  <c r="AW62" i="24" s="1"/>
  <c r="G204" i="32" s="1"/>
  <c r="R48" i="24"/>
  <c r="R62" i="24" s="1"/>
  <c r="D76" i="32" s="1"/>
  <c r="AH48" i="24"/>
  <c r="AH62" i="24" s="1"/>
  <c r="H33" i="31" s="1"/>
  <c r="AX48" i="24"/>
  <c r="AX62" i="24" s="1"/>
  <c r="BN48" i="24"/>
  <c r="BN62" i="24" s="1"/>
  <c r="C300" i="32" s="1"/>
  <c r="BC48" i="24"/>
  <c r="BC62" i="24" s="1"/>
  <c r="H54" i="31" s="1"/>
  <c r="BS48" i="24"/>
  <c r="BS62" i="24" s="1"/>
  <c r="H300" i="32" s="1"/>
  <c r="BD48" i="24"/>
  <c r="BD62" i="24" s="1"/>
  <c r="H55" i="31" s="1"/>
  <c r="BT48" i="24"/>
  <c r="BT62" i="24" s="1"/>
  <c r="H71" i="31" s="1"/>
  <c r="CD48" i="24"/>
  <c r="K48" i="24"/>
  <c r="K62" i="24" s="1"/>
  <c r="S48" i="24"/>
  <c r="S62" i="24" s="1"/>
  <c r="H18" i="31" s="1"/>
  <c r="AA48" i="24"/>
  <c r="AA62" i="24" s="1"/>
  <c r="H26" i="31" s="1"/>
  <c r="AI48" i="24"/>
  <c r="AI62" i="24" s="1"/>
  <c r="AQ48" i="24"/>
  <c r="AQ62" i="24" s="1"/>
  <c r="H42" i="31" s="1"/>
  <c r="AY48" i="24"/>
  <c r="AY62" i="24" s="1"/>
  <c r="H50" i="31" s="1"/>
  <c r="BG48" i="24"/>
  <c r="BG62" i="24" s="1"/>
  <c r="BO48" i="24"/>
  <c r="BO62" i="24" s="1"/>
  <c r="H66" i="31" s="1"/>
  <c r="BW48" i="24"/>
  <c r="BW62" i="24" s="1"/>
  <c r="E332" i="32" s="1"/>
  <c r="BX48" i="24"/>
  <c r="BX62" i="24" s="1"/>
  <c r="D48" i="24"/>
  <c r="D62" i="24" s="1"/>
  <c r="H3" i="31" s="1"/>
  <c r="T48" i="24"/>
  <c r="T62" i="24" s="1"/>
  <c r="H19" i="31" s="1"/>
  <c r="AR48" i="24"/>
  <c r="AR62" i="24" s="1"/>
  <c r="H43" i="31" s="1"/>
  <c r="E48" i="24"/>
  <c r="E62" i="24" s="1"/>
  <c r="E12" i="32" s="1"/>
  <c r="BQ48" i="24"/>
  <c r="BQ62" i="24" s="1"/>
  <c r="H68" i="31" s="1"/>
  <c r="C48" i="24"/>
  <c r="L48" i="24"/>
  <c r="L62" i="24" s="1"/>
  <c r="H11" i="31" s="1"/>
  <c r="AB48" i="24"/>
  <c r="AB62" i="24" s="1"/>
  <c r="H27" i="31" s="1"/>
  <c r="AJ48" i="24"/>
  <c r="AJ62" i="24" s="1"/>
  <c r="H35" i="31" s="1"/>
  <c r="AZ48" i="24"/>
  <c r="AZ62" i="24" s="1"/>
  <c r="H51" i="31" s="1"/>
  <c r="BH48" i="24"/>
  <c r="BH62" i="24" s="1"/>
  <c r="H59" i="31" s="1"/>
  <c r="BP48" i="24"/>
  <c r="BP62" i="24" s="1"/>
  <c r="E300" i="32" s="1"/>
  <c r="M48" i="24"/>
  <c r="M62" i="24" s="1"/>
  <c r="H12" i="31" s="1"/>
  <c r="U48" i="24"/>
  <c r="U62" i="24" s="1"/>
  <c r="H20" i="31" s="1"/>
  <c r="AC48" i="24"/>
  <c r="AC62" i="24" s="1"/>
  <c r="AK48" i="24"/>
  <c r="AK62" i="24" s="1"/>
  <c r="I140" i="32" s="1"/>
  <c r="AS48" i="24"/>
  <c r="AS62" i="24" s="1"/>
  <c r="H44" i="31" s="1"/>
  <c r="BA48" i="24"/>
  <c r="BA62" i="24" s="1"/>
  <c r="D236" i="32" s="1"/>
  <c r="BI48" i="24"/>
  <c r="BI62" i="24" s="1"/>
  <c r="E268" i="32" s="1"/>
  <c r="BY48" i="24"/>
  <c r="BY62" i="24" s="1"/>
  <c r="F48" i="24"/>
  <c r="F62" i="24" s="1"/>
  <c r="H5" i="31" s="1"/>
  <c r="N48" i="24"/>
  <c r="N62" i="24" s="1"/>
  <c r="H13" i="31" s="1"/>
  <c r="V48" i="24"/>
  <c r="V62" i="24" s="1"/>
  <c r="H21" i="31" s="1"/>
  <c r="AD48" i="24"/>
  <c r="AD62" i="24" s="1"/>
  <c r="I108" i="32" s="1"/>
  <c r="AL48" i="24"/>
  <c r="AL62" i="24" s="1"/>
  <c r="H37" i="31" s="1"/>
  <c r="AT48" i="24"/>
  <c r="AT62" i="24" s="1"/>
  <c r="D204" i="32" s="1"/>
  <c r="BB48" i="24"/>
  <c r="BB62" i="24" s="1"/>
  <c r="H53" i="31" s="1"/>
  <c r="BJ48" i="24"/>
  <c r="BJ62" i="24" s="1"/>
  <c r="F268" i="32" s="1"/>
  <c r="BR48" i="24"/>
  <c r="BR62" i="24" s="1"/>
  <c r="BZ48" i="24"/>
  <c r="BZ62" i="24" s="1"/>
  <c r="H77" i="31" s="1"/>
  <c r="CC48" i="24"/>
  <c r="CC62" i="24" s="1"/>
  <c r="H80" i="31" s="1"/>
  <c r="G10" i="4"/>
  <c r="D383" i="24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2" i="32"/>
  <c r="I612" i="24"/>
  <c r="E233" i="24"/>
  <c r="F32" i="6" s="1"/>
  <c r="C167" i="8"/>
  <c r="D26" i="33"/>
  <c r="F22" i="15"/>
  <c r="F30" i="15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F7" i="6"/>
  <c r="E220" i="24"/>
  <c r="BK2" i="30"/>
  <c r="I36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CE89" i="24"/>
  <c r="G28" i="4"/>
  <c r="E28" i="4"/>
  <c r="CF2" i="28"/>
  <c r="D5" i="7"/>
  <c r="DF2" i="30"/>
  <c r="C170" i="8"/>
  <c r="F420" i="24"/>
  <c r="J612" i="24"/>
  <c r="H20" i="15"/>
  <c r="I20" i="15" s="1"/>
  <c r="F20" i="15"/>
  <c r="F28" i="15"/>
  <c r="O4" i="31"/>
  <c r="E19" i="32"/>
  <c r="O12" i="31"/>
  <c r="F51" i="32"/>
  <c r="O20" i="31"/>
  <c r="G83" i="32"/>
  <c r="O28" i="31"/>
  <c r="H115" i="32"/>
  <c r="O36" i="31"/>
  <c r="I147" i="32"/>
  <c r="O44" i="31"/>
  <c r="C211" i="32"/>
  <c r="O52" i="31"/>
  <c r="D243" i="32"/>
  <c r="O60" i="31"/>
  <c r="E275" i="32"/>
  <c r="O68" i="31"/>
  <c r="F307" i="32"/>
  <c r="O76" i="31"/>
  <c r="G339" i="32"/>
  <c r="AE9" i="31"/>
  <c r="C58" i="32"/>
  <c r="AE17" i="31"/>
  <c r="D90" i="32"/>
  <c r="AE25" i="31"/>
  <c r="E122" i="32"/>
  <c r="AE33" i="31"/>
  <c r="F154" i="32"/>
  <c r="AE41" i="31"/>
  <c r="G186" i="32"/>
  <c r="D341" i="24"/>
  <c r="C87" i="8" s="1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CC52" i="24" s="1"/>
  <c r="CC67" i="24" s="1"/>
  <c r="M80" i="31" s="1"/>
  <c r="L612" i="24"/>
  <c r="F18" i="15"/>
  <c r="H26" i="15"/>
  <c r="I26" i="15" s="1"/>
  <c r="F26" i="15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D308" i="24"/>
  <c r="C113" i="8"/>
  <c r="D12" i="33"/>
  <c r="D612" i="24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D258" i="24"/>
  <c r="E414" i="24"/>
  <c r="C615" i="24"/>
  <c r="H16" i="15"/>
  <c r="I16" i="15" s="1"/>
  <c r="F16" i="15"/>
  <c r="H24" i="15"/>
  <c r="I24" i="15" s="1"/>
  <c r="F24" i="15"/>
  <c r="O8" i="31"/>
  <c r="I19" i="32"/>
  <c r="O16" i="31"/>
  <c r="C83" i="32"/>
  <c r="O24" i="31"/>
  <c r="D115" i="32"/>
  <c r="O32" i="31"/>
  <c r="E147" i="32"/>
  <c r="O40" i="31"/>
  <c r="F179" i="32"/>
  <c r="O48" i="31"/>
  <c r="G211" i="32"/>
  <c r="O56" i="31"/>
  <c r="H243" i="32"/>
  <c r="O64" i="31"/>
  <c r="I275" i="32"/>
  <c r="O72" i="31"/>
  <c r="C339" i="32"/>
  <c r="D371" i="32"/>
  <c r="O80" i="31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68" i="8"/>
  <c r="F612" i="24"/>
  <c r="F63" i="15"/>
  <c r="F33" i="15"/>
  <c r="F35" i="15"/>
  <c r="F37" i="15"/>
  <c r="F39" i="15"/>
  <c r="H57" i="15"/>
  <c r="I57" i="15" s="1"/>
  <c r="F57" i="15"/>
  <c r="F65" i="15"/>
  <c r="F54" i="15"/>
  <c r="F15" i="15"/>
  <c r="F17" i="15"/>
  <c r="H19" i="15"/>
  <c r="I19" i="15" s="1"/>
  <c r="F19" i="15"/>
  <c r="H21" i="15"/>
  <c r="I21" i="15" s="1"/>
  <c r="F21" i="15"/>
  <c r="H23" i="15"/>
  <c r="I23" i="15" s="1"/>
  <c r="F23" i="15"/>
  <c r="H25" i="15"/>
  <c r="I25" i="15" s="1"/>
  <c r="F25" i="15"/>
  <c r="F27" i="15"/>
  <c r="F29" i="15"/>
  <c r="F69" i="15"/>
  <c r="F34" i="15"/>
  <c r="F36" i="15"/>
  <c r="H38" i="15"/>
  <c r="I38" i="15" s="1"/>
  <c r="F38" i="15"/>
  <c r="D615" i="34"/>
  <c r="C715" i="34"/>
  <c r="D350" i="24" l="1"/>
  <c r="BP52" i="24"/>
  <c r="BP67" i="24" s="1"/>
  <c r="BP85" i="24" s="1"/>
  <c r="C80" i="15" s="1"/>
  <c r="G80" i="15" s="1"/>
  <c r="BH52" i="24"/>
  <c r="BH67" i="24" s="1"/>
  <c r="AZ52" i="24"/>
  <c r="AZ67" i="24" s="1"/>
  <c r="AR52" i="24"/>
  <c r="AR67" i="24" s="1"/>
  <c r="AJ52" i="24"/>
  <c r="AJ67" i="24" s="1"/>
  <c r="AB52" i="24"/>
  <c r="AB67" i="24" s="1"/>
  <c r="AB85" i="24" s="1"/>
  <c r="C40" i="15" s="1"/>
  <c r="G40" i="15" s="1"/>
  <c r="T52" i="24"/>
  <c r="T67" i="24" s="1"/>
  <c r="L52" i="24"/>
  <c r="L67" i="24" s="1"/>
  <c r="L85" i="24" s="1"/>
  <c r="C677" i="24" s="1"/>
  <c r="D52" i="24"/>
  <c r="D67" i="24" s="1"/>
  <c r="AH52" i="24"/>
  <c r="AH67" i="24" s="1"/>
  <c r="AH85" i="24" s="1"/>
  <c r="F149" i="32" s="1"/>
  <c r="BS52" i="24"/>
  <c r="BS67" i="24" s="1"/>
  <c r="BS85" i="24" s="1"/>
  <c r="H309" i="32" s="1"/>
  <c r="BW52" i="24"/>
  <c r="BW67" i="24" s="1"/>
  <c r="BO52" i="24"/>
  <c r="BO67" i="24" s="1"/>
  <c r="BG52" i="24"/>
  <c r="BG67" i="24" s="1"/>
  <c r="BG85" i="24" s="1"/>
  <c r="C71" i="15" s="1"/>
  <c r="G71" i="15" s="1"/>
  <c r="AY52" i="24"/>
  <c r="AY67" i="24" s="1"/>
  <c r="AQ52" i="24"/>
  <c r="AQ67" i="24" s="1"/>
  <c r="AQ85" i="24" s="1"/>
  <c r="H181" i="32" s="1"/>
  <c r="AI52" i="24"/>
  <c r="AI67" i="24" s="1"/>
  <c r="AI85" i="24" s="1"/>
  <c r="C700" i="24" s="1"/>
  <c r="AA52" i="24"/>
  <c r="AA67" i="24" s="1"/>
  <c r="AA85" i="24" s="1"/>
  <c r="S52" i="24"/>
  <c r="S67" i="24" s="1"/>
  <c r="S85" i="24" s="1"/>
  <c r="C684" i="24" s="1"/>
  <c r="K52" i="24"/>
  <c r="K67" i="24" s="1"/>
  <c r="C52" i="24"/>
  <c r="Z52" i="24"/>
  <c r="Z67" i="24" s="1"/>
  <c r="Z85" i="24" s="1"/>
  <c r="E117" i="32" s="1"/>
  <c r="J52" i="24"/>
  <c r="J67" i="24" s="1"/>
  <c r="BK52" i="24"/>
  <c r="BK67" i="24" s="1"/>
  <c r="BK85" i="24" s="1"/>
  <c r="C75" i="15" s="1"/>
  <c r="G75" i="15" s="1"/>
  <c r="O52" i="24"/>
  <c r="O67" i="24" s="1"/>
  <c r="O85" i="24" s="1"/>
  <c r="H53" i="32" s="1"/>
  <c r="BQ52" i="24"/>
  <c r="BQ67" i="24" s="1"/>
  <c r="BQ85" i="24" s="1"/>
  <c r="F309" i="32" s="1"/>
  <c r="CD52" i="24"/>
  <c r="BV52" i="24"/>
  <c r="BV67" i="24" s="1"/>
  <c r="BV85" i="24" s="1"/>
  <c r="BN52" i="24"/>
  <c r="BN67" i="24" s="1"/>
  <c r="BN85" i="24" s="1"/>
  <c r="C78" i="15" s="1"/>
  <c r="G78" i="15" s="1"/>
  <c r="BF52" i="24"/>
  <c r="BF67" i="24" s="1"/>
  <c r="BF85" i="24" s="1"/>
  <c r="I245" i="32" s="1"/>
  <c r="AX52" i="24"/>
  <c r="AX67" i="24" s="1"/>
  <c r="AP52" i="24"/>
  <c r="AP67" i="24" s="1"/>
  <c r="R52" i="24"/>
  <c r="R67" i="24" s="1"/>
  <c r="R85" i="24" s="1"/>
  <c r="C30" i="15" s="1"/>
  <c r="CA52" i="24"/>
  <c r="CA67" i="24" s="1"/>
  <c r="AU52" i="24"/>
  <c r="AU67" i="24" s="1"/>
  <c r="AM52" i="24"/>
  <c r="AM67" i="24" s="1"/>
  <c r="AE52" i="24"/>
  <c r="AE67" i="24" s="1"/>
  <c r="AE85" i="24" s="1"/>
  <c r="C149" i="32" s="1"/>
  <c r="W52" i="24"/>
  <c r="W67" i="24" s="1"/>
  <c r="W85" i="24" s="1"/>
  <c r="I85" i="32" s="1"/>
  <c r="G52" i="24"/>
  <c r="G67" i="24" s="1"/>
  <c r="AO52" i="24"/>
  <c r="AO67" i="24" s="1"/>
  <c r="AG52" i="24"/>
  <c r="AG67" i="24" s="1"/>
  <c r="AG85" i="24" s="1"/>
  <c r="E149" i="32" s="1"/>
  <c r="Y52" i="24"/>
  <c r="Y67" i="24" s="1"/>
  <c r="Y85" i="24" s="1"/>
  <c r="Q52" i="24"/>
  <c r="Q67" i="24" s="1"/>
  <c r="I52" i="24"/>
  <c r="I67" i="24" s="1"/>
  <c r="I85" i="24" s="1"/>
  <c r="I21" i="32" s="1"/>
  <c r="BD52" i="24"/>
  <c r="BD67" i="24" s="1"/>
  <c r="BD85" i="24" s="1"/>
  <c r="G245" i="32" s="1"/>
  <c r="AN52" i="24"/>
  <c r="AN67" i="24" s="1"/>
  <c r="AN85" i="24" s="1"/>
  <c r="E181" i="32" s="1"/>
  <c r="X52" i="24"/>
  <c r="X67" i="24" s="1"/>
  <c r="H52" i="24"/>
  <c r="H67" i="24" s="1"/>
  <c r="H85" i="24" s="1"/>
  <c r="BI52" i="24"/>
  <c r="BI67" i="24" s="1"/>
  <c r="BI85" i="24" s="1"/>
  <c r="C73" i="15" s="1"/>
  <c r="G73" i="15" s="1"/>
  <c r="E52" i="24"/>
  <c r="E67" i="24" s="1"/>
  <c r="E85" i="24" s="1"/>
  <c r="BT52" i="24"/>
  <c r="BT67" i="24" s="1"/>
  <c r="BT85" i="24" s="1"/>
  <c r="I309" i="32" s="1"/>
  <c r="BL52" i="24"/>
  <c r="BL67" i="24" s="1"/>
  <c r="AV52" i="24"/>
  <c r="AV67" i="24" s="1"/>
  <c r="AF52" i="24"/>
  <c r="AF67" i="24" s="1"/>
  <c r="AF85" i="24" s="1"/>
  <c r="D149" i="32" s="1"/>
  <c r="P52" i="24"/>
  <c r="P67" i="24" s="1"/>
  <c r="P85" i="24" s="1"/>
  <c r="I53" i="32" s="1"/>
  <c r="BC52" i="24"/>
  <c r="BC67" i="24" s="1"/>
  <c r="BC85" i="24" s="1"/>
  <c r="F245" i="32" s="1"/>
  <c r="BY52" i="24"/>
  <c r="BY67" i="24" s="1"/>
  <c r="BY85" i="24" s="1"/>
  <c r="BA52" i="24"/>
  <c r="BA67" i="24" s="1"/>
  <c r="BA85" i="24" s="1"/>
  <c r="D245" i="32" s="1"/>
  <c r="AS52" i="24"/>
  <c r="AS67" i="24" s="1"/>
  <c r="AS85" i="24" s="1"/>
  <c r="C213" i="32" s="1"/>
  <c r="AK52" i="24"/>
  <c r="AK67" i="24" s="1"/>
  <c r="AC52" i="24"/>
  <c r="AC67" i="24" s="1"/>
  <c r="U52" i="24"/>
  <c r="U67" i="24" s="1"/>
  <c r="U85" i="24" s="1"/>
  <c r="M52" i="24"/>
  <c r="M67" i="24" s="1"/>
  <c r="BZ52" i="24"/>
  <c r="BZ67" i="24" s="1"/>
  <c r="BZ85" i="24" s="1"/>
  <c r="C90" i="15" s="1"/>
  <c r="G90" i="15" s="1"/>
  <c r="BR52" i="24"/>
  <c r="BR67" i="24" s="1"/>
  <c r="BR85" i="24" s="1"/>
  <c r="BJ52" i="24"/>
  <c r="BJ67" i="24" s="1"/>
  <c r="BJ85" i="24" s="1"/>
  <c r="F277" i="32" s="1"/>
  <c r="BB52" i="24"/>
  <c r="BB67" i="24" s="1"/>
  <c r="AT52" i="24"/>
  <c r="AT67" i="24" s="1"/>
  <c r="AL52" i="24"/>
  <c r="AL67" i="24" s="1"/>
  <c r="AD52" i="24"/>
  <c r="AD67" i="24" s="1"/>
  <c r="AD85" i="24" s="1"/>
  <c r="I117" i="32" s="1"/>
  <c r="V52" i="24"/>
  <c r="V67" i="24" s="1"/>
  <c r="V85" i="24" s="1"/>
  <c r="H85" i="32" s="1"/>
  <c r="N52" i="24"/>
  <c r="N67" i="24" s="1"/>
  <c r="N85" i="24" s="1"/>
  <c r="G53" i="32" s="1"/>
  <c r="F52" i="24"/>
  <c r="F67" i="24" s="1"/>
  <c r="BX52" i="24"/>
  <c r="BX67" i="24" s="1"/>
  <c r="BU52" i="24"/>
  <c r="BU67" i="24" s="1"/>
  <c r="BU85" i="24" s="1"/>
  <c r="C85" i="15" s="1"/>
  <c r="G85" i="15" s="1"/>
  <c r="BM52" i="24"/>
  <c r="BM67" i="24" s="1"/>
  <c r="BE52" i="24"/>
  <c r="BE67" i="24" s="1"/>
  <c r="D369" i="32"/>
  <c r="AW52" i="24"/>
  <c r="AW67" i="24" s="1"/>
  <c r="AW85" i="24" s="1"/>
  <c r="G213" i="32" s="1"/>
  <c r="AX85" i="24"/>
  <c r="C616" i="24" s="1"/>
  <c r="CB52" i="24"/>
  <c r="CB67" i="24" s="1"/>
  <c r="CB85" i="24" s="1"/>
  <c r="C373" i="32" s="1"/>
  <c r="H204" i="32"/>
  <c r="AM85" i="24"/>
  <c r="D181" i="32" s="1"/>
  <c r="D172" i="32"/>
  <c r="E76" i="32"/>
  <c r="H268" i="32"/>
  <c r="F332" i="32"/>
  <c r="I44" i="32"/>
  <c r="H15" i="31"/>
  <c r="H49" i="31"/>
  <c r="C44" i="32"/>
  <c r="H65" i="31"/>
  <c r="C364" i="32"/>
  <c r="H16" i="31"/>
  <c r="H23" i="31"/>
  <c r="H74" i="31"/>
  <c r="C172" i="32"/>
  <c r="H41" i="31"/>
  <c r="F204" i="32"/>
  <c r="I76" i="32"/>
  <c r="H140" i="32"/>
  <c r="F108" i="32"/>
  <c r="F140" i="32"/>
  <c r="H236" i="32"/>
  <c r="X85" i="24"/>
  <c r="C36" i="15" s="1"/>
  <c r="H29" i="31"/>
  <c r="C204" i="32"/>
  <c r="H60" i="31"/>
  <c r="J85" i="24"/>
  <c r="C53" i="32" s="1"/>
  <c r="D85" i="24"/>
  <c r="D21" i="32" s="1"/>
  <c r="D12" i="32"/>
  <c r="H70" i="31"/>
  <c r="I332" i="32"/>
  <c r="H6" i="31"/>
  <c r="E204" i="32"/>
  <c r="F172" i="32"/>
  <c r="D140" i="32"/>
  <c r="D44" i="32"/>
  <c r="H48" i="31"/>
  <c r="C268" i="32"/>
  <c r="E140" i="32"/>
  <c r="H58" i="31"/>
  <c r="I204" i="32"/>
  <c r="I236" i="32"/>
  <c r="C332" i="32"/>
  <c r="D108" i="32"/>
  <c r="G236" i="32"/>
  <c r="G332" i="32"/>
  <c r="H24" i="31"/>
  <c r="H44" i="32"/>
  <c r="BH85" i="24"/>
  <c r="D277" i="32" s="1"/>
  <c r="H69" i="31"/>
  <c r="H108" i="32"/>
  <c r="AZ85" i="24"/>
  <c r="C628" i="24" s="1"/>
  <c r="H61" i="31"/>
  <c r="M85" i="24"/>
  <c r="F53" i="32" s="1"/>
  <c r="I172" i="32"/>
  <c r="F44" i="32"/>
  <c r="H172" i="32"/>
  <c r="H10" i="31"/>
  <c r="H40" i="31"/>
  <c r="H47" i="31"/>
  <c r="H28" i="31"/>
  <c r="D268" i="32"/>
  <c r="BW85" i="24"/>
  <c r="E341" i="32" s="1"/>
  <c r="E44" i="32"/>
  <c r="CA85" i="24"/>
  <c r="I341" i="32" s="1"/>
  <c r="BB85" i="24"/>
  <c r="E245" i="32" s="1"/>
  <c r="H76" i="32"/>
  <c r="AR85" i="24"/>
  <c r="C56" i="15" s="1"/>
  <c r="G56" i="15" s="1"/>
  <c r="E236" i="32"/>
  <c r="CC85" i="24"/>
  <c r="D373" i="32" s="1"/>
  <c r="H12" i="32"/>
  <c r="D364" i="32"/>
  <c r="C140" i="32"/>
  <c r="D332" i="32"/>
  <c r="H64" i="31"/>
  <c r="E172" i="32"/>
  <c r="H62" i="31"/>
  <c r="G85" i="24"/>
  <c r="C672" i="24" s="1"/>
  <c r="H14" i="31"/>
  <c r="E108" i="32"/>
  <c r="AU85" i="24"/>
  <c r="E213" i="32" s="1"/>
  <c r="F85" i="24"/>
  <c r="F21" i="32" s="1"/>
  <c r="I12" i="32"/>
  <c r="F12" i="32"/>
  <c r="H17" i="31"/>
  <c r="I300" i="32"/>
  <c r="F300" i="32"/>
  <c r="G300" i="32"/>
  <c r="D300" i="32"/>
  <c r="G140" i="32"/>
  <c r="H67" i="31"/>
  <c r="F236" i="32"/>
  <c r="AT85" i="24"/>
  <c r="D213" i="32" s="1"/>
  <c r="H52" i="31"/>
  <c r="T85" i="24"/>
  <c r="C685" i="24" s="1"/>
  <c r="AK85" i="24"/>
  <c r="I149" i="32" s="1"/>
  <c r="H36" i="31"/>
  <c r="H45" i="31"/>
  <c r="H4" i="31"/>
  <c r="G108" i="32"/>
  <c r="CE48" i="24"/>
  <c r="AY85" i="24"/>
  <c r="I213" i="32" s="1"/>
  <c r="H34" i="31"/>
  <c r="H76" i="31"/>
  <c r="H75" i="31"/>
  <c r="C236" i="32"/>
  <c r="H332" i="32"/>
  <c r="G44" i="32"/>
  <c r="G76" i="32"/>
  <c r="F76" i="32"/>
  <c r="C62" i="24"/>
  <c r="C137" i="8"/>
  <c r="E380" i="24"/>
  <c r="C50" i="8"/>
  <c r="F309" i="24"/>
  <c r="D352" i="24"/>
  <c r="C103" i="8" s="1"/>
  <c r="E373" i="32"/>
  <c r="C94" i="15"/>
  <c r="G94" i="15" s="1"/>
  <c r="BP2" i="30"/>
  <c r="C119" i="8"/>
  <c r="F16" i="6"/>
  <c r="F234" i="24"/>
  <c r="D716" i="34"/>
  <c r="D712" i="34"/>
  <c r="D704" i="34"/>
  <c r="D709" i="34"/>
  <c r="D701" i="34"/>
  <c r="D711" i="34"/>
  <c r="D703" i="34"/>
  <c r="D695" i="34"/>
  <c r="D687" i="34"/>
  <c r="D708" i="34"/>
  <c r="D700" i="34"/>
  <c r="D692" i="34"/>
  <c r="D710" i="34"/>
  <c r="D702" i="34"/>
  <c r="D706" i="34"/>
  <c r="D693" i="34"/>
  <c r="D691" i="34"/>
  <c r="D684" i="34"/>
  <c r="D676" i="34"/>
  <c r="D668" i="34"/>
  <c r="D628" i="34"/>
  <c r="D622" i="34"/>
  <c r="D618" i="34"/>
  <c r="D690" i="34"/>
  <c r="D689" i="34"/>
  <c r="D681" i="34"/>
  <c r="D673" i="34"/>
  <c r="D688" i="34"/>
  <c r="D678" i="34"/>
  <c r="D670" i="34"/>
  <c r="D647" i="34"/>
  <c r="D646" i="34"/>
  <c r="D645" i="34"/>
  <c r="D629" i="34"/>
  <c r="D626" i="34"/>
  <c r="D621" i="34"/>
  <c r="D617" i="34"/>
  <c r="D707" i="34"/>
  <c r="D686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80" i="34"/>
  <c r="D672" i="34"/>
  <c r="D620" i="34"/>
  <c r="D616" i="34"/>
  <c r="D705" i="34"/>
  <c r="D699" i="34"/>
  <c r="D698" i="34"/>
  <c r="D697" i="34"/>
  <c r="D685" i="34"/>
  <c r="D677" i="34"/>
  <c r="D669" i="34"/>
  <c r="D627" i="34"/>
  <c r="D696" i="34"/>
  <c r="D682" i="34"/>
  <c r="D674" i="34"/>
  <c r="D623" i="34"/>
  <c r="D619" i="34"/>
  <c r="D713" i="34"/>
  <c r="D694" i="34"/>
  <c r="D679" i="34"/>
  <c r="D671" i="34"/>
  <c r="D625" i="34"/>
  <c r="BN2" i="30"/>
  <c r="C117" i="8"/>
  <c r="D366" i="24"/>
  <c r="I378" i="32"/>
  <c r="K612" i="24"/>
  <c r="I381" i="32"/>
  <c r="CF91" i="24"/>
  <c r="G612" i="24"/>
  <c r="H213" i="32" l="1"/>
  <c r="C692" i="24"/>
  <c r="C39" i="15"/>
  <c r="C47" i="15"/>
  <c r="G47" i="15" s="1"/>
  <c r="C117" i="32"/>
  <c r="G149" i="32"/>
  <c r="C689" i="24"/>
  <c r="C62" i="15"/>
  <c r="C20" i="15"/>
  <c r="G20" i="15" s="1"/>
  <c r="H21" i="32"/>
  <c r="C686" i="24"/>
  <c r="G85" i="32"/>
  <c r="C86" i="15"/>
  <c r="G86" i="15" s="1"/>
  <c r="C642" i="24"/>
  <c r="D117" i="32"/>
  <c r="C690" i="24"/>
  <c r="C37" i="15"/>
  <c r="G37" i="15" s="1"/>
  <c r="H37" i="15" s="1"/>
  <c r="I37" i="15" s="1"/>
  <c r="C645" i="24"/>
  <c r="G341" i="32"/>
  <c r="C89" i="15"/>
  <c r="G89" i="15" s="1"/>
  <c r="C17" i="15"/>
  <c r="C670" i="24"/>
  <c r="E21" i="32"/>
  <c r="C681" i="24"/>
  <c r="C680" i="24"/>
  <c r="C51" i="15"/>
  <c r="G51" i="15" s="1"/>
  <c r="C277" i="32"/>
  <c r="C28" i="15"/>
  <c r="C27" i="15"/>
  <c r="G27" i="15" s="1"/>
  <c r="H27" i="15" s="1"/>
  <c r="C618" i="24"/>
  <c r="G309" i="32"/>
  <c r="C82" i="15"/>
  <c r="G82" i="15" s="1"/>
  <c r="C626" i="24"/>
  <c r="M28" i="31"/>
  <c r="H113" i="32"/>
  <c r="F209" i="32"/>
  <c r="M47" i="31"/>
  <c r="M56" i="31"/>
  <c r="H241" i="32"/>
  <c r="M45" i="31"/>
  <c r="D209" i="32"/>
  <c r="M36" i="31"/>
  <c r="I145" i="32"/>
  <c r="M63" i="31"/>
  <c r="H273" i="32"/>
  <c r="M8" i="31"/>
  <c r="I17" i="32"/>
  <c r="M38" i="31"/>
  <c r="D177" i="32"/>
  <c r="M73" i="31"/>
  <c r="D337" i="32"/>
  <c r="D49" i="32"/>
  <c r="M10" i="31"/>
  <c r="E337" i="32"/>
  <c r="M74" i="31"/>
  <c r="M43" i="31"/>
  <c r="I177" i="32"/>
  <c r="C337" i="32"/>
  <c r="M72" i="31"/>
  <c r="M66" i="31"/>
  <c r="D305" i="32"/>
  <c r="M75" i="31"/>
  <c r="F337" i="32"/>
  <c r="M53" i="31"/>
  <c r="E241" i="32"/>
  <c r="C209" i="32"/>
  <c r="M44" i="31"/>
  <c r="M71" i="31"/>
  <c r="I305" i="32"/>
  <c r="M16" i="31"/>
  <c r="C81" i="32"/>
  <c r="E209" i="32"/>
  <c r="M46" i="31"/>
  <c r="M18" i="31"/>
  <c r="E81" i="32"/>
  <c r="M70" i="31"/>
  <c r="H305" i="32"/>
  <c r="M51" i="31"/>
  <c r="C241" i="32"/>
  <c r="M35" i="31"/>
  <c r="H145" i="32"/>
  <c r="C669" i="24"/>
  <c r="BE85" i="24"/>
  <c r="H245" i="32" s="1"/>
  <c r="AJ85" i="24"/>
  <c r="H149" i="32" s="1"/>
  <c r="C369" i="32"/>
  <c r="M79" i="31"/>
  <c r="F273" i="32"/>
  <c r="M61" i="31"/>
  <c r="M52" i="31"/>
  <c r="D241" i="32"/>
  <c r="M4" i="31"/>
  <c r="E17" i="32"/>
  <c r="M24" i="31"/>
  <c r="D113" i="32"/>
  <c r="I337" i="32"/>
  <c r="M78" i="31"/>
  <c r="M68" i="31"/>
  <c r="F305" i="32"/>
  <c r="M26" i="31"/>
  <c r="F113" i="32"/>
  <c r="M33" i="31"/>
  <c r="F145" i="32"/>
  <c r="D273" i="32"/>
  <c r="M59" i="31"/>
  <c r="M65" i="31"/>
  <c r="C305" i="32"/>
  <c r="BO85" i="24"/>
  <c r="C79" i="15" s="1"/>
  <c r="G79" i="15" s="1"/>
  <c r="I273" i="32"/>
  <c r="M64" i="31"/>
  <c r="M5" i="31"/>
  <c r="F17" i="32"/>
  <c r="M69" i="31"/>
  <c r="G305" i="32"/>
  <c r="G337" i="32"/>
  <c r="M76" i="31"/>
  <c r="M60" i="31"/>
  <c r="E273" i="32"/>
  <c r="E145" i="32"/>
  <c r="M32" i="31"/>
  <c r="D81" i="32"/>
  <c r="M17" i="31"/>
  <c r="H49" i="32"/>
  <c r="M14" i="31"/>
  <c r="M34" i="31"/>
  <c r="G145" i="32"/>
  <c r="M3" i="31"/>
  <c r="D17" i="32"/>
  <c r="M67" i="31"/>
  <c r="E305" i="32"/>
  <c r="C67" i="24"/>
  <c r="CE52" i="24"/>
  <c r="AV85" i="24"/>
  <c r="M13" i="31"/>
  <c r="G49" i="32"/>
  <c r="M77" i="31"/>
  <c r="H337" i="32"/>
  <c r="M54" i="31"/>
  <c r="F241" i="32"/>
  <c r="M7" i="31"/>
  <c r="H17" i="32"/>
  <c r="M40" i="31"/>
  <c r="F177" i="32"/>
  <c r="AP85" i="24"/>
  <c r="M41" i="31"/>
  <c r="G177" i="32"/>
  <c r="M62" i="31"/>
  <c r="G273" i="32"/>
  <c r="H177" i="32"/>
  <c r="M42" i="31"/>
  <c r="M11" i="31"/>
  <c r="E49" i="32"/>
  <c r="AO85" i="24"/>
  <c r="M37" i="31"/>
  <c r="C177" i="32"/>
  <c r="M55" i="31"/>
  <c r="G241" i="32"/>
  <c r="C85" i="24"/>
  <c r="C15" i="15" s="1"/>
  <c r="AL85" i="24"/>
  <c r="BX85" i="24"/>
  <c r="M21" i="31"/>
  <c r="H81" i="32"/>
  <c r="F49" i="32"/>
  <c r="M12" i="31"/>
  <c r="I49" i="32"/>
  <c r="M15" i="31"/>
  <c r="C113" i="32"/>
  <c r="M23" i="31"/>
  <c r="M6" i="31"/>
  <c r="G17" i="32"/>
  <c r="H209" i="32"/>
  <c r="M49" i="31"/>
  <c r="M9" i="31"/>
  <c r="C49" i="32"/>
  <c r="M50" i="31"/>
  <c r="I209" i="32"/>
  <c r="M19" i="31"/>
  <c r="F81" i="32"/>
  <c r="K85" i="24"/>
  <c r="M30" i="31"/>
  <c r="C145" i="32"/>
  <c r="BM85" i="24"/>
  <c r="I277" i="32" s="1"/>
  <c r="Q85" i="24"/>
  <c r="C85" i="32" s="1"/>
  <c r="BL85" i="24"/>
  <c r="C76" i="15" s="1"/>
  <c r="G76" i="15" s="1"/>
  <c r="M48" i="31"/>
  <c r="G209" i="32"/>
  <c r="I113" i="32"/>
  <c r="M29" i="31"/>
  <c r="M20" i="31"/>
  <c r="G81" i="32"/>
  <c r="M31" i="31"/>
  <c r="D145" i="32"/>
  <c r="M39" i="31"/>
  <c r="E177" i="32"/>
  <c r="M22" i="31"/>
  <c r="I81" i="32"/>
  <c r="M57" i="31"/>
  <c r="I241" i="32"/>
  <c r="M25" i="31"/>
  <c r="E113" i="32"/>
  <c r="M58" i="31"/>
  <c r="C273" i="32"/>
  <c r="G113" i="32"/>
  <c r="M27" i="31"/>
  <c r="AC85" i="24"/>
  <c r="C704" i="24"/>
  <c r="C93" i="15"/>
  <c r="G93" i="15" s="1"/>
  <c r="C708" i="24"/>
  <c r="C688" i="24"/>
  <c r="D341" i="32"/>
  <c r="C19" i="15"/>
  <c r="G19" i="15" s="1"/>
  <c r="C70" i="15"/>
  <c r="G70" i="15" s="1"/>
  <c r="C74" i="15"/>
  <c r="G74" i="15" s="1"/>
  <c r="C629" i="24"/>
  <c r="G21" i="32"/>
  <c r="C22" i="15"/>
  <c r="G22" i="15" s="1"/>
  <c r="C698" i="24"/>
  <c r="C69" i="15"/>
  <c r="C673" i="24"/>
  <c r="C35" i="15"/>
  <c r="G35" i="15" s="1"/>
  <c r="C617" i="24"/>
  <c r="C45" i="15"/>
  <c r="C622" i="24"/>
  <c r="C16" i="15"/>
  <c r="G16" i="15" s="1"/>
  <c r="F85" i="32"/>
  <c r="C26" i="15"/>
  <c r="G26" i="15" s="1"/>
  <c r="C55" i="15"/>
  <c r="G55" i="15" s="1"/>
  <c r="C309" i="32"/>
  <c r="C625" i="24"/>
  <c r="C701" i="24"/>
  <c r="F117" i="32"/>
  <c r="C92" i="15"/>
  <c r="G92" i="15" s="1"/>
  <c r="C63" i="15"/>
  <c r="H63" i="15" s="1"/>
  <c r="I63" i="15" s="1"/>
  <c r="C630" i="24"/>
  <c r="C623" i="24"/>
  <c r="C678" i="24"/>
  <c r="C32" i="15"/>
  <c r="G32" i="15" s="1"/>
  <c r="C65" i="15"/>
  <c r="G65" i="15" s="1"/>
  <c r="C81" i="15"/>
  <c r="G81" i="15" s="1"/>
  <c r="C619" i="24"/>
  <c r="C25" i="15"/>
  <c r="G25" i="15" s="1"/>
  <c r="C687" i="24"/>
  <c r="C675" i="24"/>
  <c r="C636" i="24"/>
  <c r="C48" i="15"/>
  <c r="G48" i="15" s="1"/>
  <c r="C712" i="24"/>
  <c r="E309" i="32"/>
  <c r="C34" i="15"/>
  <c r="G34" i="15" s="1"/>
  <c r="C614" i="24"/>
  <c r="C699" i="24"/>
  <c r="C67" i="15"/>
  <c r="G67" i="15" s="1"/>
  <c r="C64" i="15"/>
  <c r="G64" i="15" s="1"/>
  <c r="C84" i="15"/>
  <c r="G84" i="15" s="1"/>
  <c r="C245" i="32"/>
  <c r="C33" i="15"/>
  <c r="G33" i="15" s="1"/>
  <c r="C640" i="24"/>
  <c r="C710" i="24"/>
  <c r="C57" i="15"/>
  <c r="G57" i="15" s="1"/>
  <c r="H341" i="32"/>
  <c r="D309" i="32"/>
  <c r="C646" i="24"/>
  <c r="C697" i="24"/>
  <c r="C44" i="15"/>
  <c r="G44" i="15" s="1"/>
  <c r="C696" i="24"/>
  <c r="C43" i="15"/>
  <c r="C705" i="24"/>
  <c r="C72" i="15"/>
  <c r="G72" i="15" s="1"/>
  <c r="C52" i="15"/>
  <c r="G52" i="15" s="1"/>
  <c r="C620" i="24"/>
  <c r="C627" i="24"/>
  <c r="C633" i="24"/>
  <c r="C641" i="24"/>
  <c r="C24" i="15"/>
  <c r="G24" i="15" s="1"/>
  <c r="C46" i="15"/>
  <c r="G46" i="15" s="1"/>
  <c r="C58" i="15"/>
  <c r="G58" i="15" s="1"/>
  <c r="C341" i="32"/>
  <c r="C711" i="24"/>
  <c r="E53" i="32"/>
  <c r="E277" i="32"/>
  <c r="CE62" i="24"/>
  <c r="I364" i="32" s="1"/>
  <c r="I181" i="32"/>
  <c r="H2" i="31"/>
  <c r="C671" i="24"/>
  <c r="C634" i="24"/>
  <c r="G117" i="32"/>
  <c r="C12" i="32"/>
  <c r="C18" i="15"/>
  <c r="G18" i="15" s="1"/>
  <c r="C647" i="24"/>
  <c r="C624" i="24"/>
  <c r="C83" i="15"/>
  <c r="G83" i="15" s="1"/>
  <c r="C709" i="24"/>
  <c r="C91" i="15"/>
  <c r="G91" i="15" s="1"/>
  <c r="C68" i="15"/>
  <c r="G68" i="15" s="1"/>
  <c r="C635" i="24"/>
  <c r="G277" i="32"/>
  <c r="C639" i="24"/>
  <c r="C66" i="15"/>
  <c r="G66" i="15" s="1"/>
  <c r="C632" i="24"/>
  <c r="C643" i="24"/>
  <c r="C691" i="24"/>
  <c r="C31" i="15"/>
  <c r="G31" i="15" s="1"/>
  <c r="C87" i="15"/>
  <c r="G87" i="15" s="1"/>
  <c r="D85" i="32"/>
  <c r="C59" i="15"/>
  <c r="G59" i="15" s="1"/>
  <c r="C683" i="24"/>
  <c r="C38" i="15"/>
  <c r="G38" i="15" s="1"/>
  <c r="C631" i="24"/>
  <c r="C21" i="15"/>
  <c r="G21" i="15" s="1"/>
  <c r="C621" i="24"/>
  <c r="C61" i="15"/>
  <c r="C42" i="15"/>
  <c r="G42" i="15" s="1"/>
  <c r="C49" i="15"/>
  <c r="G49" i="15" s="1"/>
  <c r="C702" i="24"/>
  <c r="E85" i="32"/>
  <c r="C679" i="24"/>
  <c r="C674" i="24"/>
  <c r="C695" i="24"/>
  <c r="C693" i="24"/>
  <c r="G28" i="15"/>
  <c r="C120" i="8"/>
  <c r="D367" i="24"/>
  <c r="G36" i="15"/>
  <c r="H36" i="15" s="1"/>
  <c r="I36" i="15" s="1"/>
  <c r="E612" i="34"/>
  <c r="G30" i="15"/>
  <c r="H30" i="15" s="1"/>
  <c r="G69" i="15"/>
  <c r="H69" i="15" s="1"/>
  <c r="I69" i="15" s="1"/>
  <c r="D715" i="34"/>
  <c r="E623" i="34"/>
  <c r="H35" i="15"/>
  <c r="G17" i="15"/>
  <c r="G39" i="15"/>
  <c r="H39" i="15" s="1"/>
  <c r="I39" i="15" s="1"/>
  <c r="H277" i="32" l="1"/>
  <c r="G63" i="15"/>
  <c r="H17" i="15"/>
  <c r="I17" i="15" s="1"/>
  <c r="H28" i="15"/>
  <c r="I28" i="15" s="1"/>
  <c r="H48" i="15"/>
  <c r="I48" i="15" s="1"/>
  <c r="C637" i="24"/>
  <c r="C21" i="32"/>
  <c r="H22" i="15"/>
  <c r="C181" i="32"/>
  <c r="C50" i="15"/>
  <c r="C703" i="24"/>
  <c r="C29" i="15"/>
  <c r="G29" i="15" s="1"/>
  <c r="C682" i="24"/>
  <c r="H117" i="32"/>
  <c r="C694" i="24"/>
  <c r="C41" i="15"/>
  <c r="F213" i="32"/>
  <c r="C713" i="24"/>
  <c r="C60" i="15"/>
  <c r="C638" i="24"/>
  <c r="C77" i="15"/>
  <c r="G77" i="15" s="1"/>
  <c r="D53" i="32"/>
  <c r="C23" i="15"/>
  <c r="G23" i="15" s="1"/>
  <c r="C676" i="24"/>
  <c r="C17" i="32"/>
  <c r="M2" i="31"/>
  <c r="CE67" i="24"/>
  <c r="I369" i="32" s="1"/>
  <c r="CE85" i="24"/>
  <c r="I373" i="32" s="1"/>
  <c r="C668" i="24"/>
  <c r="C706" i="24"/>
  <c r="C53" i="15"/>
  <c r="F181" i="32"/>
  <c r="C88" i="15"/>
  <c r="G88" i="15" s="1"/>
  <c r="C644" i="24"/>
  <c r="F341" i="32"/>
  <c r="G181" i="32"/>
  <c r="C54" i="15"/>
  <c r="C707" i="24"/>
  <c r="G45" i="15"/>
  <c r="H45" i="15" s="1"/>
  <c r="I45" i="15" s="1"/>
  <c r="D615" i="24"/>
  <c r="D716" i="24" s="1"/>
  <c r="H33" i="15"/>
  <c r="I33" i="15" s="1"/>
  <c r="H65" i="15"/>
  <c r="I65" i="15" s="1"/>
  <c r="H34" i="15"/>
  <c r="I34" i="15" s="1"/>
  <c r="G43" i="15"/>
  <c r="H43" i="15" s="1"/>
  <c r="I43" i="15" s="1"/>
  <c r="H18" i="15"/>
  <c r="G15" i="15"/>
  <c r="H15" i="15" s="1"/>
  <c r="I15" i="15" s="1"/>
  <c r="C121" i="8"/>
  <c r="D384" i="24"/>
  <c r="E709" i="34"/>
  <c r="E706" i="34"/>
  <c r="E708" i="34"/>
  <c r="E700" i="34"/>
  <c r="E692" i="34"/>
  <c r="E713" i="34"/>
  <c r="E705" i="34"/>
  <c r="E697" i="34"/>
  <c r="E689" i="34"/>
  <c r="E716" i="34"/>
  <c r="E707" i="34"/>
  <c r="E699" i="34"/>
  <c r="E690" i="34"/>
  <c r="E681" i="34"/>
  <c r="E673" i="34"/>
  <c r="E711" i="34"/>
  <c r="E688" i="34"/>
  <c r="E678" i="34"/>
  <c r="E670" i="34"/>
  <c r="E647" i="34"/>
  <c r="E646" i="34"/>
  <c r="E645" i="34"/>
  <c r="E629" i="34"/>
  <c r="E626" i="34"/>
  <c r="E704" i="34"/>
  <c r="E701" i="34"/>
  <c r="E687" i="34"/>
  <c r="E686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80" i="34"/>
  <c r="E672" i="34"/>
  <c r="E712" i="34"/>
  <c r="E702" i="34"/>
  <c r="E698" i="34"/>
  <c r="E685" i="34"/>
  <c r="E677" i="34"/>
  <c r="E669" i="34"/>
  <c r="E627" i="34"/>
  <c r="E696" i="34"/>
  <c r="E682" i="34"/>
  <c r="E674" i="34"/>
  <c r="E710" i="34"/>
  <c r="E695" i="34"/>
  <c r="E694" i="34"/>
  <c r="E679" i="34"/>
  <c r="E671" i="34"/>
  <c r="E625" i="34"/>
  <c r="E703" i="34"/>
  <c r="E693" i="34"/>
  <c r="E691" i="34"/>
  <c r="E684" i="34"/>
  <c r="E676" i="34"/>
  <c r="E668" i="34"/>
  <c r="E628" i="34"/>
  <c r="C715" i="24" l="1"/>
  <c r="C648" i="24"/>
  <c r="M716" i="24" s="1"/>
  <c r="C716" i="24"/>
  <c r="H29" i="15"/>
  <c r="I29" i="15" s="1"/>
  <c r="G53" i="15"/>
  <c r="H53" i="15"/>
  <c r="I53" i="15" s="1"/>
  <c r="G41" i="15"/>
  <c r="H41" i="15" s="1"/>
  <c r="I41" i="15" s="1"/>
  <c r="D644" i="24"/>
  <c r="D621" i="24"/>
  <c r="G54" i="15"/>
  <c r="H54" i="15" s="1"/>
  <c r="I54" i="15" s="1"/>
  <c r="D640" i="24"/>
  <c r="D704" i="24"/>
  <c r="G50" i="15"/>
  <c r="H50" i="15"/>
  <c r="I50" i="15" s="1"/>
  <c r="D646" i="24"/>
  <c r="D701" i="24"/>
  <c r="D679" i="24"/>
  <c r="D673" i="24"/>
  <c r="D703" i="24"/>
  <c r="D676" i="24"/>
  <c r="D617" i="24"/>
  <c r="D626" i="24"/>
  <c r="D684" i="24"/>
  <c r="D672" i="24"/>
  <c r="D627" i="24"/>
  <c r="D678" i="24"/>
  <c r="D687" i="24"/>
  <c r="D680" i="24"/>
  <c r="D623" i="24"/>
  <c r="D686" i="24"/>
  <c r="D674" i="24"/>
  <c r="D685" i="24"/>
  <c r="D641" i="24"/>
  <c r="D709" i="24"/>
  <c r="D634" i="24"/>
  <c r="D631" i="24"/>
  <c r="D683" i="24"/>
  <c r="D694" i="24"/>
  <c r="D700" i="24"/>
  <c r="D682" i="24"/>
  <c r="D693" i="24"/>
  <c r="D699" i="24"/>
  <c r="D630" i="24"/>
  <c r="D642" i="24"/>
  <c r="D624" i="24"/>
  <c r="D671" i="24"/>
  <c r="D706" i="24"/>
  <c r="D620" i="24"/>
  <c r="D635" i="24"/>
  <c r="D632" i="24"/>
  <c r="D633" i="24"/>
  <c r="D639" i="24"/>
  <c r="D629" i="24"/>
  <c r="D645" i="24"/>
  <c r="D695" i="24"/>
  <c r="D688" i="24"/>
  <c r="D643" i="24"/>
  <c r="D622" i="24"/>
  <c r="D636" i="24"/>
  <c r="D691" i="24"/>
  <c r="D698" i="24"/>
  <c r="D713" i="24"/>
  <c r="D705" i="24"/>
  <c r="D690" i="24"/>
  <c r="D697" i="24"/>
  <c r="D707" i="24"/>
  <c r="D668" i="24"/>
  <c r="D712" i="24"/>
  <c r="D616" i="24"/>
  <c r="D675" i="24"/>
  <c r="D647" i="24"/>
  <c r="D618" i="24"/>
  <c r="D670" i="24"/>
  <c r="D669" i="24"/>
  <c r="D637" i="24"/>
  <c r="D710" i="24"/>
  <c r="D692" i="24"/>
  <c r="D677" i="24"/>
  <c r="D681" i="24"/>
  <c r="D689" i="24"/>
  <c r="D625" i="24"/>
  <c r="D638" i="24"/>
  <c r="D619" i="24"/>
  <c r="D708" i="24"/>
  <c r="D628" i="24"/>
  <c r="D711" i="24"/>
  <c r="D696" i="24"/>
  <c r="D702" i="24"/>
  <c r="C138" i="8"/>
  <c r="D417" i="24"/>
  <c r="E715" i="34"/>
  <c r="F624" i="34"/>
  <c r="E612" i="24" l="1"/>
  <c r="E623" i="24"/>
  <c r="D715" i="24"/>
  <c r="C168" i="8"/>
  <c r="D421" i="24"/>
  <c r="E716" i="24"/>
  <c r="F706" i="34"/>
  <c r="F711" i="34"/>
  <c r="F703" i="34"/>
  <c r="F713" i="34"/>
  <c r="F705" i="34"/>
  <c r="F697" i="34"/>
  <c r="F689" i="34"/>
  <c r="F710" i="34"/>
  <c r="F702" i="34"/>
  <c r="F694" i="34"/>
  <c r="F686" i="34"/>
  <c r="F712" i="34"/>
  <c r="F704" i="34"/>
  <c r="F688" i="34"/>
  <c r="F678" i="34"/>
  <c r="F670" i="34"/>
  <c r="F647" i="34"/>
  <c r="F646" i="34"/>
  <c r="F645" i="34"/>
  <c r="F629" i="34"/>
  <c r="F626" i="34"/>
  <c r="F701" i="34"/>
  <c r="F687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709" i="34"/>
  <c r="F707" i="34"/>
  <c r="F680" i="34"/>
  <c r="F672" i="34"/>
  <c r="F698" i="34"/>
  <c r="F685" i="34"/>
  <c r="F677" i="34"/>
  <c r="F669" i="34"/>
  <c r="F627" i="34"/>
  <c r="F699" i="34"/>
  <c r="F696" i="34"/>
  <c r="F682" i="34"/>
  <c r="F674" i="34"/>
  <c r="F695" i="34"/>
  <c r="F679" i="34"/>
  <c r="F671" i="34"/>
  <c r="F625" i="34"/>
  <c r="F716" i="34"/>
  <c r="F708" i="34"/>
  <c r="F693" i="34"/>
  <c r="F691" i="34"/>
  <c r="F684" i="34"/>
  <c r="F676" i="34"/>
  <c r="F668" i="34"/>
  <c r="F628" i="34"/>
  <c r="F700" i="34"/>
  <c r="F692" i="34"/>
  <c r="F690" i="34"/>
  <c r="F681" i="34"/>
  <c r="F673" i="34"/>
  <c r="E702" i="24" l="1"/>
  <c r="E633" i="24"/>
  <c r="E643" i="24"/>
  <c r="E647" i="24"/>
  <c r="E688" i="24"/>
  <c r="E703" i="24"/>
  <c r="E676" i="24"/>
  <c r="E671" i="24"/>
  <c r="E627" i="24"/>
  <c r="E704" i="24"/>
  <c r="E641" i="24"/>
  <c r="E698" i="24"/>
  <c r="E672" i="24"/>
  <c r="E708" i="24"/>
  <c r="E679" i="24"/>
  <c r="E686" i="24"/>
  <c r="E646" i="24"/>
  <c r="E629" i="24"/>
  <c r="E694" i="24"/>
  <c r="E673" i="24"/>
  <c r="E692" i="24"/>
  <c r="E687" i="24"/>
  <c r="E677" i="24"/>
  <c r="E713" i="24"/>
  <c r="E628" i="24"/>
  <c r="E642" i="24"/>
  <c r="E706" i="24"/>
  <c r="E670" i="24"/>
  <c r="E684" i="24"/>
  <c r="E669" i="24"/>
  <c r="E678" i="24"/>
  <c r="E634" i="24"/>
  <c r="E680" i="24"/>
  <c r="E681" i="24"/>
  <c r="E695" i="24"/>
  <c r="E674" i="24"/>
  <c r="E685" i="24"/>
  <c r="E635" i="24"/>
  <c r="E699" i="24"/>
  <c r="E636" i="24"/>
  <c r="E675" i="24"/>
  <c r="E689" i="24"/>
  <c r="E700" i="24"/>
  <c r="E682" i="24"/>
  <c r="E693" i="24"/>
  <c r="E644" i="24"/>
  <c r="E668" i="24"/>
  <c r="E696" i="24"/>
  <c r="E645" i="24"/>
  <c r="E631" i="24"/>
  <c r="E712" i="24"/>
  <c r="E630" i="24"/>
  <c r="E624" i="24"/>
  <c r="F624" i="24" s="1"/>
  <c r="F700" i="24" s="1"/>
  <c r="E637" i="24"/>
  <c r="E632" i="24"/>
  <c r="E638" i="24"/>
  <c r="E683" i="24"/>
  <c r="E709" i="24"/>
  <c r="E705" i="24"/>
  <c r="E690" i="24"/>
  <c r="E697" i="24"/>
  <c r="E626" i="24"/>
  <c r="E639" i="24"/>
  <c r="E625" i="24"/>
  <c r="E640" i="24"/>
  <c r="E691" i="24"/>
  <c r="E710" i="24"/>
  <c r="E711" i="24"/>
  <c r="E701" i="24"/>
  <c r="F633" i="24"/>
  <c r="E707" i="24"/>
  <c r="F691" i="24"/>
  <c r="F699" i="24"/>
  <c r="F627" i="24"/>
  <c r="F671" i="24"/>
  <c r="F678" i="24"/>
  <c r="F632" i="24"/>
  <c r="F635" i="24"/>
  <c r="F630" i="24"/>
  <c r="F637" i="24"/>
  <c r="F696" i="24"/>
  <c r="F706" i="24"/>
  <c r="F715" i="34"/>
  <c r="G625" i="34"/>
  <c r="C172" i="8"/>
  <c r="D424" i="24"/>
  <c r="C177" i="8" s="1"/>
  <c r="F639" i="24" l="1"/>
  <c r="F708" i="24"/>
  <c r="F692" i="24"/>
  <c r="F647" i="24"/>
  <c r="F679" i="24"/>
  <c r="F638" i="24"/>
  <c r="F682" i="24"/>
  <c r="F689" i="24"/>
  <c r="F693" i="24"/>
  <c r="F626" i="24"/>
  <c r="F646" i="24"/>
  <c r="F709" i="24"/>
  <c r="F688" i="24"/>
  <c r="F684" i="24"/>
  <c r="F681" i="24"/>
  <c r="F704" i="24"/>
  <c r="F683" i="24"/>
  <c r="F680" i="24"/>
  <c r="F625" i="24"/>
  <c r="F703" i="24"/>
  <c r="F636" i="24"/>
  <c r="F697" i="24"/>
  <c r="F710" i="24"/>
  <c r="F628" i="24"/>
  <c r="F702" i="24"/>
  <c r="F675" i="24"/>
  <c r="F685" i="24"/>
  <c r="F705" i="24"/>
  <c r="F641" i="24"/>
  <c r="F631" i="24"/>
  <c r="G625" i="24"/>
  <c r="G692" i="24" s="1"/>
  <c r="F674" i="24"/>
  <c r="F634" i="24"/>
  <c r="F668" i="24"/>
  <c r="F640" i="24"/>
  <c r="F686" i="24"/>
  <c r="F670" i="24"/>
  <c r="F707" i="24"/>
  <c r="F642" i="24"/>
  <c r="F643" i="24"/>
  <c r="F645" i="24"/>
  <c r="F672" i="24"/>
  <c r="F701" i="24"/>
  <c r="F629" i="24"/>
  <c r="F673" i="24"/>
  <c r="F711" i="24"/>
  <c r="F716" i="24"/>
  <c r="F695" i="24"/>
  <c r="F677" i="24"/>
  <c r="F669" i="24"/>
  <c r="E715" i="24"/>
  <c r="F713" i="24"/>
  <c r="F712" i="24"/>
  <c r="F687" i="24"/>
  <c r="F698" i="24"/>
  <c r="F690" i="24"/>
  <c r="F694" i="24"/>
  <c r="F676" i="24"/>
  <c r="F644" i="24"/>
  <c r="G674" i="24"/>
  <c r="G711" i="34"/>
  <c r="G703" i="34"/>
  <c r="G708" i="34"/>
  <c r="G700" i="34"/>
  <c r="G710" i="34"/>
  <c r="G702" i="34"/>
  <c r="G694" i="34"/>
  <c r="G686" i="34"/>
  <c r="G716" i="34"/>
  <c r="G707" i="34"/>
  <c r="G699" i="34"/>
  <c r="G691" i="34"/>
  <c r="G709" i="34"/>
  <c r="G701" i="34"/>
  <c r="G689" i="34"/>
  <c r="G687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704" i="34"/>
  <c r="G680" i="34"/>
  <c r="G672" i="34"/>
  <c r="G698" i="34"/>
  <c r="G685" i="34"/>
  <c r="G677" i="34"/>
  <c r="G669" i="34"/>
  <c r="G627" i="34"/>
  <c r="G712" i="34"/>
  <c r="G696" i="34"/>
  <c r="G682" i="34"/>
  <c r="G674" i="34"/>
  <c r="G705" i="34"/>
  <c r="G697" i="34"/>
  <c r="G695" i="34"/>
  <c r="G679" i="34"/>
  <c r="G671" i="34"/>
  <c r="G693" i="34"/>
  <c r="G684" i="34"/>
  <c r="G676" i="34"/>
  <c r="G668" i="34"/>
  <c r="G628" i="34"/>
  <c r="H628" i="34" s="1"/>
  <c r="G713" i="34"/>
  <c r="G692" i="34"/>
  <c r="G690" i="34"/>
  <c r="G681" i="34"/>
  <c r="G673" i="34"/>
  <c r="G706" i="34"/>
  <c r="G688" i="34"/>
  <c r="G678" i="34"/>
  <c r="G670" i="34"/>
  <c r="G647" i="34"/>
  <c r="G646" i="34"/>
  <c r="G645" i="34"/>
  <c r="G629" i="34"/>
  <c r="G626" i="34"/>
  <c r="G702" i="24" l="1"/>
  <c r="G644" i="24"/>
  <c r="G672" i="24"/>
  <c r="G636" i="24"/>
  <c r="G712" i="24"/>
  <c r="G687" i="24"/>
  <c r="F715" i="24"/>
  <c r="G638" i="24"/>
  <c r="G703" i="24"/>
  <c r="G684" i="24"/>
  <c r="G698" i="24"/>
  <c r="G682" i="24"/>
  <c r="G694" i="24"/>
  <c r="G628" i="24"/>
  <c r="G643" i="24"/>
  <c r="G701" i="24"/>
  <c r="G688" i="24"/>
  <c r="G677" i="24"/>
  <c r="G690" i="24"/>
  <c r="G679" i="24"/>
  <c r="G642" i="24"/>
  <c r="G689" i="24"/>
  <c r="G699" i="24"/>
  <c r="G700" i="24"/>
  <c r="G680" i="24"/>
  <c r="G704" i="24"/>
  <c r="G627" i="24"/>
  <c r="G709" i="24"/>
  <c r="G710" i="24"/>
  <c r="G716" i="24"/>
  <c r="G678" i="24"/>
  <c r="G691" i="24"/>
  <c r="G633" i="24"/>
  <c r="G686" i="24"/>
  <c r="G711" i="24"/>
  <c r="G639" i="24"/>
  <c r="G640" i="24"/>
  <c r="G629" i="24"/>
  <c r="G669" i="24"/>
  <c r="G713" i="24"/>
  <c r="G671" i="24"/>
  <c r="G695" i="24"/>
  <c r="G634" i="24"/>
  <c r="G675" i="24"/>
  <c r="G645" i="24"/>
  <c r="G696" i="24"/>
  <c r="G647" i="24"/>
  <c r="G707" i="24"/>
  <c r="G641" i="24"/>
  <c r="G708" i="24"/>
  <c r="G630" i="24"/>
  <c r="G681" i="24"/>
  <c r="G670" i="24"/>
  <c r="G632" i="24"/>
  <c r="G635" i="24"/>
  <c r="G673" i="24"/>
  <c r="G637" i="24"/>
  <c r="G693" i="24"/>
  <c r="G626" i="24"/>
  <c r="G697" i="24"/>
  <c r="G685" i="24"/>
  <c r="G676" i="24"/>
  <c r="G668" i="24"/>
  <c r="G705" i="24"/>
  <c r="G646" i="24"/>
  <c r="G706" i="24"/>
  <c r="G631" i="24"/>
  <c r="G683" i="24"/>
  <c r="H628" i="24"/>
  <c r="H708" i="34"/>
  <c r="H713" i="34"/>
  <c r="H705" i="34"/>
  <c r="H716" i="34"/>
  <c r="H707" i="34"/>
  <c r="H699" i="34"/>
  <c r="H691" i="34"/>
  <c r="H712" i="34"/>
  <c r="H704" i="34"/>
  <c r="H696" i="34"/>
  <c r="H688" i="34"/>
  <c r="H706" i="34"/>
  <c r="H711" i="34"/>
  <c r="H701" i="34"/>
  <c r="H680" i="34"/>
  <c r="H672" i="34"/>
  <c r="H709" i="34"/>
  <c r="H698" i="34"/>
  <c r="H686" i="34"/>
  <c r="H685" i="34"/>
  <c r="H677" i="34"/>
  <c r="H669" i="34"/>
  <c r="H682" i="34"/>
  <c r="H674" i="34"/>
  <c r="H702" i="34"/>
  <c r="H697" i="34"/>
  <c r="H695" i="34"/>
  <c r="H679" i="34"/>
  <c r="H671" i="34"/>
  <c r="H693" i="34"/>
  <c r="H684" i="34"/>
  <c r="H676" i="34"/>
  <c r="H668" i="34"/>
  <c r="H710" i="34"/>
  <c r="H694" i="34"/>
  <c r="H692" i="34"/>
  <c r="H690" i="34"/>
  <c r="H681" i="34"/>
  <c r="H673" i="34"/>
  <c r="H703" i="34"/>
  <c r="H700" i="34"/>
  <c r="H678" i="34"/>
  <c r="H670" i="34"/>
  <c r="H647" i="34"/>
  <c r="H646" i="34"/>
  <c r="H645" i="34"/>
  <c r="H629" i="34"/>
  <c r="H689" i="34"/>
  <c r="H687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G715" i="34"/>
  <c r="G715" i="24" l="1"/>
  <c r="H695" i="24"/>
  <c r="H696" i="24"/>
  <c r="H701" i="24"/>
  <c r="H635" i="24"/>
  <c r="H644" i="24"/>
  <c r="H670" i="24"/>
  <c r="H705" i="24"/>
  <c r="H680" i="24"/>
  <c r="H671" i="24"/>
  <c r="H634" i="24"/>
  <c r="H643" i="24"/>
  <c r="H647" i="24"/>
  <c r="H681" i="24"/>
  <c r="H702" i="24"/>
  <c r="H639" i="24"/>
  <c r="H641" i="24"/>
  <c r="H645" i="24"/>
  <c r="H709" i="24"/>
  <c r="H692" i="24"/>
  <c r="H669" i="24"/>
  <c r="H672" i="24"/>
  <c r="H686" i="24"/>
  <c r="H711" i="24"/>
  <c r="H676" i="24"/>
  <c r="H646" i="24"/>
  <c r="H682" i="24"/>
  <c r="H679" i="24"/>
  <c r="H694" i="24"/>
  <c r="H684" i="24"/>
  <c r="H636" i="24"/>
  <c r="H685" i="24"/>
  <c r="H630" i="24"/>
  <c r="H677" i="24"/>
  <c r="H703" i="24"/>
  <c r="H712" i="24"/>
  <c r="H690" i="24"/>
  <c r="H691" i="24"/>
  <c r="H713" i="24"/>
  <c r="H673" i="24"/>
  <c r="H637" i="24"/>
  <c r="H638" i="24"/>
  <c r="H697" i="24"/>
  <c r="H629" i="24"/>
  <c r="I629" i="24" s="1"/>
  <c r="H689" i="24"/>
  <c r="H675" i="24"/>
  <c r="H683" i="24"/>
  <c r="H706" i="24"/>
  <c r="H708" i="24"/>
  <c r="H687" i="24"/>
  <c r="H698" i="24"/>
  <c r="H631" i="24"/>
  <c r="H700" i="24"/>
  <c r="H678" i="24"/>
  <c r="H710" i="24"/>
  <c r="H688" i="24"/>
  <c r="H716" i="24"/>
  <c r="H699" i="24"/>
  <c r="H642" i="24"/>
  <c r="H693" i="24"/>
  <c r="H633" i="24"/>
  <c r="H640" i="24"/>
  <c r="H707" i="24"/>
  <c r="H668" i="24"/>
  <c r="H704" i="24"/>
  <c r="H674" i="24"/>
  <c r="H632" i="24"/>
  <c r="H715" i="34"/>
  <c r="I629" i="34"/>
  <c r="I674" i="24" l="1"/>
  <c r="I675" i="24"/>
  <c r="I686" i="24"/>
  <c r="I631" i="24"/>
  <c r="I702" i="24"/>
  <c r="I641" i="24"/>
  <c r="I645" i="24"/>
  <c r="I672" i="24"/>
  <c r="I703" i="24"/>
  <c r="I696" i="24"/>
  <c r="I638" i="24"/>
  <c r="I644" i="24"/>
  <c r="I681" i="24"/>
  <c r="I707" i="24"/>
  <c r="I680" i="24"/>
  <c r="I701" i="24"/>
  <c r="I685" i="24"/>
  <c r="I689" i="24"/>
  <c r="I639" i="24"/>
  <c r="I712" i="24"/>
  <c r="I671" i="24"/>
  <c r="I692" i="24"/>
  <c r="I677" i="24"/>
  <c r="I695" i="24"/>
  <c r="I642" i="24"/>
  <c r="I711" i="24"/>
  <c r="I706" i="24"/>
  <c r="I694" i="24"/>
  <c r="I635" i="24"/>
  <c r="I668" i="24"/>
  <c r="I704" i="24"/>
  <c r="I646" i="24"/>
  <c r="I709" i="24"/>
  <c r="I700" i="24"/>
  <c r="I699" i="24"/>
  <c r="I679" i="24"/>
  <c r="I691" i="24"/>
  <c r="I676" i="24"/>
  <c r="I632" i="24"/>
  <c r="I637" i="24"/>
  <c r="I716" i="24"/>
  <c r="I683" i="24"/>
  <c r="I643" i="24"/>
  <c r="I634" i="24"/>
  <c r="I684" i="24"/>
  <c r="I670" i="24"/>
  <c r="I698" i="24"/>
  <c r="I678" i="24"/>
  <c r="I647" i="24"/>
  <c r="I697" i="24"/>
  <c r="I688" i="24"/>
  <c r="I682" i="24"/>
  <c r="I705" i="24"/>
  <c r="I690" i="24"/>
  <c r="I708" i="24"/>
  <c r="I713" i="24"/>
  <c r="I636" i="24"/>
  <c r="I693" i="24"/>
  <c r="I687" i="24"/>
  <c r="I673" i="24"/>
  <c r="I640" i="24"/>
  <c r="I630" i="24"/>
  <c r="J630" i="24" s="1"/>
  <c r="I669" i="24"/>
  <c r="I633" i="24"/>
  <c r="I710" i="24"/>
  <c r="H715" i="24"/>
  <c r="I713" i="34"/>
  <c r="I705" i="34"/>
  <c r="I710" i="34"/>
  <c r="I702" i="34"/>
  <c r="I712" i="34"/>
  <c r="I704" i="34"/>
  <c r="I696" i="34"/>
  <c r="I688" i="34"/>
  <c r="I709" i="34"/>
  <c r="I701" i="34"/>
  <c r="I693" i="34"/>
  <c r="I711" i="34"/>
  <c r="I703" i="34"/>
  <c r="I698" i="34"/>
  <c r="I686" i="34"/>
  <c r="I685" i="34"/>
  <c r="I677" i="34"/>
  <c r="I669" i="34"/>
  <c r="I707" i="34"/>
  <c r="I682" i="34"/>
  <c r="I674" i="34"/>
  <c r="I697" i="34"/>
  <c r="I695" i="34"/>
  <c r="I679" i="34"/>
  <c r="I671" i="34"/>
  <c r="I699" i="34"/>
  <c r="I684" i="34"/>
  <c r="I676" i="34"/>
  <c r="I668" i="34"/>
  <c r="I694" i="34"/>
  <c r="I692" i="34"/>
  <c r="I690" i="34"/>
  <c r="I681" i="34"/>
  <c r="I673" i="34"/>
  <c r="I716" i="34"/>
  <c r="I708" i="34"/>
  <c r="I700" i="34"/>
  <c r="I691" i="34"/>
  <c r="I678" i="34"/>
  <c r="I670" i="34"/>
  <c r="I647" i="34"/>
  <c r="I646" i="34"/>
  <c r="I645" i="34"/>
  <c r="I706" i="34"/>
  <c r="I689" i="34"/>
  <c r="I687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0" i="34"/>
  <c r="I672" i="34"/>
  <c r="J702" i="24" l="1"/>
  <c r="J712" i="24"/>
  <c r="J694" i="24"/>
  <c r="J676" i="24"/>
  <c r="J710" i="24"/>
  <c r="J690" i="24"/>
  <c r="J683" i="24"/>
  <c r="J705" i="24"/>
  <c r="J703" i="24"/>
  <c r="J635" i="24"/>
  <c r="J681" i="24"/>
  <c r="J685" i="24"/>
  <c r="J679" i="24"/>
  <c r="J686" i="24"/>
  <c r="J675" i="24"/>
  <c r="J684" i="24"/>
  <c r="J706" i="24"/>
  <c r="J693" i="24"/>
  <c r="J641" i="24"/>
  <c r="J711" i="24"/>
  <c r="J642" i="24"/>
  <c r="J631" i="24"/>
  <c r="J688" i="24"/>
  <c r="J644" i="24"/>
  <c r="J704" i="24"/>
  <c r="J639" i="24"/>
  <c r="J674" i="24"/>
  <c r="J699" i="24"/>
  <c r="J696" i="24"/>
  <c r="J634" i="24"/>
  <c r="J638" i="24"/>
  <c r="J646" i="24"/>
  <c r="J680" i="24"/>
  <c r="J637" i="24"/>
  <c r="J640" i="24"/>
  <c r="J687" i="24"/>
  <c r="J647" i="24"/>
  <c r="J697" i="24"/>
  <c r="J636" i="24"/>
  <c r="J709" i="24"/>
  <c r="J673" i="24"/>
  <c r="J645" i="24"/>
  <c r="J671" i="24"/>
  <c r="J700" i="24"/>
  <c r="J691" i="24"/>
  <c r="J632" i="24"/>
  <c r="J678" i="24"/>
  <c r="J698" i="24"/>
  <c r="J713" i="24"/>
  <c r="J670" i="24"/>
  <c r="J701" i="24"/>
  <c r="J716" i="24"/>
  <c r="J668" i="24"/>
  <c r="J633" i="24"/>
  <c r="J672" i="24"/>
  <c r="J692" i="24"/>
  <c r="J695" i="24"/>
  <c r="J708" i="24"/>
  <c r="J669" i="24"/>
  <c r="J682" i="24"/>
  <c r="J689" i="24"/>
  <c r="J677" i="24"/>
  <c r="J643" i="24"/>
  <c r="J707" i="24"/>
  <c r="I715" i="24"/>
  <c r="I715" i="34"/>
  <c r="J630" i="34"/>
  <c r="L647" i="24" l="1"/>
  <c r="L691" i="24" s="1"/>
  <c r="K644" i="24"/>
  <c r="K683" i="24" s="1"/>
  <c r="L676" i="24"/>
  <c r="L668" i="24"/>
  <c r="L701" i="24"/>
  <c r="L710" i="24"/>
  <c r="J715" i="24"/>
  <c r="J710" i="34"/>
  <c r="J702" i="34"/>
  <c r="J716" i="34"/>
  <c r="J707" i="34"/>
  <c r="J699" i="34"/>
  <c r="J709" i="34"/>
  <c r="J701" i="34"/>
  <c r="J693" i="34"/>
  <c r="J685" i="34"/>
  <c r="J706" i="34"/>
  <c r="J698" i="34"/>
  <c r="J690" i="34"/>
  <c r="J708" i="34"/>
  <c r="J700" i="34"/>
  <c r="J704" i="34"/>
  <c r="J682" i="34"/>
  <c r="J674" i="34"/>
  <c r="J697" i="34"/>
  <c r="J695" i="34"/>
  <c r="J679" i="34"/>
  <c r="J671" i="34"/>
  <c r="J712" i="34"/>
  <c r="J696" i="34"/>
  <c r="J684" i="34"/>
  <c r="J676" i="34"/>
  <c r="J668" i="34"/>
  <c r="J705" i="34"/>
  <c r="J694" i="34"/>
  <c r="J692" i="34"/>
  <c r="J681" i="34"/>
  <c r="J673" i="34"/>
  <c r="J691" i="34"/>
  <c r="J678" i="34"/>
  <c r="J670" i="34"/>
  <c r="J647" i="34"/>
  <c r="J646" i="34"/>
  <c r="J645" i="34"/>
  <c r="J713" i="34"/>
  <c r="J703" i="34"/>
  <c r="J689" i="34"/>
  <c r="J687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8" i="34"/>
  <c r="J680" i="34"/>
  <c r="J672" i="34"/>
  <c r="J711" i="34"/>
  <c r="J686" i="34"/>
  <c r="J677" i="34"/>
  <c r="J669" i="34"/>
  <c r="K710" i="24" l="1"/>
  <c r="M710" i="24" s="1"/>
  <c r="C215" i="32" s="1"/>
  <c r="L684" i="24"/>
  <c r="L690" i="24"/>
  <c r="L683" i="24"/>
  <c r="L675" i="24"/>
  <c r="K669" i="24"/>
  <c r="M669" i="24" s="1"/>
  <c r="D23" i="32" s="1"/>
  <c r="L716" i="24"/>
  <c r="L680" i="24"/>
  <c r="L711" i="24"/>
  <c r="L671" i="24"/>
  <c r="L698" i="24"/>
  <c r="K672" i="24"/>
  <c r="L707" i="24"/>
  <c r="L673" i="24"/>
  <c r="K696" i="24"/>
  <c r="K705" i="24"/>
  <c r="L682" i="24"/>
  <c r="L677" i="24"/>
  <c r="L697" i="24"/>
  <c r="L688" i="24"/>
  <c r="L709" i="24"/>
  <c r="K708" i="24"/>
  <c r="M708" i="24" s="1"/>
  <c r="H183" i="32" s="1"/>
  <c r="L669" i="24"/>
  <c r="L692" i="24"/>
  <c r="L689" i="24"/>
  <c r="L693" i="24"/>
  <c r="L686" i="24"/>
  <c r="L702" i="24"/>
  <c r="K677" i="24"/>
  <c r="M677" i="24" s="1"/>
  <c r="L700" i="24"/>
  <c r="L705" i="24"/>
  <c r="L678" i="24"/>
  <c r="L712" i="24"/>
  <c r="L674" i="24"/>
  <c r="L703" i="24"/>
  <c r="K682" i="24"/>
  <c r="L696" i="24"/>
  <c r="L695" i="24"/>
  <c r="L706" i="24"/>
  <c r="M706" i="24" s="1"/>
  <c r="F183" i="32" s="1"/>
  <c r="L713" i="24"/>
  <c r="L685" i="24"/>
  <c r="K679" i="24"/>
  <c r="M679" i="24" s="1"/>
  <c r="L687" i="24"/>
  <c r="L694" i="24"/>
  <c r="L679" i="24"/>
  <c r="L708" i="24"/>
  <c r="L704" i="24"/>
  <c r="L670" i="24"/>
  <c r="L699" i="24"/>
  <c r="K676" i="24"/>
  <c r="M676" i="24" s="1"/>
  <c r="D55" i="32" s="1"/>
  <c r="K678" i="24"/>
  <c r="K706" i="24"/>
  <c r="K691" i="24"/>
  <c r="M691" i="24" s="1"/>
  <c r="E55" i="32" s="1"/>
  <c r="K675" i="24"/>
  <c r="M675" i="24" s="1"/>
  <c r="C55" i="32" s="1"/>
  <c r="K698" i="24"/>
  <c r="K685" i="24"/>
  <c r="K681" i="24"/>
  <c r="K671" i="24"/>
  <c r="M671" i="24" s="1"/>
  <c r="F23" i="32" s="1"/>
  <c r="K686" i="24"/>
  <c r="M686" i="24" s="1"/>
  <c r="G87" i="32" s="1"/>
  <c r="K712" i="24"/>
  <c r="K702" i="24"/>
  <c r="K707" i="24"/>
  <c r="M707" i="24" s="1"/>
  <c r="G183" i="32" s="1"/>
  <c r="K713" i="24"/>
  <c r="M713" i="24" s="1"/>
  <c r="F215" i="32" s="1"/>
  <c r="K668" i="24"/>
  <c r="M668" i="24" s="1"/>
  <c r="K709" i="24"/>
  <c r="M709" i="24" s="1"/>
  <c r="I183" i="32" s="1"/>
  <c r="K711" i="24"/>
  <c r="M711" i="24" s="1"/>
  <c r="D215" i="32" s="1"/>
  <c r="L672" i="24"/>
  <c r="M702" i="24"/>
  <c r="I151" i="32" s="1"/>
  <c r="M705" i="24"/>
  <c r="E183" i="32" s="1"/>
  <c r="K694" i="24"/>
  <c r="M694" i="24" s="1"/>
  <c r="H119" i="32" s="1"/>
  <c r="L681" i="24"/>
  <c r="M696" i="24"/>
  <c r="C151" i="32" s="1"/>
  <c r="K690" i="24"/>
  <c r="M690" i="24" s="1"/>
  <c r="D119" i="32" s="1"/>
  <c r="K695" i="24"/>
  <c r="K701" i="24"/>
  <c r="M701" i="24" s="1"/>
  <c r="H151" i="32" s="1"/>
  <c r="K703" i="24"/>
  <c r="M703" i="24" s="1"/>
  <c r="C183" i="32" s="1"/>
  <c r="K674" i="24"/>
  <c r="K673" i="24"/>
  <c r="M673" i="24" s="1"/>
  <c r="H23" i="32" s="1"/>
  <c r="K670" i="24"/>
  <c r="M670" i="24" s="1"/>
  <c r="E23" i="32" s="1"/>
  <c r="K692" i="24"/>
  <c r="M678" i="24"/>
  <c r="K693" i="24"/>
  <c r="K697" i="24"/>
  <c r="M697" i="24" s="1"/>
  <c r="D151" i="32" s="1"/>
  <c r="K684" i="24"/>
  <c r="K699" i="24"/>
  <c r="K687" i="24"/>
  <c r="M687" i="24" s="1"/>
  <c r="H87" i="32" s="1"/>
  <c r="K689" i="24"/>
  <c r="M689" i="24" s="1"/>
  <c r="C119" i="32" s="1"/>
  <c r="K716" i="24"/>
  <c r="K688" i="24"/>
  <c r="M688" i="24" s="1"/>
  <c r="I87" i="32" s="1"/>
  <c r="K680" i="24"/>
  <c r="M680" i="24" s="1"/>
  <c r="H55" i="32" s="1"/>
  <c r="K704" i="24"/>
  <c r="M704" i="24" s="1"/>
  <c r="D183" i="32" s="1"/>
  <c r="K700" i="24"/>
  <c r="M683" i="24"/>
  <c r="D87" i="32" s="1"/>
  <c r="M682" i="24"/>
  <c r="C87" i="32" s="1"/>
  <c r="M672" i="24"/>
  <c r="G23" i="32" s="1"/>
  <c r="M698" i="24"/>
  <c r="E151" i="32" s="1"/>
  <c r="L647" i="34"/>
  <c r="K644" i="34"/>
  <c r="J715" i="34"/>
  <c r="M685" i="24" l="1"/>
  <c r="F87" i="32" s="1"/>
  <c r="M674" i="24"/>
  <c r="I23" i="32" s="1"/>
  <c r="M700" i="24"/>
  <c r="G151" i="32" s="1"/>
  <c r="M684" i="24"/>
  <c r="E87" i="32" s="1"/>
  <c r="M712" i="24"/>
  <c r="E215" i="32" s="1"/>
  <c r="M693" i="24"/>
  <c r="G55" i="32" s="1"/>
  <c r="M695" i="24"/>
  <c r="I119" i="32" s="1"/>
  <c r="M692" i="24"/>
  <c r="F119" i="32" s="1"/>
  <c r="M699" i="24"/>
  <c r="F151" i="32" s="1"/>
  <c r="M681" i="24"/>
  <c r="I55" i="32" s="1"/>
  <c r="L715" i="24"/>
  <c r="E119" i="32"/>
  <c r="G119" i="32"/>
  <c r="K715" i="24"/>
  <c r="C23" i="32"/>
  <c r="K716" i="34"/>
  <c r="K707" i="34"/>
  <c r="K712" i="34"/>
  <c r="K704" i="34"/>
  <c r="K706" i="34"/>
  <c r="K698" i="34"/>
  <c r="K690" i="34"/>
  <c r="K711" i="34"/>
  <c r="K703" i="34"/>
  <c r="K695" i="34"/>
  <c r="K687" i="34"/>
  <c r="K713" i="34"/>
  <c r="K705" i="34"/>
  <c r="K709" i="34"/>
  <c r="K697" i="34"/>
  <c r="K679" i="34"/>
  <c r="K671" i="34"/>
  <c r="K696" i="34"/>
  <c r="K684" i="34"/>
  <c r="K676" i="34"/>
  <c r="K668" i="34"/>
  <c r="K702" i="34"/>
  <c r="K699" i="34"/>
  <c r="K694" i="34"/>
  <c r="K692" i="34"/>
  <c r="K681" i="34"/>
  <c r="K673" i="34"/>
  <c r="K693" i="34"/>
  <c r="K691" i="34"/>
  <c r="K678" i="34"/>
  <c r="K670" i="34"/>
  <c r="K710" i="34"/>
  <c r="K708" i="34"/>
  <c r="K700" i="34"/>
  <c r="K689" i="34"/>
  <c r="K683" i="34"/>
  <c r="K675" i="34"/>
  <c r="K688" i="34"/>
  <c r="K680" i="34"/>
  <c r="K672" i="34"/>
  <c r="K686" i="34"/>
  <c r="K677" i="34"/>
  <c r="K669" i="34"/>
  <c r="K701" i="34"/>
  <c r="K685" i="34"/>
  <c r="K682" i="34"/>
  <c r="K674" i="34"/>
  <c r="L716" i="34"/>
  <c r="L712" i="34"/>
  <c r="M712" i="34" s="1"/>
  <c r="L704" i="34"/>
  <c r="M704" i="34" s="1"/>
  <c r="L709" i="34"/>
  <c r="L701" i="34"/>
  <c r="M701" i="34" s="1"/>
  <c r="L711" i="34"/>
  <c r="M711" i="34" s="1"/>
  <c r="L703" i="34"/>
  <c r="L695" i="34"/>
  <c r="M695" i="34" s="1"/>
  <c r="L687" i="34"/>
  <c r="M687" i="34" s="1"/>
  <c r="L708" i="34"/>
  <c r="M708" i="34" s="1"/>
  <c r="L700" i="34"/>
  <c r="M700" i="34" s="1"/>
  <c r="L692" i="34"/>
  <c r="L710" i="34"/>
  <c r="L702" i="34"/>
  <c r="M702" i="34" s="1"/>
  <c r="L707" i="34"/>
  <c r="M707" i="34" s="1"/>
  <c r="L696" i="34"/>
  <c r="M696" i="34" s="1"/>
  <c r="L684" i="34"/>
  <c r="M684" i="34" s="1"/>
  <c r="L676" i="34"/>
  <c r="M676" i="34" s="1"/>
  <c r="L668" i="34"/>
  <c r="L699" i="34"/>
  <c r="M699" i="34" s="1"/>
  <c r="L694" i="34"/>
  <c r="L681" i="34"/>
  <c r="M681" i="34" s="1"/>
  <c r="L673" i="34"/>
  <c r="M673" i="34" s="1"/>
  <c r="L705" i="34"/>
  <c r="L693" i="34"/>
  <c r="M693" i="34" s="1"/>
  <c r="L691" i="34"/>
  <c r="M691" i="34" s="1"/>
  <c r="L678" i="34"/>
  <c r="L670" i="34"/>
  <c r="M670" i="34" s="1"/>
  <c r="L690" i="34"/>
  <c r="M690" i="34" s="1"/>
  <c r="L689" i="34"/>
  <c r="M689" i="34" s="1"/>
  <c r="L683" i="34"/>
  <c r="M683" i="34" s="1"/>
  <c r="L675" i="34"/>
  <c r="L713" i="34"/>
  <c r="M713" i="34" s="1"/>
  <c r="L688" i="34"/>
  <c r="M688" i="34" s="1"/>
  <c r="L680" i="34"/>
  <c r="M680" i="34" s="1"/>
  <c r="L672" i="34"/>
  <c r="L706" i="34"/>
  <c r="L686" i="34"/>
  <c r="L677" i="34"/>
  <c r="M677" i="34" s="1"/>
  <c r="L669" i="34"/>
  <c r="M669" i="34" s="1"/>
  <c r="L685" i="34"/>
  <c r="M685" i="34" s="1"/>
  <c r="L682" i="34"/>
  <c r="M682" i="34" s="1"/>
  <c r="L674" i="34"/>
  <c r="M674" i="34" s="1"/>
  <c r="L698" i="34"/>
  <c r="M698" i="34" s="1"/>
  <c r="L697" i="34"/>
  <c r="M697" i="34" s="1"/>
  <c r="L679" i="34"/>
  <c r="M679" i="34" s="1"/>
  <c r="L671" i="34"/>
  <c r="F55" i="32" l="1"/>
  <c r="M715" i="24"/>
  <c r="M675" i="34"/>
  <c r="M705" i="34"/>
  <c r="M703" i="34"/>
  <c r="M706" i="34"/>
  <c r="M694" i="34"/>
  <c r="M710" i="34"/>
  <c r="M686" i="34"/>
  <c r="K715" i="34"/>
  <c r="M672" i="34"/>
  <c r="M692" i="34"/>
  <c r="M709" i="34"/>
  <c r="M671" i="34"/>
  <c r="M678" i="34"/>
  <c r="L715" i="34"/>
  <c r="M668" i="34"/>
  <c r="M715" i="34" l="1"/>
</calcChain>
</file>

<file path=xl/sharedStrings.xml><?xml version="1.0" encoding="utf-8"?>
<sst xmlns="http://schemas.openxmlformats.org/spreadsheetml/2006/main" count="4862" uniqueCount="1380">
  <si>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</si>
  <si>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</si>
  <si>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</si>
  <si>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</si>
  <si>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</si>
  <si>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</si>
  <si>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</si>
  <si>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</si>
  <si>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</si>
  <si>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</si>
  <si>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</si>
  <si>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</si>
  <si>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</si>
  <si>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</si>
  <si>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</si>
  <si>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</si>
  <si>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</si>
  <si>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</si>
  <si>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</si>
  <si>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</si>
  <si>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</si>
  <si>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</si>
  <si>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</si>
  <si>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</si>
  <si>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</si>
  <si>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</si>
  <si>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</si>
  <si>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</si>
  <si>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</si>
  <si>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</si>
  <si>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</si>
  <si>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</si>
  <si>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</si>
  <si>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</si>
  <si>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</si>
  <si>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</si>
  <si>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</si>
  <si>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</si>
  <si>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</si>
  <si>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</si>
  <si>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</si>
  <si>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</si>
  <si>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</si>
  <si>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</si>
  <si>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</si>
  <si>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</si>
  <si>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</si>
  <si>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</si>
  <si>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</si>
  <si>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</si>
  <si>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</si>
  <si>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</si>
  <si>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</si>
  <si>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</si>
  <si>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</si>
  <si>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</si>
  <si>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</si>
  <si>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</si>
  <si>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</si>
  <si>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</si>
  <si>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</si>
  <si>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</si>
  <si>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</si>
  <si>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</si>
  <si>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</si>
  <si>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</si>
  <si>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</si>
  <si>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</si>
  <si>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</si>
  <si>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</si>
  <si>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</si>
  <si>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</si>
  <si>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</si>
  <si>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</si>
  <si>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</si>
  <si>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</si>
  <si>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</si>
  <si>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</si>
  <si>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</si>
  <si>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</si>
  <si>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</si>
  <si>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</si>
  <si>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</si>
  <si>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</si>
  <si>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</si>
  <si>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</si>
  <si>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</si>
  <si>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</si>
  <si>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</si>
  <si>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</si>
  <si>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</si>
  <si>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</si>
  <si>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</si>
  <si>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</si>
  <si>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</si>
  <si>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</si>
  <si>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</si>
  <si>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</si>
  <si>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</si>
  <si>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</si>
  <si>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</si>
  <si>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</si>
  <si>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</si>
  <si>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</si>
  <si>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</si>
  <si>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</si>
  <si>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</si>
  <si>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</si>
  <si>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</si>
  <si>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</si>
  <si>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</si>
  <si>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</si>
  <si>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</si>
  <si>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</si>
  <si>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</si>
  <si>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</si>
  <si>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</si>
  <si>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</si>
  <si>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</si>
  <si>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</si>
  <si>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</si>
  <si>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</si>
  <si>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</si>
  <si>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</si>
  <si>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</si>
  <si>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</si>
  <si>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</si>
  <si>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</si>
  <si>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</si>
  <si>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</si>
  <si>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</si>
  <si>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</si>
  <si>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</si>
  <si>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</si>
  <si>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</si>
  <si>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</si>
  <si>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</si>
  <si>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</si>
  <si>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</si>
  <si>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</si>
  <si>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</si>
  <si>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</si>
  <si>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</si>
  <si>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</si>
  <si>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</si>
  <si>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</si>
  <si>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</si>
  <si>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</si>
  <si>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</si>
  <si>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</si>
  <si>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</si>
  <si>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</si>
  <si>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</si>
  <si>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</si>
  <si>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</si>
  <si>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</si>
  <si>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</si>
  <si>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</si>
  <si>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</si>
  <si>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</si>
  <si>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</si>
  <si>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</si>
  <si>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</si>
  <si>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</si>
  <si>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</si>
  <si>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</si>
  <si>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</si>
  <si>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</si>
  <si>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</si>
  <si>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</si>
  <si>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</si>
  <si>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</si>
  <si>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</si>
  <si>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</si>
  <si>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</si>
  <si>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</si>
  <si>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</si>
  <si>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</si>
  <si>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</si>
  <si>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</si>
  <si>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</si>
  <si>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</si>
  <si>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</si>
  <si>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</si>
  <si>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</si>
  <si>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</si>
  <si>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</si>
  <si>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</si>
  <si>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</si>
  <si>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</si>
  <si>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</si>
  <si>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</si>
  <si>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</si>
  <si>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</si>
  <si>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</si>
  <si>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</si>
  <si>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</si>
  <si>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</si>
  <si>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</si>
  <si>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</si>
  <si>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</si>
  <si>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</si>
  <si>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</si>
  <si>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</si>
  <si>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</si>
  <si>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</si>
  <si>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</si>
  <si>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</si>
  <si>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</si>
  <si>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</si>
  <si>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</si>
  <si>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</si>
  <si>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</si>
  <si>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</si>
  <si>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</si>
  <si>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</si>
  <si>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</si>
  <si>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</si>
  <si>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</si>
  <si>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</si>
  <si>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</si>
  <si>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</si>
  <si>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</si>
  <si>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</si>
  <si>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</si>
  <si>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</si>
  <si>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</si>
  <si>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</si>
  <si>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</si>
  <si>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</si>
  <si>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</si>
  <si>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</si>
  <si>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</si>
  <si>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</si>
  <si>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</si>
  <si>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</si>
  <si>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</si>
  <si>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</si>
  <si>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</si>
  <si>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</si>
  <si>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</si>
  <si>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</si>
  <si>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</si>
  <si>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</si>
  <si>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</si>
  <si>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</si>
  <si>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</si>
  <si>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</si>
  <si>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</si>
  <si>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</si>
  <si>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</si>
  <si>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</si>
  <si>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</si>
  <si>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</si>
  <si>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</si>
  <si>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</si>
  <si>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</si>
  <si>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</si>
  <si>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</si>
  <si>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</si>
  <si>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</si>
  <si>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</si>
  <si>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</si>
  <si>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</si>
  <si>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</si>
  <si>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</si>
  <si>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</si>
  <si>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</si>
  <si>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</si>
  <si>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</si>
  <si>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</si>
  <si>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</si>
  <si>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</si>
  <si>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</si>
  <si>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</si>
  <si>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</si>
  <si>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</si>
  <si>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</si>
  <si>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</si>
  <si>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</si>
  <si>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</si>
  <si>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</si>
  <si>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</si>
  <si>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</si>
  <si>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</si>
  <si>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</si>
  <si>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</si>
  <si>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</si>
  <si>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</si>
  <si>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</si>
  <si>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</si>
  <si>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</si>
  <si>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</si>
  <si>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</si>
  <si>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</si>
  <si>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</si>
  <si>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</si>
  <si>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</si>
  <si>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</si>
  <si>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</si>
  <si>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106</t>
  </si>
  <si>
    <t>Hospital Name</t>
  </si>
  <si>
    <t>CASCADE VALLEY HOSPITAL</t>
  </si>
  <si>
    <t>Mailing Address</t>
  </si>
  <si>
    <t>330 S. STILLAGUAMISH AVE.</t>
  </si>
  <si>
    <t>City</t>
  </si>
  <si>
    <t>Arlington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</si>
  <si>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</si>
  <si>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</si>
  <si>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</si>
  <si>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</si>
  <si>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</si>
  <si>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</si>
  <si>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</si>
  <si>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</si>
  <si>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</si>
  <si>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(360)445-8514</t>
  </si>
  <si>
    <t>Facsimile Number</t>
  </si>
  <si>
    <t>(360)445-8522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</si>
  <si>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</si>
  <si>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</si>
  <si>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</si>
  <si>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</si>
  <si>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</si>
  <si>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</si>
  <si>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</si>
  <si>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</si>
  <si>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</si>
  <si>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</si>
  <si>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</si>
  <si>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</si>
  <si>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</si>
  <si>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</si>
  <si>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</si>
  <si>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</si>
  <si>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</si>
  <si>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</si>
  <si>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</si>
  <si>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</si>
  <si>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</si>
  <si>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</si>
  <si>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</si>
  <si>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</si>
  <si>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</si>
  <si>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</si>
  <si>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</si>
  <si>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</si>
  <si>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</si>
  <si>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</si>
  <si>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</si>
  <si>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</si>
  <si>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</si>
  <si>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</si>
  <si>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</si>
  <si>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</si>
  <si>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</si>
  <si>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</si>
  <si>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</si>
  <si>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</si>
  <si>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</si>
  <si>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</si>
  <si>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</si>
  <si>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</si>
  <si>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</si>
  <si>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</si>
  <si>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</si>
  <si>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</si>
  <si>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</si>
  <si>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</si>
  <si>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</si>
  <si>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</si>
  <si>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</si>
  <si>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</si>
  <si>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</si>
  <si>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</si>
  <si>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</si>
  <si>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</si>
  <si>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</si>
  <si>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</si>
  <si>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</si>
  <si>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</si>
  <si>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</si>
  <si>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</si>
  <si>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</si>
  <si>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</si>
  <si>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</si>
  <si>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</si>
  <si>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</si>
  <si>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</si>
  <si>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</si>
  <si>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</si>
  <si>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</si>
  <si>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</si>
  <si>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</si>
  <si>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</si>
  <si>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</si>
  <si>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</si>
  <si>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</si>
  <si>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</si>
  <si>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</si>
  <si>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</si>
  <si>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</si>
  <si>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</si>
  <si>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</si>
  <si>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</si>
  <si>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</si>
  <si>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</si>
  <si>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</si>
  <si>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</si>
  <si>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</si>
  <si>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</si>
  <si>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</si>
  <si>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</si>
  <si>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</si>
  <si>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</si>
  <si>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</si>
  <si>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</si>
  <si>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</si>
  <si>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</si>
  <si>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</si>
  <si>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</si>
  <si>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</si>
  <si>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</si>
  <si>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</si>
  <si>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</si>
  <si>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</si>
  <si>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</si>
  <si>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</si>
  <si>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</si>
  <si>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</si>
  <si>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</si>
  <si>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</si>
  <si>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</si>
  <si>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</si>
  <si>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</si>
  <si>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</si>
  <si>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</si>
  <si>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</si>
  <si>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</si>
  <si>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</si>
  <si>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</si>
  <si>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</si>
  <si>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</si>
  <si>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</si>
  <si>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</si>
  <si>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</si>
  <si>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</si>
  <si>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</si>
  <si>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</si>
  <si>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</si>
  <si>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</si>
  <si>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</si>
  <si>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</si>
  <si>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</si>
  <si>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</si>
  <si>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</si>
  <si>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</si>
  <si>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</si>
  <si>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</si>
  <si>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</si>
  <si>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</si>
  <si>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</si>
  <si>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</si>
  <si>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</si>
  <si>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</si>
  <si>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</si>
  <si>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</si>
  <si>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</si>
  <si>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</si>
  <si>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</si>
  <si>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</si>
  <si>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</si>
  <si>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</si>
  <si>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</si>
  <si>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</si>
  <si>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</si>
  <si>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</si>
  <si>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</si>
  <si>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</si>
  <si>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</si>
  <si>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</si>
  <si>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</si>
  <si>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</si>
  <si>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</si>
  <si>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</si>
  <si>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</si>
  <si>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</si>
  <si>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</si>
  <si>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</si>
  <si>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</si>
  <si>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</si>
  <si>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</si>
  <si>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</si>
  <si>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</si>
  <si>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</si>
  <si>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</si>
  <si>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</si>
  <si>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</si>
  <si>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</si>
  <si>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</si>
  <si>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</si>
  <si>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</si>
  <si>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</si>
  <si>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</si>
  <si>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</si>
  <si>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</si>
  <si>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</si>
  <si>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</si>
  <si>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</si>
  <si>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</si>
  <si>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</si>
  <si>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</si>
  <si>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</si>
  <si>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</si>
  <si>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</si>
  <si>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</si>
  <si>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</si>
  <si>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</si>
  <si>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</si>
  <si>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</si>
  <si>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</si>
  <si>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</si>
  <si>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</si>
  <si>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</si>
  <si>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</si>
  <si>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</si>
  <si>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</si>
  <si>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</si>
  <si>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</si>
  <si>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</si>
  <si>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</si>
  <si>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</si>
  <si>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</si>
  <si>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</si>
  <si>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</si>
  <si>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</si>
  <si>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</si>
  <si>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</si>
  <si>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</si>
  <si>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</si>
  <si>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</si>
  <si>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</si>
  <si>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</si>
  <si>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</si>
  <si>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</si>
  <si>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</si>
  <si>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</si>
  <si>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</si>
  <si>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</si>
  <si>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</si>
  <si>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</si>
  <si>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</si>
  <si>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</si>
  <si>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</si>
  <si>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</si>
  <si>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</si>
  <si>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</si>
  <si>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</si>
  <si>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</si>
  <si>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</si>
  <si>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</si>
  <si>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</si>
  <si>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</si>
  <si>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</si>
  <si>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</si>
  <si>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</si>
  <si>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</si>
  <si>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</si>
  <si>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</si>
  <si>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</si>
  <si>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</si>
  <si>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</si>
  <si>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</si>
  <si>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</si>
  <si>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</si>
  <si>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</si>
  <si>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</si>
  <si>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</si>
  <si>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</si>
  <si>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</si>
  <si>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</si>
  <si>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</si>
  <si>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</si>
  <si>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</si>
  <si>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</si>
  <si>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</si>
  <si>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</si>
  <si>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</si>
  <si>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</si>
  <si>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</si>
  <si>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</si>
  <si>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</si>
  <si>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</si>
  <si>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</si>
  <si>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</si>
  <si>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</si>
  <si>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</si>
  <si>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</si>
  <si>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</si>
  <si>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</si>
  <si>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</si>
  <si>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</si>
  <si>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</si>
  <si>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</si>
  <si>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</si>
  <si>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</si>
  <si>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</si>
  <si>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</si>
  <si>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</si>
  <si>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</si>
  <si>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</si>
  <si>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</si>
  <si>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</si>
  <si>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</si>
  <si>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</si>
  <si>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</si>
  <si>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</si>
  <si>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</si>
  <si>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</si>
  <si>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</si>
  <si>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</si>
  <si>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</si>
  <si>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</si>
  <si>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</si>
  <si>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</si>
  <si>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</si>
  <si>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</si>
  <si>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</si>
  <si>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</si>
  <si>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</si>
  <si>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</si>
  <si>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</si>
  <si>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</si>
  <si>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</si>
  <si>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</si>
  <si>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</si>
  <si>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</si>
  <si>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</si>
  <si>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</si>
  <si>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</si>
  <si>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</si>
  <si>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</si>
  <si>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</si>
  <si>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</si>
  <si>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</si>
  <si>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</si>
  <si>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</si>
  <si>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</si>
  <si>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</si>
  <si>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</si>
  <si>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</si>
  <si>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</si>
  <si>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</si>
  <si>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</si>
  <si>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</si>
  <si>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</si>
  <si>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</si>
  <si>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</si>
  <si>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</si>
  <si>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</si>
  <si>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</si>
  <si>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</si>
  <si>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</si>
  <si>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</si>
  <si>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</si>
  <si>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</si>
  <si>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</si>
  <si>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</si>
  <si>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</si>
  <si>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</si>
  <si>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</si>
  <si>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</si>
  <si>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</si>
  <si>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</si>
  <si>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</si>
  <si>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</si>
  <si>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</si>
  <si>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</si>
  <si>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</si>
  <si>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</si>
  <si>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</si>
  <si>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</si>
  <si>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</si>
  <si>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</si>
  <si>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</si>
  <si>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</si>
  <si>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</si>
  <si>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</si>
  <si>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</si>
  <si>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</si>
  <si>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</si>
  <si>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</si>
  <si>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</si>
  <si>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</si>
  <si>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</si>
  <si>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</si>
  <si>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</si>
  <si>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</si>
  <si>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</si>
  <si>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</si>
  <si>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</si>
  <si>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</si>
  <si>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</si>
  <si>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</si>
  <si>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</si>
  <si>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</si>
  <si>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</si>
  <si>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</si>
  <si>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</si>
  <si>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</si>
  <si>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</si>
  <si>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</si>
  <si>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</si>
  <si>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</si>
  <si>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</si>
  <si>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</si>
  <si>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</si>
  <si>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</si>
  <si>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</si>
  <si>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</si>
  <si>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</si>
  <si>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</si>
  <si>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</si>
  <si>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</si>
  <si>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</si>
  <si>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</si>
  <si>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</si>
  <si>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</si>
  <si>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</si>
  <si>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</si>
  <si>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</si>
  <si>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</si>
  <si>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</si>
  <si>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</si>
  <si>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</si>
  <si>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</si>
  <si>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</si>
  <si>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</si>
  <si>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</si>
  <si>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</si>
  <si>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</si>
  <si>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</si>
  <si>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</si>
  <si>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</si>
  <si>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</si>
  <si>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</si>
  <si>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</si>
  <si>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</si>
  <si>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</si>
  <si>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</si>
  <si>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</si>
  <si>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</si>
  <si>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</si>
  <si>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</si>
  <si>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</si>
  <si>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</si>
  <si>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</si>
  <si>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</si>
  <si>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</si>
  <si>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</si>
  <si>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</si>
  <si>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</si>
  <si>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</si>
  <si>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</si>
  <si>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</si>
  <si>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</si>
  <si>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</si>
  <si>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</si>
  <si>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</si>
  <si>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</si>
  <si>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</si>
  <si>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</si>
  <si>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</si>
  <si>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</si>
  <si>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</si>
  <si>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</si>
  <si>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</si>
  <si>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</si>
  <si>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</si>
  <si>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</si>
  <si>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</si>
  <si>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</si>
  <si>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</si>
  <si>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</si>
  <si>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</si>
  <si>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</si>
  <si>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</si>
  <si>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</si>
  <si>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</si>
  <si>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</si>
  <si>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</si>
  <si>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</si>
  <si>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</si>
  <si>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</si>
  <si>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</si>
  <si>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</si>
  <si>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</si>
  <si>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</si>
  <si>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</si>
  <si>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</si>
  <si>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</si>
  <si>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</si>
  <si>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</si>
  <si>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</si>
  <si>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</si>
  <si>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</si>
  <si>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</si>
  <si>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</si>
  <si>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</si>
  <si>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</si>
  <si>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</si>
  <si>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</si>
  <si>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</si>
  <si>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</si>
  <si>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</si>
  <si>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</si>
  <si>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</si>
  <si>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</si>
  <si>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</si>
  <si>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</si>
  <si>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</si>
  <si>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</si>
  <si>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</si>
  <si>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</si>
  <si>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</si>
  <si>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</si>
  <si>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</si>
  <si>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</si>
  <si>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</si>
  <si>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</si>
  <si>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</si>
  <si>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</si>
  <si>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</si>
  <si>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</si>
  <si>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</si>
  <si>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</si>
  <si>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</si>
  <si>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</si>
  <si>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</si>
  <si>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</si>
  <si>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</si>
  <si>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</si>
  <si>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</si>
  <si>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</si>
  <si>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</si>
  <si>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</si>
  <si>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</si>
  <si>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</si>
  <si>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</si>
  <si>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</si>
  <si>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</si>
  <si>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</si>
  <si>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</si>
  <si>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</si>
  <si>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</si>
  <si>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</si>
  <si>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</si>
  <si>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</si>
  <si>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</si>
  <si>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</si>
  <si>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</si>
  <si>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</si>
  <si>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</si>
  <si>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</si>
  <si>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</si>
  <si>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</si>
  <si>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</si>
  <si>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</si>
  <si>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</si>
  <si>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</si>
  <si>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</si>
  <si>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</si>
  <si>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</si>
  <si>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</si>
  <si>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</si>
  <si>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</si>
  <si>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</si>
  <si>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</si>
  <si>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</si>
  <si>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</si>
  <si>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</si>
  <si>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</si>
  <si>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</si>
  <si>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</si>
  <si>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</si>
  <si>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</si>
  <si>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</si>
  <si>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</si>
  <si>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</si>
  <si>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</si>
  <si>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</si>
  <si>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</si>
  <si>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</si>
  <si>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</si>
  <si>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</si>
  <si>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</si>
  <si>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</si>
  <si>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</si>
  <si>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</si>
  <si>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</si>
  <si>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</si>
  <si>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</si>
  <si>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</si>
  <si>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</si>
  <si>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</si>
  <si>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</si>
  <si>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</si>
  <si>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</si>
  <si>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</si>
  <si>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</si>
  <si>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</si>
  <si>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</si>
  <si>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</si>
  <si>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</si>
  <si>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</si>
  <si>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</si>
  <si>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</si>
  <si>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</si>
  <si>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</si>
  <si>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</si>
  <si>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</si>
  <si>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</si>
  <si>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</si>
  <si>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</si>
  <si>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</si>
  <si>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</si>
  <si>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</si>
  <si>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</si>
  <si>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</si>
  <si>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</si>
  <si>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</si>
  <si>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</si>
  <si>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</si>
  <si>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</si>
  <si>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</si>
  <si>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</si>
  <si>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</si>
  <si>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</si>
  <si>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</si>
  <si>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</si>
  <si>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</si>
  <si>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</si>
  <si>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</si>
  <si>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</si>
  <si>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</si>
  <si>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</si>
  <si>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</si>
  <si>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</si>
  <si>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</si>
  <si>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</si>
  <si>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</si>
  <si>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</si>
  <si>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</si>
  <si>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</si>
  <si>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</si>
  <si>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</si>
  <si>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</si>
  <si>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</si>
  <si>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</si>
  <si>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</si>
  <si>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</si>
  <si>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</si>
  <si>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</si>
  <si>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</si>
  <si>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</si>
  <si>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</si>
  <si>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</si>
  <si>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</si>
  <si>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</si>
  <si>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</si>
  <si>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</si>
  <si>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</si>
  <si>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</si>
  <si>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</si>
  <si>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</si>
  <si>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</si>
  <si>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</si>
  <si>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</si>
  <si>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</si>
  <si>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</si>
  <si>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</si>
  <si>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</si>
  <si>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</si>
  <si>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</si>
  <si>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</si>
  <si>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</si>
  <si>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</si>
  <si>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</si>
  <si>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</si>
  <si>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</si>
  <si>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</si>
  <si>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</si>
  <si>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</si>
  <si>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</si>
  <si>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</si>
  <si>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</si>
  <si>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</si>
  <si>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</si>
  <si>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</si>
  <si>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</si>
  <si>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</si>
  <si>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</si>
  <si>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</si>
  <si>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</si>
  <si>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</si>
  <si>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</si>
  <si>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</si>
  <si>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</si>
  <si>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</si>
  <si>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</si>
  <si>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</si>
  <si>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</si>
  <si>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</si>
  <si>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</si>
  <si>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</si>
  <si>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</si>
  <si>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</si>
  <si>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</si>
  <si>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</si>
  <si>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</si>
  <si>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</si>
  <si>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</si>
  <si>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</si>
  <si>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</si>
  <si>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</si>
  <si>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</si>
  <si>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</si>
  <si>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</si>
  <si>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</si>
  <si>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</si>
  <si>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</si>
  <si>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</si>
  <si>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</si>
  <si>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</si>
  <si>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</si>
  <si>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</si>
  <si>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</si>
  <si>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</si>
  <si>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</si>
  <si>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</si>
  <si>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</si>
  <si>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</si>
  <si>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</si>
  <si>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</si>
  <si>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</si>
  <si>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</si>
  <si>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</si>
  <si>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</si>
  <si>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</si>
  <si>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</si>
  <si>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</si>
  <si>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</si>
  <si>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</si>
  <si>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</si>
  <si>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</si>
  <si>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</si>
  <si>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</si>
  <si>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</si>
  <si>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Brian Ivie</t>
  </si>
  <si>
    <t>Tamara Cesena</t>
  </si>
  <si>
    <t>Frei Burton</t>
  </si>
  <si>
    <t>Stephen Ong</t>
  </si>
  <si>
    <t>song@skagitregionalhealth.org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</si>
  <si>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</si>
  <si>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</si>
  <si>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</si>
  <si>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</si>
  <si>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</si>
  <si>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</si>
  <si>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</si>
  <si>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</si>
  <si>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</si>
  <si>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</si>
  <si>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</si>
  <si>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</si>
  <si>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</si>
  <si>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</si>
  <si>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</si>
  <si>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</si>
  <si>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</si>
  <si>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</si>
  <si>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</si>
  <si>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</si>
  <si>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</si>
  <si>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</si>
  <si>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</si>
  <si>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</si>
  <si>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</si>
  <si>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</si>
  <si>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</si>
  <si>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</si>
  <si>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</si>
  <si>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</si>
  <si>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</si>
  <si>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</si>
  <si>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</si>
  <si>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</si>
  <si>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</si>
  <si>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</si>
  <si>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</si>
  <si>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</si>
  <si>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</si>
  <si>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</si>
  <si>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</si>
  <si>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</si>
  <si>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</si>
  <si>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</si>
  <si>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</si>
  <si>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</si>
  <si>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</si>
  <si>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</si>
  <si>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</si>
  <si>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</si>
  <si>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</si>
  <si>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</si>
  <si>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</si>
  <si>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</si>
  <si>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</si>
  <si>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</si>
  <si>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</si>
  <si>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</si>
  <si>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</si>
  <si>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</si>
  <si>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</si>
  <si>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</si>
  <si>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</si>
  <si>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</si>
  <si>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</si>
  <si>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</si>
  <si>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</si>
  <si>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</si>
  <si>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</si>
  <si>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</si>
  <si>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</si>
  <si>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</si>
  <si>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</si>
  <si>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</si>
  <si>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</si>
  <si>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</si>
  <si>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</si>
  <si>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</si>
  <si>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</si>
  <si>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</si>
  <si>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</si>
  <si>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</si>
  <si>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</si>
  <si>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</si>
  <si>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</si>
  <si>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</si>
  <si>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</si>
  <si>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</si>
  <si>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</si>
  <si>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</si>
  <si>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</si>
  <si>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</si>
  <si>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</si>
  <si>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</si>
  <si>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</si>
  <si>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</si>
  <si>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</si>
  <si>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</si>
  <si>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</si>
  <si>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</si>
  <si>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</si>
  <si>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</si>
  <si>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</si>
  <si>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</si>
  <si>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</si>
  <si>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</si>
  <si>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</si>
  <si>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</si>
  <si>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</si>
  <si>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</si>
  <si>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</si>
  <si>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</si>
  <si>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</si>
  <si>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</si>
  <si>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</si>
  <si>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</si>
  <si>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</si>
  <si>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</si>
  <si>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</si>
  <si>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</si>
  <si>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</si>
  <si>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</si>
  <si>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</si>
  <si>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</si>
  <si>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</si>
  <si>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</si>
  <si>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</si>
  <si>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</si>
  <si>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</si>
  <si>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</si>
  <si>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</si>
  <si>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</si>
  <si>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</si>
  <si>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</si>
  <si>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</si>
  <si>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</si>
  <si>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</si>
  <si>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</si>
  <si>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</si>
  <si>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</si>
  <si>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</si>
  <si>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</si>
  <si>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</si>
  <si>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</si>
  <si>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</si>
  <si>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</si>
  <si>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</si>
  <si>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</si>
  <si>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</si>
  <si>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</si>
  <si>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</si>
  <si>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</si>
  <si>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</si>
  <si>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</si>
  <si>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</si>
  <si>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</si>
  <si>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</si>
  <si>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</si>
  <si>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</si>
  <si>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</si>
  <si>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</si>
  <si>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</si>
  <si>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</si>
  <si>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</si>
  <si>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</si>
  <si>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</si>
  <si>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</si>
  <si>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</si>
  <si>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</si>
  <si>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</si>
  <si>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</si>
  <si>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</si>
  <si>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</si>
  <si>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</si>
  <si>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</si>
  <si>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</si>
  <si>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</si>
  <si>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</si>
  <si>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</si>
  <si>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</si>
  <si>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</si>
  <si>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</si>
  <si>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</si>
  <si>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</si>
  <si>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</si>
  <si>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</si>
  <si>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</si>
  <si>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</si>
  <si>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</si>
  <si>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</si>
  <si>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</si>
  <si>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</si>
  <si>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</si>
  <si>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</si>
  <si>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</si>
  <si>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</si>
  <si>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</si>
  <si>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</si>
  <si>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</si>
  <si>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</si>
  <si>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</si>
  <si>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</si>
  <si>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</si>
  <si>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</si>
  <si>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</si>
  <si>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</si>
  <si>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</si>
  <si>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</si>
  <si>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</si>
  <si>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</si>
  <si>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</si>
  <si>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</si>
  <si>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</si>
  <si>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</si>
  <si>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</si>
  <si>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</si>
  <si>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</si>
  <si>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</si>
  <si>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</si>
  <si>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</si>
  <si>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</si>
  <si>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</si>
  <si>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</si>
  <si>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</si>
  <si>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</si>
  <si>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</si>
  <si>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</si>
  <si>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</si>
  <si>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</si>
  <si>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</si>
  <si>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</si>
  <si>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</si>
  <si>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</si>
  <si>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</si>
  <si>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</si>
  <si>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</si>
  <si>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</si>
  <si>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</si>
  <si>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</si>
  <si>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</si>
  <si>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</si>
  <si>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</si>
  <si>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</si>
  <si>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</si>
  <si>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</si>
  <si>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</si>
  <si>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</si>
  <si>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</si>
  <si>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</si>
  <si>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</si>
  <si>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</si>
  <si>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</si>
  <si>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</si>
  <si>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</si>
  <si>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</si>
  <si>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</si>
  <si>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</si>
  <si>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</si>
  <si>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</si>
  <si>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</si>
  <si>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</si>
  <si>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</si>
  <si>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</si>
  <si>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</si>
  <si>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</si>
  <si>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</si>
  <si>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</si>
  <si>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</si>
  <si>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</si>
  <si>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</si>
  <si>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</si>
  <si>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</si>
  <si>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</si>
  <si>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</si>
  <si>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</si>
  <si>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</si>
  <si>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</si>
  <si>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</si>
  <si>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</si>
  <si>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</si>
  <si>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</si>
  <si>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</si>
  <si>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</si>
  <si>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</si>
  <si>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</si>
  <si>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</si>
  <si>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</si>
  <si>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</si>
  <si>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</si>
  <si>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</si>
  <si>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</si>
  <si>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</si>
  <si>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</si>
  <si>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</si>
  <si>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</si>
  <si>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</si>
  <si>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</si>
  <si>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</si>
  <si>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</si>
  <si>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</si>
  <si>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</si>
  <si>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</si>
  <si>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</si>
  <si>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</si>
  <si>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</si>
  <si>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Made Cuts to birth center at CVH </t>
  </si>
  <si>
    <t>Made cuts to at CVH</t>
  </si>
  <si>
    <t>Made Delivery cuts at CVH</t>
  </si>
  <si>
    <t>Hired outside Phys resulting in high professional fees</t>
  </si>
  <si>
    <t>Reduction in Purchase Services expense</t>
  </si>
  <si>
    <t>Admin and Travel Miles</t>
  </si>
  <si>
    <t>Dues and Subs</t>
  </si>
  <si>
    <t>Min Order Fee</t>
  </si>
  <si>
    <t>Variance AP</t>
  </si>
  <si>
    <t>Interest Income</t>
  </si>
  <si>
    <t>Reimbursed Cost Rebates</t>
  </si>
  <si>
    <t>Sales and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</si>
</sst>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5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6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 applyAlignment="1">
      <alignment vertical="center"/>
    </xf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37" fontId="26" fillId="0" borderId="1" xfId="0" quotePrefix="1" applyFont="1" applyBorder="1" applyProtection="1">
      <protection locked="0"/>
    </xf>
    <xf numFmtId="38" fontId="26" fillId="29" borderId="14" xfId="0" applyNumberFormat="1" applyFont="1" applyFill="1" applyBorder="1" applyProtection="1">
      <protection locked="0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song@skagitregionalhealth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7108057</v>
      </c>
      <c r="C48" s="25">
        <f t="shared" ref="C48:AH48" si="0">IF($B$48,(ROUND((($B$48/$CE$61)*C61),0)))</f>
        <v>371808</v>
      </c>
      <c r="D48" s="25">
        <f t="shared" si="0"/>
        <v>0</v>
      </c>
      <c r="E48" s="25">
        <f t="shared" si="0"/>
        <v>1028942</v>
      </c>
      <c r="F48" s="25">
        <f t="shared" si="0"/>
        <v>178736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350182</v>
      </c>
      <c r="Q48" s="25">
        <f t="shared" si="0"/>
        <v>315739</v>
      </c>
      <c r="R48" s="25">
        <f t="shared" si="0"/>
        <v>18670</v>
      </c>
      <c r="S48" s="25">
        <f t="shared" si="0"/>
        <v>37650</v>
      </c>
      <c r="T48" s="25">
        <f t="shared" si="0"/>
        <v>0</v>
      </c>
      <c r="U48" s="25">
        <f t="shared" si="0"/>
        <v>354282</v>
      </c>
      <c r="V48" s="25">
        <f t="shared" si="0"/>
        <v>0</v>
      </c>
      <c r="W48" s="25">
        <f t="shared" si="0"/>
        <v>0</v>
      </c>
      <c r="X48" s="25">
        <f t="shared" si="0"/>
        <v>28654</v>
      </c>
      <c r="Y48" s="25">
        <f t="shared" si="0"/>
        <v>503576</v>
      </c>
      <c r="Z48" s="25">
        <f t="shared" si="0"/>
        <v>0</v>
      </c>
      <c r="AA48" s="25">
        <f t="shared" si="0"/>
        <v>32526</v>
      </c>
      <c r="AB48" s="25">
        <f t="shared" si="0"/>
        <v>244656</v>
      </c>
      <c r="AC48" s="25">
        <f t="shared" si="0"/>
        <v>180205</v>
      </c>
      <c r="AD48" s="25">
        <f t="shared" si="0"/>
        <v>0</v>
      </c>
      <c r="AE48" s="25">
        <f t="shared" si="0"/>
        <v>53705</v>
      </c>
      <c r="AF48" s="25">
        <f t="shared" si="0"/>
        <v>0</v>
      </c>
      <c r="AG48" s="25">
        <f t="shared" si="0"/>
        <v>875078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4500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1475360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1274</v>
      </c>
      <c r="AW48" s="25">
        <f t="shared" si="1"/>
        <v>0</v>
      </c>
      <c r="AX48" s="25">
        <f t="shared" si="1"/>
        <v>0</v>
      </c>
      <c r="AY48" s="25">
        <f t="shared" si="1"/>
        <v>175819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57753</v>
      </c>
      <c r="BE48" s="25">
        <f t="shared" si="1"/>
        <v>72159</v>
      </c>
      <c r="BF48" s="25">
        <f t="shared" si="1"/>
        <v>153512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0</v>
      </c>
      <c r="BK48" s="25">
        <f t="shared" si="1"/>
        <v>0</v>
      </c>
      <c r="BL48" s="25">
        <f t="shared" si="1"/>
        <v>122193</v>
      </c>
      <c r="BM48" s="25">
        <f t="shared" si="1"/>
        <v>0</v>
      </c>
      <c r="BN48" s="25">
        <f t="shared" si="1"/>
        <v>121302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23462</v>
      </c>
      <c r="BW48" s="25">
        <f t="shared" si="2"/>
        <v>12875</v>
      </c>
      <c r="BX48" s="25">
        <f t="shared" si="2"/>
        <v>78784</v>
      </c>
      <c r="BY48" s="25">
        <f t="shared" si="2"/>
        <v>238590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-3935</v>
      </c>
      <c r="CD48" s="25">
        <f t="shared" si="2"/>
        <v>0</v>
      </c>
      <c r="CE48" s="25">
        <f>SUM(C48:CD48)</f>
        <v>7108057</v>
      </c>
    </row>
    <row r="49" spans="1:83" x14ac:dyDescent="0.25">
      <c r="A49" s="16" t="s">
        <v>232</v>
      </c>
      <c r="B49" s="25">
        <f>B47+B48</f>
        <v>7108057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2067571</v>
      </c>
      <c r="C52" s="25">
        <f t="shared" ref="C52:AH52" si="3">IF($B$52,ROUND(($B$52/($CE$90+$CF$90)*C90),0))</f>
        <v>85694</v>
      </c>
      <c r="D52" s="25">
        <f t="shared" si="3"/>
        <v>0</v>
      </c>
      <c r="E52" s="25">
        <f t="shared" si="3"/>
        <v>136522</v>
      </c>
      <c r="F52" s="25">
        <f t="shared" si="3"/>
        <v>83427</v>
      </c>
      <c r="G52" s="25">
        <f t="shared" si="3"/>
        <v>0</v>
      </c>
      <c r="H52" s="25">
        <f t="shared" si="3"/>
        <v>0</v>
      </c>
      <c r="I52" s="25">
        <f t="shared" si="3"/>
        <v>0</v>
      </c>
      <c r="J52" s="25">
        <f t="shared" si="3"/>
        <v>3771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22742</v>
      </c>
      <c r="P52" s="25">
        <f t="shared" si="3"/>
        <v>112878</v>
      </c>
      <c r="Q52" s="25">
        <f t="shared" si="3"/>
        <v>18184</v>
      </c>
      <c r="R52" s="25">
        <f t="shared" si="3"/>
        <v>3748</v>
      </c>
      <c r="S52" s="25">
        <f t="shared" si="3"/>
        <v>34402</v>
      </c>
      <c r="T52" s="25">
        <f t="shared" si="3"/>
        <v>5714</v>
      </c>
      <c r="U52" s="25">
        <f t="shared" si="3"/>
        <v>43957</v>
      </c>
      <c r="V52" s="25">
        <f t="shared" si="3"/>
        <v>1990</v>
      </c>
      <c r="W52" s="25">
        <f t="shared" si="3"/>
        <v>0</v>
      </c>
      <c r="X52" s="25">
        <f t="shared" si="3"/>
        <v>11151</v>
      </c>
      <c r="Y52" s="25">
        <f t="shared" si="3"/>
        <v>91732</v>
      </c>
      <c r="Z52" s="25">
        <f t="shared" si="3"/>
        <v>0</v>
      </c>
      <c r="AA52" s="25">
        <f t="shared" si="3"/>
        <v>12933</v>
      </c>
      <c r="AB52" s="25">
        <f t="shared" si="3"/>
        <v>22233</v>
      </c>
      <c r="AC52" s="25">
        <f t="shared" si="3"/>
        <v>21215</v>
      </c>
      <c r="AD52" s="25">
        <f t="shared" si="3"/>
        <v>0</v>
      </c>
      <c r="AE52" s="25">
        <f t="shared" si="3"/>
        <v>42245</v>
      </c>
      <c r="AF52" s="25">
        <f t="shared" si="3"/>
        <v>0</v>
      </c>
      <c r="AG52" s="25">
        <f t="shared" si="3"/>
        <v>208682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4997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45646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2198</v>
      </c>
      <c r="AW52" s="25">
        <f t="shared" si="4"/>
        <v>0</v>
      </c>
      <c r="AX52" s="25">
        <f t="shared" si="4"/>
        <v>0</v>
      </c>
      <c r="AY52" s="25">
        <f t="shared" si="4"/>
        <v>111953</v>
      </c>
      <c r="AZ52" s="25">
        <f t="shared" si="4"/>
        <v>0</v>
      </c>
      <c r="BA52" s="25">
        <f t="shared" si="4"/>
        <v>8583</v>
      </c>
      <c r="BB52" s="25">
        <f t="shared" si="4"/>
        <v>0</v>
      </c>
      <c r="BC52" s="25">
        <f t="shared" si="4"/>
        <v>0</v>
      </c>
      <c r="BD52" s="25">
        <f t="shared" si="4"/>
        <v>37132</v>
      </c>
      <c r="BE52" s="25">
        <f t="shared" si="4"/>
        <v>680322</v>
      </c>
      <c r="BF52" s="25">
        <f t="shared" si="4"/>
        <v>9231</v>
      </c>
      <c r="BG52" s="25">
        <f t="shared" si="4"/>
        <v>3864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19133</v>
      </c>
      <c r="BM52" s="25">
        <f t="shared" si="4"/>
        <v>0</v>
      </c>
      <c r="BN52" s="25">
        <f t="shared" si="4"/>
        <v>81275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42824</v>
      </c>
      <c r="BW52" s="25">
        <f t="shared" si="5"/>
        <v>12678</v>
      </c>
      <c r="BX52" s="25">
        <f t="shared" si="5"/>
        <v>21308</v>
      </c>
      <c r="BY52" s="25">
        <f t="shared" si="5"/>
        <v>6918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16287</v>
      </c>
      <c r="CD52" s="25">
        <f t="shared" si="5"/>
        <v>0</v>
      </c>
      <c r="CE52" s="25">
        <f>SUM(C52:CD52)</f>
        <v>2067569</v>
      </c>
    </row>
    <row r="53" spans="1:83" x14ac:dyDescent="0.25">
      <c r="A53" s="16" t="s">
        <v>232</v>
      </c>
      <c r="B53" s="25">
        <f>B51+B52</f>
        <v>2067571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1662</v>
      </c>
      <c r="D59" s="273"/>
      <c r="E59" s="273">
        <v>6728</v>
      </c>
      <c r="F59" s="273">
        <v>184</v>
      </c>
      <c r="G59" s="273"/>
      <c r="H59" s="273"/>
      <c r="I59" s="273"/>
      <c r="J59" s="273">
        <v>128</v>
      </c>
      <c r="K59" s="273"/>
      <c r="L59" s="273"/>
      <c r="M59" s="273"/>
      <c r="N59" s="273"/>
      <c r="O59" s="273">
        <v>79</v>
      </c>
      <c r="P59" s="274">
        <v>224818</v>
      </c>
      <c r="Q59" s="275">
        <v>107406</v>
      </c>
      <c r="R59" s="275">
        <v>225009</v>
      </c>
      <c r="S59" s="263">
        <v>0</v>
      </c>
      <c r="T59" s="263">
        <v>0</v>
      </c>
      <c r="U59" s="276">
        <v>293690</v>
      </c>
      <c r="V59" s="275">
        <v>1019</v>
      </c>
      <c r="W59" s="275">
        <v>18559.48</v>
      </c>
      <c r="X59" s="275">
        <v>94217.919999999998</v>
      </c>
      <c r="Y59" s="275">
        <v>75048.61</v>
      </c>
      <c r="Z59" s="275"/>
      <c r="AA59" s="275">
        <v>5753.05</v>
      </c>
      <c r="AB59" s="263">
        <v>0</v>
      </c>
      <c r="AC59" s="275">
        <v>6610</v>
      </c>
      <c r="AD59" s="275"/>
      <c r="AE59" s="275">
        <v>7229</v>
      </c>
      <c r="AF59" s="275"/>
      <c r="AG59" s="275">
        <v>23998</v>
      </c>
      <c r="AH59" s="275"/>
      <c r="AI59" s="275"/>
      <c r="AJ59" s="275"/>
      <c r="AK59" s="275"/>
      <c r="AL59" s="275">
        <v>361</v>
      </c>
      <c r="AM59" s="275"/>
      <c r="AN59" s="275"/>
      <c r="AO59" s="275"/>
      <c r="AP59" s="275">
        <v>29231</v>
      </c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89368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14.27</v>
      </c>
      <c r="D60" s="277"/>
      <c r="E60" s="277">
        <v>44.42</v>
      </c>
      <c r="F60" s="277">
        <v>5.339999999999999</v>
      </c>
      <c r="G60" s="277"/>
      <c r="H60" s="277"/>
      <c r="I60" s="277"/>
      <c r="J60" s="277"/>
      <c r="K60" s="277"/>
      <c r="L60" s="277"/>
      <c r="M60" s="277"/>
      <c r="N60" s="277"/>
      <c r="O60" s="277"/>
      <c r="P60" s="274">
        <v>14.489999999999998</v>
      </c>
      <c r="Q60" s="274">
        <v>9.7600000000000016</v>
      </c>
      <c r="R60" s="274">
        <v>1.05</v>
      </c>
      <c r="S60" s="278">
        <v>2.96</v>
      </c>
      <c r="T60" s="278"/>
      <c r="U60" s="279">
        <v>18.32</v>
      </c>
      <c r="V60" s="274"/>
      <c r="W60" s="274"/>
      <c r="X60" s="274">
        <v>1</v>
      </c>
      <c r="Y60" s="274">
        <v>19.359999999999996</v>
      </c>
      <c r="Z60" s="274"/>
      <c r="AA60" s="274">
        <v>1.06</v>
      </c>
      <c r="AB60" s="278">
        <v>8.7799999999999994</v>
      </c>
      <c r="AC60" s="274">
        <v>7.68</v>
      </c>
      <c r="AD60" s="274"/>
      <c r="AE60" s="274">
        <v>2.36</v>
      </c>
      <c r="AF60" s="274"/>
      <c r="AG60" s="274">
        <v>36.89</v>
      </c>
      <c r="AH60" s="274"/>
      <c r="AI60" s="274"/>
      <c r="AJ60" s="274"/>
      <c r="AK60" s="274"/>
      <c r="AL60" s="274">
        <v>0.17</v>
      </c>
      <c r="AM60" s="274"/>
      <c r="AN60" s="274"/>
      <c r="AO60" s="274"/>
      <c r="AP60" s="274">
        <v>28.749999999999996</v>
      </c>
      <c r="AQ60" s="274"/>
      <c r="AR60" s="274"/>
      <c r="AS60" s="274"/>
      <c r="AT60" s="274"/>
      <c r="AU60" s="274"/>
      <c r="AV60" s="278"/>
      <c r="AW60" s="278"/>
      <c r="AX60" s="278"/>
      <c r="AY60" s="274">
        <v>14.83</v>
      </c>
      <c r="AZ60" s="274"/>
      <c r="BA60" s="278"/>
      <c r="BB60" s="278"/>
      <c r="BC60" s="278"/>
      <c r="BD60" s="278">
        <v>4.58</v>
      </c>
      <c r="BE60" s="274">
        <v>3.22</v>
      </c>
      <c r="BF60" s="278">
        <v>15.08</v>
      </c>
      <c r="BG60" s="278"/>
      <c r="BH60" s="278"/>
      <c r="BI60" s="278"/>
      <c r="BJ60" s="278"/>
      <c r="BK60" s="278"/>
      <c r="BL60" s="278">
        <v>10.26</v>
      </c>
      <c r="BM60" s="278"/>
      <c r="BN60" s="278">
        <v>3.3299999999999996</v>
      </c>
      <c r="BO60" s="278"/>
      <c r="BP60" s="278"/>
      <c r="BQ60" s="278"/>
      <c r="BR60" s="278"/>
      <c r="BS60" s="278"/>
      <c r="BT60" s="278"/>
      <c r="BU60" s="278"/>
      <c r="BV60" s="278">
        <v>1.58</v>
      </c>
      <c r="BW60" s="278">
        <v>0.34</v>
      </c>
      <c r="BX60" s="278">
        <v>2.62</v>
      </c>
      <c r="BY60" s="278">
        <v>7.52</v>
      </c>
      <c r="BZ60" s="278"/>
      <c r="CA60" s="278"/>
      <c r="CB60" s="278"/>
      <c r="CC60" s="278"/>
      <c r="CD60" s="209" t="s">
        <v>247</v>
      </c>
      <c r="CE60" s="227">
        <f t="shared" ref="CE60:CE68" si="6">SUM(C60:CD60)</f>
        <v>280.02</v>
      </c>
    </row>
    <row r="61" spans="1:83" x14ac:dyDescent="0.25">
      <c r="A61" s="31" t="s">
        <v>262</v>
      </c>
      <c r="B61" s="16"/>
      <c r="C61" s="273">
        <v>1741202</v>
      </c>
      <c r="D61" s="273"/>
      <c r="E61" s="273">
        <v>4818601</v>
      </c>
      <c r="F61" s="273">
        <v>837032</v>
      </c>
      <c r="G61" s="273"/>
      <c r="H61" s="273"/>
      <c r="I61" s="273"/>
      <c r="J61" s="273"/>
      <c r="K61" s="273"/>
      <c r="L61" s="273"/>
      <c r="M61" s="273"/>
      <c r="N61" s="273"/>
      <c r="O61" s="273"/>
      <c r="P61" s="275">
        <v>1639926</v>
      </c>
      <c r="Q61" s="275">
        <v>1478624</v>
      </c>
      <c r="R61" s="275">
        <v>87432</v>
      </c>
      <c r="S61" s="280">
        <v>176316</v>
      </c>
      <c r="T61" s="280">
        <v>0</v>
      </c>
      <c r="U61" s="276">
        <v>1659125</v>
      </c>
      <c r="V61" s="275"/>
      <c r="W61" s="275">
        <v>0</v>
      </c>
      <c r="X61" s="275">
        <v>134188</v>
      </c>
      <c r="Y61" s="275">
        <v>2358278</v>
      </c>
      <c r="Z61" s="275"/>
      <c r="AA61" s="275">
        <v>152323</v>
      </c>
      <c r="AB61" s="281">
        <v>1145740</v>
      </c>
      <c r="AC61" s="275">
        <v>843914</v>
      </c>
      <c r="AD61" s="275"/>
      <c r="AE61" s="275">
        <v>251504</v>
      </c>
      <c r="AF61" s="275"/>
      <c r="AG61" s="275">
        <v>4098049</v>
      </c>
      <c r="AH61" s="275"/>
      <c r="AI61" s="275"/>
      <c r="AJ61" s="275"/>
      <c r="AK61" s="275"/>
      <c r="AL61" s="275">
        <v>21075</v>
      </c>
      <c r="AM61" s="275"/>
      <c r="AN61" s="275"/>
      <c r="AO61" s="275"/>
      <c r="AP61" s="275">
        <v>6909206</v>
      </c>
      <c r="AQ61" s="275"/>
      <c r="AR61" s="275"/>
      <c r="AS61" s="275"/>
      <c r="AT61" s="275"/>
      <c r="AU61" s="275"/>
      <c r="AV61" s="280">
        <v>5968</v>
      </c>
      <c r="AW61" s="280"/>
      <c r="AX61" s="280"/>
      <c r="AY61" s="275">
        <v>823370</v>
      </c>
      <c r="AZ61" s="275"/>
      <c r="BA61" s="280"/>
      <c r="BB61" s="280"/>
      <c r="BC61" s="280"/>
      <c r="BD61" s="280">
        <v>270462</v>
      </c>
      <c r="BE61" s="275">
        <v>337927</v>
      </c>
      <c r="BF61" s="280">
        <v>718905</v>
      </c>
      <c r="BG61" s="280"/>
      <c r="BH61" s="280"/>
      <c r="BI61" s="280"/>
      <c r="BJ61" s="280"/>
      <c r="BK61" s="280"/>
      <c r="BL61" s="280">
        <v>572238</v>
      </c>
      <c r="BM61" s="280"/>
      <c r="BN61" s="280">
        <v>568066</v>
      </c>
      <c r="BO61" s="280"/>
      <c r="BP61" s="280"/>
      <c r="BQ61" s="280"/>
      <c r="BR61" s="280"/>
      <c r="BS61" s="280"/>
      <c r="BT61" s="280"/>
      <c r="BU61" s="280"/>
      <c r="BV61" s="280">
        <v>109872</v>
      </c>
      <c r="BW61" s="280">
        <v>60293</v>
      </c>
      <c r="BX61" s="280">
        <v>368951</v>
      </c>
      <c r="BY61" s="280">
        <v>1117332</v>
      </c>
      <c r="BZ61" s="280"/>
      <c r="CA61" s="280"/>
      <c r="CB61" s="280"/>
      <c r="CC61" s="280">
        <v>-18426</v>
      </c>
      <c r="CD61" s="24" t="s">
        <v>247</v>
      </c>
      <c r="CE61" s="25">
        <f t="shared" si="6"/>
        <v>33287493</v>
      </c>
    </row>
    <row r="62" spans="1:83" x14ac:dyDescent="0.25">
      <c r="A62" s="31" t="s">
        <v>10</v>
      </c>
      <c r="B62" s="16"/>
      <c r="C62" s="25">
        <f t="shared" ref="C62:AH62" si="7">ROUND(C47+C48,0)</f>
        <v>371808</v>
      </c>
      <c r="D62" s="25">
        <f t="shared" si="7"/>
        <v>0</v>
      </c>
      <c r="E62" s="25">
        <f t="shared" si="7"/>
        <v>1028942</v>
      </c>
      <c r="F62" s="25">
        <f t="shared" si="7"/>
        <v>178736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350182</v>
      </c>
      <c r="Q62" s="25">
        <f t="shared" si="7"/>
        <v>315739</v>
      </c>
      <c r="R62" s="25">
        <f t="shared" si="7"/>
        <v>18670</v>
      </c>
      <c r="S62" s="25">
        <f t="shared" si="7"/>
        <v>37650</v>
      </c>
      <c r="T62" s="25">
        <f t="shared" si="7"/>
        <v>0</v>
      </c>
      <c r="U62" s="25">
        <f t="shared" si="7"/>
        <v>354282</v>
      </c>
      <c r="V62" s="25">
        <f t="shared" si="7"/>
        <v>0</v>
      </c>
      <c r="W62" s="25">
        <f t="shared" si="7"/>
        <v>0</v>
      </c>
      <c r="X62" s="25">
        <f t="shared" si="7"/>
        <v>28654</v>
      </c>
      <c r="Y62" s="25">
        <f t="shared" si="7"/>
        <v>503576</v>
      </c>
      <c r="Z62" s="25">
        <f t="shared" si="7"/>
        <v>0</v>
      </c>
      <c r="AA62" s="25">
        <f t="shared" si="7"/>
        <v>32526</v>
      </c>
      <c r="AB62" s="25">
        <f t="shared" si="7"/>
        <v>244656</v>
      </c>
      <c r="AC62" s="25">
        <f t="shared" si="7"/>
        <v>180205</v>
      </c>
      <c r="AD62" s="25">
        <f t="shared" si="7"/>
        <v>0</v>
      </c>
      <c r="AE62" s="25">
        <f t="shared" si="7"/>
        <v>53705</v>
      </c>
      <c r="AF62" s="25">
        <f t="shared" si="7"/>
        <v>0</v>
      </c>
      <c r="AG62" s="25">
        <f t="shared" si="7"/>
        <v>875078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4500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1475360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1274</v>
      </c>
      <c r="AW62" s="25">
        <f t="shared" si="8"/>
        <v>0</v>
      </c>
      <c r="AX62" s="25">
        <f t="shared" si="8"/>
        <v>0</v>
      </c>
      <c r="AY62" s="25">
        <f t="shared" si="8"/>
        <v>175819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57753</v>
      </c>
      <c r="BE62" s="25">
        <f t="shared" si="8"/>
        <v>72159</v>
      </c>
      <c r="BF62" s="25">
        <f t="shared" si="8"/>
        <v>153512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122193</v>
      </c>
      <c r="BM62" s="25">
        <f t="shared" si="8"/>
        <v>0</v>
      </c>
      <c r="BN62" s="25">
        <f t="shared" si="8"/>
        <v>121302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23462</v>
      </c>
      <c r="BW62" s="25">
        <f t="shared" si="9"/>
        <v>12875</v>
      </c>
      <c r="BX62" s="25">
        <f t="shared" si="9"/>
        <v>78784</v>
      </c>
      <c r="BY62" s="25">
        <f t="shared" si="9"/>
        <v>238590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-3935</v>
      </c>
      <c r="CD62" s="24" t="s">
        <v>247</v>
      </c>
      <c r="CE62" s="25">
        <f t="shared" si="6"/>
        <v>7108057</v>
      </c>
    </row>
    <row r="63" spans="1:83" x14ac:dyDescent="0.25">
      <c r="A63" s="31" t="s">
        <v>263</v>
      </c>
      <c r="B63" s="16"/>
      <c r="C63" s="273">
        <v>220894</v>
      </c>
      <c r="D63" s="273"/>
      <c r="E63" s="273">
        <v>2667588</v>
      </c>
      <c r="F63" s="273">
        <v>282578</v>
      </c>
      <c r="G63" s="273"/>
      <c r="H63" s="273"/>
      <c r="I63" s="273"/>
      <c r="J63" s="273"/>
      <c r="K63" s="273"/>
      <c r="L63" s="273"/>
      <c r="M63" s="273"/>
      <c r="N63" s="273"/>
      <c r="O63" s="273">
        <v>0</v>
      </c>
      <c r="P63" s="275">
        <v>400436</v>
      </c>
      <c r="Q63" s="275">
        <v>128769</v>
      </c>
      <c r="R63" s="275">
        <v>1538898</v>
      </c>
      <c r="S63" s="280">
        <v>70821</v>
      </c>
      <c r="T63" s="280"/>
      <c r="U63" s="276">
        <v>107463</v>
      </c>
      <c r="V63" s="275"/>
      <c r="W63" s="275"/>
      <c r="X63" s="275"/>
      <c r="Y63" s="275">
        <v>825728</v>
      </c>
      <c r="Z63" s="275"/>
      <c r="AA63" s="275"/>
      <c r="AB63" s="281">
        <v>0</v>
      </c>
      <c r="AC63" s="275">
        <v>96348</v>
      </c>
      <c r="AD63" s="275"/>
      <c r="AE63" s="275">
        <v>0</v>
      </c>
      <c r="AF63" s="275"/>
      <c r="AG63" s="275">
        <v>2055317</v>
      </c>
      <c r="AH63" s="275"/>
      <c r="AI63" s="275"/>
      <c r="AJ63" s="275"/>
      <c r="AK63" s="275"/>
      <c r="AL63" s="275"/>
      <c r="AM63" s="275"/>
      <c r="AN63" s="275"/>
      <c r="AO63" s="275"/>
      <c r="AP63" s="275">
        <v>301946</v>
      </c>
      <c r="AQ63" s="275"/>
      <c r="AR63" s="275"/>
      <c r="AS63" s="275"/>
      <c r="AT63" s="275"/>
      <c r="AU63" s="275"/>
      <c r="AV63" s="280">
        <v>0</v>
      </c>
      <c r="AW63" s="280"/>
      <c r="AX63" s="280"/>
      <c r="AY63" s="275">
        <v>3909</v>
      </c>
      <c r="AZ63" s="275"/>
      <c r="BA63" s="280"/>
      <c r="BB63" s="280"/>
      <c r="BC63" s="280"/>
      <c r="BD63" s="280">
        <v>0</v>
      </c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>
        <v>0</v>
      </c>
      <c r="BW63" s="280">
        <v>22200</v>
      </c>
      <c r="BX63" s="280">
        <v>120299</v>
      </c>
      <c r="BY63" s="280">
        <v>137641</v>
      </c>
      <c r="BZ63" s="280"/>
      <c r="CA63" s="280"/>
      <c r="CB63" s="280"/>
      <c r="CC63" s="280">
        <v>5628</v>
      </c>
      <c r="CD63" s="24" t="s">
        <v>247</v>
      </c>
      <c r="CE63" s="25">
        <f t="shared" si="6"/>
        <v>8986463</v>
      </c>
    </row>
    <row r="64" spans="1:83" x14ac:dyDescent="0.25">
      <c r="A64" s="31" t="s">
        <v>264</v>
      </c>
      <c r="B64" s="16"/>
      <c r="C64" s="273">
        <v>161895</v>
      </c>
      <c r="D64" s="273"/>
      <c r="E64" s="273">
        <v>555971</v>
      </c>
      <c r="F64" s="273">
        <v>9205</v>
      </c>
      <c r="G64" s="273"/>
      <c r="H64" s="273"/>
      <c r="I64" s="273"/>
      <c r="J64" s="273">
        <v>5505</v>
      </c>
      <c r="K64" s="273"/>
      <c r="L64" s="273"/>
      <c r="M64" s="273"/>
      <c r="N64" s="273"/>
      <c r="O64" s="273">
        <v>42141</v>
      </c>
      <c r="P64" s="275">
        <v>4586094</v>
      </c>
      <c r="Q64" s="275">
        <v>86781</v>
      </c>
      <c r="R64" s="275">
        <v>133209</v>
      </c>
      <c r="S64" s="280">
        <v>175753</v>
      </c>
      <c r="T64" s="280">
        <v>27965</v>
      </c>
      <c r="U64" s="276">
        <v>2376023</v>
      </c>
      <c r="V64" s="275">
        <v>9886</v>
      </c>
      <c r="W64" s="275">
        <v>26770</v>
      </c>
      <c r="X64" s="275">
        <v>275798</v>
      </c>
      <c r="Y64" s="275">
        <v>144135</v>
      </c>
      <c r="Z64" s="275"/>
      <c r="AA64" s="275">
        <v>80627</v>
      </c>
      <c r="AB64" s="281">
        <v>1733009</v>
      </c>
      <c r="AC64" s="275">
        <v>96693</v>
      </c>
      <c r="AD64" s="275"/>
      <c r="AE64" s="275">
        <v>11243</v>
      </c>
      <c r="AF64" s="275"/>
      <c r="AG64" s="275">
        <v>801034</v>
      </c>
      <c r="AH64" s="275"/>
      <c r="AI64" s="275"/>
      <c r="AJ64" s="275"/>
      <c r="AK64" s="275"/>
      <c r="AL64" s="275">
        <v>184</v>
      </c>
      <c r="AM64" s="275"/>
      <c r="AN64" s="275"/>
      <c r="AO64" s="275">
        <v>13</v>
      </c>
      <c r="AP64" s="275">
        <v>748044</v>
      </c>
      <c r="AQ64" s="275"/>
      <c r="AR64" s="275"/>
      <c r="AS64" s="275"/>
      <c r="AT64" s="275"/>
      <c r="AU64" s="275"/>
      <c r="AV64" s="280">
        <v>339945</v>
      </c>
      <c r="AW64" s="280"/>
      <c r="AX64" s="280"/>
      <c r="AY64" s="275">
        <v>-89111</v>
      </c>
      <c r="AZ64" s="275"/>
      <c r="BA64" s="280">
        <v>111</v>
      </c>
      <c r="BB64" s="280"/>
      <c r="BC64" s="280"/>
      <c r="BD64" s="280">
        <v>-6956</v>
      </c>
      <c r="BE64" s="275">
        <v>116887</v>
      </c>
      <c r="BF64" s="280">
        <v>90082</v>
      </c>
      <c r="BG64" s="280"/>
      <c r="BH64" s="280"/>
      <c r="BI64" s="280"/>
      <c r="BJ64" s="280"/>
      <c r="BK64" s="280"/>
      <c r="BL64" s="280">
        <v>14004</v>
      </c>
      <c r="BM64" s="280"/>
      <c r="BN64" s="280">
        <v>4189</v>
      </c>
      <c r="BO64" s="280"/>
      <c r="BP64" s="280"/>
      <c r="BQ64" s="280"/>
      <c r="BR64" s="280"/>
      <c r="BS64" s="280"/>
      <c r="BT64" s="280"/>
      <c r="BU64" s="280"/>
      <c r="BV64" s="280">
        <v>985</v>
      </c>
      <c r="BW64" s="280">
        <v>2366</v>
      </c>
      <c r="BX64" s="280">
        <v>2712</v>
      </c>
      <c r="BY64" s="280">
        <v>4428</v>
      </c>
      <c r="BZ64" s="280"/>
      <c r="CA64" s="280"/>
      <c r="CB64" s="280"/>
      <c r="CC64" s="280">
        <v>80957</v>
      </c>
      <c r="CD64" s="24" t="s">
        <v>247</v>
      </c>
      <c r="CE64" s="25">
        <f t="shared" si="6"/>
        <v>12648577</v>
      </c>
    </row>
    <row r="65" spans="1:83" x14ac:dyDescent="0.25">
      <c r="A65" s="31" t="s">
        <v>265</v>
      </c>
      <c r="B65" s="16"/>
      <c r="C65" s="273"/>
      <c r="D65" s="273"/>
      <c r="E65" s="273">
        <v>0</v>
      </c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>
        <v>3632</v>
      </c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/>
      <c r="BF65" s="280"/>
      <c r="BG65" s="280"/>
      <c r="BH65" s="280"/>
      <c r="BI65" s="280"/>
      <c r="BJ65" s="280"/>
      <c r="BK65" s="280"/>
      <c r="BL65" s="280">
        <v>0</v>
      </c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>
        <v>1032451</v>
      </c>
      <c r="CD65" s="24" t="s">
        <v>247</v>
      </c>
      <c r="CE65" s="25">
        <f t="shared" si="6"/>
        <v>1036083</v>
      </c>
    </row>
    <row r="66" spans="1:83" x14ac:dyDescent="0.25">
      <c r="A66" s="31" t="s">
        <v>266</v>
      </c>
      <c r="B66" s="16"/>
      <c r="C66" s="273">
        <v>738</v>
      </c>
      <c r="D66" s="273"/>
      <c r="E66" s="273">
        <v>5159</v>
      </c>
      <c r="F66" s="273">
        <v>19694</v>
      </c>
      <c r="G66" s="273"/>
      <c r="H66" s="273"/>
      <c r="I66" s="273"/>
      <c r="J66" s="273">
        <v>180</v>
      </c>
      <c r="K66" s="273"/>
      <c r="L66" s="273"/>
      <c r="M66" s="273"/>
      <c r="N66" s="273"/>
      <c r="O66" s="273">
        <v>0</v>
      </c>
      <c r="P66" s="275">
        <v>436825</v>
      </c>
      <c r="Q66" s="275">
        <v>0</v>
      </c>
      <c r="R66" s="275">
        <v>7834</v>
      </c>
      <c r="S66" s="280">
        <v>57123</v>
      </c>
      <c r="T66" s="280">
        <v>0</v>
      </c>
      <c r="U66" s="276">
        <v>430644</v>
      </c>
      <c r="V66" s="275">
        <v>-2170</v>
      </c>
      <c r="W66" s="275">
        <v>109990</v>
      </c>
      <c r="X66" s="275">
        <v>209105</v>
      </c>
      <c r="Y66" s="275">
        <v>278227</v>
      </c>
      <c r="Z66" s="275"/>
      <c r="AA66" s="275">
        <v>49036</v>
      </c>
      <c r="AB66" s="281">
        <v>66435</v>
      </c>
      <c r="AC66" s="275">
        <v>8669</v>
      </c>
      <c r="AD66" s="275"/>
      <c r="AE66" s="275"/>
      <c r="AF66" s="275"/>
      <c r="AG66" s="275">
        <v>201557</v>
      </c>
      <c r="AH66" s="275"/>
      <c r="AI66" s="275"/>
      <c r="AJ66" s="275"/>
      <c r="AK66" s="275"/>
      <c r="AL66" s="275"/>
      <c r="AM66" s="275"/>
      <c r="AN66" s="275"/>
      <c r="AO66" s="275">
        <v>0</v>
      </c>
      <c r="AP66" s="275">
        <v>277639</v>
      </c>
      <c r="AQ66" s="275"/>
      <c r="AR66" s="275"/>
      <c r="AS66" s="275"/>
      <c r="AT66" s="275"/>
      <c r="AU66" s="275"/>
      <c r="AV66" s="280">
        <v>727456</v>
      </c>
      <c r="AW66" s="280"/>
      <c r="AX66" s="280"/>
      <c r="AY66" s="275">
        <v>478057</v>
      </c>
      <c r="AZ66" s="275"/>
      <c r="BA66" s="280">
        <v>251110</v>
      </c>
      <c r="BB66" s="280"/>
      <c r="BC66" s="280">
        <v>17726</v>
      </c>
      <c r="BD66" s="280">
        <v>912</v>
      </c>
      <c r="BE66" s="275">
        <v>1026046</v>
      </c>
      <c r="BF66" s="280">
        <v>219922</v>
      </c>
      <c r="BG66" s="280"/>
      <c r="BH66" s="280"/>
      <c r="BI66" s="280"/>
      <c r="BJ66" s="280"/>
      <c r="BK66" s="280"/>
      <c r="BL66" s="280">
        <v>0</v>
      </c>
      <c r="BM66" s="280"/>
      <c r="BN66" s="280">
        <v>2124</v>
      </c>
      <c r="BO66" s="280"/>
      <c r="BP66" s="280"/>
      <c r="BQ66" s="280"/>
      <c r="BR66" s="280"/>
      <c r="BS66" s="280"/>
      <c r="BT66" s="280"/>
      <c r="BU66" s="280"/>
      <c r="BV66" s="280">
        <v>20233</v>
      </c>
      <c r="BW66" s="280">
        <v>3737</v>
      </c>
      <c r="BX66" s="280">
        <v>38372</v>
      </c>
      <c r="BY66" s="280">
        <v>0</v>
      </c>
      <c r="BZ66" s="280"/>
      <c r="CA66" s="280"/>
      <c r="CB66" s="280"/>
      <c r="CC66" s="280">
        <v>438292</v>
      </c>
      <c r="CD66" s="24" t="s">
        <v>247</v>
      </c>
      <c r="CE66" s="25">
        <f t="shared" si="6"/>
        <v>5380672</v>
      </c>
    </row>
    <row r="67" spans="1:83" x14ac:dyDescent="0.25">
      <c r="A67" s="31" t="s">
        <v>15</v>
      </c>
      <c r="B67" s="16"/>
      <c r="C67" s="25">
        <f t="shared" ref="C67:AH67" si="10">ROUND(C51+C52,0)</f>
        <v>85694</v>
      </c>
      <c r="D67" s="25">
        <f t="shared" si="10"/>
        <v>0</v>
      </c>
      <c r="E67" s="25">
        <f t="shared" si="10"/>
        <v>136522</v>
      </c>
      <c r="F67" s="25">
        <f t="shared" si="10"/>
        <v>83427</v>
      </c>
      <c r="G67" s="25">
        <f t="shared" si="10"/>
        <v>0</v>
      </c>
      <c r="H67" s="25">
        <f t="shared" si="10"/>
        <v>0</v>
      </c>
      <c r="I67" s="25">
        <f t="shared" si="10"/>
        <v>0</v>
      </c>
      <c r="J67" s="25">
        <f t="shared" si="10"/>
        <v>3771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22742</v>
      </c>
      <c r="P67" s="25">
        <f t="shared" si="10"/>
        <v>112878</v>
      </c>
      <c r="Q67" s="25">
        <f t="shared" si="10"/>
        <v>18184</v>
      </c>
      <c r="R67" s="25">
        <f t="shared" si="10"/>
        <v>3748</v>
      </c>
      <c r="S67" s="25">
        <f t="shared" si="10"/>
        <v>34402</v>
      </c>
      <c r="T67" s="25">
        <f t="shared" si="10"/>
        <v>5714</v>
      </c>
      <c r="U67" s="25">
        <f t="shared" si="10"/>
        <v>43957</v>
      </c>
      <c r="V67" s="25">
        <f t="shared" si="10"/>
        <v>1990</v>
      </c>
      <c r="W67" s="25">
        <f t="shared" si="10"/>
        <v>0</v>
      </c>
      <c r="X67" s="25">
        <f t="shared" si="10"/>
        <v>11151</v>
      </c>
      <c r="Y67" s="25">
        <f t="shared" si="10"/>
        <v>91732</v>
      </c>
      <c r="Z67" s="25">
        <f t="shared" si="10"/>
        <v>0</v>
      </c>
      <c r="AA67" s="25">
        <f t="shared" si="10"/>
        <v>12933</v>
      </c>
      <c r="AB67" s="25">
        <f t="shared" si="10"/>
        <v>22233</v>
      </c>
      <c r="AC67" s="25">
        <f t="shared" si="10"/>
        <v>21215</v>
      </c>
      <c r="AD67" s="25">
        <f t="shared" si="10"/>
        <v>0</v>
      </c>
      <c r="AE67" s="25">
        <f t="shared" si="10"/>
        <v>42245</v>
      </c>
      <c r="AF67" s="25">
        <f t="shared" si="10"/>
        <v>0</v>
      </c>
      <c r="AG67" s="25">
        <f t="shared" si="10"/>
        <v>208682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4997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45646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2198</v>
      </c>
      <c r="AW67" s="25">
        <f t="shared" si="11"/>
        <v>0</v>
      </c>
      <c r="AX67" s="25">
        <f t="shared" si="11"/>
        <v>0</v>
      </c>
      <c r="AY67" s="25">
        <f t="shared" si="11"/>
        <v>111953</v>
      </c>
      <c r="AZ67" s="25">
        <f t="shared" si="11"/>
        <v>0</v>
      </c>
      <c r="BA67" s="25">
        <f t="shared" si="11"/>
        <v>8583</v>
      </c>
      <c r="BB67" s="25">
        <f t="shared" si="11"/>
        <v>0</v>
      </c>
      <c r="BC67" s="25">
        <f t="shared" si="11"/>
        <v>0</v>
      </c>
      <c r="BD67" s="25">
        <f t="shared" si="11"/>
        <v>37132</v>
      </c>
      <c r="BE67" s="25">
        <f t="shared" si="11"/>
        <v>680322</v>
      </c>
      <c r="BF67" s="25">
        <f t="shared" si="11"/>
        <v>9231</v>
      </c>
      <c r="BG67" s="25">
        <f t="shared" si="11"/>
        <v>3864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19133</v>
      </c>
      <c r="BM67" s="25">
        <f t="shared" si="11"/>
        <v>0</v>
      </c>
      <c r="BN67" s="25">
        <f t="shared" si="11"/>
        <v>81275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42824</v>
      </c>
      <c r="BW67" s="25">
        <f t="shared" si="12"/>
        <v>12678</v>
      </c>
      <c r="BX67" s="25">
        <f t="shared" si="12"/>
        <v>21308</v>
      </c>
      <c r="BY67" s="25">
        <f t="shared" si="12"/>
        <v>6918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16287</v>
      </c>
      <c r="CD67" s="24" t="s">
        <v>247</v>
      </c>
      <c r="CE67" s="25">
        <f t="shared" si="6"/>
        <v>2067569</v>
      </c>
    </row>
    <row r="68" spans="1:83" x14ac:dyDescent="0.25">
      <c r="A68" s="31" t="s">
        <v>267</v>
      </c>
      <c r="B68" s="25"/>
      <c r="C68" s="273"/>
      <c r="D68" s="273"/>
      <c r="E68" s="273">
        <v>45924</v>
      </c>
      <c r="F68" s="273">
        <v>462</v>
      </c>
      <c r="G68" s="273"/>
      <c r="H68" s="273"/>
      <c r="I68" s="273"/>
      <c r="J68" s="273"/>
      <c r="K68" s="273"/>
      <c r="L68" s="273"/>
      <c r="M68" s="273"/>
      <c r="N68" s="273"/>
      <c r="O68" s="273"/>
      <c r="P68" s="275">
        <v>-10337</v>
      </c>
      <c r="Q68" s="275">
        <v>24017</v>
      </c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>
        <v>5911</v>
      </c>
      <c r="AC68" s="275">
        <v>30149</v>
      </c>
      <c r="AD68" s="275"/>
      <c r="AE68" s="275"/>
      <c r="AF68" s="275"/>
      <c r="AG68" s="275">
        <v>-498</v>
      </c>
      <c r="AH68" s="275"/>
      <c r="AI68" s="275"/>
      <c r="AJ68" s="275"/>
      <c r="AK68" s="275"/>
      <c r="AL68" s="275"/>
      <c r="AM68" s="275"/>
      <c r="AN68" s="275"/>
      <c r="AO68" s="275"/>
      <c r="AP68" s="275">
        <v>253873</v>
      </c>
      <c r="AQ68" s="275"/>
      <c r="AR68" s="275"/>
      <c r="AS68" s="275"/>
      <c r="AT68" s="275"/>
      <c r="AU68" s="275"/>
      <c r="AV68" s="280">
        <v>43404</v>
      </c>
      <c r="AW68" s="280"/>
      <c r="AX68" s="280">
        <v>37187</v>
      </c>
      <c r="AY68" s="275"/>
      <c r="AZ68" s="275"/>
      <c r="BA68" s="280"/>
      <c r="BB68" s="280"/>
      <c r="BC68" s="280"/>
      <c r="BD68" s="280"/>
      <c r="BE68" s="275">
        <v>12267</v>
      </c>
      <c r="BF68" s="280"/>
      <c r="BG68" s="280"/>
      <c r="BH68" s="280"/>
      <c r="BI68" s="280"/>
      <c r="BJ68" s="280"/>
      <c r="BK68" s="280"/>
      <c r="BL68" s="280"/>
      <c r="BM68" s="280"/>
      <c r="BN68" s="280"/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442359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735</v>
      </c>
      <c r="F69" s="25">
        <f t="shared" si="13"/>
        <v>947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-690</v>
      </c>
      <c r="Q69" s="25">
        <f t="shared" si="13"/>
        <v>6006</v>
      </c>
      <c r="R69" s="25">
        <f t="shared" si="13"/>
        <v>5247</v>
      </c>
      <c r="S69" s="25">
        <f t="shared" si="13"/>
        <v>32</v>
      </c>
      <c r="T69" s="25">
        <f t="shared" si="13"/>
        <v>0</v>
      </c>
      <c r="U69" s="25">
        <f t="shared" si="13"/>
        <v>21743</v>
      </c>
      <c r="V69" s="25">
        <f t="shared" si="13"/>
        <v>0</v>
      </c>
      <c r="W69" s="25">
        <f t="shared" si="13"/>
        <v>0</v>
      </c>
      <c r="X69" s="25">
        <f t="shared" si="13"/>
        <v>261</v>
      </c>
      <c r="Y69" s="25">
        <f t="shared" si="13"/>
        <v>3116</v>
      </c>
      <c r="Z69" s="25">
        <f t="shared" si="13"/>
        <v>0</v>
      </c>
      <c r="AA69" s="25">
        <f t="shared" si="13"/>
        <v>6845</v>
      </c>
      <c r="AB69" s="25">
        <f t="shared" si="13"/>
        <v>6005</v>
      </c>
      <c r="AC69" s="25">
        <f t="shared" si="13"/>
        <v>483</v>
      </c>
      <c r="AD69" s="25">
        <f t="shared" si="13"/>
        <v>0</v>
      </c>
      <c r="AE69" s="25">
        <f t="shared" si="13"/>
        <v>348</v>
      </c>
      <c r="AF69" s="25">
        <f t="shared" si="13"/>
        <v>0</v>
      </c>
      <c r="AG69" s="25">
        <f t="shared" si="13"/>
        <v>34217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77623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1516</v>
      </c>
      <c r="AW69" s="25">
        <f t="shared" si="14"/>
        <v>0</v>
      </c>
      <c r="AX69" s="25">
        <f t="shared" si="14"/>
        <v>530</v>
      </c>
      <c r="AY69" s="25">
        <f t="shared" si="14"/>
        <v>2062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571</v>
      </c>
      <c r="BE69" s="25">
        <f t="shared" si="14"/>
        <v>3146</v>
      </c>
      <c r="BF69" s="25">
        <f t="shared" si="14"/>
        <v>709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232</v>
      </c>
      <c r="BM69" s="25">
        <f t="shared" si="14"/>
        <v>0</v>
      </c>
      <c r="BN69" s="25">
        <f t="shared" si="14"/>
        <v>109089</v>
      </c>
      <c r="BO69" s="25">
        <f t="shared" ref="BO69:CE69" si="15">SUM(BO70:BO83)</f>
        <v>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1418</v>
      </c>
      <c r="BY69" s="25">
        <f t="shared" si="15"/>
        <v>10239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1094985</v>
      </c>
      <c r="CD69" s="25">
        <f t="shared" si="15"/>
        <v>0</v>
      </c>
      <c r="CE69" s="25">
        <f t="shared" si="15"/>
        <v>1387415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>
        <v>28726</v>
      </c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>
        <v>1088</v>
      </c>
      <c r="BY71" s="282"/>
      <c r="BZ71" s="282"/>
      <c r="CA71" s="282"/>
      <c r="CB71" s="282"/>
      <c r="CC71" s="282"/>
      <c r="CD71" s="282"/>
      <c r="CE71" s="25">
        <f t="shared" si="16"/>
        <v>29814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>
        <v>6922</v>
      </c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>
        <v>1094287</v>
      </c>
      <c r="CD81" s="282"/>
      <c r="CE81" s="25">
        <f t="shared" si="16"/>
        <v>1101209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>
        <v>735</v>
      </c>
      <c r="F83" s="275">
        <v>947</v>
      </c>
      <c r="G83" s="273"/>
      <c r="H83" s="273"/>
      <c r="I83" s="275"/>
      <c r="J83" s="275"/>
      <c r="K83" s="275"/>
      <c r="L83" s="275"/>
      <c r="M83" s="273"/>
      <c r="N83" s="273"/>
      <c r="O83" s="273"/>
      <c r="P83" s="275">
        <v>-690</v>
      </c>
      <c r="Q83" s="275">
        <v>6006</v>
      </c>
      <c r="R83" s="276">
        <v>5247</v>
      </c>
      <c r="S83" s="275">
        <v>32</v>
      </c>
      <c r="T83" s="273">
        <v>0</v>
      </c>
      <c r="U83" s="275">
        <v>21743</v>
      </c>
      <c r="V83" s="275"/>
      <c r="W83" s="273"/>
      <c r="X83" s="275">
        <v>261</v>
      </c>
      <c r="Y83" s="275">
        <v>3116</v>
      </c>
      <c r="Z83" s="275"/>
      <c r="AA83" s="275">
        <v>6845</v>
      </c>
      <c r="AB83" s="275">
        <v>6005</v>
      </c>
      <c r="AC83" s="275">
        <v>483</v>
      </c>
      <c r="AD83" s="275"/>
      <c r="AE83" s="275">
        <v>348</v>
      </c>
      <c r="AF83" s="275"/>
      <c r="AG83" s="275">
        <v>34217</v>
      </c>
      <c r="AH83" s="275"/>
      <c r="AI83" s="275"/>
      <c r="AJ83" s="275"/>
      <c r="AK83" s="275"/>
      <c r="AL83" s="275"/>
      <c r="AM83" s="275"/>
      <c r="AN83" s="275"/>
      <c r="AO83" s="273"/>
      <c r="AP83" s="275">
        <v>41975</v>
      </c>
      <c r="AQ83" s="273"/>
      <c r="AR83" s="273"/>
      <c r="AS83" s="273"/>
      <c r="AT83" s="273"/>
      <c r="AU83" s="275"/>
      <c r="AV83" s="275">
        <v>1516</v>
      </c>
      <c r="AW83" s="275"/>
      <c r="AX83" s="275">
        <v>530</v>
      </c>
      <c r="AY83" s="275">
        <v>2062</v>
      </c>
      <c r="AZ83" s="275"/>
      <c r="BA83" s="275"/>
      <c r="BB83" s="275"/>
      <c r="BC83" s="275"/>
      <c r="BD83" s="275">
        <v>571</v>
      </c>
      <c r="BE83" s="275">
        <v>3146</v>
      </c>
      <c r="BF83" s="275">
        <v>709</v>
      </c>
      <c r="BG83" s="275"/>
      <c r="BH83" s="276"/>
      <c r="BI83" s="275"/>
      <c r="BJ83" s="275"/>
      <c r="BK83" s="275"/>
      <c r="BL83" s="275">
        <v>232</v>
      </c>
      <c r="BM83" s="275"/>
      <c r="BN83" s="275">
        <v>109089</v>
      </c>
      <c r="BO83" s="275"/>
      <c r="BP83" s="275"/>
      <c r="BQ83" s="275"/>
      <c r="BR83" s="275"/>
      <c r="BS83" s="275"/>
      <c r="BT83" s="275"/>
      <c r="BU83" s="275"/>
      <c r="BV83" s="275"/>
      <c r="BW83" s="275"/>
      <c r="BX83" s="275">
        <v>330</v>
      </c>
      <c r="BY83" s="275">
        <v>10239</v>
      </c>
      <c r="BZ83" s="275"/>
      <c r="CA83" s="275"/>
      <c r="CB83" s="275"/>
      <c r="CC83" s="275">
        <v>698</v>
      </c>
      <c r="CD83" s="282"/>
      <c r="CE83" s="25">
        <f t="shared" si="16"/>
        <v>256392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2582231</v>
      </c>
      <c r="D85" s="25">
        <f t="shared" si="17"/>
        <v>0</v>
      </c>
      <c r="E85" s="25">
        <f t="shared" si="17"/>
        <v>9259442</v>
      </c>
      <c r="F85" s="25">
        <f t="shared" si="17"/>
        <v>1412081</v>
      </c>
      <c r="G85" s="25">
        <f t="shared" si="17"/>
        <v>0</v>
      </c>
      <c r="H85" s="25">
        <f t="shared" si="17"/>
        <v>0</v>
      </c>
      <c r="I85" s="25">
        <f t="shared" si="17"/>
        <v>0</v>
      </c>
      <c r="J85" s="25">
        <f t="shared" si="17"/>
        <v>9456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64883</v>
      </c>
      <c r="P85" s="25">
        <f t="shared" si="17"/>
        <v>7515314</v>
      </c>
      <c r="Q85" s="25">
        <f t="shared" si="17"/>
        <v>2058120</v>
      </c>
      <c r="R85" s="25">
        <f t="shared" si="17"/>
        <v>1795038</v>
      </c>
      <c r="S85" s="25">
        <f t="shared" si="17"/>
        <v>552097</v>
      </c>
      <c r="T85" s="25">
        <f t="shared" si="17"/>
        <v>33679</v>
      </c>
      <c r="U85" s="25">
        <f t="shared" si="17"/>
        <v>4993237</v>
      </c>
      <c r="V85" s="25">
        <f t="shared" si="17"/>
        <v>9706</v>
      </c>
      <c r="W85" s="25">
        <f t="shared" si="17"/>
        <v>136760</v>
      </c>
      <c r="X85" s="25">
        <f t="shared" si="17"/>
        <v>659157</v>
      </c>
      <c r="Y85" s="25">
        <f t="shared" si="17"/>
        <v>4204792</v>
      </c>
      <c r="Z85" s="25">
        <f t="shared" si="17"/>
        <v>0</v>
      </c>
      <c r="AA85" s="25">
        <f t="shared" si="17"/>
        <v>334290</v>
      </c>
      <c r="AB85" s="25">
        <f t="shared" si="17"/>
        <v>3223989</v>
      </c>
      <c r="AC85" s="25">
        <f t="shared" si="17"/>
        <v>1277676</v>
      </c>
      <c r="AD85" s="25">
        <f t="shared" si="17"/>
        <v>0</v>
      </c>
      <c r="AE85" s="25">
        <f t="shared" si="17"/>
        <v>359045</v>
      </c>
      <c r="AF85" s="25">
        <f t="shared" si="17"/>
        <v>0</v>
      </c>
      <c r="AG85" s="25">
        <f t="shared" si="17"/>
        <v>8273436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4997</v>
      </c>
      <c r="AK85" s="25">
        <f t="shared" si="18"/>
        <v>0</v>
      </c>
      <c r="AL85" s="25">
        <f t="shared" si="18"/>
        <v>25759</v>
      </c>
      <c r="AM85" s="25">
        <f t="shared" si="18"/>
        <v>0</v>
      </c>
      <c r="AN85" s="25">
        <f t="shared" si="18"/>
        <v>0</v>
      </c>
      <c r="AO85" s="25">
        <f t="shared" si="18"/>
        <v>45659</v>
      </c>
      <c r="AP85" s="25">
        <f t="shared" si="18"/>
        <v>10047323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1121761</v>
      </c>
      <c r="AW85" s="25">
        <f t="shared" si="18"/>
        <v>0</v>
      </c>
      <c r="AX85" s="25">
        <f t="shared" si="18"/>
        <v>37717</v>
      </c>
      <c r="AY85" s="25">
        <f t="shared" si="18"/>
        <v>1506059</v>
      </c>
      <c r="AZ85" s="25">
        <f t="shared" si="18"/>
        <v>0</v>
      </c>
      <c r="BA85" s="25">
        <f t="shared" si="18"/>
        <v>259804</v>
      </c>
      <c r="BB85" s="25">
        <f t="shared" si="18"/>
        <v>0</v>
      </c>
      <c r="BC85" s="25">
        <f t="shared" si="18"/>
        <v>17726</v>
      </c>
      <c r="BD85" s="25">
        <f t="shared" si="18"/>
        <v>359874</v>
      </c>
      <c r="BE85" s="25">
        <f t="shared" si="18"/>
        <v>2248754</v>
      </c>
      <c r="BF85" s="25">
        <f t="shared" si="18"/>
        <v>1192361</v>
      </c>
      <c r="BG85" s="25">
        <f t="shared" si="18"/>
        <v>3864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727800</v>
      </c>
      <c r="BM85" s="25">
        <f t="shared" si="18"/>
        <v>0</v>
      </c>
      <c r="BN85" s="25">
        <f t="shared" si="18"/>
        <v>886045</v>
      </c>
      <c r="BO85" s="25">
        <f t="shared" ref="BO85:CD85" si="19">SUM(BO61:BO69)-BO84</f>
        <v>0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197376</v>
      </c>
      <c r="BW85" s="25">
        <f t="shared" si="19"/>
        <v>114149</v>
      </c>
      <c r="BX85" s="25">
        <f t="shared" si="19"/>
        <v>631844</v>
      </c>
      <c r="BY85" s="25">
        <f t="shared" si="19"/>
        <v>1515148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2646239</v>
      </c>
      <c r="CD85" s="25">
        <f t="shared" si="19"/>
        <v>0</v>
      </c>
      <c r="CE85" s="25">
        <f t="shared" si="16"/>
        <v>72344688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9146497</v>
      </c>
      <c r="D87" s="273"/>
      <c r="E87" s="273">
        <v>24781517</v>
      </c>
      <c r="F87" s="273">
        <v>598152</v>
      </c>
      <c r="G87" s="273"/>
      <c r="H87" s="273"/>
      <c r="I87" s="273"/>
      <c r="J87" s="273">
        <v>252759</v>
      </c>
      <c r="K87" s="273"/>
      <c r="L87" s="273"/>
      <c r="M87" s="273"/>
      <c r="N87" s="273"/>
      <c r="O87" s="273">
        <v>405375</v>
      </c>
      <c r="P87" s="273">
        <v>8347306</v>
      </c>
      <c r="Q87" s="273">
        <v>586707</v>
      </c>
      <c r="R87" s="273">
        <v>1048011</v>
      </c>
      <c r="S87" s="273">
        <v>1719672</v>
      </c>
      <c r="T87" s="273">
        <v>522514</v>
      </c>
      <c r="U87" s="273">
        <v>11147141</v>
      </c>
      <c r="V87" s="273">
        <v>56235</v>
      </c>
      <c r="W87" s="273">
        <v>821876</v>
      </c>
      <c r="X87" s="273">
        <v>7378696</v>
      </c>
      <c r="Y87" s="273">
        <v>3379139</v>
      </c>
      <c r="Z87" s="273"/>
      <c r="AA87" s="273">
        <v>156043</v>
      </c>
      <c r="AB87" s="273">
        <v>6525916</v>
      </c>
      <c r="AC87" s="273">
        <v>3142474</v>
      </c>
      <c r="AD87" s="273"/>
      <c r="AE87" s="273">
        <v>780421</v>
      </c>
      <c r="AF87" s="273"/>
      <c r="AG87" s="273">
        <v>14314743</v>
      </c>
      <c r="AH87" s="273"/>
      <c r="AI87" s="273"/>
      <c r="AJ87" s="273"/>
      <c r="AK87" s="273"/>
      <c r="AL87" s="273"/>
      <c r="AM87" s="273"/>
      <c r="AN87" s="273"/>
      <c r="AO87" s="273"/>
      <c r="AP87" s="273">
        <v>0</v>
      </c>
      <c r="AQ87" s="273"/>
      <c r="AR87" s="273"/>
      <c r="AS87" s="273"/>
      <c r="AT87" s="273"/>
      <c r="AU87" s="273"/>
      <c r="AV87" s="273">
        <v>98961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95210155</v>
      </c>
    </row>
    <row r="88" spans="1:84" x14ac:dyDescent="0.25">
      <c r="A88" s="31" t="s">
        <v>287</v>
      </c>
      <c r="B88" s="16"/>
      <c r="C88" s="273">
        <v>138841</v>
      </c>
      <c r="D88" s="273"/>
      <c r="E88" s="273">
        <v>1848501</v>
      </c>
      <c r="F88" s="273">
        <v>85195</v>
      </c>
      <c r="G88" s="273"/>
      <c r="H88" s="273"/>
      <c r="I88" s="273"/>
      <c r="J88" s="273">
        <v>3093</v>
      </c>
      <c r="K88" s="273"/>
      <c r="L88" s="273"/>
      <c r="M88" s="273"/>
      <c r="N88" s="273"/>
      <c r="O88" s="273">
        <v>116331</v>
      </c>
      <c r="P88" s="273">
        <v>34800072</v>
      </c>
      <c r="Q88" s="273">
        <v>3700835</v>
      </c>
      <c r="R88" s="273">
        <v>3227562</v>
      </c>
      <c r="S88" s="273">
        <v>11094897</v>
      </c>
      <c r="T88" s="273">
        <v>629037</v>
      </c>
      <c r="U88" s="273">
        <v>34465264</v>
      </c>
      <c r="V88" s="273">
        <v>801450</v>
      </c>
      <c r="W88" s="273">
        <v>5947560</v>
      </c>
      <c r="X88" s="273">
        <v>36694070</v>
      </c>
      <c r="Y88" s="273">
        <v>20605748</v>
      </c>
      <c r="Z88" s="273"/>
      <c r="AA88" s="273">
        <v>1620080</v>
      </c>
      <c r="AB88" s="273">
        <v>4212306</v>
      </c>
      <c r="AC88" s="273">
        <v>614187</v>
      </c>
      <c r="AD88" s="273"/>
      <c r="AE88" s="273">
        <v>629102</v>
      </c>
      <c r="AF88" s="273"/>
      <c r="AG88" s="273">
        <v>61873597</v>
      </c>
      <c r="AH88" s="273"/>
      <c r="AI88" s="273"/>
      <c r="AJ88" s="273"/>
      <c r="AK88" s="273"/>
      <c r="AL88" s="273"/>
      <c r="AM88" s="273"/>
      <c r="AN88" s="273"/>
      <c r="AO88" s="273"/>
      <c r="AP88" s="273">
        <v>17470952</v>
      </c>
      <c r="AQ88" s="273"/>
      <c r="AR88" s="273"/>
      <c r="AS88" s="273"/>
      <c r="AT88" s="273"/>
      <c r="AU88" s="273"/>
      <c r="AV88" s="273">
        <v>9350924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249929604</v>
      </c>
    </row>
    <row r="89" spans="1:84" x14ac:dyDescent="0.25">
      <c r="A89" s="21" t="s">
        <v>288</v>
      </c>
      <c r="B89" s="16"/>
      <c r="C89" s="25">
        <f t="shared" ref="C89:AV89" si="21">C87+C88</f>
        <v>9285338</v>
      </c>
      <c r="D89" s="25">
        <f t="shared" si="21"/>
        <v>0</v>
      </c>
      <c r="E89" s="25">
        <f t="shared" si="21"/>
        <v>26630018</v>
      </c>
      <c r="F89" s="25">
        <f t="shared" si="21"/>
        <v>683347</v>
      </c>
      <c r="G89" s="25">
        <f t="shared" si="21"/>
        <v>0</v>
      </c>
      <c r="H89" s="25">
        <f t="shared" si="21"/>
        <v>0</v>
      </c>
      <c r="I89" s="25">
        <f t="shared" si="21"/>
        <v>0</v>
      </c>
      <c r="J89" s="25">
        <f t="shared" si="21"/>
        <v>255852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521706</v>
      </c>
      <c r="P89" s="25">
        <f t="shared" si="21"/>
        <v>43147378</v>
      </c>
      <c r="Q89" s="25">
        <f t="shared" si="21"/>
        <v>4287542</v>
      </c>
      <c r="R89" s="25">
        <f t="shared" si="21"/>
        <v>4275573</v>
      </c>
      <c r="S89" s="25">
        <f t="shared" si="21"/>
        <v>12814569</v>
      </c>
      <c r="T89" s="25">
        <f t="shared" si="21"/>
        <v>1151551</v>
      </c>
      <c r="U89" s="25">
        <f t="shared" si="21"/>
        <v>45612405</v>
      </c>
      <c r="V89" s="25">
        <f t="shared" si="21"/>
        <v>857685</v>
      </c>
      <c r="W89" s="25">
        <f t="shared" si="21"/>
        <v>6769436</v>
      </c>
      <c r="X89" s="25">
        <f t="shared" si="21"/>
        <v>44072766</v>
      </c>
      <c r="Y89" s="25">
        <f t="shared" si="21"/>
        <v>23984887</v>
      </c>
      <c r="Z89" s="25">
        <f t="shared" si="21"/>
        <v>0</v>
      </c>
      <c r="AA89" s="25">
        <f t="shared" si="21"/>
        <v>1776123</v>
      </c>
      <c r="AB89" s="25">
        <f t="shared" si="21"/>
        <v>10738222</v>
      </c>
      <c r="AC89" s="25">
        <f t="shared" si="21"/>
        <v>3756661</v>
      </c>
      <c r="AD89" s="25">
        <f t="shared" si="21"/>
        <v>0</v>
      </c>
      <c r="AE89" s="25">
        <f t="shared" si="21"/>
        <v>1409523</v>
      </c>
      <c r="AF89" s="25">
        <f t="shared" si="21"/>
        <v>0</v>
      </c>
      <c r="AG89" s="25">
        <f t="shared" si="21"/>
        <v>76188340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17470952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9449885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345139759</v>
      </c>
    </row>
    <row r="90" spans="1:84" x14ac:dyDescent="0.25">
      <c r="A90" s="31" t="s">
        <v>289</v>
      </c>
      <c r="B90" s="25"/>
      <c r="C90" s="273">
        <v>3704</v>
      </c>
      <c r="D90" s="273"/>
      <c r="E90" s="273">
        <v>5901</v>
      </c>
      <c r="F90" s="273">
        <v>3606</v>
      </c>
      <c r="G90" s="273"/>
      <c r="H90" s="273"/>
      <c r="I90" s="273"/>
      <c r="J90" s="273">
        <v>163</v>
      </c>
      <c r="K90" s="273"/>
      <c r="L90" s="273"/>
      <c r="M90" s="273"/>
      <c r="N90" s="273"/>
      <c r="O90" s="273">
        <v>983</v>
      </c>
      <c r="P90" s="273">
        <v>4879</v>
      </c>
      <c r="Q90" s="273">
        <v>786</v>
      </c>
      <c r="R90" s="273">
        <v>162</v>
      </c>
      <c r="S90" s="273">
        <v>1487</v>
      </c>
      <c r="T90" s="273">
        <v>247</v>
      </c>
      <c r="U90" s="273">
        <v>1900</v>
      </c>
      <c r="V90" s="273">
        <v>86</v>
      </c>
      <c r="W90" s="273"/>
      <c r="X90" s="273">
        <v>482</v>
      </c>
      <c r="Y90" s="273">
        <v>3965</v>
      </c>
      <c r="Z90" s="273"/>
      <c r="AA90" s="273">
        <v>559</v>
      </c>
      <c r="AB90" s="273">
        <v>961</v>
      </c>
      <c r="AC90" s="273">
        <v>917</v>
      </c>
      <c r="AD90" s="273"/>
      <c r="AE90" s="273">
        <v>1826</v>
      </c>
      <c r="AF90" s="273"/>
      <c r="AG90" s="273">
        <v>9020</v>
      </c>
      <c r="AH90" s="273"/>
      <c r="AI90" s="273"/>
      <c r="AJ90" s="273">
        <v>216</v>
      </c>
      <c r="AK90" s="273"/>
      <c r="AL90" s="273"/>
      <c r="AM90" s="273"/>
      <c r="AN90" s="273"/>
      <c r="AO90" s="273">
        <v>1973</v>
      </c>
      <c r="AP90" s="273"/>
      <c r="AQ90" s="273"/>
      <c r="AR90" s="273"/>
      <c r="AS90" s="273"/>
      <c r="AT90" s="273"/>
      <c r="AU90" s="273"/>
      <c r="AV90" s="273">
        <v>95</v>
      </c>
      <c r="AW90" s="273"/>
      <c r="AX90" s="273"/>
      <c r="AY90" s="273">
        <v>4839</v>
      </c>
      <c r="AZ90" s="273"/>
      <c r="BA90" s="273">
        <v>371</v>
      </c>
      <c r="BB90" s="273"/>
      <c r="BC90" s="273"/>
      <c r="BD90" s="273">
        <v>1605</v>
      </c>
      <c r="BE90" s="273">
        <v>29406</v>
      </c>
      <c r="BF90" s="273">
        <v>399</v>
      </c>
      <c r="BG90" s="273">
        <v>167</v>
      </c>
      <c r="BH90" s="273"/>
      <c r="BI90" s="273"/>
      <c r="BJ90" s="273"/>
      <c r="BK90" s="273"/>
      <c r="BL90" s="273">
        <v>827</v>
      </c>
      <c r="BM90" s="273"/>
      <c r="BN90" s="273">
        <v>3513</v>
      </c>
      <c r="BO90" s="273"/>
      <c r="BP90" s="273"/>
      <c r="BQ90" s="273"/>
      <c r="BR90" s="273"/>
      <c r="BS90" s="273"/>
      <c r="BT90" s="273"/>
      <c r="BU90" s="273"/>
      <c r="BV90" s="273">
        <v>1851</v>
      </c>
      <c r="BW90" s="273">
        <v>548</v>
      </c>
      <c r="BX90" s="273">
        <v>921</v>
      </c>
      <c r="BY90" s="273">
        <v>299</v>
      </c>
      <c r="BZ90" s="273"/>
      <c r="CA90" s="273"/>
      <c r="CB90" s="273"/>
      <c r="CC90" s="273">
        <v>704</v>
      </c>
      <c r="CD90" s="224" t="s">
        <v>247</v>
      </c>
      <c r="CE90" s="25">
        <f t="shared" si="20"/>
        <v>89368</v>
      </c>
      <c r="CF90" s="25">
        <f>BE59-CE90</f>
        <v>0</v>
      </c>
    </row>
    <row r="91" spans="1:84" x14ac:dyDescent="0.25">
      <c r="A91" s="21" t="s">
        <v>290</v>
      </c>
      <c r="B91" s="16"/>
      <c r="C91" s="340">
        <f>C59*2.8</f>
        <v>4653.5999999999995</v>
      </c>
      <c r="D91" s="340">
        <f t="shared" ref="D91:F91" si="22">D59*2.8</f>
        <v>0</v>
      </c>
      <c r="E91" s="340">
        <f t="shared" si="22"/>
        <v>18838.399999999998</v>
      </c>
      <c r="F91" s="340">
        <f t="shared" si="22"/>
        <v>515.19999999999993</v>
      </c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24007.199999999997</v>
      </c>
      <c r="CF91" s="25">
        <f>AY59-CE91</f>
        <v>-24007.199999999997</v>
      </c>
    </row>
    <row r="92" spans="1:84" x14ac:dyDescent="0.25">
      <c r="A92" s="21" t="s">
        <v>291</v>
      </c>
      <c r="B92" s="16"/>
      <c r="C92" s="273">
        <f>24375.71*(C90/48735)</f>
        <v>1852.6239835846925</v>
      </c>
      <c r="D92" s="273">
        <f t="shared" ref="D92:AW92" si="23">24375.71*(D90/48735)</f>
        <v>0</v>
      </c>
      <c r="E92" s="273">
        <f t="shared" si="23"/>
        <v>2951.4940947983991</v>
      </c>
      <c r="F92" s="273">
        <f t="shared" si="23"/>
        <v>1803.6074742997846</v>
      </c>
      <c r="G92" s="273">
        <f t="shared" si="23"/>
        <v>0</v>
      </c>
      <c r="H92" s="273">
        <f t="shared" si="23"/>
        <v>0</v>
      </c>
      <c r="I92" s="273">
        <f t="shared" si="23"/>
        <v>0</v>
      </c>
      <c r="J92" s="273">
        <f t="shared" si="23"/>
        <v>81.527459320816661</v>
      </c>
      <c r="K92" s="273">
        <f t="shared" si="23"/>
        <v>0</v>
      </c>
      <c r="L92" s="273">
        <f t="shared" si="23"/>
        <v>0</v>
      </c>
      <c r="M92" s="273">
        <f t="shared" si="23"/>
        <v>0</v>
      </c>
      <c r="N92" s="273">
        <f t="shared" si="23"/>
        <v>0</v>
      </c>
      <c r="O92" s="273">
        <f t="shared" si="23"/>
        <v>491.66559823535448</v>
      </c>
      <c r="P92" s="273">
        <f t="shared" si="23"/>
        <v>2440.3219265414996</v>
      </c>
      <c r="Q92" s="273">
        <f t="shared" si="23"/>
        <v>393.13241120344725</v>
      </c>
      <c r="R92" s="273">
        <f t="shared" si="23"/>
        <v>81.027290858725749</v>
      </c>
      <c r="S92" s="273">
        <f t="shared" si="23"/>
        <v>743.7505031291679</v>
      </c>
      <c r="T92" s="273">
        <f t="shared" si="23"/>
        <v>123.54161013645225</v>
      </c>
      <c r="U92" s="273">
        <f t="shared" si="23"/>
        <v>950.32007797270944</v>
      </c>
      <c r="V92" s="273">
        <f t="shared" si="23"/>
        <v>43.014487739817383</v>
      </c>
      <c r="W92" s="273">
        <f t="shared" si="23"/>
        <v>0</v>
      </c>
      <c r="X92" s="273">
        <f t="shared" si="23"/>
        <v>241.0811987278137</v>
      </c>
      <c r="Y92" s="273">
        <f t="shared" si="23"/>
        <v>1983.1679521904175</v>
      </c>
      <c r="Z92" s="273">
        <f t="shared" si="23"/>
        <v>0</v>
      </c>
      <c r="AA92" s="273">
        <f t="shared" si="23"/>
        <v>279.59417030881292</v>
      </c>
      <c r="AB92" s="273">
        <f t="shared" si="23"/>
        <v>480.66189206935468</v>
      </c>
      <c r="AC92" s="273">
        <f t="shared" si="23"/>
        <v>458.65447973735508</v>
      </c>
      <c r="AD92" s="273">
        <f t="shared" si="23"/>
        <v>0</v>
      </c>
      <c r="AE92" s="273">
        <f t="shared" si="23"/>
        <v>913.30761177798286</v>
      </c>
      <c r="AF92" s="273">
        <f t="shared" si="23"/>
        <v>0</v>
      </c>
      <c r="AG92" s="273">
        <f t="shared" si="23"/>
        <v>4511.5195280599155</v>
      </c>
      <c r="AH92" s="273">
        <f t="shared" si="23"/>
        <v>0</v>
      </c>
      <c r="AI92" s="273">
        <f t="shared" si="23"/>
        <v>0</v>
      </c>
      <c r="AJ92" s="273">
        <f t="shared" si="23"/>
        <v>108.03638781163436</v>
      </c>
      <c r="AK92" s="273">
        <f t="shared" si="23"/>
        <v>0</v>
      </c>
      <c r="AL92" s="273">
        <f t="shared" si="23"/>
        <v>0</v>
      </c>
      <c r="AM92" s="273">
        <f t="shared" si="23"/>
        <v>0</v>
      </c>
      <c r="AN92" s="273">
        <f t="shared" si="23"/>
        <v>0</v>
      </c>
      <c r="AO92" s="273">
        <f t="shared" si="23"/>
        <v>986.83237570534527</v>
      </c>
      <c r="AP92" s="273">
        <f t="shared" si="23"/>
        <v>0</v>
      </c>
      <c r="AQ92" s="273">
        <f t="shared" si="23"/>
        <v>0</v>
      </c>
      <c r="AR92" s="273">
        <f t="shared" si="23"/>
        <v>0</v>
      </c>
      <c r="AS92" s="273">
        <f t="shared" si="23"/>
        <v>0</v>
      </c>
      <c r="AT92" s="273">
        <f t="shared" si="23"/>
        <v>0</v>
      </c>
      <c r="AU92" s="273">
        <f t="shared" si="23"/>
        <v>0</v>
      </c>
      <c r="AV92" s="273">
        <f t="shared" si="23"/>
        <v>47.516003898635475</v>
      </c>
      <c r="AW92" s="273">
        <f t="shared" si="23"/>
        <v>0</v>
      </c>
      <c r="AX92" s="264" t="s">
        <v>247</v>
      </c>
      <c r="AY92" s="264" t="s">
        <v>247</v>
      </c>
      <c r="AZ92" s="24" t="s">
        <v>247</v>
      </c>
      <c r="BA92" s="273">
        <f t="shared" ref="BA92:BC92" si="24">24375.71*(BA90/48735)</f>
        <v>185.56249943572379</v>
      </c>
      <c r="BB92" s="273">
        <f t="shared" si="24"/>
        <v>0</v>
      </c>
      <c r="BC92" s="273">
        <f t="shared" si="24"/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>
        <f t="shared" ref="BK92:BM92" si="25">24375.71*(BK90/48735)</f>
        <v>0</v>
      </c>
      <c r="BL92" s="273">
        <f t="shared" si="25"/>
        <v>413.63931814917413</v>
      </c>
      <c r="BM92" s="273">
        <f t="shared" si="25"/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f t="shared" ref="BS92:CB92" si="26">24375.71*(BS90/48735)</f>
        <v>0</v>
      </c>
      <c r="BT92" s="273">
        <f t="shared" si="26"/>
        <v>0</v>
      </c>
      <c r="BU92" s="273">
        <f t="shared" si="26"/>
        <v>0</v>
      </c>
      <c r="BV92" s="273">
        <f t="shared" si="26"/>
        <v>925.81182333025549</v>
      </c>
      <c r="BW92" s="273">
        <f t="shared" si="26"/>
        <v>274.09231722581302</v>
      </c>
      <c r="BX92" s="273">
        <f t="shared" si="26"/>
        <v>460.65515358571866</v>
      </c>
      <c r="BY92" s="273">
        <f t="shared" si="26"/>
        <v>149.550370165179</v>
      </c>
      <c r="BZ92" s="273">
        <f t="shared" si="26"/>
        <v>0</v>
      </c>
      <c r="CA92" s="273">
        <f t="shared" si="26"/>
        <v>0</v>
      </c>
      <c r="CB92" s="273">
        <f t="shared" si="26"/>
        <v>0</v>
      </c>
      <c r="CC92" s="24" t="s">
        <v>247</v>
      </c>
      <c r="CD92" s="24" t="s">
        <v>247</v>
      </c>
      <c r="CE92" s="25">
        <f t="shared" si="20"/>
        <v>24375.709999999992</v>
      </c>
      <c r="CF92" s="16"/>
    </row>
    <row r="93" spans="1:84" x14ac:dyDescent="0.25">
      <c r="A93" s="21" t="s">
        <v>292</v>
      </c>
      <c r="B93" s="16"/>
      <c r="C93" s="273">
        <v>19744.52</v>
      </c>
      <c r="D93" s="273"/>
      <c r="E93" s="273">
        <v>78198.33</v>
      </c>
      <c r="F93" s="273">
        <v>8018.1</v>
      </c>
      <c r="G93" s="273"/>
      <c r="H93" s="273"/>
      <c r="I93" s="273"/>
      <c r="J93" s="273"/>
      <c r="K93" s="273"/>
      <c r="L93" s="273"/>
      <c r="M93" s="273"/>
      <c r="N93" s="273"/>
      <c r="O93" s="273"/>
      <c r="P93" s="273">
        <v>39541.870000000003</v>
      </c>
      <c r="Q93" s="273">
        <v>22516.560000000001</v>
      </c>
      <c r="R93" s="273"/>
      <c r="S93" s="273">
        <v>507.11</v>
      </c>
      <c r="T93" s="273"/>
      <c r="U93" s="273">
        <v>25.26</v>
      </c>
      <c r="V93" s="273"/>
      <c r="W93" s="273">
        <v>3364.62</v>
      </c>
      <c r="X93" s="273"/>
      <c r="Y93" s="273">
        <v>43396.61</v>
      </c>
      <c r="Z93" s="273"/>
      <c r="AA93" s="273"/>
      <c r="AB93" s="273">
        <v>386.68</v>
      </c>
      <c r="AC93" s="273">
        <v>896.69</v>
      </c>
      <c r="AD93" s="273"/>
      <c r="AE93" s="273">
        <v>363.36</v>
      </c>
      <c r="AF93" s="273"/>
      <c r="AG93" s="273">
        <v>121474.94</v>
      </c>
      <c r="AH93" s="273"/>
      <c r="AI93" s="273"/>
      <c r="AJ93" s="273"/>
      <c r="AK93" s="273"/>
      <c r="AL93" s="273"/>
      <c r="AM93" s="273"/>
      <c r="AN93" s="273"/>
      <c r="AO93" s="273"/>
      <c r="AP93" s="273">
        <v>15472.380000000003</v>
      </c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353907.02999999997</v>
      </c>
      <c r="CF93" s="25">
        <f>BA59</f>
        <v>0</v>
      </c>
    </row>
    <row r="94" spans="1:84" x14ac:dyDescent="0.25">
      <c r="A94" s="21" t="s">
        <v>293</v>
      </c>
      <c r="B94" s="16"/>
      <c r="C94" s="277">
        <v>12.79</v>
      </c>
      <c r="D94" s="277"/>
      <c r="E94" s="277">
        <v>23.62</v>
      </c>
      <c r="F94" s="277">
        <v>4.6899999999999995</v>
      </c>
      <c r="G94" s="277"/>
      <c r="H94" s="277"/>
      <c r="I94" s="277"/>
      <c r="J94" s="277"/>
      <c r="K94" s="277"/>
      <c r="L94" s="277"/>
      <c r="M94" s="277"/>
      <c r="N94" s="277"/>
      <c r="O94" s="277"/>
      <c r="P94" s="274">
        <v>5.35</v>
      </c>
      <c r="Q94" s="274">
        <v>8.8000000000000007</v>
      </c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>
        <v>24.57</v>
      </c>
      <c r="AH94" s="274"/>
      <c r="AI94" s="274"/>
      <c r="AJ94" s="274"/>
      <c r="AK94" s="274"/>
      <c r="AL94" s="274"/>
      <c r="AM94" s="274"/>
      <c r="AN94" s="274"/>
      <c r="AO94" s="274"/>
      <c r="AP94" s="274">
        <v>6.65</v>
      </c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86.47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98223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2012</v>
      </c>
      <c r="D127" s="295">
        <v>9074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90</v>
      </c>
      <c r="D130" s="295">
        <v>128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38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48</v>
      </c>
    </row>
    <row r="144" spans="1:5" x14ac:dyDescent="0.25">
      <c r="A144" s="16" t="s">
        <v>348</v>
      </c>
      <c r="B144" s="35" t="s">
        <v>299</v>
      </c>
      <c r="C144" s="294">
        <v>48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5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1146</v>
      </c>
      <c r="C154" s="295">
        <v>426</v>
      </c>
      <c r="D154" s="295">
        <v>531</v>
      </c>
      <c r="E154" s="25">
        <f>SUM(B154:D154)</f>
        <v>2103</v>
      </c>
    </row>
    <row r="155" spans="1:6" x14ac:dyDescent="0.25">
      <c r="A155" s="16" t="s">
        <v>241</v>
      </c>
      <c r="B155" s="295">
        <v>5015</v>
      </c>
      <c r="C155" s="295">
        <v>1863</v>
      </c>
      <c r="D155" s="295">
        <v>2324</v>
      </c>
      <c r="E155" s="25">
        <f>SUM(B155:D155)</f>
        <v>9202</v>
      </c>
    </row>
    <row r="156" spans="1:6" x14ac:dyDescent="0.25">
      <c r="A156" s="16" t="s">
        <v>355</v>
      </c>
      <c r="B156" s="295">
        <v>8727</v>
      </c>
      <c r="C156" s="295">
        <v>6688</v>
      </c>
      <c r="D156" s="295">
        <v>12349</v>
      </c>
      <c r="E156" s="25">
        <f>SUM(B156:D156)</f>
        <v>27764</v>
      </c>
    </row>
    <row r="157" spans="1:6" x14ac:dyDescent="0.25">
      <c r="A157" s="16" t="s">
        <v>286</v>
      </c>
      <c r="B157" s="295">
        <v>52002873</v>
      </c>
      <c r="C157" s="295">
        <v>19354380</v>
      </c>
      <c r="D157" s="295">
        <v>23852902</v>
      </c>
      <c r="E157" s="25">
        <f>SUM(B157:D157)</f>
        <v>95210155</v>
      </c>
      <c r="F157" s="14"/>
    </row>
    <row r="158" spans="1:6" x14ac:dyDescent="0.25">
      <c r="A158" s="16" t="s">
        <v>287</v>
      </c>
      <c r="B158" s="295">
        <v>79588673</v>
      </c>
      <c r="C158" s="295">
        <v>59012096</v>
      </c>
      <c r="D158" s="295">
        <v>111328835</v>
      </c>
      <c r="E158" s="25">
        <f>SUM(B158:D158)</f>
        <v>249929604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0</v>
      </c>
      <c r="C173" s="272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2326131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59272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86840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3002341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39733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1281021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312719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7108057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257323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185036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442359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49677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1101209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1150886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42660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42660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0</v>
      </c>
      <c r="C211" s="292">
        <v>0</v>
      </c>
      <c r="D211" s="295"/>
      <c r="E211" s="25">
        <f t="shared" ref="E211:E219" si="27">SUM(B211:C211)-D211</f>
        <v>0</v>
      </c>
    </row>
    <row r="212" spans="1:5" x14ac:dyDescent="0.25">
      <c r="A212" s="16" t="s">
        <v>390</v>
      </c>
      <c r="B212" s="292">
        <v>20183.5</v>
      </c>
      <c r="C212" s="292">
        <v>1295.21</v>
      </c>
      <c r="D212" s="295"/>
      <c r="E212" s="25">
        <f t="shared" si="27"/>
        <v>21478.71</v>
      </c>
    </row>
    <row r="213" spans="1:5" x14ac:dyDescent="0.25">
      <c r="A213" s="16" t="s">
        <v>391</v>
      </c>
      <c r="B213" s="292">
        <v>2239740.2000000002</v>
      </c>
      <c r="C213" s="292">
        <v>5085044.8400000008</v>
      </c>
      <c r="D213" s="295">
        <v>3065.71</v>
      </c>
      <c r="E213" s="25">
        <f t="shared" si="27"/>
        <v>7321719.330000001</v>
      </c>
    </row>
    <row r="214" spans="1:5" x14ac:dyDescent="0.25">
      <c r="A214" s="16" t="s">
        <v>392</v>
      </c>
      <c r="B214" s="292"/>
      <c r="C214" s="292"/>
      <c r="D214" s="295"/>
      <c r="E214" s="25">
        <f t="shared" si="27"/>
        <v>0</v>
      </c>
    </row>
    <row r="215" spans="1:5" x14ac:dyDescent="0.25">
      <c r="A215" s="16" t="s">
        <v>393</v>
      </c>
      <c r="B215" s="292">
        <v>604462.79999999993</v>
      </c>
      <c r="C215" s="292">
        <v>11695.74</v>
      </c>
      <c r="D215" s="295">
        <v>4386.7700000000004</v>
      </c>
      <c r="E215" s="25">
        <f t="shared" si="27"/>
        <v>611771.7699999999</v>
      </c>
    </row>
    <row r="216" spans="1:5" x14ac:dyDescent="0.25">
      <c r="A216" s="16" t="s">
        <v>394</v>
      </c>
      <c r="B216" s="292">
        <f>12953639.04+73744.15</f>
        <v>13027383.189999999</v>
      </c>
      <c r="C216" s="292">
        <v>1016193.4799999997</v>
      </c>
      <c r="D216" s="295">
        <v>886458.24</v>
      </c>
      <c r="E216" s="25">
        <f t="shared" si="27"/>
        <v>13157118.43</v>
      </c>
    </row>
    <row r="217" spans="1:5" x14ac:dyDescent="0.25">
      <c r="A217" s="16" t="s">
        <v>395</v>
      </c>
      <c r="B217" s="292"/>
      <c r="C217" s="292"/>
      <c r="D217" s="295"/>
      <c r="E217" s="25">
        <f t="shared" si="27"/>
        <v>0</v>
      </c>
    </row>
    <row r="218" spans="1:5" x14ac:dyDescent="0.25">
      <c r="A218" s="16" t="s">
        <v>396</v>
      </c>
      <c r="B218" s="292">
        <v>154293.59999999998</v>
      </c>
      <c r="C218" s="292">
        <v>0</v>
      </c>
      <c r="D218" s="295"/>
      <c r="E218" s="25">
        <f t="shared" si="27"/>
        <v>154293.59999999998</v>
      </c>
    </row>
    <row r="219" spans="1:5" x14ac:dyDescent="0.25">
      <c r="A219" s="16" t="s">
        <v>397</v>
      </c>
      <c r="B219" s="292">
        <v>3768425.47</v>
      </c>
      <c r="C219" s="292">
        <v>-2925162.4200000009</v>
      </c>
      <c r="D219" s="295">
        <v>0</v>
      </c>
      <c r="E219" s="25">
        <f t="shared" si="27"/>
        <v>843263.04999999935</v>
      </c>
    </row>
    <row r="220" spans="1:5" x14ac:dyDescent="0.25">
      <c r="A220" s="16" t="s">
        <v>229</v>
      </c>
      <c r="B220" s="25">
        <f>SUM(B211:B219)</f>
        <v>19814488.759999998</v>
      </c>
      <c r="C220" s="225">
        <f>SUM(C211:C219)</f>
        <v>3189066.8499999996</v>
      </c>
      <c r="D220" s="25">
        <f>SUM(D211:D219)</f>
        <v>893910.72</v>
      </c>
      <c r="E220" s="25">
        <f>SUM(E211:E219)</f>
        <v>22109644.890000004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9755.3499999999985</v>
      </c>
      <c r="C225" s="292">
        <v>1453.51</v>
      </c>
      <c r="D225" s="295"/>
      <c r="E225" s="25">
        <f t="shared" ref="E225:E232" si="28">SUM(B225:C225)-D225</f>
        <v>11208.859999999999</v>
      </c>
    </row>
    <row r="226" spans="1:6" x14ac:dyDescent="0.25">
      <c r="A226" s="16" t="s">
        <v>391</v>
      </c>
      <c r="B226" s="292">
        <v>680519.14999999932</v>
      </c>
      <c r="C226" s="292">
        <v>287688.80000000016</v>
      </c>
      <c r="D226" s="295">
        <v>3065.71</v>
      </c>
      <c r="E226" s="25">
        <f t="shared" si="28"/>
        <v>965142.23999999953</v>
      </c>
    </row>
    <row r="227" spans="1:6" x14ac:dyDescent="0.25">
      <c r="A227" s="16" t="s">
        <v>392</v>
      </c>
      <c r="B227" s="292"/>
      <c r="C227" s="292"/>
      <c r="D227" s="295"/>
      <c r="E227" s="25">
        <f t="shared" si="28"/>
        <v>0</v>
      </c>
    </row>
    <row r="228" spans="1:6" x14ac:dyDescent="0.25">
      <c r="A228" s="16" t="s">
        <v>393</v>
      </c>
      <c r="B228" s="292">
        <v>180069.68999999974</v>
      </c>
      <c r="C228" s="292">
        <v>61885.97000000003</v>
      </c>
      <c r="D228" s="295">
        <v>4386.7700000000004</v>
      </c>
      <c r="E228" s="25">
        <f t="shared" si="28"/>
        <v>237568.88999999978</v>
      </c>
    </row>
    <row r="229" spans="1:6" x14ac:dyDescent="0.25">
      <c r="A229" s="16" t="s">
        <v>394</v>
      </c>
      <c r="B229" s="292">
        <v>6870492.1999999946</v>
      </c>
      <c r="C229" s="292">
        <v>1416503.4999998605</v>
      </c>
      <c r="D229" s="295">
        <v>879977.11</v>
      </c>
      <c r="E229" s="25">
        <f t="shared" si="28"/>
        <v>7407018.5899998546</v>
      </c>
    </row>
    <row r="230" spans="1:6" x14ac:dyDescent="0.25">
      <c r="A230" s="16" t="s">
        <v>395</v>
      </c>
      <c r="B230" s="292"/>
      <c r="C230" s="292"/>
      <c r="D230" s="295"/>
      <c r="E230" s="25">
        <f t="shared" si="28"/>
        <v>0</v>
      </c>
    </row>
    <row r="231" spans="1:6" x14ac:dyDescent="0.25">
      <c r="A231" s="16" t="s">
        <v>396</v>
      </c>
      <c r="B231" s="292">
        <v>119751.14999999997</v>
      </c>
      <c r="C231" s="292">
        <v>2898.6699999999983</v>
      </c>
      <c r="D231" s="295"/>
      <c r="E231" s="25">
        <f t="shared" si="28"/>
        <v>122649.81999999996</v>
      </c>
    </row>
    <row r="232" spans="1:6" x14ac:dyDescent="0.25">
      <c r="A232" s="16" t="s">
        <v>397</v>
      </c>
      <c r="B232" s="292"/>
      <c r="C232" s="292">
        <v>0</v>
      </c>
      <c r="D232" s="295"/>
      <c r="E232" s="25">
        <f t="shared" si="28"/>
        <v>0</v>
      </c>
    </row>
    <row r="233" spans="1:6" x14ac:dyDescent="0.25">
      <c r="A233" s="16" t="s">
        <v>229</v>
      </c>
      <c r="B233" s="25">
        <f>SUM(B224:B232)</f>
        <v>7860587.5399999935</v>
      </c>
      <c r="C233" s="225">
        <f>SUM(C224:C232)</f>
        <v>1770430.4499998607</v>
      </c>
      <c r="D233" s="25">
        <f>SUM(D224:D232)</f>
        <v>887429.59</v>
      </c>
      <c r="E233" s="25">
        <f>SUM(E224:E232)</f>
        <v>8743588.3999998532</v>
      </c>
    </row>
    <row r="234" spans="1:6" x14ac:dyDescent="0.25">
      <c r="A234" s="16"/>
      <c r="B234" s="16"/>
      <c r="C234" s="22"/>
      <c r="D234" s="16"/>
      <c r="E234" s="16"/>
      <c r="F234" s="11">
        <f>E220-E233</f>
        <v>13366056.490000151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3" t="s">
        <v>400</v>
      </c>
      <c r="C236" s="343"/>
      <c r="D236" s="30"/>
      <c r="E236" s="30"/>
    </row>
    <row r="237" spans="1:6" x14ac:dyDescent="0.25">
      <c r="A237" s="43" t="s">
        <v>400</v>
      </c>
      <c r="B237" s="30"/>
      <c r="C237" s="292">
        <v>4906894</v>
      </c>
      <c r="D237" s="32">
        <f>C237</f>
        <v>4906894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99155152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52918780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4231591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10850782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59915972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175894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227248171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2545.8729438457176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842080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5132690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5974770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238129835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203350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108400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51648836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38089563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3229556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1771142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18871721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5628588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5628588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21479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7315977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611772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13083374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154294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843263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22030159</v>
      </c>
      <c r="E291" s="16"/>
    </row>
    <row r="292" spans="1:5" x14ac:dyDescent="0.25">
      <c r="A292" s="16" t="s">
        <v>439</v>
      </c>
      <c r="B292" s="35" t="s">
        <v>299</v>
      </c>
      <c r="C292" s="292">
        <v>8743589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13286570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37786879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37786879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362497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0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5392579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5755076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0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32031803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/>
      <c r="D347" s="16"/>
      <c r="E347" s="16"/>
    </row>
    <row r="348" spans="1:5" x14ac:dyDescent="0.25">
      <c r="A348" s="16" t="s">
        <v>486</v>
      </c>
      <c r="B348" s="35" t="s">
        <v>299</v>
      </c>
      <c r="C348" s="293"/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37786879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37786879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95210155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v>249929604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345139759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4906894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227248171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5974770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238129835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107009924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16966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1300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35922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19058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73246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73246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107083170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33287493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7108057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8986463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12648577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1036083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5380672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2067571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442359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1145065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42660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29814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5821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164055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199690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72344690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34738480</v>
      </c>
      <c r="E417" s="25"/>
    </row>
    <row r="418" spans="1:13" x14ac:dyDescent="0.25">
      <c r="A418" s="25" t="s">
        <v>531</v>
      </c>
      <c r="B418" s="16"/>
      <c r="C418" s="294">
        <v>841897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841897</v>
      </c>
      <c r="E420" s="25"/>
      <c r="F420" s="11">
        <f>D420-C399</f>
        <v>799237</v>
      </c>
    </row>
    <row r="421" spans="1:13" x14ac:dyDescent="0.25">
      <c r="A421" s="25" t="s">
        <v>534</v>
      </c>
      <c r="B421" s="16"/>
      <c r="C421" s="22"/>
      <c r="D421" s="25">
        <f>D417+D420</f>
        <v>35580377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35580377</v>
      </c>
      <c r="E424" s="16"/>
    </row>
    <row r="426" spans="1:13" ht="29.1" customHeight="1" x14ac:dyDescent="0.25">
      <c r="A426" s="344" t="s">
        <v>538</v>
      </c>
      <c r="B426" s="344"/>
      <c r="C426" s="344"/>
      <c r="D426" s="344"/>
      <c r="E426" s="34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59962</v>
      </c>
      <c r="E612" s="219">
        <f>SUM(C624:D647)+SUM(C668:D713)</f>
        <v>68606409.912778094</v>
      </c>
      <c r="F612" s="219">
        <f>CE64-(AX64+BD64+BE64+BG64+BJ64+BN64+BP64+BQ64+CB64+CC64+CD64)</f>
        <v>12453500</v>
      </c>
      <c r="G612" s="217">
        <f>CE91-(AX91+AY91+BD91+BE91+BG91+BJ91+BN91+BP91+BQ91+CB91+CC91+CD91)</f>
        <v>24007.199999999997</v>
      </c>
      <c r="H612" s="222">
        <f>CE60-(AX60+AY60+AZ60+BD60+BE60+BG60+BJ60+BN60+BO60+BP60+BQ60+BR60+CB60+CC60+CD60)</f>
        <v>254.05999999999997</v>
      </c>
      <c r="I612" s="217">
        <f>CE92-(AX92+AY92+AZ92+BD92+BE92+BF92+BG92+BJ92+BN92+BO92+BP92+BQ92+BR92+CB92+CC92+CD92)</f>
        <v>24375.709999999992</v>
      </c>
      <c r="J612" s="217">
        <f>CE93-(AX93+AY93+AZ93+BA93+BD93+BE93+BF93+BG93+BJ93+BN93+BO93+BP93+BQ93+BR93+CB93+CC93+CD93)</f>
        <v>353907.02999999997</v>
      </c>
      <c r="K612" s="217">
        <f>CE89-(AW89+AX89+AY89+AZ89+BA89+BB89+BC89+BD89+BE89+BF89+BG89+BH89+BI89+BJ89+BK89+BL89+BM89+BN89+BO89+BP89+BQ89+BR89+BS89+BT89+BU89+BV89+BW89+BX89+CB89+CC89+CD89)</f>
        <v>345139759</v>
      </c>
      <c r="L612" s="223">
        <f>CE94-(AW94+AX94+AY94+AZ94+BA94+BB94+BC94+BD94+BE94+BF94+BG94+BH94+BI94+BJ94+BK94+BL94+BM94+BN94+BO94+BP94+BQ94+BR94+BS94+BT94+BU94+BV94+BW94+BX94+BY94+BZ94+CA94+CB94+CC94+CD94)</f>
        <v>86.47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2248754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2248754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37717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3864</v>
      </c>
      <c r="D618" s="217">
        <f>(D615/D612)*BG90</f>
        <v>6262.9985324038562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886045</v>
      </c>
      <c r="D619" s="217">
        <f>(D615/D612)*BN90</f>
        <v>131747.98709182482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2646239</v>
      </c>
      <c r="D620" s="217">
        <f>(D615/D612)*CC90</f>
        <v>26402.101597678531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3738278.087221907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359874</v>
      </c>
      <c r="D624" s="217">
        <f>(D615/D612)*BD90</f>
        <v>60192.291284480176</v>
      </c>
      <c r="E624" s="219">
        <f>(E623/E612)*SUM(C624:D624)</f>
        <v>22888.890613657815</v>
      </c>
      <c r="F624" s="219">
        <f>SUM(C624:E624)</f>
        <v>442955.18189813802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1506059</v>
      </c>
      <c r="D625" s="217">
        <f>(D615/D612)*AY90</f>
        <v>181476.94549881594</v>
      </c>
      <c r="E625" s="219">
        <f>(E623/E612)*SUM(C625:D625)</f>
        <v>91951.738248331778</v>
      </c>
      <c r="F625" s="219">
        <f>(F624/F612)*AY64</f>
        <v>-3169.5651193740696</v>
      </c>
      <c r="G625" s="217">
        <f>SUM(C625:F625)</f>
        <v>1776318.1186277736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1192361</v>
      </c>
      <c r="D629" s="217">
        <f>(D615/D612)*BF90</f>
        <v>14963.6911043661</v>
      </c>
      <c r="E629" s="219">
        <f>(E623/E612)*SUM(C629:D629)</f>
        <v>65785.623277115898</v>
      </c>
      <c r="F629" s="219">
        <f>(F624/F612)*BF64</f>
        <v>3204.1023564257489</v>
      </c>
      <c r="G629" s="217">
        <f>(G625/G612)*BF91</f>
        <v>0</v>
      </c>
      <c r="H629" s="219">
        <f>(H628/H612)*BF60</f>
        <v>0</v>
      </c>
      <c r="I629" s="217">
        <f>SUM(C629:H629)</f>
        <v>1276314.4167379078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259804</v>
      </c>
      <c r="D630" s="217">
        <f>(D615/D612)*BA90</f>
        <v>13913.607518094794</v>
      </c>
      <c r="E630" s="219">
        <f>(E623/E612)*SUM(C630:D630)</f>
        <v>14914.532557126569</v>
      </c>
      <c r="F630" s="219">
        <f>(F624/F612)*BA64</f>
        <v>3.9481290553413348</v>
      </c>
      <c r="G630" s="217">
        <f>(G625/G612)*BA91</f>
        <v>0</v>
      </c>
      <c r="H630" s="219">
        <f>(H628/H612)*BA60</f>
        <v>0</v>
      </c>
      <c r="I630" s="217">
        <f>(I629/I612)*BA92</f>
        <v>9716.0695313381329</v>
      </c>
      <c r="J630" s="217">
        <f>SUM(C630:I630)</f>
        <v>298352.15773561475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17726</v>
      </c>
      <c r="D633" s="217">
        <f>(D615/D612)*BC90</f>
        <v>0</v>
      </c>
      <c r="E633" s="219">
        <f>(E623/E612)*SUM(C633:D633)</f>
        <v>965.86772953635591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727800</v>
      </c>
      <c r="D637" s="217">
        <f>(D615/D612)*BL90</f>
        <v>31014.968780227478</v>
      </c>
      <c r="E637" s="219">
        <f>(E623/E612)*SUM(C637:D637)</f>
        <v>41346.885424458938</v>
      </c>
      <c r="F637" s="219">
        <f>(F624/F612)*BL64</f>
        <v>498.1044981171176</v>
      </c>
      <c r="G637" s="217">
        <f>(G625/G612)*BL91</f>
        <v>0</v>
      </c>
      <c r="H637" s="219">
        <f>(H628/H612)*BL60</f>
        <v>0</v>
      </c>
      <c r="I637" s="217">
        <f>(I629/I612)*BL92</f>
        <v>21658.192728885817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197376</v>
      </c>
      <c r="D642" s="217">
        <f>(D615/D612)*BV90</f>
        <v>69418.025649578078</v>
      </c>
      <c r="E642" s="219">
        <f>(E623/E612)*SUM(C642:D642)</f>
        <v>14537.275178157637</v>
      </c>
      <c r="F642" s="219">
        <f>(F624/F612)*BV64</f>
        <v>35.035199274875808</v>
      </c>
      <c r="G642" s="217">
        <f>(G625/G612)*BV91</f>
        <v>0</v>
      </c>
      <c r="H642" s="219">
        <f>(H628/H612)*BV60</f>
        <v>0</v>
      </c>
      <c r="I642" s="217">
        <f>(I629/I612)*BV92</f>
        <v>48475.592190045521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114149</v>
      </c>
      <c r="D643" s="217">
        <f>(D615/D612)*BW90</f>
        <v>20551.635902738402</v>
      </c>
      <c r="E643" s="219">
        <f>(E623/E612)*SUM(C643:D643)</f>
        <v>7339.6703918809253</v>
      </c>
      <c r="F643" s="219">
        <f>(F624/F612)*BW64</f>
        <v>84.155615720158551</v>
      </c>
      <c r="G643" s="217">
        <f>(G625/G612)*BW91</f>
        <v>0</v>
      </c>
      <c r="H643" s="219">
        <f>(H628/H612)*BW60</f>
        <v>0</v>
      </c>
      <c r="I643" s="217">
        <f>(I629/I612)*BW92</f>
        <v>14351.498930386244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631844</v>
      </c>
      <c r="D644" s="217">
        <f>(D615/D612)*BX90</f>
        <v>34540.249391281148</v>
      </c>
      <c r="E644" s="219">
        <f>(E623/E612)*SUM(C644:D644)</f>
        <v>36310.450296645919</v>
      </c>
      <c r="F644" s="219">
        <f>(F624/F612)*BX64</f>
        <v>96.462396379150462</v>
      </c>
      <c r="G644" s="217">
        <f>(G625/G612)*BX91</f>
        <v>0</v>
      </c>
      <c r="H644" s="219">
        <f>(H628/H612)*BX60</f>
        <v>0</v>
      </c>
      <c r="I644" s="217">
        <f>(I629/I612)*BX92</f>
        <v>24119.946195046959</v>
      </c>
      <c r="J644" s="217">
        <f>(J630/J612)*BX93</f>
        <v>0</v>
      </c>
      <c r="K644" s="219">
        <f>SUM(C631:J644)</f>
        <v>2054239.0164983606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1515148</v>
      </c>
      <c r="D645" s="217">
        <f>(D615/D612)*BY90</f>
        <v>11213.392581968581</v>
      </c>
      <c r="E645" s="219">
        <f>(E623/E612)*SUM(C645:D645)</f>
        <v>83169.536991148387</v>
      </c>
      <c r="F645" s="219">
        <f>(F624/F612)*BY64</f>
        <v>157.49833745091379</v>
      </c>
      <c r="G645" s="217">
        <f>(G625/G612)*BY91</f>
        <v>0</v>
      </c>
      <c r="H645" s="219">
        <f>(H628/H612)*BY60</f>
        <v>0</v>
      </c>
      <c r="I645" s="217">
        <f>(I629/I612)*BY92</f>
        <v>7830.4711317253414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1617518.8990422932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12344760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2582231</v>
      </c>
      <c r="D668" s="217">
        <f>(D615/D612)*C90</f>
        <v>138911.05726960409</v>
      </c>
      <c r="E668" s="219">
        <f>(E623/E612)*SUM(C668:D668)</f>
        <v>148271.65184479751</v>
      </c>
      <c r="F668" s="219">
        <f>(F624/F612)*C64</f>
        <v>5758.39958031068</v>
      </c>
      <c r="G668" s="217">
        <f>(G625/G612)*C91</f>
        <v>344324.78576619545</v>
      </c>
      <c r="H668" s="219">
        <f>(H628/H612)*C60</f>
        <v>0</v>
      </c>
      <c r="I668" s="217">
        <f>(I629/I612)*C92</f>
        <v>97003.562113413602</v>
      </c>
      <c r="J668" s="217">
        <f>(J630/J612)*C93</f>
        <v>16645.106330478942</v>
      </c>
      <c r="K668" s="217">
        <f>(K644/K612)*C89</f>
        <v>55265.448571443354</v>
      </c>
      <c r="L668" s="217">
        <f>(L647/L612)*C94</f>
        <v>239251.37872962793</v>
      </c>
      <c r="M668" s="202">
        <f t="shared" ref="M668:M713" si="29">ROUND(SUM(D668:L668),0)</f>
        <v>1045431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29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9259442</v>
      </c>
      <c r="D670" s="217">
        <f>(D615/D612)*E90</f>
        <v>221305.11580667758</v>
      </c>
      <c r="E670" s="219">
        <f>(E623/E612)*SUM(C670:D670)</f>
        <v>516594.13804877305</v>
      </c>
      <c r="F670" s="219">
        <f>(F624/F612)*E64</f>
        <v>19775.182513758355</v>
      </c>
      <c r="G670" s="217">
        <f>(G625/G612)*E91</f>
        <v>1393873.1399729019</v>
      </c>
      <c r="H670" s="219">
        <f>(H628/H612)*E60</f>
        <v>0</v>
      </c>
      <c r="I670" s="217">
        <f>(I629/I612)*E92</f>
        <v>154540.50216826503</v>
      </c>
      <c r="J670" s="217">
        <f>(J630/J612)*E93</f>
        <v>65923.077274903684</v>
      </c>
      <c r="K670" s="217">
        <f>(K644/K612)*E89</f>
        <v>158499.33413685218</v>
      </c>
      <c r="L670" s="217">
        <f>(L647/L612)*E94</f>
        <v>441838.74633258895</v>
      </c>
      <c r="M670" s="202">
        <f t="shared" si="29"/>
        <v>2972349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1412081</v>
      </c>
      <c r="D671" s="217">
        <f>(D615/D612)*F90</f>
        <v>135235.76471765453</v>
      </c>
      <c r="E671" s="219">
        <f>(E623/E612)*SUM(C671:D671)</f>
        <v>84311.369198430606</v>
      </c>
      <c r="F671" s="219">
        <f>(F624/F612)*F64</f>
        <v>327.4101617515044</v>
      </c>
      <c r="G671" s="217">
        <f>(G625/G612)*F91</f>
        <v>38120.192888676269</v>
      </c>
      <c r="H671" s="219">
        <f>(H628/H612)*F60</f>
        <v>0</v>
      </c>
      <c r="I671" s="217">
        <f>(I629/I612)*F92</f>
        <v>94437.053180607312</v>
      </c>
      <c r="J671" s="217">
        <f>(J630/J612)*F93</f>
        <v>6759.451588005847</v>
      </c>
      <c r="K671" s="217">
        <f>(K644/K612)*F89</f>
        <v>4067.2163452692948</v>
      </c>
      <c r="L671" s="217">
        <f>(L647/L612)*F94</f>
        <v>87731.740910238848</v>
      </c>
      <c r="M671" s="202">
        <f t="shared" si="29"/>
        <v>450990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29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29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29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9456</v>
      </c>
      <c r="D675" s="217">
        <f>(D615/D612)*J90</f>
        <v>6112.9865915079554</v>
      </c>
      <c r="E675" s="219">
        <f>(E623/E612)*SUM(C675:D675)</f>
        <v>848.33474728205783</v>
      </c>
      <c r="F675" s="219">
        <f>(F624/F612)*J64</f>
        <v>195.80585990679324</v>
      </c>
      <c r="G675" s="217">
        <f>(G625/G612)*J91</f>
        <v>0</v>
      </c>
      <c r="H675" s="219">
        <f>(H628/H612)*J60</f>
        <v>0</v>
      </c>
      <c r="I675" s="217">
        <f>(I629/I612)*J92</f>
        <v>4268.7852657900694</v>
      </c>
      <c r="J675" s="217">
        <f>(J630/J612)*J93</f>
        <v>0</v>
      </c>
      <c r="K675" s="217">
        <f>(K644/K612)*J89</f>
        <v>1522.8067678205064</v>
      </c>
      <c r="L675" s="217">
        <f>(L647/L612)*J94</f>
        <v>0</v>
      </c>
      <c r="M675" s="202">
        <f t="shared" si="29"/>
        <v>12949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29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29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29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29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64883</v>
      </c>
      <c r="D680" s="217">
        <f>(D615/D612)*O90</f>
        <v>36865.434475167611</v>
      </c>
      <c r="E680" s="219">
        <f>(E623/E612)*SUM(C680:D680)</f>
        <v>5544.1458530073805</v>
      </c>
      <c r="F680" s="219">
        <f>(F624/F612)*O64</f>
        <v>1498.9018605508036</v>
      </c>
      <c r="G680" s="217">
        <f>(G625/G612)*O91</f>
        <v>0</v>
      </c>
      <c r="H680" s="219">
        <f>(H628/H612)*O60</f>
        <v>0</v>
      </c>
      <c r="I680" s="217">
        <f>(I629/I612)*O92</f>
        <v>25743.655928046865</v>
      </c>
      <c r="J680" s="217">
        <f>(J630/J612)*O93</f>
        <v>0</v>
      </c>
      <c r="K680" s="217">
        <f>(K644/K612)*O89</f>
        <v>3105.1444882688629</v>
      </c>
      <c r="L680" s="217">
        <f>(L647/L612)*O94</f>
        <v>0</v>
      </c>
      <c r="M680" s="202">
        <f t="shared" si="29"/>
        <v>72757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7515314</v>
      </c>
      <c r="D681" s="217">
        <f>(D615/D612)*P90</f>
        <v>182977.06490777494</v>
      </c>
      <c r="E681" s="219">
        <f>(E623/E612)*SUM(C681:D681)</f>
        <v>419470.32111996436</v>
      </c>
      <c r="F681" s="219">
        <f>(F624/F612)*P64</f>
        <v>163121.5402876267</v>
      </c>
      <c r="G681" s="217">
        <f>(G625/G612)*P91</f>
        <v>0</v>
      </c>
      <c r="H681" s="219">
        <f>(H628/H612)*P60</f>
        <v>0</v>
      </c>
      <c r="I681" s="217">
        <f>(I629/I612)*P92</f>
        <v>127775.4804404279</v>
      </c>
      <c r="J681" s="217">
        <f>(J630/J612)*P93</f>
        <v>33334.749624502161</v>
      </c>
      <c r="K681" s="217">
        <f>(K644/K612)*P89</f>
        <v>256809.0897554431</v>
      </c>
      <c r="L681" s="217">
        <f>(L647/L612)*P94</f>
        <v>100077.78547330019</v>
      </c>
      <c r="M681" s="202">
        <f t="shared" si="29"/>
        <v>1283566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2058120</v>
      </c>
      <c r="D682" s="217">
        <f>(D615/D612)*Q90</f>
        <v>29477.346386044497</v>
      </c>
      <c r="E682" s="219">
        <f>(E623/E612)*SUM(C682:D682)</f>
        <v>113750.5872244167</v>
      </c>
      <c r="F682" s="219">
        <f>(F624/F612)*Q64</f>
        <v>3086.6899779421296</v>
      </c>
      <c r="G682" s="217">
        <f>(G625/G612)*Q91</f>
        <v>0</v>
      </c>
      <c r="H682" s="219">
        <f>(H628/H612)*Q60</f>
        <v>0</v>
      </c>
      <c r="I682" s="217">
        <f>(I629/I612)*Q92</f>
        <v>20584.449195772977</v>
      </c>
      <c r="J682" s="217">
        <f>(J630/J612)*Q93</f>
        <v>18982.002874549948</v>
      </c>
      <c r="K682" s="217">
        <f>(K644/K612)*Q89</f>
        <v>25519.042160759618</v>
      </c>
      <c r="L682" s="217">
        <f>(L647/L612)*Q94</f>
        <v>164613.92750748445</v>
      </c>
      <c r="M682" s="202">
        <f t="shared" si="29"/>
        <v>376014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1795038</v>
      </c>
      <c r="D683" s="217">
        <f>(D615/D612)*R90</f>
        <v>6075.4836062839804</v>
      </c>
      <c r="E683" s="219">
        <f>(E623/E612)*SUM(C683:D683)</f>
        <v>98140.437270005539</v>
      </c>
      <c r="F683" s="219">
        <f>(F624/F612)*R64</f>
        <v>4738.0749849816566</v>
      </c>
      <c r="G683" s="217">
        <f>(G625/G612)*R91</f>
        <v>0</v>
      </c>
      <c r="H683" s="219">
        <f>(H628/H612)*R60</f>
        <v>0</v>
      </c>
      <c r="I683" s="217">
        <f>(I629/I612)*R92</f>
        <v>4242.5963991287808</v>
      </c>
      <c r="J683" s="217">
        <f>(J630/J612)*R93</f>
        <v>0</v>
      </c>
      <c r="K683" s="217">
        <f>(K644/K612)*R89</f>
        <v>25447.803811229249</v>
      </c>
      <c r="L683" s="217">
        <f>(L647/L612)*R94</f>
        <v>0</v>
      </c>
      <c r="M683" s="202">
        <f t="shared" si="29"/>
        <v>138644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552097</v>
      </c>
      <c r="D684" s="217">
        <f>(D615/D612)*S90</f>
        <v>55766.939028051107</v>
      </c>
      <c r="E684" s="219">
        <f>(E623/E612)*SUM(C684:D684)</f>
        <v>33121.751249918176</v>
      </c>
      <c r="F684" s="219">
        <f>(F624/F612)*S64</f>
        <v>6251.3110438144658</v>
      </c>
      <c r="G684" s="217">
        <f>(G625/G612)*S91</f>
        <v>0</v>
      </c>
      <c r="H684" s="219">
        <f>(H628/H612)*S60</f>
        <v>0</v>
      </c>
      <c r="I684" s="217">
        <f>(I629/I612)*S92</f>
        <v>38942.844725336399</v>
      </c>
      <c r="J684" s="217">
        <f>(J630/J612)*S93</f>
        <v>427.50595462686232</v>
      </c>
      <c r="K684" s="217">
        <f>(K644/K612)*S89</f>
        <v>76271.09578937378</v>
      </c>
      <c r="L684" s="217">
        <f>(L647/L612)*S94</f>
        <v>0</v>
      </c>
      <c r="M684" s="202">
        <f t="shared" si="29"/>
        <v>210781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33679</v>
      </c>
      <c r="D685" s="217">
        <f>(D615/D612)*T90</f>
        <v>9263.2373503218714</v>
      </c>
      <c r="E685" s="219">
        <f>(E623/E612)*SUM(C685:D685)</f>
        <v>2339.8691916262374</v>
      </c>
      <c r="F685" s="219">
        <f>(F624/F612)*T64</f>
        <v>994.67954083441839</v>
      </c>
      <c r="G685" s="217">
        <f>(G625/G612)*T91</f>
        <v>0</v>
      </c>
      <c r="H685" s="219">
        <f>(H628/H612)*T60</f>
        <v>0</v>
      </c>
      <c r="I685" s="217">
        <f>(I629/I612)*T92</f>
        <v>6468.6500653383273</v>
      </c>
      <c r="J685" s="217">
        <f>(J630/J612)*T93</f>
        <v>0</v>
      </c>
      <c r="K685" s="217">
        <f>(K644/K612)*T89</f>
        <v>6853.9220185516315</v>
      </c>
      <c r="L685" s="217">
        <f>(L647/L612)*T94</f>
        <v>0</v>
      </c>
      <c r="M685" s="202">
        <f t="shared" si="29"/>
        <v>25920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4993237</v>
      </c>
      <c r="D686" s="217">
        <f>(D615/D612)*U90</f>
        <v>71255.671925552859</v>
      </c>
      <c r="E686" s="219">
        <f>(E623/E612)*SUM(C686:D686)</f>
        <v>275957.91708711762</v>
      </c>
      <c r="F686" s="219">
        <f>(F624/F612)*U64</f>
        <v>84512.121103236801</v>
      </c>
      <c r="G686" s="217">
        <f>(G625/G612)*U91</f>
        <v>0</v>
      </c>
      <c r="H686" s="219">
        <f>(H628/H612)*U60</f>
        <v>0</v>
      </c>
      <c r="I686" s="217">
        <f>(I629/I612)*U92</f>
        <v>49758.846656448659</v>
      </c>
      <c r="J686" s="217">
        <f>(J630/J612)*U93</f>
        <v>21.2947889291762</v>
      </c>
      <c r="K686" s="217">
        <f>(K644/K612)*U89</f>
        <v>271480.69599053322</v>
      </c>
      <c r="L686" s="217">
        <f>(L647/L612)*U94</f>
        <v>0</v>
      </c>
      <c r="M686" s="202">
        <f t="shared" si="29"/>
        <v>752987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9706</v>
      </c>
      <c r="D687" s="217">
        <f>(D615/D612)*V90</f>
        <v>3225.256729261866</v>
      </c>
      <c r="E687" s="219">
        <f>(E623/E612)*SUM(C687:D687)</f>
        <v>704.60812237074822</v>
      </c>
      <c r="F687" s="219">
        <f>(F624/F612)*V64</f>
        <v>351.63246703697695</v>
      </c>
      <c r="G687" s="217">
        <f>(G625/G612)*V91</f>
        <v>0</v>
      </c>
      <c r="H687" s="219">
        <f>(H628/H612)*V60</f>
        <v>0</v>
      </c>
      <c r="I687" s="217">
        <f>(I629/I612)*V92</f>
        <v>2252.2425328708346</v>
      </c>
      <c r="J687" s="217">
        <f>(J630/J612)*V93</f>
        <v>0</v>
      </c>
      <c r="K687" s="217">
        <f>(K644/K612)*V89</f>
        <v>5104.8595385540511</v>
      </c>
      <c r="L687" s="217">
        <f>(L647/L612)*V94</f>
        <v>0</v>
      </c>
      <c r="M687" s="202">
        <f t="shared" si="29"/>
        <v>11639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136760</v>
      </c>
      <c r="D688" s="217">
        <f>(D615/D612)*W90</f>
        <v>0</v>
      </c>
      <c r="E688" s="219">
        <f>(E623/E612)*SUM(C688:D688)</f>
        <v>7451.8825844179191</v>
      </c>
      <c r="F688" s="219">
        <f>(F624/F612)*W64</f>
        <v>952.17490821159947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2836.4557690769921</v>
      </c>
      <c r="K688" s="217">
        <f>(K644/K612)*W89</f>
        <v>40291.039175491213</v>
      </c>
      <c r="L688" s="217">
        <f>(L647/L612)*W94</f>
        <v>0</v>
      </c>
      <c r="M688" s="202">
        <f t="shared" si="29"/>
        <v>51532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659157</v>
      </c>
      <c r="D689" s="217">
        <f>(D615/D612)*X90</f>
        <v>18076.43887795604</v>
      </c>
      <c r="E689" s="219">
        <f>(E623/E612)*SUM(C689:D689)</f>
        <v>36901.609160281499</v>
      </c>
      <c r="F689" s="219">
        <f>(F624/F612)*X64</f>
        <v>9809.7846595047704</v>
      </c>
      <c r="G689" s="217">
        <f>(G625/G612)*X91</f>
        <v>0</v>
      </c>
      <c r="H689" s="219">
        <f>(H628/H612)*X60</f>
        <v>0</v>
      </c>
      <c r="I689" s="217">
        <f>(I629/I612)*X92</f>
        <v>12623.033730741188</v>
      </c>
      <c r="J689" s="217">
        <f>(J630/J612)*X93</f>
        <v>0</v>
      </c>
      <c r="K689" s="217">
        <f>(K644/K612)*X89</f>
        <v>262316.91111021023</v>
      </c>
      <c r="L689" s="217">
        <f>(L647/L612)*X94</f>
        <v>0</v>
      </c>
      <c r="M689" s="202">
        <f t="shared" si="29"/>
        <v>339728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4204792</v>
      </c>
      <c r="D690" s="217">
        <f>(D615/D612)*Y90</f>
        <v>148699.33641306162</v>
      </c>
      <c r="E690" s="219">
        <f>(E623/E612)*SUM(C690:D690)</f>
        <v>237216.3371689879</v>
      </c>
      <c r="F690" s="219">
        <f>(F624/F612)*Y64</f>
        <v>5126.698931456066</v>
      </c>
      <c r="G690" s="217">
        <f>(G625/G612)*Y91</f>
        <v>0</v>
      </c>
      <c r="H690" s="219">
        <f>(H628/H612)*Y60</f>
        <v>0</v>
      </c>
      <c r="I690" s="217">
        <f>(I629/I612)*Y92</f>
        <v>103838.85631200997</v>
      </c>
      <c r="J690" s="217">
        <f>(J630/J612)*Y93</f>
        <v>36584.388368637257</v>
      </c>
      <c r="K690" s="217">
        <f>(K644/K612)*Y89</f>
        <v>142755.7660249288</v>
      </c>
      <c r="L690" s="217">
        <f>(L647/L612)*Y94</f>
        <v>0</v>
      </c>
      <c r="M690" s="202">
        <f t="shared" si="29"/>
        <v>674221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29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334290</v>
      </c>
      <c r="D692" s="217">
        <f>(D615/D612)*AA90</f>
        <v>20964.168740202131</v>
      </c>
      <c r="E692" s="219">
        <f>(E623/E612)*SUM(C692:D692)</f>
        <v>19357.358533759703</v>
      </c>
      <c r="F692" s="219">
        <f>(F624/F612)*AA64</f>
        <v>2867.8000121171694</v>
      </c>
      <c r="G692" s="217">
        <f>(G625/G612)*AA91</f>
        <v>0</v>
      </c>
      <c r="H692" s="219">
        <f>(H628/H612)*AA60</f>
        <v>0</v>
      </c>
      <c r="I692" s="217">
        <f>(I629/I612)*AA92</f>
        <v>14639.576463660422</v>
      </c>
      <c r="J692" s="217">
        <f>(J630/J612)*AA93</f>
        <v>0</v>
      </c>
      <c r="K692" s="217">
        <f>(K644/K612)*AA89</f>
        <v>10571.315154392623</v>
      </c>
      <c r="L692" s="217">
        <f>(L647/L612)*AA94</f>
        <v>0</v>
      </c>
      <c r="M692" s="202">
        <f t="shared" si="29"/>
        <v>68400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3223989</v>
      </c>
      <c r="D693" s="217">
        <f>(D615/D612)*AB90</f>
        <v>36040.368800240154</v>
      </c>
      <c r="E693" s="219">
        <f>(E623/E612)*SUM(C693:D693)</f>
        <v>177634.95231100798</v>
      </c>
      <c r="F693" s="219">
        <f>(F624/F612)*AB64</f>
        <v>61640.929604216501</v>
      </c>
      <c r="G693" s="217">
        <f>(G625/G612)*AB91</f>
        <v>0</v>
      </c>
      <c r="H693" s="219">
        <f>(H628/H612)*AB60</f>
        <v>0</v>
      </c>
      <c r="I693" s="217">
        <f>(I629/I612)*AB92</f>
        <v>25167.500861498509</v>
      </c>
      <c r="J693" s="217">
        <f>(J630/J612)*AB93</f>
        <v>325.98056148590075</v>
      </c>
      <c r="K693" s="217">
        <f>(K644/K612)*AB89</f>
        <v>63912.875943745028</v>
      </c>
      <c r="L693" s="217">
        <f>(L647/L612)*AB94</f>
        <v>0</v>
      </c>
      <c r="M693" s="202">
        <f t="shared" si="29"/>
        <v>364723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1277676</v>
      </c>
      <c r="D694" s="217">
        <f>(D615/D612)*AC90</f>
        <v>34390.237450385248</v>
      </c>
      <c r="E694" s="219">
        <f>(E623/E612)*SUM(C694:D694)</f>
        <v>71492.860079403865</v>
      </c>
      <c r="F694" s="219">
        <f>(F624/F612)*AC64</f>
        <v>3439.2472319650424</v>
      </c>
      <c r="G694" s="217">
        <f>(G625/G612)*AC91</f>
        <v>0</v>
      </c>
      <c r="H694" s="219">
        <f>(H628/H612)*AC60</f>
        <v>0</v>
      </c>
      <c r="I694" s="217">
        <f>(I629/I612)*AC92</f>
        <v>24015.190728401805</v>
      </c>
      <c r="J694" s="217">
        <f>(J630/J612)*AC93</f>
        <v>755.9312860214967</v>
      </c>
      <c r="K694" s="217">
        <f>(K644/K612)*AC89</f>
        <v>22359.288945200162</v>
      </c>
      <c r="L694" s="217">
        <f>(L647/L612)*AC94</f>
        <v>0</v>
      </c>
      <c r="M694" s="202">
        <f t="shared" si="29"/>
        <v>156453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29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359045</v>
      </c>
      <c r="D696" s="217">
        <f>(D615/D612)*AE90</f>
        <v>68480.451018978696</v>
      </c>
      <c r="E696" s="219">
        <f>(E623/E612)*SUM(C696:D696)</f>
        <v>23295.330965514357</v>
      </c>
      <c r="F696" s="219">
        <f>(F624/F612)*AE64</f>
        <v>399.89923395678045</v>
      </c>
      <c r="G696" s="217">
        <f>(G625/G612)*AE91</f>
        <v>0</v>
      </c>
      <c r="H696" s="219">
        <f>(H628/H612)*AE60</f>
        <v>0</v>
      </c>
      <c r="I696" s="217">
        <f>(I629/I612)*AE92</f>
        <v>47820.870523513295</v>
      </c>
      <c r="J696" s="217">
        <f>(J630/J612)*AE93</f>
        <v>306.32123932325669</v>
      </c>
      <c r="K696" s="217">
        <f>(K644/K612)*AE89</f>
        <v>8389.3468247215715</v>
      </c>
      <c r="L696" s="217">
        <f>(L647/L612)*AE94</f>
        <v>0</v>
      </c>
      <c r="M696" s="202">
        <f t="shared" si="29"/>
        <v>148692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29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8273436</v>
      </c>
      <c r="D698" s="217">
        <f>(D615/D612)*AG90</f>
        <v>338276.92672025622</v>
      </c>
      <c r="E698" s="219">
        <f>(E623/E612)*SUM(C698:D698)</f>
        <v>469241.54416959157</v>
      </c>
      <c r="F698" s="219">
        <f>(F624/F612)*AG64</f>
        <v>28491.762249696316</v>
      </c>
      <c r="G698" s="217">
        <f>(G625/G612)*AG91</f>
        <v>0</v>
      </c>
      <c r="H698" s="219">
        <f>(H628/H612)*AG60</f>
        <v>0</v>
      </c>
      <c r="I698" s="217">
        <f>(I629/I612)*AG92</f>
        <v>236223.57728482471</v>
      </c>
      <c r="J698" s="217">
        <f>(J630/J612)*AG93</f>
        <v>102406.30275076575</v>
      </c>
      <c r="K698" s="217">
        <f>(K644/K612)*AG89</f>
        <v>453465.75278289715</v>
      </c>
      <c r="L698" s="217">
        <f>(L647/L612)*AG94</f>
        <v>459609.56805214687</v>
      </c>
      <c r="M698" s="202">
        <f t="shared" si="29"/>
        <v>2087715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29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29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4997</v>
      </c>
      <c r="D701" s="217">
        <f>(D615/D612)*AJ90</f>
        <v>8100.6448083786408</v>
      </c>
      <c r="E701" s="219">
        <f>(E623/E612)*SUM(C701:D701)</f>
        <v>713.67440219690388</v>
      </c>
      <c r="F701" s="219">
        <f>(F624/F612)*AJ64</f>
        <v>0</v>
      </c>
      <c r="G701" s="217">
        <f>(G625/G612)*AJ91</f>
        <v>0</v>
      </c>
      <c r="H701" s="219">
        <f>(H628/H612)*AJ60</f>
        <v>0</v>
      </c>
      <c r="I701" s="217">
        <f>(I629/I612)*AJ92</f>
        <v>5656.7951988383747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29"/>
        <v>14471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29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25759</v>
      </c>
      <c r="D703" s="217">
        <f>(D615/D612)*AL90</f>
        <v>0</v>
      </c>
      <c r="E703" s="219">
        <f>(E623/E612)*SUM(C703:D703)</f>
        <v>1403.575924919722</v>
      </c>
      <c r="F703" s="219">
        <f>(F624/F612)*AL64</f>
        <v>6.5446463620072581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29"/>
        <v>1410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29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29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45659</v>
      </c>
      <c r="D706" s="217">
        <f>(D615/D612)*AO90</f>
        <v>73993.389846903039</v>
      </c>
      <c r="E706" s="219">
        <f>(E623/E612)*SUM(C706:D706)</f>
        <v>6519.7101497815165</v>
      </c>
      <c r="F706" s="219">
        <f>(F624/F612)*AO64</f>
        <v>0.46239349296790411</v>
      </c>
      <c r="G706" s="217">
        <f>(G625/G612)*AO91</f>
        <v>0</v>
      </c>
      <c r="H706" s="219">
        <f>(H628/H612)*AO60</f>
        <v>0</v>
      </c>
      <c r="I706" s="217">
        <f>(I629/I612)*AO92</f>
        <v>51670.633922722751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29"/>
        <v>132184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10047323</v>
      </c>
      <c r="D707" s="217">
        <f>(D615/D612)*AP90</f>
        <v>0</v>
      </c>
      <c r="E707" s="219">
        <f>(E623/E612)*SUM(C707:D707)</f>
        <v>547466.15445833281</v>
      </c>
      <c r="F707" s="219">
        <f>(F624/F612)*AP64</f>
        <v>26606.97523489868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13043.589324307493</v>
      </c>
      <c r="K707" s="217">
        <f>(K644/K612)*AP89</f>
        <v>103985.44449864457</v>
      </c>
      <c r="L707" s="217">
        <f>(L647/L612)*AP94</f>
        <v>124395.75203690586</v>
      </c>
      <c r="M707" s="202">
        <f t="shared" si="29"/>
        <v>815498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29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29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29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29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29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1121761</v>
      </c>
      <c r="D713" s="217">
        <f>(D615/D612)*AV90</f>
        <v>3562.783596277643</v>
      </c>
      <c r="E713" s="219">
        <f>(E623/E612)*SUM(C713:D713)</f>
        <v>61317.495647940777</v>
      </c>
      <c r="F713" s="219">
        <f>(F624/F612)*AV64</f>
        <v>12091.411997459551</v>
      </c>
      <c r="G713" s="217">
        <f>(G625/G612)*AV91</f>
        <v>0</v>
      </c>
      <c r="H713" s="219">
        <f>(H628/H612)*AV60</f>
        <v>0</v>
      </c>
      <c r="I713" s="217">
        <f>(I629/I612)*AV92</f>
        <v>2487.9423328224334</v>
      </c>
      <c r="J713" s="217">
        <f>(J630/J612)*AV93</f>
        <v>0</v>
      </c>
      <c r="K713" s="217">
        <f>(K644/K612)*AV89</f>
        <v>56244.816664030324</v>
      </c>
      <c r="L713" s="217">
        <f>(L647/L612)*AV94</f>
        <v>0</v>
      </c>
      <c r="M713" s="202">
        <f t="shared" si="29"/>
        <v>135704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72344688</v>
      </c>
      <c r="D715" s="202">
        <f>SUM(D616:D647)+SUM(D668:D713)</f>
        <v>2248754</v>
      </c>
      <c r="E715" s="202">
        <f>SUM(E624:E647)+SUM(E668:E713)</f>
        <v>3738278.0872219065</v>
      </c>
      <c r="F715" s="202">
        <f>SUM(F625:F648)+SUM(F668:F713)</f>
        <v>442955.18189813796</v>
      </c>
      <c r="G715" s="202">
        <f>SUM(G626:G647)+SUM(G668:G713)</f>
        <v>1776318.1186277736</v>
      </c>
      <c r="H715" s="202">
        <f>SUM(H629:H647)+SUM(H668:H713)</f>
        <v>0</v>
      </c>
      <c r="I715" s="202">
        <f>SUM(I630:I647)+SUM(I668:I713)</f>
        <v>1276314.4167379083</v>
      </c>
      <c r="J715" s="202">
        <f>SUM(J631:J647)+SUM(J668:J713)</f>
        <v>298352.1577356148</v>
      </c>
      <c r="K715" s="202">
        <f>SUM(K668:K713)</f>
        <v>2054239.0164983606</v>
      </c>
      <c r="L715" s="202">
        <f>SUM(L668:L713)</f>
        <v>1617518.899042293</v>
      </c>
      <c r="M715" s="202">
        <f>SUM(M668:M713)</f>
        <v>12344758</v>
      </c>
      <c r="N715" s="211" t="s">
        <v>693</v>
      </c>
    </row>
    <row r="716" spans="1:14" s="202" customFormat="1" ht="12.6" customHeight="1" x14ac:dyDescent="0.2">
      <c r="C716" s="214">
        <f>CE85</f>
        <v>72344688</v>
      </c>
      <c r="D716" s="202">
        <f>D615</f>
        <v>2248754</v>
      </c>
      <c r="E716" s="202">
        <f>E623</f>
        <v>3738278.087221907</v>
      </c>
      <c r="F716" s="202">
        <f>F624</f>
        <v>442955.18189813802</v>
      </c>
      <c r="G716" s="202">
        <f>G625</f>
        <v>1776318.1186277736</v>
      </c>
      <c r="H716" s="202">
        <f>H628</f>
        <v>0</v>
      </c>
      <c r="I716" s="202">
        <f>I629</f>
        <v>1276314.4167379078</v>
      </c>
      <c r="J716" s="202">
        <f>J630</f>
        <v>298352.15773561475</v>
      </c>
      <c r="K716" s="202">
        <f>K644</f>
        <v>2054239.0164983606</v>
      </c>
      <c r="L716" s="202">
        <f>L647</f>
        <v>1617518.8990422932</v>
      </c>
      <c r="M716" s="202">
        <f>C648</f>
        <v>12344760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CASCADE VALLEY HOSPITAL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203350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108400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51648836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38089563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3229556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1771142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18871721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5628588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5628588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21479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7315977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611772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13083374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154294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843263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8743589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13286570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37786879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CASCADE VALLEY HOSPITAL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362497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0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5392579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5755076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0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0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0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32031803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32031803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37786879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CASCADE VALLEY HOSPITAL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95210155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249929604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345139759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4906894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227248171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5974770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238129835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107009924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16966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1300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35922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19058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73246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107083170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33287493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7108057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8986463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12648577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1036083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5380672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2067571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442359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1145065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42660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29814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0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5821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164055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72344690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34738480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841897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35580377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35580377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CASCADE VALLEY HOSPITAL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1662</v>
      </c>
      <c r="D9" s="238">
        <f>data!D59</f>
        <v>0</v>
      </c>
      <c r="E9" s="238">
        <f>data!E59</f>
        <v>6728</v>
      </c>
      <c r="F9" s="238">
        <f>data!F59</f>
        <v>184</v>
      </c>
      <c r="G9" s="238">
        <f>data!G59</f>
        <v>0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14.27</v>
      </c>
      <c r="D10" s="245">
        <f>data!D60</f>
        <v>0</v>
      </c>
      <c r="E10" s="245">
        <f>data!E60</f>
        <v>44.42</v>
      </c>
      <c r="F10" s="245">
        <f>data!F60</f>
        <v>5.339999999999999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1741202</v>
      </c>
      <c r="D11" s="238">
        <f>data!D61</f>
        <v>0</v>
      </c>
      <c r="E11" s="238">
        <f>data!E61</f>
        <v>4818601</v>
      </c>
      <c r="F11" s="238">
        <f>data!F61</f>
        <v>837032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371808</v>
      </c>
      <c r="D12" s="238">
        <f>data!D62</f>
        <v>0</v>
      </c>
      <c r="E12" s="238">
        <f>data!E62</f>
        <v>1028942</v>
      </c>
      <c r="F12" s="238">
        <f>data!F62</f>
        <v>178736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220894</v>
      </c>
      <c r="D13" s="238">
        <f>data!D63</f>
        <v>0</v>
      </c>
      <c r="E13" s="238">
        <f>data!E63</f>
        <v>2667588</v>
      </c>
      <c r="F13" s="238">
        <f>data!F63</f>
        <v>282578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161895</v>
      </c>
      <c r="D14" s="238">
        <f>data!D64</f>
        <v>0</v>
      </c>
      <c r="E14" s="238">
        <f>data!E64</f>
        <v>555971</v>
      </c>
      <c r="F14" s="238">
        <f>data!F64</f>
        <v>9205</v>
      </c>
      <c r="G14" s="238">
        <f>data!G64</f>
        <v>0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738</v>
      </c>
      <c r="D16" s="238">
        <f>data!D66</f>
        <v>0</v>
      </c>
      <c r="E16" s="238">
        <f>data!E66</f>
        <v>5159</v>
      </c>
      <c r="F16" s="238">
        <f>data!F66</f>
        <v>19694</v>
      </c>
      <c r="G16" s="238">
        <f>data!G66</f>
        <v>0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85694</v>
      </c>
      <c r="D17" s="238">
        <f>data!D67</f>
        <v>0</v>
      </c>
      <c r="E17" s="238">
        <f>data!E67</f>
        <v>136522</v>
      </c>
      <c r="F17" s="238">
        <f>data!F67</f>
        <v>83427</v>
      </c>
      <c r="G17" s="238">
        <f>data!G67</f>
        <v>0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0</v>
      </c>
      <c r="D18" s="238">
        <f>data!D68</f>
        <v>0</v>
      </c>
      <c r="E18" s="238">
        <f>data!E68</f>
        <v>45924</v>
      </c>
      <c r="F18" s="238">
        <f>data!F68</f>
        <v>462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735</v>
      </c>
      <c r="F19" s="238">
        <f>data!F69</f>
        <v>947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2582231</v>
      </c>
      <c r="D21" s="238">
        <f>data!D85</f>
        <v>0</v>
      </c>
      <c r="E21" s="238">
        <f>data!E85</f>
        <v>9259442</v>
      </c>
      <c r="F21" s="238">
        <f>data!F85</f>
        <v>1412081</v>
      </c>
      <c r="G21" s="238">
        <f>data!G85</f>
        <v>0</v>
      </c>
      <c r="H21" s="238">
        <f>data!H85</f>
        <v>0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>
        <f>+data!M668</f>
        <v>1045431</v>
      </c>
      <c r="D23" s="246">
        <f>+data!M669</f>
        <v>0</v>
      </c>
      <c r="E23" s="246">
        <f>+data!M670</f>
        <v>2972349</v>
      </c>
      <c r="F23" s="246">
        <f>+data!M671</f>
        <v>450990</v>
      </c>
      <c r="G23" s="246">
        <f>+data!M672</f>
        <v>0</v>
      </c>
      <c r="H23" s="246">
        <f>+data!M673</f>
        <v>0</v>
      </c>
      <c r="I23" s="246">
        <f>+data!M674</f>
        <v>0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9146497</v>
      </c>
      <c r="D24" s="238">
        <f>data!D87</f>
        <v>0</v>
      </c>
      <c r="E24" s="238">
        <f>data!E87</f>
        <v>24781517</v>
      </c>
      <c r="F24" s="238">
        <f>data!F87</f>
        <v>598152</v>
      </c>
      <c r="G24" s="238">
        <f>data!G87</f>
        <v>0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138841</v>
      </c>
      <c r="D25" s="238">
        <f>data!D88</f>
        <v>0</v>
      </c>
      <c r="E25" s="238">
        <f>data!E88</f>
        <v>1848501</v>
      </c>
      <c r="F25" s="238">
        <f>data!F88</f>
        <v>85195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9285338</v>
      </c>
      <c r="D26" s="238">
        <f>data!D89</f>
        <v>0</v>
      </c>
      <c r="E26" s="238">
        <f>data!E89</f>
        <v>26630018</v>
      </c>
      <c r="F26" s="238">
        <f>data!F89</f>
        <v>683347</v>
      </c>
      <c r="G26" s="238">
        <f>data!G89</f>
        <v>0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3704</v>
      </c>
      <c r="D28" s="238">
        <f>data!D90</f>
        <v>0</v>
      </c>
      <c r="E28" s="238">
        <f>data!E90</f>
        <v>5901</v>
      </c>
      <c r="F28" s="238">
        <f>data!F90</f>
        <v>3606</v>
      </c>
      <c r="G28" s="238">
        <f>data!G90</f>
        <v>0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4653.5999999999995</v>
      </c>
      <c r="D29" s="238">
        <f>data!D91</f>
        <v>0</v>
      </c>
      <c r="E29" s="238">
        <f>data!E91</f>
        <v>18838.399999999998</v>
      </c>
      <c r="F29" s="238">
        <f>data!F91</f>
        <v>515.19999999999993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1852.6239835846925</v>
      </c>
      <c r="D30" s="238">
        <f>data!D92</f>
        <v>0</v>
      </c>
      <c r="E30" s="238">
        <f>data!E92</f>
        <v>2951.4940947983991</v>
      </c>
      <c r="F30" s="238">
        <f>data!F92</f>
        <v>1803.6074742997846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19744.52</v>
      </c>
      <c r="D31" s="238">
        <f>data!D93</f>
        <v>0</v>
      </c>
      <c r="E31" s="238">
        <f>data!E93</f>
        <v>78198.33</v>
      </c>
      <c r="F31" s="238">
        <f>data!F93</f>
        <v>8018.1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12.79</v>
      </c>
      <c r="D32" s="245">
        <f>data!D94</f>
        <v>0</v>
      </c>
      <c r="E32" s="245">
        <f>data!E94</f>
        <v>23.62</v>
      </c>
      <c r="F32" s="245">
        <f>data!F94</f>
        <v>4.6899999999999995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CASCADE VALLEY HOSPITAL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128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79</v>
      </c>
      <c r="I41" s="238">
        <f>data!P59</f>
        <v>224818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14.489999999999998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1639926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350182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400436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5505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42141</v>
      </c>
      <c r="I46" s="238">
        <f>data!P64</f>
        <v>4586094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180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436825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3771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22742</v>
      </c>
      <c r="I49" s="238">
        <f>data!P67</f>
        <v>112878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-10337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-690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9456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64883</v>
      </c>
      <c r="I53" s="238">
        <f>data!P85</f>
        <v>7515314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>
        <f>+data!M675</f>
        <v>12949</v>
      </c>
      <c r="D55" s="246">
        <f>+data!M676</f>
        <v>0</v>
      </c>
      <c r="E55" s="246">
        <f>+data!M691</f>
        <v>0</v>
      </c>
      <c r="F55" s="246">
        <f>+data!M692</f>
        <v>68400</v>
      </c>
      <c r="G55" s="246">
        <f>+data!M693</f>
        <v>364723</v>
      </c>
      <c r="H55" s="246">
        <f>+data!M680</f>
        <v>72757</v>
      </c>
      <c r="I55" s="246">
        <f>+data!M681</f>
        <v>1283566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252759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405375</v>
      </c>
      <c r="I56" s="238">
        <f>data!P87</f>
        <v>8347306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3093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116331</v>
      </c>
      <c r="I57" s="238">
        <f>data!P88</f>
        <v>34800072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255852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521706</v>
      </c>
      <c r="I58" s="238">
        <f>data!P89</f>
        <v>43147378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163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983</v>
      </c>
      <c r="I60" s="238">
        <f>data!P90</f>
        <v>4879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81.527459320816661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491.66559823535448</v>
      </c>
      <c r="I62" s="238">
        <f>data!P92</f>
        <v>2440.3219265414996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39541.870000000003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5.35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CASCADE VALLEY HOSPITAL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107406</v>
      </c>
      <c r="D73" s="246">
        <f>data!R59</f>
        <v>225009</v>
      </c>
      <c r="E73" s="250"/>
      <c r="F73" s="250"/>
      <c r="G73" s="238">
        <f>data!U59</f>
        <v>293690</v>
      </c>
      <c r="H73" s="238">
        <f>data!V59</f>
        <v>1019</v>
      </c>
      <c r="I73" s="238">
        <f>data!W59</f>
        <v>18559.48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9.7600000000000016</v>
      </c>
      <c r="D74" s="245">
        <f>data!R60</f>
        <v>1.05</v>
      </c>
      <c r="E74" s="245">
        <f>data!S60</f>
        <v>2.96</v>
      </c>
      <c r="F74" s="245">
        <f>data!T60</f>
        <v>0</v>
      </c>
      <c r="G74" s="245">
        <f>data!U60</f>
        <v>18.32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1478624</v>
      </c>
      <c r="D75" s="238">
        <f>data!R61</f>
        <v>87432</v>
      </c>
      <c r="E75" s="238">
        <f>data!S61</f>
        <v>176316</v>
      </c>
      <c r="F75" s="238">
        <f>data!T61</f>
        <v>0</v>
      </c>
      <c r="G75" s="238">
        <f>data!U61</f>
        <v>1659125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315739</v>
      </c>
      <c r="D76" s="238">
        <f>data!R62</f>
        <v>18670</v>
      </c>
      <c r="E76" s="238">
        <f>data!S62</f>
        <v>37650</v>
      </c>
      <c r="F76" s="238">
        <f>data!T62</f>
        <v>0</v>
      </c>
      <c r="G76" s="238">
        <f>data!U62</f>
        <v>354282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128769</v>
      </c>
      <c r="D77" s="238">
        <f>data!R63</f>
        <v>1538898</v>
      </c>
      <c r="E77" s="238">
        <f>data!S63</f>
        <v>70821</v>
      </c>
      <c r="F77" s="238">
        <f>data!T63</f>
        <v>0</v>
      </c>
      <c r="G77" s="238">
        <f>data!U63</f>
        <v>107463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86781</v>
      </c>
      <c r="D78" s="238">
        <f>data!R64</f>
        <v>133209</v>
      </c>
      <c r="E78" s="238">
        <f>data!S64</f>
        <v>175753</v>
      </c>
      <c r="F78" s="238">
        <f>data!T64</f>
        <v>27965</v>
      </c>
      <c r="G78" s="238">
        <f>data!U64</f>
        <v>2376023</v>
      </c>
      <c r="H78" s="238">
        <f>data!V64</f>
        <v>9886</v>
      </c>
      <c r="I78" s="238">
        <f>data!W64</f>
        <v>26770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7834</v>
      </c>
      <c r="E80" s="238">
        <f>data!S66</f>
        <v>57123</v>
      </c>
      <c r="F80" s="238">
        <f>data!T66</f>
        <v>0</v>
      </c>
      <c r="G80" s="238">
        <f>data!U66</f>
        <v>430644</v>
      </c>
      <c r="H80" s="238">
        <f>data!V66</f>
        <v>-2170</v>
      </c>
      <c r="I80" s="238">
        <f>data!W66</f>
        <v>109990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18184</v>
      </c>
      <c r="D81" s="238">
        <f>data!R67</f>
        <v>3748</v>
      </c>
      <c r="E81" s="238">
        <f>data!S67</f>
        <v>34402</v>
      </c>
      <c r="F81" s="238">
        <f>data!T67</f>
        <v>5714</v>
      </c>
      <c r="G81" s="238">
        <f>data!U67</f>
        <v>43957</v>
      </c>
      <c r="H81" s="238">
        <f>data!V67</f>
        <v>1990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24017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6006</v>
      </c>
      <c r="D83" s="238">
        <f>data!R69</f>
        <v>5247</v>
      </c>
      <c r="E83" s="238">
        <f>data!S69</f>
        <v>32</v>
      </c>
      <c r="F83" s="238">
        <f>data!T69</f>
        <v>0</v>
      </c>
      <c r="G83" s="238">
        <f>data!U69</f>
        <v>21743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2058120</v>
      </c>
      <c r="D85" s="238">
        <f>data!R85</f>
        <v>1795038</v>
      </c>
      <c r="E85" s="238">
        <f>data!S85</f>
        <v>552097</v>
      </c>
      <c r="F85" s="238">
        <f>data!T85</f>
        <v>33679</v>
      </c>
      <c r="G85" s="238">
        <f>data!U85</f>
        <v>4993237</v>
      </c>
      <c r="H85" s="238">
        <f>data!V85</f>
        <v>9706</v>
      </c>
      <c r="I85" s="238">
        <f>data!W85</f>
        <v>136760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>
        <f>+data!M682</f>
        <v>376014</v>
      </c>
      <c r="D87" s="246">
        <f>+data!M683</f>
        <v>138644</v>
      </c>
      <c r="E87" s="246">
        <f>+data!M684</f>
        <v>210781</v>
      </c>
      <c r="F87" s="246">
        <f>+data!M685</f>
        <v>25920</v>
      </c>
      <c r="G87" s="246">
        <f>+data!M686</f>
        <v>752987</v>
      </c>
      <c r="H87" s="246">
        <f>+data!M687</f>
        <v>11639</v>
      </c>
      <c r="I87" s="246">
        <f>+data!M688</f>
        <v>51532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586707</v>
      </c>
      <c r="D88" s="238">
        <f>data!R87</f>
        <v>1048011</v>
      </c>
      <c r="E88" s="238">
        <f>data!S87</f>
        <v>1719672</v>
      </c>
      <c r="F88" s="238">
        <f>data!T87</f>
        <v>522514</v>
      </c>
      <c r="G88" s="238">
        <f>data!U87</f>
        <v>11147141</v>
      </c>
      <c r="H88" s="238">
        <f>data!V87</f>
        <v>56235</v>
      </c>
      <c r="I88" s="238">
        <f>data!W87</f>
        <v>821876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3700835</v>
      </c>
      <c r="D89" s="238">
        <f>data!R88</f>
        <v>3227562</v>
      </c>
      <c r="E89" s="238">
        <f>data!S88</f>
        <v>11094897</v>
      </c>
      <c r="F89" s="238">
        <f>data!T88</f>
        <v>629037</v>
      </c>
      <c r="G89" s="238">
        <f>data!U88</f>
        <v>34465264</v>
      </c>
      <c r="H89" s="238">
        <f>data!V88</f>
        <v>801450</v>
      </c>
      <c r="I89" s="238">
        <f>data!W88</f>
        <v>5947560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4287542</v>
      </c>
      <c r="D90" s="238">
        <f>data!R89</f>
        <v>4275573</v>
      </c>
      <c r="E90" s="238">
        <f>data!S89</f>
        <v>12814569</v>
      </c>
      <c r="F90" s="238">
        <f>data!T89</f>
        <v>1151551</v>
      </c>
      <c r="G90" s="238">
        <f>data!U89</f>
        <v>45612405</v>
      </c>
      <c r="H90" s="238">
        <f>data!V89</f>
        <v>857685</v>
      </c>
      <c r="I90" s="238">
        <f>data!W89</f>
        <v>6769436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786</v>
      </c>
      <c r="D92" s="238">
        <f>data!R90</f>
        <v>162</v>
      </c>
      <c r="E92" s="238">
        <f>data!S90</f>
        <v>1487</v>
      </c>
      <c r="F92" s="238">
        <f>data!T90</f>
        <v>247</v>
      </c>
      <c r="G92" s="238">
        <f>data!U90</f>
        <v>1900</v>
      </c>
      <c r="H92" s="238">
        <f>data!V90</f>
        <v>86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393.13241120344725</v>
      </c>
      <c r="D94" s="238">
        <f>data!R92</f>
        <v>81.027290858725749</v>
      </c>
      <c r="E94" s="238">
        <f>data!S92</f>
        <v>743.7505031291679</v>
      </c>
      <c r="F94" s="238">
        <f>data!T92</f>
        <v>123.54161013645225</v>
      </c>
      <c r="G94" s="238">
        <f>data!U92</f>
        <v>950.32007797270944</v>
      </c>
      <c r="H94" s="238">
        <f>data!V92</f>
        <v>43.014487739817383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22516.560000000001</v>
      </c>
      <c r="D95" s="238">
        <f>data!R93</f>
        <v>0</v>
      </c>
      <c r="E95" s="238">
        <f>data!S93</f>
        <v>507.11</v>
      </c>
      <c r="F95" s="238">
        <f>data!T93</f>
        <v>0</v>
      </c>
      <c r="G95" s="238">
        <f>data!U93</f>
        <v>25.26</v>
      </c>
      <c r="H95" s="238">
        <f>data!V93</f>
        <v>0</v>
      </c>
      <c r="I95" s="238">
        <f>data!W93</f>
        <v>3364.62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8.8000000000000007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CASCADE VALLEY HOSPITAL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94217.919999999998</v>
      </c>
      <c r="D105" s="238">
        <f>data!Y59</f>
        <v>75048.61</v>
      </c>
      <c r="E105" s="238">
        <f>data!Z59</f>
        <v>0</v>
      </c>
      <c r="F105" s="238">
        <f>data!AA59</f>
        <v>5753.05</v>
      </c>
      <c r="G105" s="250"/>
      <c r="H105" s="238">
        <f>data!AC59</f>
        <v>6610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</v>
      </c>
      <c r="D106" s="245">
        <f>data!Y60</f>
        <v>19.359999999999996</v>
      </c>
      <c r="E106" s="245">
        <f>data!Z60</f>
        <v>0</v>
      </c>
      <c r="F106" s="245">
        <f>data!AA60</f>
        <v>1.06</v>
      </c>
      <c r="G106" s="245">
        <f>data!AB60</f>
        <v>8.7799999999999994</v>
      </c>
      <c r="H106" s="245">
        <f>data!AC60</f>
        <v>7.68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134188</v>
      </c>
      <c r="D107" s="238">
        <f>data!Y61</f>
        <v>2358278</v>
      </c>
      <c r="E107" s="238">
        <f>data!Z61</f>
        <v>0</v>
      </c>
      <c r="F107" s="238">
        <f>data!AA61</f>
        <v>152323</v>
      </c>
      <c r="G107" s="238">
        <f>data!AB61</f>
        <v>1145740</v>
      </c>
      <c r="H107" s="238">
        <f>data!AC61</f>
        <v>843914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28654</v>
      </c>
      <c r="D108" s="238">
        <f>data!Y62</f>
        <v>503576</v>
      </c>
      <c r="E108" s="238">
        <f>data!Z62</f>
        <v>0</v>
      </c>
      <c r="F108" s="238">
        <f>data!AA62</f>
        <v>32526</v>
      </c>
      <c r="G108" s="238">
        <f>data!AB62</f>
        <v>244656</v>
      </c>
      <c r="H108" s="238">
        <f>data!AC62</f>
        <v>180205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825728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96348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275798</v>
      </c>
      <c r="D110" s="238">
        <f>data!Y64</f>
        <v>144135</v>
      </c>
      <c r="E110" s="238">
        <f>data!Z64</f>
        <v>0</v>
      </c>
      <c r="F110" s="238">
        <f>data!AA64</f>
        <v>80627</v>
      </c>
      <c r="G110" s="238">
        <f>data!AB64</f>
        <v>1733009</v>
      </c>
      <c r="H110" s="238">
        <f>data!AC64</f>
        <v>96693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209105</v>
      </c>
      <c r="D112" s="238">
        <f>data!Y66</f>
        <v>278227</v>
      </c>
      <c r="E112" s="238">
        <f>data!Z66</f>
        <v>0</v>
      </c>
      <c r="F112" s="238">
        <f>data!AA66</f>
        <v>49036</v>
      </c>
      <c r="G112" s="238">
        <f>data!AB66</f>
        <v>66435</v>
      </c>
      <c r="H112" s="238">
        <f>data!AC66</f>
        <v>8669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11151</v>
      </c>
      <c r="D113" s="238">
        <f>data!Y67</f>
        <v>91732</v>
      </c>
      <c r="E113" s="238">
        <f>data!Z67</f>
        <v>0</v>
      </c>
      <c r="F113" s="238">
        <f>data!AA67</f>
        <v>12933</v>
      </c>
      <c r="G113" s="238">
        <f>data!AB67</f>
        <v>22233</v>
      </c>
      <c r="H113" s="238">
        <f>data!AC67</f>
        <v>21215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5911</v>
      </c>
      <c r="H114" s="238">
        <f>data!AC68</f>
        <v>30149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261</v>
      </c>
      <c r="D115" s="238">
        <f>data!Y69</f>
        <v>3116</v>
      </c>
      <c r="E115" s="238">
        <f>data!Z69</f>
        <v>0</v>
      </c>
      <c r="F115" s="238">
        <f>data!AA69</f>
        <v>6845</v>
      </c>
      <c r="G115" s="238">
        <f>data!AB69</f>
        <v>6005</v>
      </c>
      <c r="H115" s="238">
        <f>data!AC69</f>
        <v>483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659157</v>
      </c>
      <c r="D117" s="238">
        <f>data!Y85</f>
        <v>4204792</v>
      </c>
      <c r="E117" s="238">
        <f>data!Z85</f>
        <v>0</v>
      </c>
      <c r="F117" s="238">
        <f>data!AA85</f>
        <v>334290</v>
      </c>
      <c r="G117" s="238">
        <f>data!AB85</f>
        <v>3223989</v>
      </c>
      <c r="H117" s="238">
        <f>data!AC85</f>
        <v>1277676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>
        <f>+data!M689</f>
        <v>339728</v>
      </c>
      <c r="D119" s="246">
        <f>+data!M690</f>
        <v>674221</v>
      </c>
      <c r="E119" s="246">
        <f>+data!M691</f>
        <v>0</v>
      </c>
      <c r="F119" s="246">
        <f>+data!M692</f>
        <v>68400</v>
      </c>
      <c r="G119" s="246">
        <f>+data!M693</f>
        <v>364723</v>
      </c>
      <c r="H119" s="246">
        <f>+data!M694</f>
        <v>156453</v>
      </c>
      <c r="I119" s="246">
        <f>+data!M695</f>
        <v>0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7378696</v>
      </c>
      <c r="D120" s="238">
        <f>data!Y87</f>
        <v>3379139</v>
      </c>
      <c r="E120" s="238">
        <f>data!Z87</f>
        <v>0</v>
      </c>
      <c r="F120" s="238">
        <f>data!AA87</f>
        <v>156043</v>
      </c>
      <c r="G120" s="238">
        <f>data!AB87</f>
        <v>6525916</v>
      </c>
      <c r="H120" s="238">
        <f>data!AC87</f>
        <v>3142474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36694070</v>
      </c>
      <c r="D121" s="238">
        <f>data!Y88</f>
        <v>20605748</v>
      </c>
      <c r="E121" s="238">
        <f>data!Z88</f>
        <v>0</v>
      </c>
      <c r="F121" s="238">
        <f>data!AA88</f>
        <v>1620080</v>
      </c>
      <c r="G121" s="238">
        <f>data!AB88</f>
        <v>4212306</v>
      </c>
      <c r="H121" s="238">
        <f>data!AC88</f>
        <v>614187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44072766</v>
      </c>
      <c r="D122" s="238">
        <f>data!Y89</f>
        <v>23984887</v>
      </c>
      <c r="E122" s="238">
        <f>data!Z89</f>
        <v>0</v>
      </c>
      <c r="F122" s="238">
        <f>data!AA89</f>
        <v>1776123</v>
      </c>
      <c r="G122" s="238">
        <f>data!AB89</f>
        <v>10738222</v>
      </c>
      <c r="H122" s="238">
        <f>data!AC89</f>
        <v>3756661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482</v>
      </c>
      <c r="D124" s="238">
        <f>data!Y90</f>
        <v>3965</v>
      </c>
      <c r="E124" s="238">
        <f>data!Z90</f>
        <v>0</v>
      </c>
      <c r="F124" s="238">
        <f>data!AA90</f>
        <v>559</v>
      </c>
      <c r="G124" s="238">
        <f>data!AB90</f>
        <v>961</v>
      </c>
      <c r="H124" s="238">
        <f>data!AC90</f>
        <v>917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241.0811987278137</v>
      </c>
      <c r="D126" s="238">
        <f>data!Y92</f>
        <v>1983.1679521904175</v>
      </c>
      <c r="E126" s="238">
        <f>data!Z92</f>
        <v>0</v>
      </c>
      <c r="F126" s="238">
        <f>data!AA92</f>
        <v>279.59417030881292</v>
      </c>
      <c r="G126" s="238">
        <f>data!AB92</f>
        <v>480.66189206935468</v>
      </c>
      <c r="H126" s="238">
        <f>data!AC92</f>
        <v>458.65447973735508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43396.61</v>
      </c>
      <c r="E127" s="238">
        <f>data!Z93</f>
        <v>0</v>
      </c>
      <c r="F127" s="238">
        <f>data!AA93</f>
        <v>0</v>
      </c>
      <c r="G127" s="238">
        <f>data!AB93</f>
        <v>386.68</v>
      </c>
      <c r="H127" s="238">
        <f>data!AC93</f>
        <v>896.69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CASCADE VALLEY HOSPITAL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7229</v>
      </c>
      <c r="D137" s="238">
        <f>data!AF59</f>
        <v>0</v>
      </c>
      <c r="E137" s="238">
        <f>data!AG59</f>
        <v>23998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2.36</v>
      </c>
      <c r="D138" s="245">
        <f>data!AF60</f>
        <v>0</v>
      </c>
      <c r="E138" s="245">
        <f>data!AG60</f>
        <v>36.89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251504</v>
      </c>
      <c r="D139" s="238">
        <f>data!AF61</f>
        <v>0</v>
      </c>
      <c r="E139" s="238">
        <f>data!AG61</f>
        <v>4098049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53705</v>
      </c>
      <c r="D140" s="238">
        <f>data!AF62</f>
        <v>0</v>
      </c>
      <c r="E140" s="238">
        <f>data!AG62</f>
        <v>875078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2055317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11243</v>
      </c>
      <c r="D142" s="238">
        <f>data!AF64</f>
        <v>0</v>
      </c>
      <c r="E142" s="238">
        <f>data!AG64</f>
        <v>801034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0</v>
      </c>
      <c r="D144" s="238">
        <f>data!AF66</f>
        <v>0</v>
      </c>
      <c r="E144" s="238">
        <f>data!AG66</f>
        <v>201557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42245</v>
      </c>
      <c r="D145" s="238">
        <f>data!AF67</f>
        <v>0</v>
      </c>
      <c r="E145" s="238">
        <f>data!AG67</f>
        <v>208682</v>
      </c>
      <c r="F145" s="238">
        <f>data!AH67</f>
        <v>0</v>
      </c>
      <c r="G145" s="238">
        <f>data!AI67</f>
        <v>0</v>
      </c>
      <c r="H145" s="238">
        <f>data!AJ67</f>
        <v>4997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0</v>
      </c>
      <c r="D146" s="238">
        <f>data!AF68</f>
        <v>0</v>
      </c>
      <c r="E146" s="238">
        <f>data!AG68</f>
        <v>-498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348</v>
      </c>
      <c r="D147" s="238">
        <f>data!AF69</f>
        <v>0</v>
      </c>
      <c r="E147" s="238">
        <f>data!AG69</f>
        <v>34217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359045</v>
      </c>
      <c r="D149" s="238">
        <f>data!AF85</f>
        <v>0</v>
      </c>
      <c r="E149" s="238">
        <f>data!AG85</f>
        <v>8273436</v>
      </c>
      <c r="F149" s="238">
        <f>data!AH85</f>
        <v>0</v>
      </c>
      <c r="G149" s="238">
        <f>data!AI85</f>
        <v>0</v>
      </c>
      <c r="H149" s="238">
        <f>data!AJ85</f>
        <v>4997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>
        <f>+data!M696</f>
        <v>148692</v>
      </c>
      <c r="D151" s="246">
        <f>+data!M697</f>
        <v>0</v>
      </c>
      <c r="E151" s="246">
        <f>+data!M698</f>
        <v>2087715</v>
      </c>
      <c r="F151" s="246">
        <f>+data!M699</f>
        <v>0</v>
      </c>
      <c r="G151" s="246">
        <f>+data!M700</f>
        <v>0</v>
      </c>
      <c r="H151" s="246">
        <f>+data!M701</f>
        <v>14471</v>
      </c>
      <c r="I151" s="246">
        <f>+data!M702</f>
        <v>0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780421</v>
      </c>
      <c r="D152" s="238">
        <f>data!AF87</f>
        <v>0</v>
      </c>
      <c r="E152" s="238">
        <f>data!AG87</f>
        <v>14314743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629102</v>
      </c>
      <c r="D153" s="238">
        <f>data!AF88</f>
        <v>0</v>
      </c>
      <c r="E153" s="238">
        <f>data!AG88</f>
        <v>61873597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1409523</v>
      </c>
      <c r="D154" s="238">
        <f>data!AF89</f>
        <v>0</v>
      </c>
      <c r="E154" s="238">
        <f>data!AG89</f>
        <v>76188340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1826</v>
      </c>
      <c r="D156" s="238">
        <f>data!AF90</f>
        <v>0</v>
      </c>
      <c r="E156" s="238">
        <f>data!AG90</f>
        <v>9020</v>
      </c>
      <c r="F156" s="238">
        <f>data!AH90</f>
        <v>0</v>
      </c>
      <c r="G156" s="238">
        <f>data!AI90</f>
        <v>0</v>
      </c>
      <c r="H156" s="238">
        <f>data!AJ90</f>
        <v>216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913.30761177798286</v>
      </c>
      <c r="D158" s="238">
        <f>data!AF92</f>
        <v>0</v>
      </c>
      <c r="E158" s="238">
        <f>data!AG92</f>
        <v>4511.5195280599155</v>
      </c>
      <c r="F158" s="238">
        <f>data!AH92</f>
        <v>0</v>
      </c>
      <c r="G158" s="238">
        <f>data!AI92</f>
        <v>0</v>
      </c>
      <c r="H158" s="238">
        <f>data!AJ92</f>
        <v>108.03638781163436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363.36</v>
      </c>
      <c r="D159" s="238">
        <f>data!AF93</f>
        <v>0</v>
      </c>
      <c r="E159" s="238">
        <f>data!AG93</f>
        <v>121474.94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24.57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CASCADE VALLEY HOSPITAL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361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29231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0.17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28.749999999999996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21075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6909206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4500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1475360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301946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184</v>
      </c>
      <c r="D174" s="238">
        <f>data!AM64</f>
        <v>0</v>
      </c>
      <c r="E174" s="238">
        <f>data!AN64</f>
        <v>0</v>
      </c>
      <c r="F174" s="238">
        <f>data!AO64</f>
        <v>13</v>
      </c>
      <c r="G174" s="238">
        <f>data!AP64</f>
        <v>748044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3632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277639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45646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253873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77623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25759</v>
      </c>
      <c r="D181" s="238">
        <f>data!AM85</f>
        <v>0</v>
      </c>
      <c r="E181" s="238">
        <f>data!AN85</f>
        <v>0</v>
      </c>
      <c r="F181" s="238">
        <f>data!AO85</f>
        <v>45659</v>
      </c>
      <c r="G181" s="238">
        <f>data!AP85</f>
        <v>10047323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>
        <f>+data!M703</f>
        <v>1410</v>
      </c>
      <c r="D183" s="246">
        <f>+data!M704</f>
        <v>0</v>
      </c>
      <c r="E183" s="246">
        <f>+data!M705</f>
        <v>0</v>
      </c>
      <c r="F183" s="246">
        <f>+data!M706</f>
        <v>132184</v>
      </c>
      <c r="G183" s="246">
        <f>+data!M707</f>
        <v>815498</v>
      </c>
      <c r="H183" s="246">
        <f>+data!M708</f>
        <v>0</v>
      </c>
      <c r="I183" s="246">
        <f>+data!M709</f>
        <v>0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17470952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17470952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1973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986.83237570534527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15472.380000000003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6.65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CASCADE VALLEY HOSPITAL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14.83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5968</v>
      </c>
      <c r="G203" s="238">
        <f>data!AW61</f>
        <v>0</v>
      </c>
      <c r="H203" s="238">
        <f>data!AX61</f>
        <v>0</v>
      </c>
      <c r="I203" s="238">
        <f>data!AY61</f>
        <v>823370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1274</v>
      </c>
      <c r="G204" s="238">
        <f>data!AW62</f>
        <v>0</v>
      </c>
      <c r="H204" s="238">
        <f>data!AX62</f>
        <v>0</v>
      </c>
      <c r="I204" s="238">
        <f>data!AY62</f>
        <v>175819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3909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339945</v>
      </c>
      <c r="G206" s="238">
        <f>data!AW64</f>
        <v>0</v>
      </c>
      <c r="H206" s="238">
        <f>data!AX64</f>
        <v>0</v>
      </c>
      <c r="I206" s="238">
        <f>data!AY64</f>
        <v>-89111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727456</v>
      </c>
      <c r="G208" s="238">
        <f>data!AW66</f>
        <v>0</v>
      </c>
      <c r="H208" s="238">
        <f>data!AX66</f>
        <v>0</v>
      </c>
      <c r="I208" s="238">
        <f>data!AY66</f>
        <v>478057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2198</v>
      </c>
      <c r="G209" s="238">
        <f>data!AW67</f>
        <v>0</v>
      </c>
      <c r="H209" s="238">
        <f>data!AX67</f>
        <v>0</v>
      </c>
      <c r="I209" s="238">
        <f>data!AY67</f>
        <v>111953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43404</v>
      </c>
      <c r="G210" s="238">
        <f>data!AW68</f>
        <v>0</v>
      </c>
      <c r="H210" s="238">
        <f>data!AX68</f>
        <v>37187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1516</v>
      </c>
      <c r="G211" s="238">
        <f>data!AW69</f>
        <v>0</v>
      </c>
      <c r="H211" s="238">
        <f>data!AX69</f>
        <v>530</v>
      </c>
      <c r="I211" s="238">
        <f>data!AY69</f>
        <v>2062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1121761</v>
      </c>
      <c r="G213" s="238">
        <f>data!AW85</f>
        <v>0</v>
      </c>
      <c r="H213" s="238">
        <f>data!AX85</f>
        <v>37717</v>
      </c>
      <c r="I213" s="238">
        <f>data!AY85</f>
        <v>1506059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>
        <f>+data!M710</f>
        <v>0</v>
      </c>
      <c r="D215" s="246">
        <f>+data!M711</f>
        <v>0</v>
      </c>
      <c r="E215" s="246">
        <f>+data!M712</f>
        <v>0</v>
      </c>
      <c r="F215" s="246">
        <f>+data!M713</f>
        <v>135704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98961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9350924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9449885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95</v>
      </c>
      <c r="G220" s="238">
        <f>data!AW90</f>
        <v>0</v>
      </c>
      <c r="H220" s="238">
        <f>data!AX90</f>
        <v>0</v>
      </c>
      <c r="I220" s="238">
        <f>data!AY90</f>
        <v>4839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47.516003898635475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CASCADE VALLEY HOSPITAL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89368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4.58</v>
      </c>
      <c r="H234" s="245">
        <f>data!BE60</f>
        <v>3.22</v>
      </c>
      <c r="I234" s="245">
        <f>data!BF60</f>
        <v>15.08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270462</v>
      </c>
      <c r="H235" s="238">
        <f>data!BE61</f>
        <v>337927</v>
      </c>
      <c r="I235" s="238">
        <f>data!BF61</f>
        <v>718905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57753</v>
      </c>
      <c r="H236" s="238">
        <f>data!BE62</f>
        <v>72159</v>
      </c>
      <c r="I236" s="238">
        <f>data!BF62</f>
        <v>153512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111</v>
      </c>
      <c r="E238" s="238">
        <f>data!BB64</f>
        <v>0</v>
      </c>
      <c r="F238" s="238">
        <f>data!BC64</f>
        <v>0</v>
      </c>
      <c r="G238" s="238">
        <f>data!BD64</f>
        <v>-6956</v>
      </c>
      <c r="H238" s="238">
        <f>data!BE64</f>
        <v>116887</v>
      </c>
      <c r="I238" s="238">
        <f>data!BF64</f>
        <v>90082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251110</v>
      </c>
      <c r="E240" s="238">
        <f>data!BB66</f>
        <v>0</v>
      </c>
      <c r="F240" s="238">
        <f>data!BC66</f>
        <v>17726</v>
      </c>
      <c r="G240" s="238">
        <f>data!BD66</f>
        <v>912</v>
      </c>
      <c r="H240" s="238">
        <f>data!BE66</f>
        <v>1026046</v>
      </c>
      <c r="I240" s="238">
        <f>data!BF66</f>
        <v>219922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8583</v>
      </c>
      <c r="E241" s="238">
        <f>data!BB67</f>
        <v>0</v>
      </c>
      <c r="F241" s="238">
        <f>data!BC67</f>
        <v>0</v>
      </c>
      <c r="G241" s="238">
        <f>data!BD67</f>
        <v>37132</v>
      </c>
      <c r="H241" s="238">
        <f>data!BE67</f>
        <v>680322</v>
      </c>
      <c r="I241" s="238">
        <f>data!BF67</f>
        <v>9231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12267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571</v>
      </c>
      <c r="H243" s="238">
        <f>data!BE69</f>
        <v>3146</v>
      </c>
      <c r="I243" s="238">
        <f>data!BF69</f>
        <v>709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0</v>
      </c>
      <c r="D245" s="238">
        <f>data!BA85</f>
        <v>259804</v>
      </c>
      <c r="E245" s="238">
        <f>data!BB85</f>
        <v>0</v>
      </c>
      <c r="F245" s="238">
        <f>data!BC85</f>
        <v>17726</v>
      </c>
      <c r="G245" s="238">
        <f>data!BD85</f>
        <v>359874</v>
      </c>
      <c r="H245" s="238">
        <f>data!BE85</f>
        <v>2248754</v>
      </c>
      <c r="I245" s="238">
        <f>data!BF85</f>
        <v>1192361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0</v>
      </c>
      <c r="D252" s="254">
        <f>data!BA90</f>
        <v>371</v>
      </c>
      <c r="E252" s="254">
        <f>data!BB90</f>
        <v>0</v>
      </c>
      <c r="F252" s="254">
        <f>data!BC90</f>
        <v>0</v>
      </c>
      <c r="G252" s="254">
        <f>data!BD90</f>
        <v>1605</v>
      </c>
      <c r="H252" s="254">
        <f>data!BE90</f>
        <v>29406</v>
      </c>
      <c r="I252" s="254">
        <f>data!BF90</f>
        <v>399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185.56249943572379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CASCADE VALLEY HOSPITAL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10.26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572238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122193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14004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3864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19133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232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3864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727800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167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827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413.63931814917413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CASCADE VALLEY HOSPITAL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3.3299999999999996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568066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121302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4189</v>
      </c>
      <c r="D302" s="238">
        <f>data!BO64</f>
        <v>0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2124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81275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109089</v>
      </c>
      <c r="D307" s="238">
        <f>data!BO69</f>
        <v>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886045</v>
      </c>
      <c r="D309" s="238">
        <f>data!BO85</f>
        <v>0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3513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CASCADE VALLEY HOSPITAL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1.58</v>
      </c>
      <c r="E330" s="245">
        <f>data!BW60</f>
        <v>0.34</v>
      </c>
      <c r="F330" s="245">
        <f>data!BX60</f>
        <v>2.62</v>
      </c>
      <c r="G330" s="245">
        <f>data!BY60</f>
        <v>7.52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109872</v>
      </c>
      <c r="E331" s="257">
        <f>data!BW61</f>
        <v>60293</v>
      </c>
      <c r="F331" s="257">
        <f>data!BX61</f>
        <v>368951</v>
      </c>
      <c r="G331" s="257">
        <f>data!BY61</f>
        <v>1117332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23462</v>
      </c>
      <c r="E332" s="257">
        <f>data!BW62</f>
        <v>12875</v>
      </c>
      <c r="F332" s="257">
        <f>data!BX62</f>
        <v>78784</v>
      </c>
      <c r="G332" s="257">
        <f>data!BY62</f>
        <v>238590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22200</v>
      </c>
      <c r="F333" s="257">
        <f>data!BX63</f>
        <v>120299</v>
      </c>
      <c r="G333" s="257">
        <f>data!BY63</f>
        <v>137641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985</v>
      </c>
      <c r="E334" s="257">
        <f>data!BW64</f>
        <v>2366</v>
      </c>
      <c r="F334" s="257">
        <f>data!BX64</f>
        <v>2712</v>
      </c>
      <c r="G334" s="257">
        <f>data!BY64</f>
        <v>4428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20233</v>
      </c>
      <c r="E336" s="257">
        <f>data!BW66</f>
        <v>3737</v>
      </c>
      <c r="F336" s="257">
        <f>data!BX66</f>
        <v>38372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42824</v>
      </c>
      <c r="E337" s="257">
        <f>data!BW67</f>
        <v>12678</v>
      </c>
      <c r="F337" s="257">
        <f>data!BX67</f>
        <v>21308</v>
      </c>
      <c r="G337" s="257">
        <f>data!BY67</f>
        <v>6918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1418</v>
      </c>
      <c r="G339" s="257">
        <f>data!BY69</f>
        <v>10239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0</v>
      </c>
      <c r="D341" s="238">
        <f>data!BV85</f>
        <v>197376</v>
      </c>
      <c r="E341" s="238">
        <f>data!BW85</f>
        <v>114149</v>
      </c>
      <c r="F341" s="238">
        <f>data!BX85</f>
        <v>631844</v>
      </c>
      <c r="G341" s="238">
        <f>data!BY85</f>
        <v>1515148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1851</v>
      </c>
      <c r="E348" s="254">
        <f>data!BW90</f>
        <v>548</v>
      </c>
      <c r="F348" s="254">
        <f>data!BX90</f>
        <v>921</v>
      </c>
      <c r="G348" s="254">
        <f>data!BY90</f>
        <v>299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925.81182333025549</v>
      </c>
      <c r="E350" s="254">
        <f>data!BW92</f>
        <v>274.09231722581302</v>
      </c>
      <c r="F350" s="254">
        <f>data!BX92</f>
        <v>460.65515358571866</v>
      </c>
      <c r="G350" s="254">
        <f>data!BY92</f>
        <v>149.550370165179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CASCADE VALLEY HOSPITAL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280.02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-18426</v>
      </c>
      <c r="E363" s="262"/>
      <c r="F363" s="262"/>
      <c r="G363" s="262"/>
      <c r="H363" s="262"/>
      <c r="I363" s="257">
        <f>data!CE61</f>
        <v>33287493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-3935</v>
      </c>
      <c r="E364" s="262"/>
      <c r="F364" s="262"/>
      <c r="G364" s="262"/>
      <c r="H364" s="262"/>
      <c r="I364" s="257">
        <f>data!CE62</f>
        <v>7108057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5628</v>
      </c>
      <c r="E365" s="262"/>
      <c r="F365" s="262"/>
      <c r="G365" s="262"/>
      <c r="H365" s="262"/>
      <c r="I365" s="257">
        <f>data!CE63</f>
        <v>8986463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80957</v>
      </c>
      <c r="E366" s="262"/>
      <c r="F366" s="262"/>
      <c r="G366" s="262"/>
      <c r="H366" s="262"/>
      <c r="I366" s="257">
        <f>data!CE64</f>
        <v>12648577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1032451</v>
      </c>
      <c r="E367" s="262"/>
      <c r="F367" s="262"/>
      <c r="G367" s="262"/>
      <c r="H367" s="262"/>
      <c r="I367" s="257">
        <f>data!CE65</f>
        <v>1036083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438292</v>
      </c>
      <c r="E368" s="262"/>
      <c r="F368" s="262"/>
      <c r="G368" s="262"/>
      <c r="H368" s="262"/>
      <c r="I368" s="257">
        <f>data!CE66</f>
        <v>5380672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16287</v>
      </c>
      <c r="E369" s="262"/>
      <c r="F369" s="262"/>
      <c r="G369" s="262"/>
      <c r="H369" s="262"/>
      <c r="I369" s="257">
        <f>data!CE67</f>
        <v>2067569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442359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1094985</v>
      </c>
      <c r="E371" s="257">
        <f>data!CD69</f>
        <v>0</v>
      </c>
      <c r="F371" s="262"/>
      <c r="G371" s="262"/>
      <c r="H371" s="262"/>
      <c r="I371" s="257">
        <f>data!CE69</f>
        <v>1387415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0</v>
      </c>
      <c r="D373" s="257">
        <f>data!CC85</f>
        <v>2646239</v>
      </c>
      <c r="E373" s="257">
        <f>data!CD85</f>
        <v>0</v>
      </c>
      <c r="F373" s="262"/>
      <c r="G373" s="262"/>
      <c r="H373" s="262"/>
      <c r="I373" s="238">
        <f>data!CE85</f>
        <v>72344688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95210155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249929604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345139759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0</v>
      </c>
      <c r="D380" s="254">
        <f>data!CC90</f>
        <v>704</v>
      </c>
      <c r="E380" s="248"/>
      <c r="F380" s="248"/>
      <c r="G380" s="248"/>
      <c r="H380" s="248"/>
      <c r="I380" s="238">
        <f>data!CE90</f>
        <v>89368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24007.199999999997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24375.709999999992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353907.02999999997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86.47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2" transitionEvaluation="1" transitionEntry="1" codeName="Sheet1">
    <tabColor rgb="FF92D050"/>
    <pageSetUpPr autoPageBreaks="0" fitToPage="1"/>
  </sheetPr>
  <dimension ref="A1:CF716"/>
  <sheetViews>
    <sheetView topLeftCell="A22" zoomScaleNormal="100" workbookViewId="0">
      <selection activeCell="W66" sqref="W6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9">
        <v>0</v>
      </c>
    </row>
    <row r="48" spans="1:84" x14ac:dyDescent="0.25">
      <c r="A48" s="25" t="s">
        <v>231</v>
      </c>
      <c r="B48" s="272">
        <v>6693434</v>
      </c>
      <c r="C48" s="25">
        <v>302190</v>
      </c>
      <c r="D48" s="25">
        <v>0</v>
      </c>
      <c r="E48" s="25">
        <v>859479</v>
      </c>
      <c r="F48" s="25">
        <v>310561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320477</v>
      </c>
      <c r="Q48" s="25">
        <v>300906</v>
      </c>
      <c r="R48" s="25">
        <v>16920</v>
      </c>
      <c r="S48" s="25">
        <v>31469</v>
      </c>
      <c r="T48" s="25">
        <v>0</v>
      </c>
      <c r="U48" s="25">
        <v>321573</v>
      </c>
      <c r="V48" s="25">
        <v>0</v>
      </c>
      <c r="W48" s="25">
        <v>0</v>
      </c>
      <c r="X48" s="25">
        <v>28140</v>
      </c>
      <c r="Y48" s="25">
        <v>453081</v>
      </c>
      <c r="Z48" s="25">
        <v>0</v>
      </c>
      <c r="AA48" s="25">
        <v>29692</v>
      </c>
      <c r="AB48" s="25">
        <v>232230</v>
      </c>
      <c r="AC48" s="25">
        <v>123857</v>
      </c>
      <c r="AD48" s="25">
        <v>0</v>
      </c>
      <c r="AE48" s="25">
        <v>43516</v>
      </c>
      <c r="AF48" s="25">
        <v>0</v>
      </c>
      <c r="AG48" s="25">
        <v>822095</v>
      </c>
      <c r="AH48" s="25">
        <v>0</v>
      </c>
      <c r="AI48" s="25">
        <v>0</v>
      </c>
      <c r="AJ48" s="25">
        <v>0</v>
      </c>
      <c r="AK48" s="25">
        <v>0</v>
      </c>
      <c r="AL48" s="25">
        <v>3394</v>
      </c>
      <c r="AM48" s="25">
        <v>0</v>
      </c>
      <c r="AN48" s="25">
        <v>0</v>
      </c>
      <c r="AO48" s="25">
        <v>0</v>
      </c>
      <c r="AP48" s="25">
        <v>1418930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255</v>
      </c>
      <c r="AW48" s="25">
        <v>0</v>
      </c>
      <c r="AX48" s="25">
        <v>0</v>
      </c>
      <c r="AY48" s="25">
        <v>163570</v>
      </c>
      <c r="AZ48" s="25">
        <v>0</v>
      </c>
      <c r="BA48" s="25">
        <v>0</v>
      </c>
      <c r="BB48" s="25">
        <v>0</v>
      </c>
      <c r="BC48" s="25">
        <v>0</v>
      </c>
      <c r="BD48" s="25">
        <v>58715</v>
      </c>
      <c r="BE48" s="25">
        <v>63132</v>
      </c>
      <c r="BF48" s="25">
        <v>151083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123510</v>
      </c>
      <c r="BM48" s="25">
        <v>0</v>
      </c>
      <c r="BN48" s="25">
        <v>123792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46574</v>
      </c>
      <c r="BW48" s="25">
        <v>21977</v>
      </c>
      <c r="BX48" s="25">
        <v>84701</v>
      </c>
      <c r="BY48" s="25">
        <v>233574</v>
      </c>
      <c r="BZ48" s="25">
        <v>0</v>
      </c>
      <c r="CA48" s="25">
        <v>0</v>
      </c>
      <c r="CB48" s="25">
        <v>0</v>
      </c>
      <c r="CC48" s="25">
        <v>4040</v>
      </c>
      <c r="CD48" s="25" t="s">
        <v>1056</v>
      </c>
      <c r="CE48" s="25" t="s">
        <v>1056</v>
      </c>
      <c r="CF48" s="329">
        <v>0</v>
      </c>
    </row>
    <row r="49" spans="1:84" x14ac:dyDescent="0.25">
      <c r="A49" s="16" t="s">
        <v>232</v>
      </c>
      <c r="B49" s="25">
        <v>6693434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9">
        <v>0</v>
      </c>
    </row>
    <row r="52" spans="1:84" x14ac:dyDescent="0.25">
      <c r="A52" s="31" t="s">
        <v>234</v>
      </c>
      <c r="B52" s="330">
        <v>2105658</v>
      </c>
      <c r="C52" s="25">
        <v>87272</v>
      </c>
      <c r="D52" s="25">
        <v>0</v>
      </c>
      <c r="E52" s="25">
        <v>139037</v>
      </c>
      <c r="F52" s="25">
        <v>84963</v>
      </c>
      <c r="G52" s="25">
        <v>0</v>
      </c>
      <c r="H52" s="25">
        <v>0</v>
      </c>
      <c r="I52" s="25">
        <v>0</v>
      </c>
      <c r="J52" s="25">
        <v>3841</v>
      </c>
      <c r="K52" s="25">
        <v>0</v>
      </c>
      <c r="L52" s="25">
        <v>0</v>
      </c>
      <c r="M52" s="25">
        <v>0</v>
      </c>
      <c r="N52" s="25">
        <v>0</v>
      </c>
      <c r="O52" s="25">
        <v>23161</v>
      </c>
      <c r="P52" s="25">
        <v>114957</v>
      </c>
      <c r="Q52" s="25">
        <v>18519</v>
      </c>
      <c r="R52" s="25">
        <v>3817</v>
      </c>
      <c r="S52" s="25">
        <v>35036</v>
      </c>
      <c r="T52" s="25">
        <v>5820</v>
      </c>
      <c r="U52" s="25">
        <v>44767</v>
      </c>
      <c r="V52" s="25">
        <v>2026</v>
      </c>
      <c r="W52" s="25">
        <v>0</v>
      </c>
      <c r="X52" s="25">
        <v>11357</v>
      </c>
      <c r="Y52" s="25">
        <v>93422</v>
      </c>
      <c r="Z52" s="25">
        <v>0</v>
      </c>
      <c r="AA52" s="25">
        <v>13171</v>
      </c>
      <c r="AB52" s="25">
        <v>22643</v>
      </c>
      <c r="AC52" s="25">
        <v>21606</v>
      </c>
      <c r="AD52" s="25">
        <v>0</v>
      </c>
      <c r="AE52" s="25">
        <v>43024</v>
      </c>
      <c r="AF52" s="25">
        <v>0</v>
      </c>
      <c r="AG52" s="25">
        <v>212526</v>
      </c>
      <c r="AH52" s="25">
        <v>0</v>
      </c>
      <c r="AI52" s="25">
        <v>0</v>
      </c>
      <c r="AJ52" s="25">
        <v>5089</v>
      </c>
      <c r="AK52" s="25">
        <v>0</v>
      </c>
      <c r="AL52" s="25">
        <v>0</v>
      </c>
      <c r="AM52" s="25">
        <v>0</v>
      </c>
      <c r="AN52" s="25">
        <v>0</v>
      </c>
      <c r="AO52" s="25">
        <v>46487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2238</v>
      </c>
      <c r="AW52" s="25">
        <v>0</v>
      </c>
      <c r="AX52" s="25">
        <v>0</v>
      </c>
      <c r="AY52" s="25">
        <v>114015</v>
      </c>
      <c r="AZ52" s="25">
        <v>0</v>
      </c>
      <c r="BA52" s="25">
        <v>8741</v>
      </c>
      <c r="BB52" s="25">
        <v>0</v>
      </c>
      <c r="BC52" s="25">
        <v>0</v>
      </c>
      <c r="BD52" s="25">
        <v>37816</v>
      </c>
      <c r="BE52" s="25">
        <v>692854</v>
      </c>
      <c r="BF52" s="25">
        <v>9401</v>
      </c>
      <c r="BG52" s="25">
        <v>3935</v>
      </c>
      <c r="BH52" s="25">
        <v>0</v>
      </c>
      <c r="BI52" s="25">
        <v>0</v>
      </c>
      <c r="BJ52" s="25">
        <v>0</v>
      </c>
      <c r="BK52" s="25">
        <v>0</v>
      </c>
      <c r="BL52" s="25">
        <v>19485</v>
      </c>
      <c r="BM52" s="25">
        <v>0</v>
      </c>
      <c r="BN52" s="25">
        <v>82772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43613</v>
      </c>
      <c r="BW52" s="25">
        <v>12912</v>
      </c>
      <c r="BX52" s="25">
        <v>21700</v>
      </c>
      <c r="BY52" s="25">
        <v>7045</v>
      </c>
      <c r="BZ52" s="25">
        <v>0</v>
      </c>
      <c r="CA52" s="25">
        <v>0</v>
      </c>
      <c r="CB52" s="25">
        <v>0</v>
      </c>
      <c r="CC52" s="25">
        <v>16587</v>
      </c>
      <c r="CD52" s="25" t="s">
        <v>1056</v>
      </c>
      <c r="CE52" s="25" t="s">
        <v>1056</v>
      </c>
      <c r="CF52" s="329">
        <v>0</v>
      </c>
    </row>
    <row r="53" spans="1:84" x14ac:dyDescent="0.25">
      <c r="A53" s="16" t="s">
        <v>232</v>
      </c>
      <c r="B53" s="25">
        <v>2105658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1818</v>
      </c>
      <c r="D59" s="273">
        <v>0</v>
      </c>
      <c r="E59" s="273">
        <v>6587</v>
      </c>
      <c r="F59" s="273">
        <v>394</v>
      </c>
      <c r="G59" s="273">
        <v>0</v>
      </c>
      <c r="H59" s="273">
        <v>0</v>
      </c>
      <c r="I59" s="273">
        <v>0</v>
      </c>
      <c r="J59" s="273">
        <v>270</v>
      </c>
      <c r="K59" s="273">
        <v>0</v>
      </c>
      <c r="L59" s="273">
        <v>0</v>
      </c>
      <c r="M59" s="273">
        <v>0</v>
      </c>
      <c r="N59" s="273">
        <v>0</v>
      </c>
      <c r="O59" s="273">
        <v>188</v>
      </c>
      <c r="P59" s="331">
        <v>222564</v>
      </c>
      <c r="Q59" s="331">
        <v>118960</v>
      </c>
      <c r="R59" s="331">
        <v>223561</v>
      </c>
      <c r="S59" s="332">
        <v>0</v>
      </c>
      <c r="T59" s="332">
        <v>0</v>
      </c>
      <c r="U59" s="333">
        <v>266693</v>
      </c>
      <c r="V59" s="331">
        <v>1124</v>
      </c>
      <c r="W59" s="331">
        <v>19155.419999999998</v>
      </c>
      <c r="X59" s="331">
        <v>79409.48</v>
      </c>
      <c r="Y59" s="331">
        <v>67724.58</v>
      </c>
      <c r="Z59" s="331">
        <v>0</v>
      </c>
      <c r="AA59" s="331">
        <v>4770.42</v>
      </c>
      <c r="AB59" s="332">
        <v>0</v>
      </c>
      <c r="AC59" s="331">
        <v>6016</v>
      </c>
      <c r="AD59" s="331">
        <v>0</v>
      </c>
      <c r="AE59" s="331">
        <v>5799</v>
      </c>
      <c r="AF59" s="331">
        <v>0</v>
      </c>
      <c r="AG59" s="331">
        <v>22311</v>
      </c>
      <c r="AH59" s="331">
        <v>0</v>
      </c>
      <c r="AI59" s="331">
        <v>0</v>
      </c>
      <c r="AJ59" s="331">
        <v>0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24607</v>
      </c>
      <c r="AQ59" s="331">
        <v>0</v>
      </c>
      <c r="AR59" s="331">
        <v>0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0</v>
      </c>
      <c r="AZ59" s="331">
        <v>0</v>
      </c>
      <c r="BA59" s="332">
        <v>0</v>
      </c>
      <c r="BB59" s="332">
        <v>0</v>
      </c>
      <c r="BC59" s="332">
        <v>0</v>
      </c>
      <c r="BD59" s="332">
        <v>0</v>
      </c>
      <c r="BE59" s="331">
        <v>89368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11.08</v>
      </c>
      <c r="D60" s="277">
        <v>0</v>
      </c>
      <c r="E60" s="277">
        <v>35.65</v>
      </c>
      <c r="F60" s="277">
        <v>9.07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4">
        <v>13.589999999999998</v>
      </c>
      <c r="Q60" s="334">
        <v>9.1</v>
      </c>
      <c r="R60" s="334">
        <v>0.98</v>
      </c>
      <c r="S60" s="278">
        <v>2.57</v>
      </c>
      <c r="T60" s="278">
        <v>0</v>
      </c>
      <c r="U60" s="335">
        <v>17.03</v>
      </c>
      <c r="V60" s="334">
        <v>0</v>
      </c>
      <c r="W60" s="334">
        <v>0</v>
      </c>
      <c r="X60" s="334">
        <v>0.98</v>
      </c>
      <c r="Y60" s="334">
        <v>17.34</v>
      </c>
      <c r="Z60" s="334">
        <v>0</v>
      </c>
      <c r="AA60" s="334">
        <v>1.01</v>
      </c>
      <c r="AB60" s="278">
        <v>7.8999999999999995</v>
      </c>
      <c r="AC60" s="334">
        <v>5.18</v>
      </c>
      <c r="AD60" s="334">
        <v>0</v>
      </c>
      <c r="AE60" s="334">
        <v>2.04</v>
      </c>
      <c r="AF60" s="334">
        <v>0</v>
      </c>
      <c r="AG60" s="334">
        <v>31.82</v>
      </c>
      <c r="AH60" s="334">
        <v>0</v>
      </c>
      <c r="AI60" s="334">
        <v>0</v>
      </c>
      <c r="AJ60" s="334">
        <v>0</v>
      </c>
      <c r="AK60" s="334">
        <v>0</v>
      </c>
      <c r="AL60" s="334">
        <v>0.15</v>
      </c>
      <c r="AM60" s="334">
        <v>0</v>
      </c>
      <c r="AN60" s="334">
        <v>0</v>
      </c>
      <c r="AO60" s="334">
        <v>0</v>
      </c>
      <c r="AP60" s="334">
        <v>26.259999999999994</v>
      </c>
      <c r="AQ60" s="334">
        <v>0</v>
      </c>
      <c r="AR60" s="334">
        <v>0</v>
      </c>
      <c r="AS60" s="334">
        <v>0</v>
      </c>
      <c r="AT60" s="334">
        <v>0</v>
      </c>
      <c r="AU60" s="334">
        <v>0</v>
      </c>
      <c r="AV60" s="278">
        <v>0</v>
      </c>
      <c r="AW60" s="278">
        <v>0</v>
      </c>
      <c r="AX60" s="278">
        <v>0</v>
      </c>
      <c r="AY60" s="334">
        <v>13.61</v>
      </c>
      <c r="AZ60" s="334">
        <v>0</v>
      </c>
      <c r="BA60" s="278">
        <v>0</v>
      </c>
      <c r="BB60" s="278">
        <v>0</v>
      </c>
      <c r="BC60" s="278">
        <v>0</v>
      </c>
      <c r="BD60" s="278">
        <v>4.93</v>
      </c>
      <c r="BE60" s="334">
        <v>2.91</v>
      </c>
      <c r="BF60" s="278">
        <v>13.93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9.92</v>
      </c>
      <c r="BM60" s="278">
        <v>0</v>
      </c>
      <c r="BN60" s="278">
        <v>3.74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3.08</v>
      </c>
      <c r="BW60" s="278">
        <v>0.98</v>
      </c>
      <c r="BX60" s="278">
        <v>2.8600000000000003</v>
      </c>
      <c r="BY60" s="278">
        <v>7.33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255.04000000000005</v>
      </c>
      <c r="CF60" s="336">
        <v>0</v>
      </c>
    </row>
    <row r="61" spans="1:84" x14ac:dyDescent="0.25">
      <c r="A61" s="31" t="s">
        <v>262</v>
      </c>
      <c r="B61" s="16"/>
      <c r="C61" s="273">
        <v>1378271</v>
      </c>
      <c r="D61" s="273">
        <v>0</v>
      </c>
      <c r="E61" s="273">
        <v>3920032</v>
      </c>
      <c r="F61" s="273">
        <v>1416451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1">
        <v>1461675</v>
      </c>
      <c r="Q61" s="331">
        <v>1372412</v>
      </c>
      <c r="R61" s="331">
        <v>77171</v>
      </c>
      <c r="S61" s="280">
        <v>143530</v>
      </c>
      <c r="T61" s="280">
        <v>0</v>
      </c>
      <c r="U61" s="333">
        <v>1466673</v>
      </c>
      <c r="V61" s="331">
        <v>0</v>
      </c>
      <c r="W61" s="331">
        <v>0</v>
      </c>
      <c r="X61" s="331">
        <v>128345</v>
      </c>
      <c r="Y61" s="331">
        <v>2066474</v>
      </c>
      <c r="Z61" s="331">
        <v>0</v>
      </c>
      <c r="AA61" s="331">
        <v>135425</v>
      </c>
      <c r="AB61" s="281">
        <v>1059188</v>
      </c>
      <c r="AC61" s="331">
        <v>564903</v>
      </c>
      <c r="AD61" s="331">
        <v>0</v>
      </c>
      <c r="AE61" s="331">
        <v>198475</v>
      </c>
      <c r="AF61" s="331">
        <v>0</v>
      </c>
      <c r="AG61" s="331">
        <v>3749525</v>
      </c>
      <c r="AH61" s="331">
        <v>0</v>
      </c>
      <c r="AI61" s="331">
        <v>0</v>
      </c>
      <c r="AJ61" s="331">
        <v>0</v>
      </c>
      <c r="AK61" s="331">
        <v>0</v>
      </c>
      <c r="AL61" s="331">
        <v>15479</v>
      </c>
      <c r="AM61" s="331">
        <v>0</v>
      </c>
      <c r="AN61" s="331">
        <v>0</v>
      </c>
      <c r="AO61" s="331">
        <v>0</v>
      </c>
      <c r="AP61" s="331">
        <v>6471653</v>
      </c>
      <c r="AQ61" s="331">
        <v>0</v>
      </c>
      <c r="AR61" s="331">
        <v>0</v>
      </c>
      <c r="AS61" s="331">
        <v>0</v>
      </c>
      <c r="AT61" s="331">
        <v>0</v>
      </c>
      <c r="AU61" s="331">
        <v>0</v>
      </c>
      <c r="AV61" s="280">
        <v>1163</v>
      </c>
      <c r="AW61" s="280">
        <v>0</v>
      </c>
      <c r="AX61" s="280">
        <v>0</v>
      </c>
      <c r="AY61" s="331">
        <v>746033</v>
      </c>
      <c r="AZ61" s="331">
        <v>0</v>
      </c>
      <c r="BA61" s="280">
        <v>0</v>
      </c>
      <c r="BB61" s="280">
        <v>0</v>
      </c>
      <c r="BC61" s="280">
        <v>0</v>
      </c>
      <c r="BD61" s="280">
        <v>267794</v>
      </c>
      <c r="BE61" s="331">
        <v>287939</v>
      </c>
      <c r="BF61" s="280">
        <v>689080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563322</v>
      </c>
      <c r="BM61" s="280">
        <v>0</v>
      </c>
      <c r="BN61" s="280">
        <v>564609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212420</v>
      </c>
      <c r="BW61" s="280">
        <v>100236</v>
      </c>
      <c r="BX61" s="280">
        <v>386316</v>
      </c>
      <c r="BY61" s="280">
        <v>1065315</v>
      </c>
      <c r="BZ61" s="280">
        <v>0</v>
      </c>
      <c r="CA61" s="280">
        <v>0</v>
      </c>
      <c r="CB61" s="280">
        <v>0</v>
      </c>
      <c r="CC61" s="280">
        <v>18426</v>
      </c>
      <c r="CD61" s="24" t="s">
        <v>247</v>
      </c>
      <c r="CE61" s="25">
        <v>30528335</v>
      </c>
      <c r="CF61" s="329">
        <v>0</v>
      </c>
    </row>
    <row r="62" spans="1:84" x14ac:dyDescent="0.25">
      <c r="A62" s="31" t="s">
        <v>10</v>
      </c>
      <c r="B62" s="16"/>
      <c r="C62" s="25">
        <v>302190</v>
      </c>
      <c r="D62" s="25">
        <v>0</v>
      </c>
      <c r="E62" s="25">
        <v>859479</v>
      </c>
      <c r="F62" s="25">
        <v>310561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320477</v>
      </c>
      <c r="Q62" s="25">
        <v>300906</v>
      </c>
      <c r="R62" s="25">
        <v>16920</v>
      </c>
      <c r="S62" s="25">
        <v>31469</v>
      </c>
      <c r="T62" s="25">
        <v>0</v>
      </c>
      <c r="U62" s="25">
        <v>321573</v>
      </c>
      <c r="V62" s="25">
        <v>0</v>
      </c>
      <c r="W62" s="25">
        <v>0</v>
      </c>
      <c r="X62" s="25">
        <v>28140</v>
      </c>
      <c r="Y62" s="25">
        <v>453081</v>
      </c>
      <c r="Z62" s="25">
        <v>0</v>
      </c>
      <c r="AA62" s="25">
        <v>29692</v>
      </c>
      <c r="AB62" s="25">
        <v>232230</v>
      </c>
      <c r="AC62" s="25">
        <v>123857</v>
      </c>
      <c r="AD62" s="25">
        <v>0</v>
      </c>
      <c r="AE62" s="25">
        <v>43516</v>
      </c>
      <c r="AF62" s="25">
        <v>0</v>
      </c>
      <c r="AG62" s="25">
        <v>822095</v>
      </c>
      <c r="AH62" s="25">
        <v>0</v>
      </c>
      <c r="AI62" s="25">
        <v>0</v>
      </c>
      <c r="AJ62" s="25">
        <v>0</v>
      </c>
      <c r="AK62" s="25">
        <v>0</v>
      </c>
      <c r="AL62" s="25">
        <v>3394</v>
      </c>
      <c r="AM62" s="25">
        <v>0</v>
      </c>
      <c r="AN62" s="25">
        <v>0</v>
      </c>
      <c r="AO62" s="25">
        <v>0</v>
      </c>
      <c r="AP62" s="25">
        <v>1418930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255</v>
      </c>
      <c r="AW62" s="25">
        <v>0</v>
      </c>
      <c r="AX62" s="25">
        <v>0</v>
      </c>
      <c r="AY62" s="25">
        <v>163570</v>
      </c>
      <c r="AZ62" s="25">
        <v>0</v>
      </c>
      <c r="BA62" s="25">
        <v>0</v>
      </c>
      <c r="BB62" s="25">
        <v>0</v>
      </c>
      <c r="BC62" s="25">
        <v>0</v>
      </c>
      <c r="BD62" s="25">
        <v>58715</v>
      </c>
      <c r="BE62" s="25">
        <v>63132</v>
      </c>
      <c r="BF62" s="25">
        <v>151083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123510</v>
      </c>
      <c r="BM62" s="25">
        <v>0</v>
      </c>
      <c r="BN62" s="25">
        <v>123792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46574</v>
      </c>
      <c r="BW62" s="25">
        <v>21977</v>
      </c>
      <c r="BX62" s="25">
        <v>84701</v>
      </c>
      <c r="BY62" s="25">
        <v>233574</v>
      </c>
      <c r="BZ62" s="25">
        <v>0</v>
      </c>
      <c r="CA62" s="25">
        <v>0</v>
      </c>
      <c r="CB62" s="25">
        <v>0</v>
      </c>
      <c r="CC62" s="25">
        <v>4040</v>
      </c>
      <c r="CD62" s="24" t="s">
        <v>247</v>
      </c>
      <c r="CE62" s="25">
        <v>6693433</v>
      </c>
      <c r="CF62" s="329">
        <v>0</v>
      </c>
    </row>
    <row r="63" spans="1:84" x14ac:dyDescent="0.25">
      <c r="A63" s="31" t="s">
        <v>263</v>
      </c>
      <c r="B63" s="16"/>
      <c r="C63" s="273">
        <v>661742</v>
      </c>
      <c r="D63" s="273">
        <v>0</v>
      </c>
      <c r="E63" s="273">
        <v>3262911</v>
      </c>
      <c r="F63" s="273">
        <v>474972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1">
        <v>524701</v>
      </c>
      <c r="Q63" s="331">
        <v>98493</v>
      </c>
      <c r="R63" s="331">
        <v>647471</v>
      </c>
      <c r="S63" s="280">
        <v>108855</v>
      </c>
      <c r="T63" s="280">
        <v>0</v>
      </c>
      <c r="U63" s="333">
        <v>-1707</v>
      </c>
      <c r="V63" s="331">
        <v>0</v>
      </c>
      <c r="W63" s="331">
        <v>0</v>
      </c>
      <c r="X63" s="331">
        <v>0</v>
      </c>
      <c r="Y63" s="331">
        <v>893242</v>
      </c>
      <c r="Z63" s="331">
        <v>0</v>
      </c>
      <c r="AA63" s="331">
        <v>0</v>
      </c>
      <c r="AB63" s="281">
        <v>12754</v>
      </c>
      <c r="AC63" s="331">
        <v>532050</v>
      </c>
      <c r="AD63" s="331">
        <v>0</v>
      </c>
      <c r="AE63" s="331">
        <v>0</v>
      </c>
      <c r="AF63" s="331">
        <v>0</v>
      </c>
      <c r="AG63" s="331">
        <v>2598017</v>
      </c>
      <c r="AH63" s="331">
        <v>0</v>
      </c>
      <c r="AI63" s="331">
        <v>0</v>
      </c>
      <c r="AJ63" s="331">
        <v>0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776220</v>
      </c>
      <c r="AQ63" s="331">
        <v>0</v>
      </c>
      <c r="AR63" s="331">
        <v>0</v>
      </c>
      <c r="AS63" s="331">
        <v>0</v>
      </c>
      <c r="AT63" s="331">
        <v>0</v>
      </c>
      <c r="AU63" s="331">
        <v>0</v>
      </c>
      <c r="AV63" s="280">
        <v>0</v>
      </c>
      <c r="AW63" s="280">
        <v>0</v>
      </c>
      <c r="AX63" s="280">
        <v>0</v>
      </c>
      <c r="AY63" s="331">
        <v>13872</v>
      </c>
      <c r="AZ63" s="331">
        <v>0</v>
      </c>
      <c r="BA63" s="280">
        <v>0</v>
      </c>
      <c r="BB63" s="280">
        <v>0</v>
      </c>
      <c r="BC63" s="280">
        <v>0</v>
      </c>
      <c r="BD63" s="280">
        <v>0</v>
      </c>
      <c r="BE63" s="331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38275</v>
      </c>
      <c r="BX63" s="280">
        <v>24372</v>
      </c>
      <c r="BY63" s="280">
        <v>4680</v>
      </c>
      <c r="BZ63" s="280">
        <v>0</v>
      </c>
      <c r="CA63" s="280">
        <v>0</v>
      </c>
      <c r="CB63" s="280">
        <v>0</v>
      </c>
      <c r="CC63" s="280">
        <v>5297</v>
      </c>
      <c r="CD63" s="24" t="s">
        <v>247</v>
      </c>
      <c r="CE63" s="25">
        <v>10676217</v>
      </c>
      <c r="CF63" s="329">
        <v>0</v>
      </c>
    </row>
    <row r="64" spans="1:84" x14ac:dyDescent="0.25">
      <c r="A64" s="31" t="s">
        <v>264</v>
      </c>
      <c r="B64" s="16"/>
      <c r="C64" s="273">
        <v>170764</v>
      </c>
      <c r="D64" s="273">
        <v>0</v>
      </c>
      <c r="E64" s="273">
        <v>529986</v>
      </c>
      <c r="F64" s="273">
        <v>4415</v>
      </c>
      <c r="G64" s="273">
        <v>0</v>
      </c>
      <c r="H64" s="273">
        <v>0</v>
      </c>
      <c r="I64" s="273">
        <v>0</v>
      </c>
      <c r="J64" s="273">
        <v>1394</v>
      </c>
      <c r="K64" s="273">
        <v>0</v>
      </c>
      <c r="L64" s="273">
        <v>0</v>
      </c>
      <c r="M64" s="273">
        <v>0</v>
      </c>
      <c r="N64" s="273">
        <v>0</v>
      </c>
      <c r="O64" s="273">
        <v>95035</v>
      </c>
      <c r="P64" s="331">
        <v>4112861</v>
      </c>
      <c r="Q64" s="331">
        <v>106922</v>
      </c>
      <c r="R64" s="331">
        <v>121803</v>
      </c>
      <c r="S64" s="280">
        <v>131437</v>
      </c>
      <c r="T64" s="280">
        <v>48831</v>
      </c>
      <c r="U64" s="333">
        <v>2231240</v>
      </c>
      <c r="V64" s="331">
        <v>7899</v>
      </c>
      <c r="W64" s="331">
        <v>23776</v>
      </c>
      <c r="X64" s="331">
        <v>206568</v>
      </c>
      <c r="Y64" s="331">
        <v>151245</v>
      </c>
      <c r="Z64" s="331">
        <v>0</v>
      </c>
      <c r="AA64" s="331">
        <v>69460</v>
      </c>
      <c r="AB64" s="281">
        <v>1754428</v>
      </c>
      <c r="AC64" s="331">
        <v>109676</v>
      </c>
      <c r="AD64" s="331">
        <v>0</v>
      </c>
      <c r="AE64" s="331">
        <v>2018</v>
      </c>
      <c r="AF64" s="331">
        <v>0</v>
      </c>
      <c r="AG64" s="331">
        <v>695060</v>
      </c>
      <c r="AH64" s="331">
        <v>0</v>
      </c>
      <c r="AI64" s="331">
        <v>0</v>
      </c>
      <c r="AJ64" s="331">
        <v>47</v>
      </c>
      <c r="AK64" s="331">
        <v>0</v>
      </c>
      <c r="AL64" s="331">
        <v>0</v>
      </c>
      <c r="AM64" s="331">
        <v>0</v>
      </c>
      <c r="AN64" s="331">
        <v>0</v>
      </c>
      <c r="AO64" s="331">
        <v>42</v>
      </c>
      <c r="AP64" s="331">
        <v>672834</v>
      </c>
      <c r="AQ64" s="331">
        <v>0</v>
      </c>
      <c r="AR64" s="331">
        <v>0</v>
      </c>
      <c r="AS64" s="331">
        <v>0</v>
      </c>
      <c r="AT64" s="331">
        <v>0</v>
      </c>
      <c r="AU64" s="331">
        <v>0</v>
      </c>
      <c r="AV64" s="280">
        <v>255286</v>
      </c>
      <c r="AW64" s="280">
        <v>0</v>
      </c>
      <c r="AX64" s="280">
        <v>347</v>
      </c>
      <c r="AY64" s="331">
        <v>-84884</v>
      </c>
      <c r="AZ64" s="331">
        <v>0</v>
      </c>
      <c r="BA64" s="280">
        <v>168</v>
      </c>
      <c r="BB64" s="280">
        <v>0</v>
      </c>
      <c r="BC64" s="280">
        <v>0</v>
      </c>
      <c r="BD64" s="280">
        <v>-17770</v>
      </c>
      <c r="BE64" s="331">
        <v>61534</v>
      </c>
      <c r="BF64" s="280">
        <v>93919</v>
      </c>
      <c r="BG64" s="280">
        <v>0</v>
      </c>
      <c r="BH64" s="280">
        <v>0</v>
      </c>
      <c r="BI64" s="280">
        <v>0</v>
      </c>
      <c r="BJ64" s="280">
        <v>0</v>
      </c>
      <c r="BK64" s="280">
        <v>1</v>
      </c>
      <c r="BL64" s="280">
        <v>10816</v>
      </c>
      <c r="BM64" s="280">
        <v>0</v>
      </c>
      <c r="BN64" s="280">
        <v>6555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308</v>
      </c>
      <c r="BW64" s="280">
        <v>2378</v>
      </c>
      <c r="BX64" s="280">
        <v>3907</v>
      </c>
      <c r="BY64" s="280">
        <v>1117</v>
      </c>
      <c r="BZ64" s="280">
        <v>0</v>
      </c>
      <c r="CA64" s="280">
        <v>0</v>
      </c>
      <c r="CB64" s="280">
        <v>0</v>
      </c>
      <c r="CC64" s="280">
        <v>95611</v>
      </c>
      <c r="CD64" s="24" t="s">
        <v>247</v>
      </c>
      <c r="CE64" s="25">
        <v>11677034</v>
      </c>
      <c r="CF64" s="329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1">
        <v>0</v>
      </c>
      <c r="Q65" s="331">
        <v>0</v>
      </c>
      <c r="R65" s="331">
        <v>0</v>
      </c>
      <c r="S65" s="280">
        <v>0</v>
      </c>
      <c r="T65" s="280">
        <v>0</v>
      </c>
      <c r="U65" s="333">
        <v>0</v>
      </c>
      <c r="V65" s="331">
        <v>0</v>
      </c>
      <c r="W65" s="331">
        <v>0</v>
      </c>
      <c r="X65" s="331">
        <v>0</v>
      </c>
      <c r="Y65" s="331">
        <v>0</v>
      </c>
      <c r="Z65" s="331">
        <v>0</v>
      </c>
      <c r="AA65" s="331">
        <v>0</v>
      </c>
      <c r="AB65" s="281">
        <v>0</v>
      </c>
      <c r="AC65" s="331">
        <v>0</v>
      </c>
      <c r="AD65" s="331">
        <v>0</v>
      </c>
      <c r="AE65" s="331">
        <v>0</v>
      </c>
      <c r="AF65" s="331">
        <v>0</v>
      </c>
      <c r="AG65" s="331">
        <v>0</v>
      </c>
      <c r="AH65" s="331">
        <v>0</v>
      </c>
      <c r="AI65" s="331">
        <v>0</v>
      </c>
      <c r="AJ65" s="331">
        <v>0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3838</v>
      </c>
      <c r="AQ65" s="331">
        <v>0</v>
      </c>
      <c r="AR65" s="331">
        <v>0</v>
      </c>
      <c r="AS65" s="331">
        <v>0</v>
      </c>
      <c r="AT65" s="331">
        <v>0</v>
      </c>
      <c r="AU65" s="331">
        <v>0</v>
      </c>
      <c r="AV65" s="280">
        <v>0</v>
      </c>
      <c r="AW65" s="280">
        <v>0</v>
      </c>
      <c r="AX65" s="280">
        <v>0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0</v>
      </c>
      <c r="BE65" s="331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888682</v>
      </c>
      <c r="CD65" s="24" t="s">
        <v>247</v>
      </c>
      <c r="CE65" s="25">
        <v>892520</v>
      </c>
      <c r="CF65" s="329">
        <v>0</v>
      </c>
    </row>
    <row r="66" spans="1:84" x14ac:dyDescent="0.25">
      <c r="A66" s="31" t="s">
        <v>266</v>
      </c>
      <c r="B66" s="16"/>
      <c r="C66" s="273">
        <v>2394</v>
      </c>
      <c r="D66" s="273">
        <v>0</v>
      </c>
      <c r="E66" s="273">
        <v>67417</v>
      </c>
      <c r="F66" s="273">
        <v>6786</v>
      </c>
      <c r="G66" s="273">
        <v>0</v>
      </c>
      <c r="H66" s="273">
        <v>0</v>
      </c>
      <c r="I66" s="273">
        <v>0</v>
      </c>
      <c r="J66" s="273">
        <v>4070</v>
      </c>
      <c r="K66" s="273">
        <v>0</v>
      </c>
      <c r="L66" s="273">
        <v>0</v>
      </c>
      <c r="M66" s="273">
        <v>0</v>
      </c>
      <c r="N66" s="273">
        <v>0</v>
      </c>
      <c r="O66" s="273">
        <v>586</v>
      </c>
      <c r="P66" s="331">
        <v>234592</v>
      </c>
      <c r="Q66" s="331">
        <v>0</v>
      </c>
      <c r="R66" s="331">
        <v>1771</v>
      </c>
      <c r="S66" s="280">
        <v>47398</v>
      </c>
      <c r="T66" s="280">
        <v>0</v>
      </c>
      <c r="U66" s="333">
        <v>412466</v>
      </c>
      <c r="V66" s="331">
        <v>2975</v>
      </c>
      <c r="W66" s="331">
        <v>174595</v>
      </c>
      <c r="X66" s="331">
        <v>164381</v>
      </c>
      <c r="Y66" s="331">
        <v>281745</v>
      </c>
      <c r="Z66" s="331">
        <v>0</v>
      </c>
      <c r="AA66" s="331">
        <v>60800</v>
      </c>
      <c r="AB66" s="281">
        <v>11867</v>
      </c>
      <c r="AC66" s="331">
        <v>6304</v>
      </c>
      <c r="AD66" s="331">
        <v>0</v>
      </c>
      <c r="AE66" s="331">
        <v>0</v>
      </c>
      <c r="AF66" s="331">
        <v>0</v>
      </c>
      <c r="AG66" s="331">
        <v>117709</v>
      </c>
      <c r="AH66" s="331">
        <v>0</v>
      </c>
      <c r="AI66" s="331">
        <v>0</v>
      </c>
      <c r="AJ66" s="331">
        <v>0</v>
      </c>
      <c r="AK66" s="331">
        <v>0</v>
      </c>
      <c r="AL66" s="331">
        <v>0</v>
      </c>
      <c r="AM66" s="331">
        <v>0</v>
      </c>
      <c r="AN66" s="331">
        <v>0</v>
      </c>
      <c r="AO66" s="331">
        <v>0</v>
      </c>
      <c r="AP66" s="331">
        <v>283759</v>
      </c>
      <c r="AQ66" s="331">
        <v>0</v>
      </c>
      <c r="AR66" s="331">
        <v>0</v>
      </c>
      <c r="AS66" s="331">
        <v>0</v>
      </c>
      <c r="AT66" s="331">
        <v>0</v>
      </c>
      <c r="AU66" s="331">
        <v>0</v>
      </c>
      <c r="AV66" s="280">
        <v>781089</v>
      </c>
      <c r="AW66" s="280">
        <v>0</v>
      </c>
      <c r="AX66" s="280">
        <v>0</v>
      </c>
      <c r="AY66" s="331">
        <v>421858</v>
      </c>
      <c r="AZ66" s="331">
        <v>0</v>
      </c>
      <c r="BA66" s="280">
        <v>243729</v>
      </c>
      <c r="BB66" s="280">
        <v>0</v>
      </c>
      <c r="BC66" s="280">
        <v>31014</v>
      </c>
      <c r="BD66" s="280">
        <v>0</v>
      </c>
      <c r="BE66" s="331">
        <v>980765</v>
      </c>
      <c r="BF66" s="280">
        <v>204956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0</v>
      </c>
      <c r="BM66" s="280">
        <v>0</v>
      </c>
      <c r="BN66" s="280">
        <v>1765</v>
      </c>
      <c r="BO66" s="280">
        <v>0</v>
      </c>
      <c r="BP66" s="280">
        <v>0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1246</v>
      </c>
      <c r="BX66" s="280">
        <v>84352</v>
      </c>
      <c r="BY66" s="280">
        <v>0</v>
      </c>
      <c r="BZ66" s="280">
        <v>0</v>
      </c>
      <c r="CA66" s="280">
        <v>0</v>
      </c>
      <c r="CB66" s="280">
        <v>0</v>
      </c>
      <c r="CC66" s="280">
        <v>389621</v>
      </c>
      <c r="CD66" s="24" t="s">
        <v>247</v>
      </c>
      <c r="CE66" s="25">
        <v>5022010</v>
      </c>
      <c r="CF66" s="329">
        <v>0</v>
      </c>
    </row>
    <row r="67" spans="1:84" x14ac:dyDescent="0.25">
      <c r="A67" s="31" t="s">
        <v>15</v>
      </c>
      <c r="B67" s="16"/>
      <c r="C67" s="25">
        <v>87272</v>
      </c>
      <c r="D67" s="25">
        <v>0</v>
      </c>
      <c r="E67" s="25">
        <v>139037</v>
      </c>
      <c r="F67" s="25">
        <v>84963</v>
      </c>
      <c r="G67" s="25">
        <v>0</v>
      </c>
      <c r="H67" s="25">
        <v>0</v>
      </c>
      <c r="I67" s="25">
        <v>0</v>
      </c>
      <c r="J67" s="25">
        <v>3841</v>
      </c>
      <c r="K67" s="25">
        <v>0</v>
      </c>
      <c r="L67" s="25">
        <v>0</v>
      </c>
      <c r="M67" s="25">
        <v>0</v>
      </c>
      <c r="N67" s="25">
        <v>0</v>
      </c>
      <c r="O67" s="25">
        <v>23161</v>
      </c>
      <c r="P67" s="25">
        <v>114957</v>
      </c>
      <c r="Q67" s="25">
        <v>18519</v>
      </c>
      <c r="R67" s="25">
        <v>3817</v>
      </c>
      <c r="S67" s="25">
        <v>35036</v>
      </c>
      <c r="T67" s="25">
        <v>5820</v>
      </c>
      <c r="U67" s="25">
        <v>44767</v>
      </c>
      <c r="V67" s="25">
        <v>2026</v>
      </c>
      <c r="W67" s="25">
        <v>0</v>
      </c>
      <c r="X67" s="25">
        <v>11357</v>
      </c>
      <c r="Y67" s="25">
        <v>93422</v>
      </c>
      <c r="Z67" s="25">
        <v>0</v>
      </c>
      <c r="AA67" s="25">
        <v>13171</v>
      </c>
      <c r="AB67" s="25">
        <v>22643</v>
      </c>
      <c r="AC67" s="25">
        <v>21606</v>
      </c>
      <c r="AD67" s="25">
        <v>0</v>
      </c>
      <c r="AE67" s="25">
        <v>43024</v>
      </c>
      <c r="AF67" s="25">
        <v>0</v>
      </c>
      <c r="AG67" s="25">
        <v>212526</v>
      </c>
      <c r="AH67" s="25">
        <v>0</v>
      </c>
      <c r="AI67" s="25">
        <v>0</v>
      </c>
      <c r="AJ67" s="25">
        <v>5089</v>
      </c>
      <c r="AK67" s="25">
        <v>0</v>
      </c>
      <c r="AL67" s="25">
        <v>0</v>
      </c>
      <c r="AM67" s="25">
        <v>0</v>
      </c>
      <c r="AN67" s="25">
        <v>0</v>
      </c>
      <c r="AO67" s="25">
        <v>46487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2238</v>
      </c>
      <c r="AW67" s="25">
        <v>0</v>
      </c>
      <c r="AX67" s="25">
        <v>0</v>
      </c>
      <c r="AY67" s="25">
        <v>114015</v>
      </c>
      <c r="AZ67" s="25">
        <v>0</v>
      </c>
      <c r="BA67" s="25">
        <v>8741</v>
      </c>
      <c r="BB67" s="25">
        <v>0</v>
      </c>
      <c r="BC67" s="25">
        <v>0</v>
      </c>
      <c r="BD67" s="25">
        <v>37816</v>
      </c>
      <c r="BE67" s="25">
        <v>692854</v>
      </c>
      <c r="BF67" s="25">
        <v>9401</v>
      </c>
      <c r="BG67" s="25">
        <v>3935</v>
      </c>
      <c r="BH67" s="25">
        <v>0</v>
      </c>
      <c r="BI67" s="25">
        <v>0</v>
      </c>
      <c r="BJ67" s="25">
        <v>0</v>
      </c>
      <c r="BK67" s="25">
        <v>0</v>
      </c>
      <c r="BL67" s="25">
        <v>19485</v>
      </c>
      <c r="BM67" s="25">
        <v>0</v>
      </c>
      <c r="BN67" s="25">
        <v>82772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43613</v>
      </c>
      <c r="BW67" s="25">
        <v>12912</v>
      </c>
      <c r="BX67" s="25">
        <v>21700</v>
      </c>
      <c r="BY67" s="25">
        <v>7045</v>
      </c>
      <c r="BZ67" s="25">
        <v>0</v>
      </c>
      <c r="CA67" s="25">
        <v>0</v>
      </c>
      <c r="CB67" s="25">
        <v>0</v>
      </c>
      <c r="CC67" s="25">
        <v>16587</v>
      </c>
      <c r="CD67" s="24" t="s">
        <v>247</v>
      </c>
      <c r="CE67" s="25">
        <v>2105655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70570</v>
      </c>
      <c r="F68" s="273">
        <v>2217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1">
        <v>11615</v>
      </c>
      <c r="Q68" s="331">
        <v>2957</v>
      </c>
      <c r="R68" s="331">
        <v>0</v>
      </c>
      <c r="S68" s="280">
        <v>0</v>
      </c>
      <c r="T68" s="280">
        <v>0</v>
      </c>
      <c r="U68" s="333">
        <v>0</v>
      </c>
      <c r="V68" s="331">
        <v>0</v>
      </c>
      <c r="W68" s="331">
        <v>0</v>
      </c>
      <c r="X68" s="331">
        <v>0</v>
      </c>
      <c r="Y68" s="331">
        <v>0</v>
      </c>
      <c r="Z68" s="331">
        <v>0</v>
      </c>
      <c r="AA68" s="331">
        <v>0</v>
      </c>
      <c r="AB68" s="281">
        <v>0</v>
      </c>
      <c r="AC68" s="331">
        <v>49029</v>
      </c>
      <c r="AD68" s="331">
        <v>0</v>
      </c>
      <c r="AE68" s="331">
        <v>0</v>
      </c>
      <c r="AF68" s="331">
        <v>0</v>
      </c>
      <c r="AG68" s="331">
        <v>8402</v>
      </c>
      <c r="AH68" s="331">
        <v>0</v>
      </c>
      <c r="AI68" s="331">
        <v>0</v>
      </c>
      <c r="AJ68" s="331">
        <v>0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221401</v>
      </c>
      <c r="AQ68" s="331">
        <v>0</v>
      </c>
      <c r="AR68" s="331">
        <v>0</v>
      </c>
      <c r="AS68" s="331">
        <v>0</v>
      </c>
      <c r="AT68" s="331">
        <v>0</v>
      </c>
      <c r="AU68" s="331">
        <v>0</v>
      </c>
      <c r="AV68" s="280">
        <v>76191</v>
      </c>
      <c r="AW68" s="280">
        <v>0</v>
      </c>
      <c r="AX68" s="280">
        <v>31330</v>
      </c>
      <c r="AY68" s="331">
        <v>0</v>
      </c>
      <c r="AZ68" s="331">
        <v>0</v>
      </c>
      <c r="BA68" s="280">
        <v>0</v>
      </c>
      <c r="BB68" s="280">
        <v>0</v>
      </c>
      <c r="BC68" s="280">
        <v>0</v>
      </c>
      <c r="BD68" s="280">
        <v>0</v>
      </c>
      <c r="BE68" s="331">
        <v>7898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10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481620</v>
      </c>
      <c r="CF68" s="329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173</v>
      </c>
      <c r="F69" s="25">
        <v>1575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2786</v>
      </c>
      <c r="Q69" s="25">
        <v>0</v>
      </c>
      <c r="R69" s="25">
        <v>0</v>
      </c>
      <c r="S69" s="25">
        <v>33</v>
      </c>
      <c r="T69" s="25">
        <v>0</v>
      </c>
      <c r="U69" s="25">
        <v>18634</v>
      </c>
      <c r="V69" s="25">
        <v>0</v>
      </c>
      <c r="W69" s="25">
        <v>0</v>
      </c>
      <c r="X69" s="25">
        <v>312</v>
      </c>
      <c r="Y69" s="25">
        <v>78</v>
      </c>
      <c r="Z69" s="25">
        <v>0</v>
      </c>
      <c r="AA69" s="25">
        <v>0</v>
      </c>
      <c r="AB69" s="25">
        <v>1460</v>
      </c>
      <c r="AC69" s="25">
        <v>1928</v>
      </c>
      <c r="AD69" s="25">
        <v>0</v>
      </c>
      <c r="AE69" s="25">
        <v>1237</v>
      </c>
      <c r="AF69" s="25">
        <v>0</v>
      </c>
      <c r="AG69" s="25">
        <v>29148</v>
      </c>
      <c r="AH69" s="25">
        <v>0</v>
      </c>
      <c r="AI69" s="25">
        <v>0</v>
      </c>
      <c r="AJ69" s="25">
        <v>0</v>
      </c>
      <c r="AK69" s="25">
        <v>0</v>
      </c>
      <c r="AL69" s="25">
        <v>16</v>
      </c>
      <c r="AM69" s="25">
        <v>0</v>
      </c>
      <c r="AN69" s="25">
        <v>0</v>
      </c>
      <c r="AO69" s="25">
        <v>0</v>
      </c>
      <c r="AP69" s="25">
        <v>46640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2375</v>
      </c>
      <c r="AZ69" s="25">
        <v>0</v>
      </c>
      <c r="BA69" s="25">
        <v>0</v>
      </c>
      <c r="BB69" s="25">
        <v>0</v>
      </c>
      <c r="BC69" s="25">
        <v>0</v>
      </c>
      <c r="BD69" s="25">
        <v>525</v>
      </c>
      <c r="BE69" s="25">
        <v>350</v>
      </c>
      <c r="BF69" s="25">
        <v>775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574</v>
      </c>
      <c r="BM69" s="25">
        <v>0</v>
      </c>
      <c r="BN69" s="25">
        <v>58660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429</v>
      </c>
      <c r="BX69" s="25">
        <v>0</v>
      </c>
      <c r="BY69" s="25">
        <v>2741</v>
      </c>
      <c r="BZ69" s="25">
        <v>0</v>
      </c>
      <c r="CA69" s="25">
        <v>0</v>
      </c>
      <c r="CB69" s="25">
        <v>0</v>
      </c>
      <c r="CC69" s="25">
        <v>3058</v>
      </c>
      <c r="CD69" s="25">
        <v>0</v>
      </c>
      <c r="CE69" s="25">
        <v>173507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36253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36253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75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408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483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924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1800</v>
      </c>
      <c r="AD80" s="282">
        <v>0</v>
      </c>
      <c r="AE80" s="282">
        <v>1190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7056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2678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13648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3058</v>
      </c>
      <c r="CD81" s="282">
        <v>0</v>
      </c>
      <c r="CE81" s="25">
        <v>3058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1">
        <v>173</v>
      </c>
      <c r="F83" s="331">
        <v>651</v>
      </c>
      <c r="G83" s="273">
        <v>0</v>
      </c>
      <c r="H83" s="273">
        <v>0</v>
      </c>
      <c r="I83" s="331">
        <v>0</v>
      </c>
      <c r="J83" s="331">
        <v>0</v>
      </c>
      <c r="K83" s="331">
        <v>0</v>
      </c>
      <c r="L83" s="331">
        <v>0</v>
      </c>
      <c r="M83" s="273">
        <v>0</v>
      </c>
      <c r="N83" s="273">
        <v>0</v>
      </c>
      <c r="O83" s="273">
        <v>0</v>
      </c>
      <c r="P83" s="331">
        <v>2786</v>
      </c>
      <c r="Q83" s="331">
        <v>0</v>
      </c>
      <c r="R83" s="333">
        <v>0</v>
      </c>
      <c r="S83" s="331">
        <v>33</v>
      </c>
      <c r="T83" s="273">
        <v>0</v>
      </c>
      <c r="U83" s="331">
        <v>18634</v>
      </c>
      <c r="V83" s="331">
        <v>0</v>
      </c>
      <c r="W83" s="273">
        <v>0</v>
      </c>
      <c r="X83" s="331">
        <v>312</v>
      </c>
      <c r="Y83" s="331">
        <v>78</v>
      </c>
      <c r="Z83" s="331">
        <v>0</v>
      </c>
      <c r="AA83" s="331">
        <v>0</v>
      </c>
      <c r="AB83" s="331">
        <v>1460</v>
      </c>
      <c r="AC83" s="331">
        <v>128</v>
      </c>
      <c r="AD83" s="331">
        <v>0</v>
      </c>
      <c r="AE83" s="331">
        <v>47</v>
      </c>
      <c r="AF83" s="331">
        <v>0</v>
      </c>
      <c r="AG83" s="331">
        <v>29148</v>
      </c>
      <c r="AH83" s="331">
        <v>0</v>
      </c>
      <c r="AI83" s="331">
        <v>0</v>
      </c>
      <c r="AJ83" s="331">
        <v>0</v>
      </c>
      <c r="AK83" s="331">
        <v>0</v>
      </c>
      <c r="AL83" s="331">
        <v>16</v>
      </c>
      <c r="AM83" s="331">
        <v>0</v>
      </c>
      <c r="AN83" s="331">
        <v>0</v>
      </c>
      <c r="AO83" s="273">
        <v>0</v>
      </c>
      <c r="AP83" s="331">
        <v>3256</v>
      </c>
      <c r="AQ83" s="273">
        <v>0</v>
      </c>
      <c r="AR83" s="273">
        <v>0</v>
      </c>
      <c r="AS83" s="273">
        <v>0</v>
      </c>
      <c r="AT83" s="273">
        <v>0</v>
      </c>
      <c r="AU83" s="331">
        <v>0</v>
      </c>
      <c r="AV83" s="331">
        <v>0</v>
      </c>
      <c r="AW83" s="331">
        <v>0</v>
      </c>
      <c r="AX83" s="331">
        <v>0</v>
      </c>
      <c r="AY83" s="331">
        <v>2375</v>
      </c>
      <c r="AZ83" s="331">
        <v>0</v>
      </c>
      <c r="BA83" s="331">
        <v>0</v>
      </c>
      <c r="BB83" s="331">
        <v>0</v>
      </c>
      <c r="BC83" s="331">
        <v>0</v>
      </c>
      <c r="BD83" s="331">
        <v>525</v>
      </c>
      <c r="BE83" s="331">
        <v>350</v>
      </c>
      <c r="BF83" s="331">
        <v>775</v>
      </c>
      <c r="BG83" s="331">
        <v>0</v>
      </c>
      <c r="BH83" s="333">
        <v>0</v>
      </c>
      <c r="BI83" s="331">
        <v>0</v>
      </c>
      <c r="BJ83" s="331">
        <v>0</v>
      </c>
      <c r="BK83" s="331">
        <v>0</v>
      </c>
      <c r="BL83" s="331">
        <v>574</v>
      </c>
      <c r="BM83" s="331">
        <v>0</v>
      </c>
      <c r="BN83" s="331">
        <v>58660</v>
      </c>
      <c r="BO83" s="331">
        <v>0</v>
      </c>
      <c r="BP83" s="331">
        <v>0</v>
      </c>
      <c r="BQ83" s="331">
        <v>0</v>
      </c>
      <c r="BR83" s="331">
        <v>0</v>
      </c>
      <c r="BS83" s="331">
        <v>0</v>
      </c>
      <c r="BT83" s="331">
        <v>0</v>
      </c>
      <c r="BU83" s="331">
        <v>0</v>
      </c>
      <c r="BV83" s="331">
        <v>0</v>
      </c>
      <c r="BW83" s="331">
        <v>21</v>
      </c>
      <c r="BX83" s="331">
        <v>0</v>
      </c>
      <c r="BY83" s="331">
        <v>63</v>
      </c>
      <c r="BZ83" s="331">
        <v>0</v>
      </c>
      <c r="CA83" s="331">
        <v>0</v>
      </c>
      <c r="CB83" s="331">
        <v>0</v>
      </c>
      <c r="CC83" s="331">
        <v>0</v>
      </c>
      <c r="CD83" s="282">
        <v>0</v>
      </c>
      <c r="CE83" s="25">
        <v>120065</v>
      </c>
      <c r="CF83" s="329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9">
        <v>0</v>
      </c>
    </row>
    <row r="85" spans="1:84" x14ac:dyDescent="0.25">
      <c r="A85" s="31" t="s">
        <v>284</v>
      </c>
      <c r="B85" s="25"/>
      <c r="C85" s="25">
        <v>2602633</v>
      </c>
      <c r="D85" s="25">
        <v>0</v>
      </c>
      <c r="E85" s="25">
        <v>8849605</v>
      </c>
      <c r="F85" s="25">
        <v>2301940</v>
      </c>
      <c r="G85" s="25">
        <v>0</v>
      </c>
      <c r="H85" s="25">
        <v>0</v>
      </c>
      <c r="I85" s="25">
        <v>0</v>
      </c>
      <c r="J85" s="25">
        <v>9305</v>
      </c>
      <c r="K85" s="25">
        <v>0</v>
      </c>
      <c r="L85" s="25">
        <v>0</v>
      </c>
      <c r="M85" s="25">
        <v>0</v>
      </c>
      <c r="N85" s="25">
        <v>0</v>
      </c>
      <c r="O85" s="25">
        <v>118782</v>
      </c>
      <c r="P85" s="25">
        <v>6783664</v>
      </c>
      <c r="Q85" s="25">
        <v>1900209</v>
      </c>
      <c r="R85" s="25">
        <v>868953</v>
      </c>
      <c r="S85" s="25">
        <v>497758</v>
      </c>
      <c r="T85" s="25">
        <v>54651</v>
      </c>
      <c r="U85" s="25">
        <v>4493646</v>
      </c>
      <c r="V85" s="25">
        <v>12900</v>
      </c>
      <c r="W85" s="25">
        <v>198371</v>
      </c>
      <c r="X85" s="25">
        <v>539103</v>
      </c>
      <c r="Y85" s="25">
        <v>3939287</v>
      </c>
      <c r="Z85" s="25">
        <v>0</v>
      </c>
      <c r="AA85" s="25">
        <v>308548</v>
      </c>
      <c r="AB85" s="25">
        <v>3094570</v>
      </c>
      <c r="AC85" s="25">
        <v>1409353</v>
      </c>
      <c r="AD85" s="25">
        <v>0</v>
      </c>
      <c r="AE85" s="25">
        <v>288270</v>
      </c>
      <c r="AF85" s="25">
        <v>0</v>
      </c>
      <c r="AG85" s="25">
        <v>8232482</v>
      </c>
      <c r="AH85" s="25">
        <v>0</v>
      </c>
      <c r="AI85" s="25">
        <v>0</v>
      </c>
      <c r="AJ85" s="25">
        <v>5136</v>
      </c>
      <c r="AK85" s="25">
        <v>0</v>
      </c>
      <c r="AL85" s="25">
        <v>18889</v>
      </c>
      <c r="AM85" s="25">
        <v>0</v>
      </c>
      <c r="AN85" s="25">
        <v>0</v>
      </c>
      <c r="AO85" s="25">
        <v>46529</v>
      </c>
      <c r="AP85" s="25">
        <v>9895275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1116222</v>
      </c>
      <c r="AW85" s="25">
        <v>0</v>
      </c>
      <c r="AX85" s="25">
        <v>31677</v>
      </c>
      <c r="AY85" s="25">
        <v>1376839</v>
      </c>
      <c r="AZ85" s="25">
        <v>0</v>
      </c>
      <c r="BA85" s="25">
        <v>252638</v>
      </c>
      <c r="BB85" s="25">
        <v>0</v>
      </c>
      <c r="BC85" s="25">
        <v>31014</v>
      </c>
      <c r="BD85" s="25">
        <v>347080</v>
      </c>
      <c r="BE85" s="25">
        <v>2094472</v>
      </c>
      <c r="BF85" s="25">
        <v>1149214</v>
      </c>
      <c r="BG85" s="25">
        <v>3935</v>
      </c>
      <c r="BH85" s="25">
        <v>0</v>
      </c>
      <c r="BI85" s="25">
        <v>0</v>
      </c>
      <c r="BJ85" s="25">
        <v>0</v>
      </c>
      <c r="BK85" s="25">
        <v>1</v>
      </c>
      <c r="BL85" s="25">
        <v>717707</v>
      </c>
      <c r="BM85" s="25">
        <v>0</v>
      </c>
      <c r="BN85" s="25">
        <v>838163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302915</v>
      </c>
      <c r="BW85" s="25">
        <v>177453</v>
      </c>
      <c r="BX85" s="25">
        <v>605348</v>
      </c>
      <c r="BY85" s="25">
        <v>1314472</v>
      </c>
      <c r="BZ85" s="25">
        <v>0</v>
      </c>
      <c r="CA85" s="25">
        <v>0</v>
      </c>
      <c r="CB85" s="25">
        <v>0</v>
      </c>
      <c r="CC85" s="25">
        <v>1421322</v>
      </c>
      <c r="CD85" s="25">
        <v>0</v>
      </c>
      <c r="CE85" s="25">
        <v>68250331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9">
        <v>0</v>
      </c>
    </row>
    <row r="87" spans="1:84" x14ac:dyDescent="0.25">
      <c r="A87" s="21" t="s">
        <v>286</v>
      </c>
      <c r="B87" s="16"/>
      <c r="C87" s="273">
        <v>9442405</v>
      </c>
      <c r="D87" s="273">
        <v>0</v>
      </c>
      <c r="E87" s="273">
        <v>24480750</v>
      </c>
      <c r="F87" s="273">
        <v>1267672</v>
      </c>
      <c r="G87" s="273">
        <v>0</v>
      </c>
      <c r="H87" s="273">
        <v>0</v>
      </c>
      <c r="I87" s="273">
        <v>0</v>
      </c>
      <c r="J87" s="273">
        <v>569683</v>
      </c>
      <c r="K87" s="273">
        <v>0</v>
      </c>
      <c r="L87" s="273">
        <v>0</v>
      </c>
      <c r="M87" s="273">
        <v>0</v>
      </c>
      <c r="N87" s="273">
        <v>0</v>
      </c>
      <c r="O87" s="273">
        <v>936216</v>
      </c>
      <c r="P87" s="273">
        <v>10045788</v>
      </c>
      <c r="Q87" s="273">
        <v>845155</v>
      </c>
      <c r="R87" s="273">
        <v>1493434</v>
      </c>
      <c r="S87" s="273">
        <v>2259968</v>
      </c>
      <c r="T87" s="273">
        <v>536957</v>
      </c>
      <c r="U87" s="273">
        <v>10606904</v>
      </c>
      <c r="V87" s="273">
        <v>77985</v>
      </c>
      <c r="W87" s="273">
        <v>776367</v>
      </c>
      <c r="X87" s="273">
        <v>6858096</v>
      </c>
      <c r="Y87" s="273">
        <v>3179063</v>
      </c>
      <c r="Z87" s="273">
        <v>0</v>
      </c>
      <c r="AA87" s="273">
        <v>84475</v>
      </c>
      <c r="AB87" s="273">
        <v>6723758</v>
      </c>
      <c r="AC87" s="273">
        <v>2919091</v>
      </c>
      <c r="AD87" s="273">
        <v>0</v>
      </c>
      <c r="AE87" s="273">
        <v>708933</v>
      </c>
      <c r="AF87" s="273">
        <v>0</v>
      </c>
      <c r="AG87" s="273">
        <v>14613335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301067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98727102</v>
      </c>
      <c r="CF87" s="329">
        <v>0</v>
      </c>
    </row>
    <row r="88" spans="1:84" x14ac:dyDescent="0.25">
      <c r="A88" s="21" t="s">
        <v>287</v>
      </c>
      <c r="B88" s="16"/>
      <c r="C88" s="273">
        <v>263499</v>
      </c>
      <c r="D88" s="273">
        <v>0</v>
      </c>
      <c r="E88" s="273">
        <v>2176983</v>
      </c>
      <c r="F88" s="273">
        <v>189970</v>
      </c>
      <c r="G88" s="273">
        <v>0</v>
      </c>
      <c r="H88" s="273">
        <v>0</v>
      </c>
      <c r="I88" s="273">
        <v>0</v>
      </c>
      <c r="J88" s="273">
        <v>14173</v>
      </c>
      <c r="K88" s="273">
        <v>0</v>
      </c>
      <c r="L88" s="273">
        <v>0</v>
      </c>
      <c r="M88" s="273">
        <v>0</v>
      </c>
      <c r="N88" s="273">
        <v>0</v>
      </c>
      <c r="O88" s="273">
        <v>204213</v>
      </c>
      <c r="P88" s="273">
        <v>30605649</v>
      </c>
      <c r="Q88" s="273">
        <v>3807296</v>
      </c>
      <c r="R88" s="273">
        <v>2837649</v>
      </c>
      <c r="S88" s="273">
        <v>9786939</v>
      </c>
      <c r="T88" s="273">
        <v>671299</v>
      </c>
      <c r="U88" s="273">
        <v>29475258</v>
      </c>
      <c r="V88" s="273">
        <v>822134</v>
      </c>
      <c r="W88" s="273">
        <v>6065228</v>
      </c>
      <c r="X88" s="273">
        <v>29338576</v>
      </c>
      <c r="Y88" s="273">
        <v>17517989</v>
      </c>
      <c r="Z88" s="273">
        <v>0</v>
      </c>
      <c r="AA88" s="273">
        <v>1373930</v>
      </c>
      <c r="AB88" s="273">
        <v>3900650</v>
      </c>
      <c r="AC88" s="273">
        <v>679235</v>
      </c>
      <c r="AD88" s="273">
        <v>0</v>
      </c>
      <c r="AE88" s="273">
        <v>436197</v>
      </c>
      <c r="AF88" s="273">
        <v>0</v>
      </c>
      <c r="AG88" s="273">
        <v>55773601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14983839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11647232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222571539</v>
      </c>
      <c r="CF88" s="329">
        <v>0</v>
      </c>
    </row>
    <row r="89" spans="1:84" x14ac:dyDescent="0.25">
      <c r="A89" s="21" t="s">
        <v>288</v>
      </c>
      <c r="B89" s="16"/>
      <c r="C89" s="25">
        <v>9705904</v>
      </c>
      <c r="D89" s="25">
        <v>0</v>
      </c>
      <c r="E89" s="25">
        <v>26657733</v>
      </c>
      <c r="F89" s="25">
        <v>1457642</v>
      </c>
      <c r="G89" s="25">
        <v>0</v>
      </c>
      <c r="H89" s="25">
        <v>0</v>
      </c>
      <c r="I89" s="25">
        <v>0</v>
      </c>
      <c r="J89" s="25">
        <v>583856</v>
      </c>
      <c r="K89" s="25">
        <v>0</v>
      </c>
      <c r="L89" s="25">
        <v>0</v>
      </c>
      <c r="M89" s="25">
        <v>0</v>
      </c>
      <c r="N89" s="25">
        <v>0</v>
      </c>
      <c r="O89" s="25">
        <v>1140429</v>
      </c>
      <c r="P89" s="25">
        <v>40651437</v>
      </c>
      <c r="Q89" s="25">
        <v>4652451</v>
      </c>
      <c r="R89" s="25">
        <v>4331083</v>
      </c>
      <c r="S89" s="25">
        <v>12046907</v>
      </c>
      <c r="T89" s="25">
        <v>1208256</v>
      </c>
      <c r="U89" s="25">
        <v>40082162</v>
      </c>
      <c r="V89" s="25">
        <v>900119</v>
      </c>
      <c r="W89" s="25">
        <v>6841595</v>
      </c>
      <c r="X89" s="25">
        <v>36196672</v>
      </c>
      <c r="Y89" s="25">
        <v>20697052</v>
      </c>
      <c r="Z89" s="25">
        <v>0</v>
      </c>
      <c r="AA89" s="25">
        <v>1458405</v>
      </c>
      <c r="AB89" s="25">
        <v>10624408</v>
      </c>
      <c r="AC89" s="25">
        <v>3598326</v>
      </c>
      <c r="AD89" s="25">
        <v>0</v>
      </c>
      <c r="AE89" s="25">
        <v>1145130</v>
      </c>
      <c r="AF89" s="25">
        <v>0</v>
      </c>
      <c r="AG89" s="25">
        <v>70386936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14983839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11948299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321298641</v>
      </c>
      <c r="CF89" s="329">
        <v>0</v>
      </c>
    </row>
    <row r="90" spans="1:84" x14ac:dyDescent="0.25">
      <c r="A90" s="31" t="s">
        <v>289</v>
      </c>
      <c r="B90" s="25"/>
      <c r="C90" s="273">
        <v>3704</v>
      </c>
      <c r="D90" s="273">
        <v>0</v>
      </c>
      <c r="E90" s="273">
        <v>5901</v>
      </c>
      <c r="F90" s="273">
        <v>3606</v>
      </c>
      <c r="G90" s="273">
        <v>0</v>
      </c>
      <c r="H90" s="273">
        <v>0</v>
      </c>
      <c r="I90" s="273">
        <v>0</v>
      </c>
      <c r="J90" s="273">
        <v>163</v>
      </c>
      <c r="K90" s="273">
        <v>0</v>
      </c>
      <c r="L90" s="273">
        <v>0</v>
      </c>
      <c r="M90" s="273">
        <v>0</v>
      </c>
      <c r="N90" s="273">
        <v>0</v>
      </c>
      <c r="O90" s="273">
        <v>983</v>
      </c>
      <c r="P90" s="273">
        <v>4879</v>
      </c>
      <c r="Q90" s="273">
        <v>786</v>
      </c>
      <c r="R90" s="273">
        <v>162</v>
      </c>
      <c r="S90" s="273">
        <v>1487</v>
      </c>
      <c r="T90" s="273">
        <v>247</v>
      </c>
      <c r="U90" s="273">
        <v>1900</v>
      </c>
      <c r="V90" s="273">
        <v>86</v>
      </c>
      <c r="W90" s="273">
        <v>0</v>
      </c>
      <c r="X90" s="273">
        <v>482</v>
      </c>
      <c r="Y90" s="273">
        <v>3965</v>
      </c>
      <c r="Z90" s="273">
        <v>0</v>
      </c>
      <c r="AA90" s="273">
        <v>559</v>
      </c>
      <c r="AB90" s="273">
        <v>961</v>
      </c>
      <c r="AC90" s="273">
        <v>917</v>
      </c>
      <c r="AD90" s="273">
        <v>0</v>
      </c>
      <c r="AE90" s="273">
        <v>1826</v>
      </c>
      <c r="AF90" s="273">
        <v>0</v>
      </c>
      <c r="AG90" s="273">
        <v>9020</v>
      </c>
      <c r="AH90" s="273">
        <v>0</v>
      </c>
      <c r="AI90" s="273">
        <v>0</v>
      </c>
      <c r="AJ90" s="273">
        <v>216</v>
      </c>
      <c r="AK90" s="273">
        <v>0</v>
      </c>
      <c r="AL90" s="273">
        <v>0</v>
      </c>
      <c r="AM90" s="273">
        <v>0</v>
      </c>
      <c r="AN90" s="273">
        <v>0</v>
      </c>
      <c r="AO90" s="273">
        <v>1973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95</v>
      </c>
      <c r="AW90" s="273">
        <v>0</v>
      </c>
      <c r="AX90" s="273">
        <v>0</v>
      </c>
      <c r="AY90" s="273">
        <v>4839</v>
      </c>
      <c r="AZ90" s="273">
        <v>0</v>
      </c>
      <c r="BA90" s="273">
        <v>371</v>
      </c>
      <c r="BB90" s="273">
        <v>0</v>
      </c>
      <c r="BC90" s="273">
        <v>0</v>
      </c>
      <c r="BD90" s="273">
        <v>1605</v>
      </c>
      <c r="BE90" s="273">
        <v>29406</v>
      </c>
      <c r="BF90" s="273">
        <v>399</v>
      </c>
      <c r="BG90" s="273">
        <v>167</v>
      </c>
      <c r="BH90" s="273">
        <v>0</v>
      </c>
      <c r="BI90" s="273">
        <v>0</v>
      </c>
      <c r="BJ90" s="273">
        <v>0</v>
      </c>
      <c r="BK90" s="273">
        <v>0</v>
      </c>
      <c r="BL90" s="273">
        <v>827</v>
      </c>
      <c r="BM90" s="273">
        <v>0</v>
      </c>
      <c r="BN90" s="273">
        <v>3513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1851</v>
      </c>
      <c r="BW90" s="273">
        <v>548</v>
      </c>
      <c r="BX90" s="273">
        <v>921</v>
      </c>
      <c r="BY90" s="273">
        <v>299</v>
      </c>
      <c r="BZ90" s="273">
        <v>0</v>
      </c>
      <c r="CA90" s="273">
        <v>0</v>
      </c>
      <c r="CB90" s="273">
        <v>0</v>
      </c>
      <c r="CC90" s="273">
        <v>704</v>
      </c>
      <c r="CD90" s="224" t="s">
        <v>247</v>
      </c>
      <c r="CE90" s="25">
        <v>89368</v>
      </c>
      <c r="CF90" s="25">
        <v>0</v>
      </c>
    </row>
    <row r="91" spans="1:84" x14ac:dyDescent="0.25">
      <c r="A91" s="21" t="s">
        <v>290</v>
      </c>
      <c r="B91" s="16"/>
      <c r="C91" s="340">
        <v>5090.3999999999996</v>
      </c>
      <c r="D91" s="273">
        <v>0</v>
      </c>
      <c r="E91" s="340">
        <v>18443.599999999999</v>
      </c>
      <c r="F91" s="340">
        <v>1103.1999999999998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5090.3999999999996</v>
      </c>
      <c r="W91" s="273">
        <v>0</v>
      </c>
      <c r="X91" s="273">
        <v>18443.599999999999</v>
      </c>
      <c r="Y91" s="273">
        <v>1103.1999999999998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49274.399999999994</v>
      </c>
      <c r="CF91" s="25">
        <v>-49274.399999999994</v>
      </c>
    </row>
    <row r="92" spans="1:84" x14ac:dyDescent="0.25">
      <c r="A92" s="21" t="s">
        <v>291</v>
      </c>
      <c r="B92" s="16"/>
      <c r="C92" s="273">
        <v>1852.6239835846925</v>
      </c>
      <c r="D92" s="273">
        <v>0</v>
      </c>
      <c r="E92" s="273">
        <v>2951.4940947983991</v>
      </c>
      <c r="F92" s="273">
        <v>1803.6074742997846</v>
      </c>
      <c r="G92" s="273">
        <v>0</v>
      </c>
      <c r="H92" s="273">
        <v>0</v>
      </c>
      <c r="I92" s="273">
        <v>0</v>
      </c>
      <c r="J92" s="273">
        <v>81.527459320816661</v>
      </c>
      <c r="K92" s="273">
        <v>0</v>
      </c>
      <c r="L92" s="273">
        <v>0</v>
      </c>
      <c r="M92" s="273">
        <v>0</v>
      </c>
      <c r="N92" s="273">
        <v>0</v>
      </c>
      <c r="O92" s="273">
        <v>491.66559823535448</v>
      </c>
      <c r="P92" s="273">
        <v>2440.3219265414996</v>
      </c>
      <c r="Q92" s="273">
        <v>393.13241120344725</v>
      </c>
      <c r="R92" s="273">
        <v>81.027290858725749</v>
      </c>
      <c r="S92" s="273">
        <v>743.7505031291679</v>
      </c>
      <c r="T92" s="273">
        <v>123.54161013645225</v>
      </c>
      <c r="U92" s="273">
        <v>950.32007797270944</v>
      </c>
      <c r="V92" s="273">
        <v>43.014487739817383</v>
      </c>
      <c r="W92" s="273">
        <v>0</v>
      </c>
      <c r="X92" s="273">
        <v>241.0811987278137</v>
      </c>
      <c r="Y92" s="273">
        <v>1983.1679521904175</v>
      </c>
      <c r="Z92" s="273">
        <v>0</v>
      </c>
      <c r="AA92" s="273">
        <v>279.59417030881292</v>
      </c>
      <c r="AB92" s="273">
        <v>480.66189206935468</v>
      </c>
      <c r="AC92" s="273">
        <v>458.65447973735508</v>
      </c>
      <c r="AD92" s="273">
        <v>0</v>
      </c>
      <c r="AE92" s="273">
        <v>913.30761177798286</v>
      </c>
      <c r="AF92" s="273">
        <v>0</v>
      </c>
      <c r="AG92" s="273">
        <v>4511.5195280599155</v>
      </c>
      <c r="AH92" s="273">
        <v>0</v>
      </c>
      <c r="AI92" s="273">
        <v>0</v>
      </c>
      <c r="AJ92" s="273">
        <v>108.03638781163436</v>
      </c>
      <c r="AK92" s="273">
        <v>0</v>
      </c>
      <c r="AL92" s="273">
        <v>0</v>
      </c>
      <c r="AM92" s="273">
        <v>0</v>
      </c>
      <c r="AN92" s="273">
        <v>0</v>
      </c>
      <c r="AO92" s="273">
        <v>986.83237570534527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47.516003898635475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185.56249943572379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413.63931814917413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925.81182333025549</v>
      </c>
      <c r="BW92" s="273">
        <v>274.09231722581302</v>
      </c>
      <c r="BX92" s="273">
        <v>460.65515358571866</v>
      </c>
      <c r="BY92" s="273">
        <v>149.550370165179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24375.709999999992</v>
      </c>
      <c r="CF92" s="16"/>
    </row>
    <row r="93" spans="1:84" x14ac:dyDescent="0.25">
      <c r="A93" s="21" t="s">
        <v>292</v>
      </c>
      <c r="B93" s="16"/>
      <c r="C93" s="273">
        <v>22415.24</v>
      </c>
      <c r="D93" s="273">
        <v>0</v>
      </c>
      <c r="E93" s="273">
        <v>78781.84</v>
      </c>
      <c r="F93" s="273">
        <v>16623.939999999999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37813.72</v>
      </c>
      <c r="Q93" s="273">
        <v>20606.3</v>
      </c>
      <c r="R93" s="273">
        <v>0</v>
      </c>
      <c r="S93" s="273">
        <v>1078.46</v>
      </c>
      <c r="T93" s="273">
        <v>0</v>
      </c>
      <c r="U93" s="273">
        <v>10.5</v>
      </c>
      <c r="V93" s="273">
        <v>0</v>
      </c>
      <c r="W93" s="273">
        <v>3548.88</v>
      </c>
      <c r="X93" s="273">
        <v>0</v>
      </c>
      <c r="Y93" s="273">
        <v>38118.21</v>
      </c>
      <c r="Z93" s="273">
        <v>0</v>
      </c>
      <c r="AA93" s="273">
        <v>0</v>
      </c>
      <c r="AB93" s="273">
        <v>407.99</v>
      </c>
      <c r="AC93" s="273">
        <v>1004.97</v>
      </c>
      <c r="AD93" s="273">
        <v>0</v>
      </c>
      <c r="AE93" s="273">
        <v>196.49</v>
      </c>
      <c r="AF93" s="273">
        <v>0</v>
      </c>
      <c r="AG93" s="273">
        <v>119178.48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1778.95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18395.780000000002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359959.75</v>
      </c>
      <c r="CF93" s="25">
        <v>0</v>
      </c>
    </row>
    <row r="94" spans="1:84" x14ac:dyDescent="0.25">
      <c r="A94" s="21" t="s">
        <v>293</v>
      </c>
      <c r="B94" s="16"/>
      <c r="C94" s="277">
        <v>8.3699999999999992</v>
      </c>
      <c r="D94" s="277">
        <v>0</v>
      </c>
      <c r="E94" s="277">
        <v>19.57</v>
      </c>
      <c r="F94" s="277">
        <v>8.09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4">
        <v>4.47</v>
      </c>
      <c r="Q94" s="334">
        <v>8.16</v>
      </c>
      <c r="R94" s="334">
        <v>0</v>
      </c>
      <c r="S94" s="278">
        <v>0</v>
      </c>
      <c r="T94" s="278">
        <v>0</v>
      </c>
      <c r="U94" s="335">
        <v>0</v>
      </c>
      <c r="V94" s="334">
        <v>0</v>
      </c>
      <c r="W94" s="334">
        <v>0</v>
      </c>
      <c r="X94" s="334">
        <v>0</v>
      </c>
      <c r="Y94" s="334">
        <v>0</v>
      </c>
      <c r="Z94" s="334">
        <v>0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21.26</v>
      </c>
      <c r="AH94" s="334">
        <v>0</v>
      </c>
      <c r="AI94" s="334">
        <v>0</v>
      </c>
      <c r="AJ94" s="334">
        <v>0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5.04</v>
      </c>
      <c r="AQ94" s="334">
        <v>0</v>
      </c>
      <c r="AR94" s="334">
        <v>0</v>
      </c>
      <c r="AS94" s="334">
        <v>0</v>
      </c>
      <c r="AT94" s="334">
        <v>0</v>
      </c>
      <c r="AU94" s="334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74.960000000000008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98223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341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341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2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2033</v>
      </c>
      <c r="D127" s="295">
        <v>9514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192</v>
      </c>
      <c r="D130" s="295">
        <v>272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6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38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4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48</v>
      </c>
    </row>
    <row r="144" spans="1:5" x14ac:dyDescent="0.25">
      <c r="A144" s="16" t="s">
        <v>348</v>
      </c>
      <c r="B144" s="35" t="s">
        <v>299</v>
      </c>
      <c r="C144" s="292">
        <v>48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5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1045</v>
      </c>
      <c r="C154" s="295">
        <v>503</v>
      </c>
      <c r="D154" s="295">
        <v>677</v>
      </c>
      <c r="E154" s="25">
        <v>2225</v>
      </c>
    </row>
    <row r="155" spans="1:6" x14ac:dyDescent="0.25">
      <c r="A155" s="16" t="s">
        <v>241</v>
      </c>
      <c r="B155" s="295">
        <v>5839</v>
      </c>
      <c r="C155" s="295">
        <v>1770</v>
      </c>
      <c r="D155" s="295">
        <v>2177</v>
      </c>
      <c r="E155" s="25">
        <v>9786</v>
      </c>
    </row>
    <row r="156" spans="1:6" x14ac:dyDescent="0.25">
      <c r="A156" s="16" t="s">
        <v>355</v>
      </c>
      <c r="B156" s="295">
        <v>17163</v>
      </c>
      <c r="C156" s="295">
        <v>12589</v>
      </c>
      <c r="D156" s="295">
        <v>20318</v>
      </c>
      <c r="E156" s="25">
        <v>50070</v>
      </c>
    </row>
    <row r="157" spans="1:6" x14ac:dyDescent="0.25">
      <c r="A157" s="16" t="s">
        <v>286</v>
      </c>
      <c r="B157" s="295">
        <v>55557904</v>
      </c>
      <c r="C157" s="295">
        <v>19078722</v>
      </c>
      <c r="D157" s="295">
        <v>24090476</v>
      </c>
      <c r="E157" s="25">
        <v>98727102</v>
      </c>
      <c r="F157" s="14"/>
    </row>
    <row r="158" spans="1:6" x14ac:dyDescent="0.25">
      <c r="A158" s="16" t="s">
        <v>287</v>
      </c>
      <c r="B158" s="295">
        <v>71651766</v>
      </c>
      <c r="C158" s="295">
        <v>57147605</v>
      </c>
      <c r="D158" s="295">
        <v>93772168</v>
      </c>
      <c r="E158" s="25">
        <v>222571539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2172595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85348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74145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2719826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38262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1171379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431879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6693434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250058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231562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481620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0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29639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986395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1016034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11389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11389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0</v>
      </c>
      <c r="C211" s="292">
        <v>0</v>
      </c>
      <c r="D211" s="295">
        <v>0</v>
      </c>
      <c r="E211" s="25">
        <v>0</v>
      </c>
    </row>
    <row r="212" spans="1:5" x14ac:dyDescent="0.25">
      <c r="A212" s="16" t="s">
        <v>390</v>
      </c>
      <c r="B212" s="295">
        <v>20183.5</v>
      </c>
      <c r="C212" s="292">
        <v>0</v>
      </c>
      <c r="D212" s="295">
        <v>0</v>
      </c>
      <c r="E212" s="25">
        <v>20183.5</v>
      </c>
    </row>
    <row r="213" spans="1:5" x14ac:dyDescent="0.25">
      <c r="A213" s="16" t="s">
        <v>391</v>
      </c>
      <c r="B213" s="295">
        <v>2188400.8199999998</v>
      </c>
      <c r="C213" s="292">
        <v>51339.380000000005</v>
      </c>
      <c r="D213" s="295">
        <v>0</v>
      </c>
      <c r="E213" s="25">
        <v>2239740.1999999997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544574.53</v>
      </c>
      <c r="C215" s="292">
        <v>64552.3</v>
      </c>
      <c r="D215" s="295">
        <v>4664.03</v>
      </c>
      <c r="E215" s="25">
        <v>604462.80000000005</v>
      </c>
    </row>
    <row r="216" spans="1:5" x14ac:dyDescent="0.25">
      <c r="A216" s="16" t="s">
        <v>394</v>
      </c>
      <c r="B216" s="295">
        <v>11866222.449999997</v>
      </c>
      <c r="C216" s="292">
        <v>1116317.79</v>
      </c>
      <c r="D216" s="295">
        <v>28901.200000000001</v>
      </c>
      <c r="E216" s="25">
        <v>12953639.039999999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154293.59999999998</v>
      </c>
      <c r="C218" s="292">
        <v>0</v>
      </c>
      <c r="D218" s="295">
        <v>0</v>
      </c>
      <c r="E218" s="25">
        <v>154293.59999999998</v>
      </c>
    </row>
    <row r="219" spans="1:5" x14ac:dyDescent="0.25">
      <c r="A219" s="16" t="s">
        <v>397</v>
      </c>
      <c r="B219" s="295">
        <v>350109.68</v>
      </c>
      <c r="C219" s="292">
        <v>3314516.2100000004</v>
      </c>
      <c r="D219" s="295">
        <v>0</v>
      </c>
      <c r="E219" s="25">
        <v>3664625.8900000006</v>
      </c>
    </row>
    <row r="220" spans="1:5" x14ac:dyDescent="0.25">
      <c r="A220" s="16" t="s">
        <v>229</v>
      </c>
      <c r="B220" s="25">
        <v>15123784.579999996</v>
      </c>
      <c r="C220" s="225">
        <v>4546725.6800000006</v>
      </c>
      <c r="D220" s="25">
        <v>33565.230000000003</v>
      </c>
      <c r="E220" s="25">
        <v>19636945.030000001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8409.7900000000009</v>
      </c>
      <c r="C225" s="292">
        <v>1345.5599999999986</v>
      </c>
      <c r="D225" s="295">
        <v>0</v>
      </c>
      <c r="E225" s="25">
        <v>9755.3499999999985</v>
      </c>
    </row>
    <row r="226" spans="1:5" x14ac:dyDescent="0.25">
      <c r="A226" s="16" t="s">
        <v>391</v>
      </c>
      <c r="B226" s="295">
        <v>434359.98999999982</v>
      </c>
      <c r="C226" s="292">
        <v>246159.15999999963</v>
      </c>
      <c r="D226" s="295">
        <v>0</v>
      </c>
      <c r="E226" s="25">
        <v>680519.14999999944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128883.89999999995</v>
      </c>
      <c r="C228" s="292">
        <v>55849.819999999811</v>
      </c>
      <c r="D228" s="295">
        <v>4664.03</v>
      </c>
      <c r="E228" s="25">
        <v>180069.68999999977</v>
      </c>
    </row>
    <row r="229" spans="1:5" x14ac:dyDescent="0.25">
      <c r="A229" s="16" t="s">
        <v>394</v>
      </c>
      <c r="B229" s="295">
        <v>5350558.1499999836</v>
      </c>
      <c r="C229" s="292">
        <v>1544650.9700000102</v>
      </c>
      <c r="D229" s="295">
        <v>24716.92</v>
      </c>
      <c r="E229" s="25">
        <v>6870492.1999999937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95971.589999999967</v>
      </c>
      <c r="C231" s="292">
        <v>23779.56</v>
      </c>
      <c r="D231" s="295">
        <v>0</v>
      </c>
      <c r="E231" s="25">
        <v>119751.14999999997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6018183.4199999832</v>
      </c>
      <c r="C233" s="225">
        <v>1871785.0700000096</v>
      </c>
      <c r="D233" s="25">
        <v>29380.949999999997</v>
      </c>
      <c r="E233" s="25">
        <v>7860587.5399999935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3" t="s">
        <v>400</v>
      </c>
      <c r="C236" s="343"/>
      <c r="D236" s="30"/>
      <c r="E236" s="30"/>
    </row>
    <row r="237" spans="1:5" x14ac:dyDescent="0.25">
      <c r="A237" s="43" t="s">
        <v>400</v>
      </c>
      <c r="B237" s="30"/>
      <c r="C237" s="292">
        <v>4908951</v>
      </c>
      <c r="D237" s="32">
        <v>4908951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93062804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61908784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2927205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9754784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53478110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510451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221642138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2093.7125431530494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628988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1649346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2278334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228829423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12425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11941530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47806448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35059116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10672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1790282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26502241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8491486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8491486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20184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2313484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604463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12953639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154294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3768426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19814490</v>
      </c>
      <c r="E291" s="16"/>
    </row>
    <row r="292" spans="1:5" x14ac:dyDescent="0.25">
      <c r="A292" s="16" t="s">
        <v>439</v>
      </c>
      <c r="B292" s="35" t="s">
        <v>299</v>
      </c>
      <c r="C292" s="292">
        <v>7860588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11953902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46947629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376691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0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4897314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5274005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0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0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0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41673624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46947629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46947629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98727102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222571539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321298641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4908951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221642138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2278334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228829423</v>
      </c>
      <c r="E366" s="16"/>
    </row>
    <row r="367" spans="1:5" x14ac:dyDescent="0.25">
      <c r="A367" s="16" t="s">
        <v>499</v>
      </c>
      <c r="B367" s="16"/>
      <c r="C367" s="22"/>
      <c r="D367" s="25">
        <v>92469218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29162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1200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43101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14554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88017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88017</v>
      </c>
      <c r="E383" s="16"/>
    </row>
    <row r="384" spans="1:6" x14ac:dyDescent="0.25">
      <c r="A384" s="16" t="s">
        <v>516</v>
      </c>
      <c r="B384" s="16"/>
      <c r="C384" s="22"/>
      <c r="D384" s="25">
        <v>92557235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30528335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6693434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10676217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11677034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892520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5022010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2105658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481620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1016034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11389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36253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483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13648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3058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120065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173507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69277758</v>
      </c>
      <c r="E416" s="25"/>
    </row>
    <row r="417" spans="1:13" x14ac:dyDescent="0.25">
      <c r="A417" s="25" t="s">
        <v>530</v>
      </c>
      <c r="B417" s="16"/>
      <c r="C417" s="22"/>
      <c r="D417" s="25">
        <v>23279477</v>
      </c>
      <c r="E417" s="25"/>
    </row>
    <row r="418" spans="1:13" x14ac:dyDescent="0.25">
      <c r="A418" s="25" t="s">
        <v>531</v>
      </c>
      <c r="B418" s="16"/>
      <c r="C418" s="294">
        <v>1708765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185439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1894204</v>
      </c>
      <c r="E420" s="25"/>
    </row>
    <row r="421" spans="1:13" x14ac:dyDescent="0.25">
      <c r="A421" s="25" t="s">
        <v>534</v>
      </c>
      <c r="B421" s="16"/>
      <c r="C421" s="22"/>
      <c r="D421" s="25">
        <v>25173681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25173681</v>
      </c>
      <c r="E424" s="16"/>
    </row>
    <row r="426" spans="1:13" ht="29.1" customHeight="1" x14ac:dyDescent="0.25">
      <c r="A426" s="345" t="s">
        <v>538</v>
      </c>
      <c r="B426" s="345"/>
      <c r="C426" s="345"/>
      <c r="D426" s="345"/>
      <c r="E426" s="34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59962</v>
      </c>
      <c r="E612" s="219">
        <f>SUM(C624:D647)+SUM(C668:D713)</f>
        <v>65802100.92825456</v>
      </c>
      <c r="F612" s="219">
        <f>CE64-(AX64+BD64+BE64+BG64+BJ64+BN64+BP64+BQ64+CB64+CC64+CD64)</f>
        <v>11530757</v>
      </c>
      <c r="G612" s="217">
        <f>CE91-(AX91+AY91+BD91+BE91+BG91+BJ91+BN91+BP91+BQ91+CB91+CC91+CD91)</f>
        <v>49274.399999999994</v>
      </c>
      <c r="H612" s="222">
        <f>CE60-(AX60+AY60+AZ60+BD60+BE60+BG60+BJ60+BN60+BO60+BP60+BQ60+BR60+CB60+CC60+CD60)</f>
        <v>229.85000000000005</v>
      </c>
      <c r="I612" s="217">
        <f>CE92-(AX92+AY92+AZ92+BD92+BE92+BF92+BG92+BJ92+BN92+BO92+BP92+BQ92+BR92+CB92+CC92+CD92)</f>
        <v>24375.709999999992</v>
      </c>
      <c r="J612" s="217">
        <f>CE93-(AX93+AY93+AZ93+BA93+BD93+BE93+BF93+BG93+BJ93+BN93+BO93+BP93+BQ93+BR93+CB93+CC93+CD93)</f>
        <v>359959.75</v>
      </c>
      <c r="K612" s="217">
        <f>CE89-(AW89+AX89+AY89+AZ89+BA89+BB89+BC89+BD89+BE89+BF89+BG89+BH89+BI89+BJ89+BK89+BL89+BM89+BN89+BO89+BP89+BQ89+BR89+BS89+BT89+BU89+BV89+BW89+BX89+CB89+CC89+CD89)</f>
        <v>321298641</v>
      </c>
      <c r="L612" s="223">
        <f>CE94-(AW94+AX94+AY94+AZ94+BA94+BB94+BC94+BD94+BE94+BF94+BG94+BH94+BI94+BJ94+BK94+BL94+BM94+BN94+BO94+BP94+BQ94+BR94+BS94+BT94+BU94+BV94+BW94+BX94+BY94+BZ94+CA94+CB94+CC94+CD94)</f>
        <v>74.960000000000008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2094472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2094472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31677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3935</v>
      </c>
      <c r="D618" s="217">
        <f>(D615/D612)*BG90</f>
        <v>5833.3081618358301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838163</v>
      </c>
      <c r="D619" s="217">
        <f>(D615/D612)*BN90</f>
        <v>122709.0513325106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1421322</v>
      </c>
      <c r="D620" s="217">
        <f>(D615/D612)*CC90</f>
        <v>24590.712251092362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2448230.0717454385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347080</v>
      </c>
      <c r="D624" s="217">
        <f>(D615/D612)*BD90</f>
        <v>56062.632333811416</v>
      </c>
      <c r="E624" s="219">
        <f>(E623/E612)*SUM(C624:D624)</f>
        <v>14999.307039730904</v>
      </c>
      <c r="F624" s="219">
        <f>SUM(C624:E624)</f>
        <v>418141.93937354232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1376839</v>
      </c>
      <c r="D625" s="217">
        <f>(D615/D612)*AY90</f>
        <v>169026.21673726695</v>
      </c>
      <c r="E625" s="219">
        <f>(E623/E612)*SUM(C625:D625)</f>
        <v>57515.393233537085</v>
      </c>
      <c r="F625" s="219">
        <f>(F624/F612)*AY64</f>
        <v>-3078.163938567413</v>
      </c>
      <c r="G625" s="217">
        <f>SUM(C625:F625)</f>
        <v>1600302.4460322363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1149214</v>
      </c>
      <c r="D629" s="217">
        <f>(D615/D612)*BF90</f>
        <v>13937.06560821854</v>
      </c>
      <c r="E629" s="219">
        <f>(E623/E612)*SUM(C629:D629)</f>
        <v>43276.147366626763</v>
      </c>
      <c r="F629" s="219">
        <f>(F624/F612)*BF64</f>
        <v>3405.8017876904109</v>
      </c>
      <c r="G629" s="217">
        <f>(G625/G612)*BF91</f>
        <v>0</v>
      </c>
      <c r="H629" s="219">
        <f>(H628/H612)*BF60</f>
        <v>0</v>
      </c>
      <c r="I629" s="217">
        <f>SUM(C629:H629)</f>
        <v>1209833.0147625357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252638</v>
      </c>
      <c r="D630" s="217">
        <f>(D615/D612)*BA90</f>
        <v>12959.02591641373</v>
      </c>
      <c r="E630" s="219">
        <f>(E623/E612)*SUM(C630:D630)</f>
        <v>9881.7912595783255</v>
      </c>
      <c r="F630" s="219">
        <f>(F624/F612)*BA64</f>
        <v>6.0922145714071601</v>
      </c>
      <c r="G630" s="217">
        <f>(G625/G612)*BA91</f>
        <v>0</v>
      </c>
      <c r="H630" s="219">
        <f>(H628/H612)*BA60</f>
        <v>0</v>
      </c>
      <c r="I630" s="217">
        <f>(I629/I612)*BA92</f>
        <v>9209.9732938730049</v>
      </c>
      <c r="J630" s="217">
        <f>SUM(C630:I630)</f>
        <v>284694.88268443651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31014</v>
      </c>
      <c r="D633" s="217">
        <f>(D615/D612)*BC90</f>
        <v>0</v>
      </c>
      <c r="E633" s="219">
        <f>(E623/E612)*SUM(C633:D633)</f>
        <v>1153.9055193374522</v>
      </c>
      <c r="F633" s="219">
        <f>(F624/F612)*BC64</f>
        <v>0</v>
      </c>
      <c r="G633" s="217">
        <f>(G625/G612)*BC91</f>
        <v>0</v>
      </c>
      <c r="H633" s="219">
        <f>(H628/H612)*BC60</f>
        <v>0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0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</v>
      </c>
      <c r="D635" s="217">
        <f>(D615/D612)*BK90</f>
        <v>0</v>
      </c>
      <c r="E635" s="219">
        <f>(E623/E612)*SUM(C635:D635)</f>
        <v>3.7205955998499136E-2</v>
      </c>
      <c r="F635" s="219">
        <f>(F624/F612)*BK64</f>
        <v>3.6263181972661665E-2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717707</v>
      </c>
      <c r="D637" s="217">
        <f>(D615/D612)*BL90</f>
        <v>28887.100897234919</v>
      </c>
      <c r="E637" s="219">
        <f>(E623/E612)*SUM(C637:D637)</f>
        <v>27777.747266721544</v>
      </c>
      <c r="F637" s="219">
        <f>(F624/F612)*BL64</f>
        <v>392.2225762163086</v>
      </c>
      <c r="G637" s="217">
        <f>(G625/G612)*BL91</f>
        <v>0</v>
      </c>
      <c r="H637" s="219">
        <f>(H628/H612)*BL60</f>
        <v>0</v>
      </c>
      <c r="I637" s="217">
        <f>(I629/I612)*BL92</f>
        <v>20530.048285803168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0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302915</v>
      </c>
      <c r="D642" s="217">
        <f>(D615/D612)*BV90</f>
        <v>64655.409626096531</v>
      </c>
      <c r="E642" s="219">
        <f>(E623/E612)*SUM(C642:D642)</f>
        <v>13675.808486898852</v>
      </c>
      <c r="F642" s="219">
        <f>(F624/F612)*BV64</f>
        <v>11.169060047579793</v>
      </c>
      <c r="G642" s="217">
        <f>(G625/G612)*BV91</f>
        <v>0</v>
      </c>
      <c r="H642" s="219">
        <f>(H628/H612)*BV60</f>
        <v>0</v>
      </c>
      <c r="I642" s="217">
        <f>(I629/I612)*BV92</f>
        <v>45950.567565927042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177453</v>
      </c>
      <c r="D643" s="217">
        <f>(D615/D612)*BW90</f>
        <v>19141.633968179849</v>
      </c>
      <c r="E643" s="219">
        <f>(E623/E612)*SUM(C643:D643)</f>
        <v>7314.4913009611428</v>
      </c>
      <c r="F643" s="219">
        <f>(F624/F612)*BW64</f>
        <v>86.233846730989441</v>
      </c>
      <c r="G643" s="217">
        <f>(G625/G612)*BW91</f>
        <v>0</v>
      </c>
      <c r="H643" s="219">
        <f>(H628/H612)*BW60</f>
        <v>0</v>
      </c>
      <c r="I643" s="217">
        <f>(I629/I612)*BW92</f>
        <v>13603.94977100379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605348</v>
      </c>
      <c r="D644" s="217">
        <f>(D615/D612)*BX90</f>
        <v>32170.519862579637</v>
      </c>
      <c r="E644" s="219">
        <f>(E623/E612)*SUM(C644:D644)</f>
        <v>23719.485998235436</v>
      </c>
      <c r="F644" s="219">
        <f>(F624/F612)*BX64</f>
        <v>141.68025196718912</v>
      </c>
      <c r="G644" s="217">
        <f>(G625/G612)*BX91</f>
        <v>0</v>
      </c>
      <c r="H644" s="219">
        <f>(H628/H612)*BX60</f>
        <v>0</v>
      </c>
      <c r="I644" s="217">
        <f>(I629/I612)*BX92</f>
        <v>22863.572516595788</v>
      </c>
      <c r="J644" s="217">
        <f>(J630/J612)*BX93</f>
        <v>0</v>
      </c>
      <c r="K644" s="219">
        <f>SUM(C631:J644)</f>
        <v>2156513.6202696753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1314472</v>
      </c>
      <c r="D645" s="217">
        <f>(D615/D612)*BY90</f>
        <v>10444.066708915647</v>
      </c>
      <c r="E645" s="219">
        <f>(E623/E612)*SUM(C645:D645)</f>
        <v>49294.768879676463</v>
      </c>
      <c r="F645" s="219">
        <f>(F624/F612)*BY64</f>
        <v>40.505974263463081</v>
      </c>
      <c r="G645" s="217">
        <f>(G625/G612)*BY91</f>
        <v>0</v>
      </c>
      <c r="H645" s="219">
        <f>(H628/H612)*BY60</f>
        <v>0</v>
      </c>
      <c r="I645" s="217">
        <f>(I629/I612)*BY92</f>
        <v>7422.5930319892941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>
        <f>(H628/H612)*BZ60</f>
        <v>0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>
        <f>(H628/H612)*CA60</f>
        <v>0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1381673.9345948449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10664250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2602633</v>
      </c>
      <c r="D668" s="217">
        <f>(D615/D612)*C90</f>
        <v>129380.67923017913</v>
      </c>
      <c r="E668" s="219">
        <f>(E623/E612)*SUM(C668:D668)</f>
        <v>101647.18073673578</v>
      </c>
      <c r="F668" s="219">
        <f>(F624/F612)*C64</f>
        <v>6192.4460063795968</v>
      </c>
      <c r="G668" s="217">
        <f>(G625/G612)*C91</f>
        <v>165322.75524983555</v>
      </c>
      <c r="H668" s="219">
        <f>(H628/H612)*C60</f>
        <v>0</v>
      </c>
      <c r="I668" s="217">
        <f>(I629/I612)*C92</f>
        <v>91950.78458357307</v>
      </c>
      <c r="J668" s="217">
        <f>(J630/J612)*C93</f>
        <v>17728.382470938737</v>
      </c>
      <c r="K668" s="217">
        <f>(K644/K612)*C89</f>
        <v>65144.73297454726</v>
      </c>
      <c r="L668" s="217">
        <f>(L647/L612)*C94</f>
        <v>154277.09221663352</v>
      </c>
      <c r="M668" s="202">
        <f t="shared" ref="M668:M713" si="0">ROUND(SUM(D668:L668),0)</f>
        <v>731644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2">
        <f t="shared" si="0"/>
        <v>0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8849605</v>
      </c>
      <c r="D670" s="217">
        <f>(D615/D612)*E90</f>
        <v>206121.86504786366</v>
      </c>
      <c r="E670" s="219">
        <f>(E623/E612)*SUM(C670:D670)</f>
        <v>336926.9752753973</v>
      </c>
      <c r="F670" s="219">
        <f>(F624/F612)*E64</f>
        <v>19218.978760963066</v>
      </c>
      <c r="G670" s="217">
        <f>(G625/G612)*E91</f>
        <v>598999.44380124682</v>
      </c>
      <c r="H670" s="219">
        <f>(H628/H612)*E60</f>
        <v>0</v>
      </c>
      <c r="I670" s="217">
        <f>(I629/I612)*E92</f>
        <v>146490.7072968857</v>
      </c>
      <c r="J670" s="217">
        <f>(J630/J612)*E93</f>
        <v>62309.151777286344</v>
      </c>
      <c r="K670" s="217">
        <f>(K644/K612)*E89</f>
        <v>178923.14801298021</v>
      </c>
      <c r="L670" s="217">
        <f>(L647/L612)*E94</f>
        <v>360717.16782312049</v>
      </c>
      <c r="M670" s="202">
        <f t="shared" si="0"/>
        <v>1909707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2301940</v>
      </c>
      <c r="D671" s="217">
        <f>(D615/D612)*F90</f>
        <v>125957.54030886228</v>
      </c>
      <c r="E671" s="219">
        <f>(E623/E612)*SUM(C671:D671)</f>
        <v>90332.24905359582</v>
      </c>
      <c r="F671" s="219">
        <f>(F624/F612)*F64</f>
        <v>160.10194840930126</v>
      </c>
      <c r="G671" s="217">
        <f>(G625/G612)*F91</f>
        <v>35829.023965035864</v>
      </c>
      <c r="H671" s="219">
        <f>(H628/H612)*F60</f>
        <v>0</v>
      </c>
      <c r="I671" s="217">
        <f>(I629/I612)*F92</f>
        <v>89517.961449342474</v>
      </c>
      <c r="J671" s="217">
        <f>(J630/J612)*F93</f>
        <v>13147.999597324733</v>
      </c>
      <c r="K671" s="217">
        <f>(K644/K612)*F89</f>
        <v>9783.4986686953653</v>
      </c>
      <c r="L671" s="217">
        <f>(L647/L612)*F94</f>
        <v>149116.09032647137</v>
      </c>
      <c r="M671" s="202">
        <f t="shared" si="0"/>
        <v>513844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2">
        <f t="shared" si="0"/>
        <v>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0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9305</v>
      </c>
      <c r="D675" s="217">
        <f>(D615/D612)*J90</f>
        <v>5693.5882058637144</v>
      </c>
      <c r="E675" s="219">
        <f>(E623/E612)*SUM(C675:D675)</f>
        <v>558.03681282697346</v>
      </c>
      <c r="F675" s="219">
        <f>(F624/F612)*J64</f>
        <v>50.55087566989036</v>
      </c>
      <c r="G675" s="217">
        <f>(G625/G612)*J91</f>
        <v>0</v>
      </c>
      <c r="H675" s="219">
        <f>(H628/H612)*J60</f>
        <v>0</v>
      </c>
      <c r="I675" s="217">
        <f>(I629/I612)*J92</f>
        <v>4046.430315097843</v>
      </c>
      <c r="J675" s="217">
        <f>(J630/J612)*J93</f>
        <v>0</v>
      </c>
      <c r="K675" s="217">
        <f>(K644/K612)*J89</f>
        <v>3918.7635912726178</v>
      </c>
      <c r="L675" s="217">
        <f>(L647/L612)*J94</f>
        <v>0</v>
      </c>
      <c r="M675" s="202">
        <f t="shared" si="0"/>
        <v>14267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2">
        <f t="shared" si="0"/>
        <v>0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2">
        <f t="shared" si="0"/>
        <v>0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118782</v>
      </c>
      <c r="D680" s="217">
        <f>(D615/D612)*O90</f>
        <v>34336.179180147432</v>
      </c>
      <c r="E680" s="219">
        <f>(E623/E612)*SUM(C680:D680)</f>
        <v>5696.9082371468712</v>
      </c>
      <c r="F680" s="219">
        <f>(F624/F612)*O64</f>
        <v>3446.2714987719014</v>
      </c>
      <c r="G680" s="217">
        <f>(G625/G612)*O91</f>
        <v>0</v>
      </c>
      <c r="H680" s="219">
        <f>(H628/H612)*O60</f>
        <v>0</v>
      </c>
      <c r="I680" s="217">
        <f>(I629/I612)*O92</f>
        <v>24402.705519884541</v>
      </c>
      <c r="J680" s="217">
        <f>(J630/J612)*O93</f>
        <v>0</v>
      </c>
      <c r="K680" s="217">
        <f>(K644/K612)*O89</f>
        <v>7654.407325832809</v>
      </c>
      <c r="L680" s="217">
        <f>(L647/L612)*O94</f>
        <v>0</v>
      </c>
      <c r="M680" s="202">
        <f t="shared" si="0"/>
        <v>75536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6783664</v>
      </c>
      <c r="D681" s="217">
        <f>(D615/D612)*P90</f>
        <v>170423.41629698811</v>
      </c>
      <c r="E681" s="219">
        <f>(E623/E612)*SUM(C681:D681)</f>
        <v>258733.47042046228</v>
      </c>
      <c r="F681" s="219">
        <f>(F624/F612)*P64</f>
        <v>149145.42687126322</v>
      </c>
      <c r="G681" s="217">
        <f>(G625/G612)*P91</f>
        <v>0</v>
      </c>
      <c r="H681" s="219">
        <f>(H628/H612)*P60</f>
        <v>0</v>
      </c>
      <c r="I681" s="217">
        <f>(I629/I612)*P92</f>
        <v>121119.83746848082</v>
      </c>
      <c r="J681" s="217">
        <f>(J630/J612)*P93</f>
        <v>29907.156506420873</v>
      </c>
      <c r="K681" s="217">
        <f>(K644/K612)*P89</f>
        <v>272847.02263659629</v>
      </c>
      <c r="L681" s="217">
        <f>(L647/L612)*P94</f>
        <v>82391.708746517543</v>
      </c>
      <c r="M681" s="202">
        <f t="shared" si="0"/>
        <v>1084568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1900209</v>
      </c>
      <c r="D682" s="217">
        <f>(D615/D612)*Q90</f>
        <v>27454.971348520732</v>
      </c>
      <c r="E682" s="219">
        <f>(E623/E612)*SUM(C682:D682)</f>
        <v>71720.580897885171</v>
      </c>
      <c r="F682" s="219">
        <f>(F624/F612)*Q64</f>
        <v>3877.3319428809305</v>
      </c>
      <c r="G682" s="217">
        <f>(G625/G612)*Q91</f>
        <v>0</v>
      </c>
      <c r="H682" s="219">
        <f>(H628/H612)*Q60</f>
        <v>0</v>
      </c>
      <c r="I682" s="217">
        <f>(I629/I612)*Q92</f>
        <v>19512.234525563836</v>
      </c>
      <c r="J682" s="217">
        <f>(J630/J612)*Q93</f>
        <v>16297.678173907789</v>
      </c>
      <c r="K682" s="217">
        <f>(K644/K612)*Q89</f>
        <v>31226.630520162304</v>
      </c>
      <c r="L682" s="217">
        <f>(L647/L612)*Q94</f>
        <v>150406.3407990119</v>
      </c>
      <c r="M682" s="202">
        <f t="shared" si="0"/>
        <v>320496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868953</v>
      </c>
      <c r="D683" s="217">
        <f>(D615/D612)*R90</f>
        <v>5658.6582168706855</v>
      </c>
      <c r="E683" s="219">
        <f>(E623/E612)*SUM(C683:D683)</f>
        <v>32540.76287139126</v>
      </c>
      <c r="F683" s="219">
        <f>(F624/F612)*R64</f>
        <v>4416.964353816109</v>
      </c>
      <c r="G683" s="217">
        <f>(G625/G612)*R91</f>
        <v>0</v>
      </c>
      <c r="H683" s="219">
        <f>(H628/H612)*R60</f>
        <v>0</v>
      </c>
      <c r="I683" s="217">
        <f>(I629/I612)*R92</f>
        <v>4021.6055892383465</v>
      </c>
      <c r="J683" s="217">
        <f>(J630/J612)*R93</f>
        <v>0</v>
      </c>
      <c r="K683" s="217">
        <f>(K644/K612)*R89</f>
        <v>29069.651371536445</v>
      </c>
      <c r="L683" s="217">
        <f>(L647/L612)*R94</f>
        <v>0</v>
      </c>
      <c r="M683" s="202">
        <f t="shared" si="0"/>
        <v>75708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497758</v>
      </c>
      <c r="D684" s="217">
        <f>(D615/D612)*S90</f>
        <v>51940.893632634004</v>
      </c>
      <c r="E684" s="219">
        <f>(E623/E612)*SUM(C684:D684)</f>
        <v>20452.072848919437</v>
      </c>
      <c r="F684" s="219">
        <f>(F624/F612)*S64</f>
        <v>4766.3238489407313</v>
      </c>
      <c r="G684" s="217">
        <f>(G625/G612)*S91</f>
        <v>0</v>
      </c>
      <c r="H684" s="219">
        <f>(H628/H612)*S60</f>
        <v>0</v>
      </c>
      <c r="I684" s="217">
        <f>(I629/I612)*S92</f>
        <v>36914.367353070505</v>
      </c>
      <c r="J684" s="217">
        <f>(J630/J612)*S93</f>
        <v>852.96215251804517</v>
      </c>
      <c r="K684" s="217">
        <f>(K644/K612)*S89</f>
        <v>80857.232843453254</v>
      </c>
      <c r="L684" s="217">
        <f>(L647/L612)*S94</f>
        <v>0</v>
      </c>
      <c r="M684" s="202">
        <f t="shared" si="0"/>
        <v>195784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54651</v>
      </c>
      <c r="D685" s="217">
        <f>(D615/D612)*T90</f>
        <v>8627.7072812781444</v>
      </c>
      <c r="E685" s="219">
        <f>(E623/E612)*SUM(C685:D685)</f>
        <v>2354.3447987491413</v>
      </c>
      <c r="F685" s="219">
        <f>(F624/F612)*T64</f>
        <v>1770.7674389070417</v>
      </c>
      <c r="G685" s="217">
        <f>(G625/G612)*T91</f>
        <v>0</v>
      </c>
      <c r="H685" s="219">
        <f>(H628/H612)*T60</f>
        <v>0</v>
      </c>
      <c r="I685" s="217">
        <f>(I629/I612)*T92</f>
        <v>6131.707287295505</v>
      </c>
      <c r="J685" s="217">
        <f>(J630/J612)*T93</f>
        <v>0</v>
      </c>
      <c r="K685" s="217">
        <f>(K644/K612)*T89</f>
        <v>8109.6531023688858</v>
      </c>
      <c r="L685" s="217">
        <f>(L647/L612)*T94</f>
        <v>0</v>
      </c>
      <c r="M685" s="202">
        <f t="shared" si="0"/>
        <v>26994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4493646</v>
      </c>
      <c r="D686" s="217">
        <f>(D615/D612)*U90</f>
        <v>66366.979086754945</v>
      </c>
      <c r="E686" s="219">
        <f>(E623/E612)*SUM(C686:D686)</f>
        <v>169659.64225248675</v>
      </c>
      <c r="F686" s="219">
        <f>(F624/F612)*U64</f>
        <v>80911.862144681611</v>
      </c>
      <c r="G686" s="217">
        <f>(G625/G612)*U91</f>
        <v>0</v>
      </c>
      <c r="H686" s="219">
        <f>(H628/H612)*U60</f>
        <v>0</v>
      </c>
      <c r="I686" s="217">
        <f>(I629/I612)*U92</f>
        <v>47166.97913304234</v>
      </c>
      <c r="J686" s="217">
        <f>(J630/J612)*U93</f>
        <v>8.3045292374677544</v>
      </c>
      <c r="K686" s="217">
        <f>(K644/K612)*U89</f>
        <v>269026.12477235973</v>
      </c>
      <c r="L686" s="217">
        <f>(L647/L612)*U94</f>
        <v>0</v>
      </c>
      <c r="M686" s="202">
        <f t="shared" si="0"/>
        <v>633140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12900</v>
      </c>
      <c r="D687" s="217">
        <f>(D615/D612)*V90</f>
        <v>3003.9790534004874</v>
      </c>
      <c r="E687" s="219">
        <f>(E623/E612)*SUM(C687:D687)</f>
        <v>591.72274486187052</v>
      </c>
      <c r="F687" s="219">
        <f>(F624/F612)*V64</f>
        <v>286.44287440205449</v>
      </c>
      <c r="G687" s="217">
        <f>(G625/G612)*V91</f>
        <v>165322.75524983555</v>
      </c>
      <c r="H687" s="219">
        <f>(H628/H612)*V60</f>
        <v>0</v>
      </c>
      <c r="I687" s="217">
        <f>(I629/I612)*V92</f>
        <v>2134.9264239166537</v>
      </c>
      <c r="J687" s="217">
        <f>(J630/J612)*V93</f>
        <v>0</v>
      </c>
      <c r="K687" s="217">
        <f>(K644/K612)*V89</f>
        <v>6041.4786608559598</v>
      </c>
      <c r="L687" s="217">
        <f>(L647/L612)*V94</f>
        <v>0</v>
      </c>
      <c r="M687" s="202">
        <f t="shared" si="0"/>
        <v>177381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198371</v>
      </c>
      <c r="D688" s="217">
        <f>(D615/D612)*W90</f>
        <v>0</v>
      </c>
      <c r="E688" s="219">
        <f>(E623/E612)*SUM(C688:D688)</f>
        <v>7380.5826973782723</v>
      </c>
      <c r="F688" s="219">
        <f>(F624/F612)*W64</f>
        <v>862.1934145820037</v>
      </c>
      <c r="G688" s="217">
        <f>(G625/G612)*W91</f>
        <v>0</v>
      </c>
      <c r="H688" s="219">
        <f>(H628/H612)*W60</f>
        <v>0</v>
      </c>
      <c r="I688" s="217">
        <f>(I629/I612)*W92</f>
        <v>0</v>
      </c>
      <c r="J688" s="217">
        <f>(J630/J612)*W93</f>
        <v>2806.8359733585298</v>
      </c>
      <c r="K688" s="217">
        <f>(K644/K612)*W89</f>
        <v>45919.87303758596</v>
      </c>
      <c r="L688" s="217">
        <f>(L647/L612)*W94</f>
        <v>0</v>
      </c>
      <c r="M688" s="202">
        <f t="shared" si="0"/>
        <v>56969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539103</v>
      </c>
      <c r="D689" s="217">
        <f>(D615/D612)*X90</f>
        <v>16836.254694639942</v>
      </c>
      <c r="E689" s="219">
        <f>(E623/E612)*SUM(C689:D689)</f>
        <v>20684.251448007177</v>
      </c>
      <c r="F689" s="219">
        <f>(F624/F612)*X64</f>
        <v>7490.8129737287745</v>
      </c>
      <c r="G689" s="217">
        <f>(G625/G612)*X91</f>
        <v>598999.44380124682</v>
      </c>
      <c r="H689" s="219">
        <f>(H628/H612)*X60</f>
        <v>0</v>
      </c>
      <c r="I689" s="217">
        <f>(I629/I612)*X92</f>
        <v>11965.517864277059</v>
      </c>
      <c r="J689" s="217">
        <f>(J630/J612)*X93</f>
        <v>0</v>
      </c>
      <c r="K689" s="217">
        <f>(K644/K612)*X89</f>
        <v>242947.23417903902</v>
      </c>
      <c r="L689" s="217">
        <f>(L647/L612)*X94</f>
        <v>0</v>
      </c>
      <c r="M689" s="202">
        <f t="shared" si="0"/>
        <v>898924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3939287</v>
      </c>
      <c r="D690" s="217">
        <f>(D615/D612)*Y90</f>
        <v>138497.40635735966</v>
      </c>
      <c r="E690" s="219">
        <f>(E623/E612)*SUM(C690:D690)</f>
        <v>151717.86719429784</v>
      </c>
      <c r="F690" s="219">
        <f>(F624/F612)*Y64</f>
        <v>5484.6249574552139</v>
      </c>
      <c r="G690" s="217">
        <f>(G625/G612)*Y91</f>
        <v>35829.023965035864</v>
      </c>
      <c r="H690" s="219">
        <f>(H628/H612)*Y60</f>
        <v>0</v>
      </c>
      <c r="I690" s="217">
        <f>(I629/I612)*Y92</f>
        <v>98430.038032901517</v>
      </c>
      <c r="J690" s="217">
        <f>(J630/J612)*Y93</f>
        <v>30147.979945231975</v>
      </c>
      <c r="K690" s="217">
        <f>(K644/K612)*Y89</f>
        <v>138915.85223801094</v>
      </c>
      <c r="L690" s="217">
        <f>(L647/L612)*Y94</f>
        <v>0</v>
      </c>
      <c r="M690" s="202">
        <f t="shared" si="0"/>
        <v>599023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>
        <f>(H628/H612)*Z60</f>
        <v>0</v>
      </c>
      <c r="I691" s="217">
        <f>(I629/I612)*Z92</f>
        <v>0</v>
      </c>
      <c r="J691" s="217">
        <f>(J630/J612)*Z93</f>
        <v>0</v>
      </c>
      <c r="K691" s="217">
        <f>(K644/K612)*Z89</f>
        <v>0</v>
      </c>
      <c r="L691" s="217">
        <f>(L647/L612)*Z94</f>
        <v>0</v>
      </c>
      <c r="M691" s="202">
        <f t="shared" si="0"/>
        <v>0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308548</v>
      </c>
      <c r="D692" s="217">
        <f>(D615/D612)*AA90</f>
        <v>19525.863847103166</v>
      </c>
      <c r="E692" s="219">
        <f>(E623/E612)*SUM(C692:D692)</f>
        <v>12206.301742552916</v>
      </c>
      <c r="F692" s="219">
        <f>(F624/F612)*AA64</f>
        <v>2518.8406198210791</v>
      </c>
      <c r="G692" s="217">
        <f>(G625/G612)*AA91</f>
        <v>0</v>
      </c>
      <c r="H692" s="219">
        <f>(H628/H612)*AA60</f>
        <v>0</v>
      </c>
      <c r="I692" s="217">
        <f>(I629/I612)*AA92</f>
        <v>13877.021755458245</v>
      </c>
      <c r="J692" s="217">
        <f>(J630/J612)*AA93</f>
        <v>0</v>
      </c>
      <c r="K692" s="217">
        <f>(K644/K612)*AA89</f>
        <v>9788.6198229185666</v>
      </c>
      <c r="L692" s="217">
        <f>(L647/L612)*AA94</f>
        <v>0</v>
      </c>
      <c r="M692" s="202">
        <f t="shared" si="0"/>
        <v>57917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3094570</v>
      </c>
      <c r="D693" s="217">
        <f>(D615/D612)*AB90</f>
        <v>33567.71942230079</v>
      </c>
      <c r="E693" s="219">
        <f>(E623/E612)*SUM(C693:D693)</f>
        <v>116385.35434607156</v>
      </c>
      <c r="F693" s="219">
        <f>(F624/F612)*AB64</f>
        <v>63621.141821932863</v>
      </c>
      <c r="G693" s="217">
        <f>(G625/G612)*AB91</f>
        <v>0</v>
      </c>
      <c r="H693" s="219">
        <f>(H628/H612)*AB60</f>
        <v>0</v>
      </c>
      <c r="I693" s="217">
        <f>(I629/I612)*AB92</f>
        <v>23856.561550975628</v>
      </c>
      <c r="J693" s="217">
        <f>(J630/J612)*AB93</f>
        <v>322.68236986613994</v>
      </c>
      <c r="K693" s="217">
        <f>(K644/K612)*AB89</f>
        <v>71309.609303022546</v>
      </c>
      <c r="L693" s="217">
        <f>(L647/L612)*AB94</f>
        <v>0</v>
      </c>
      <c r="M693" s="202">
        <f t="shared" si="0"/>
        <v>309063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1409353</v>
      </c>
      <c r="D694" s="217">
        <f>(D615/D612)*AC90</f>
        <v>32030.799906607521</v>
      </c>
      <c r="E694" s="219">
        <f>(E623/E612)*SUM(C694:D694)</f>
        <v>53628.062236274724</v>
      </c>
      <c r="F694" s="219">
        <f>(F624/F612)*AC64</f>
        <v>3977.2007460336408</v>
      </c>
      <c r="G694" s="217">
        <f>(G625/G612)*AC91</f>
        <v>0</v>
      </c>
      <c r="H694" s="219">
        <f>(H628/H612)*AC60</f>
        <v>0</v>
      </c>
      <c r="I694" s="217">
        <f>(I629/I612)*AC92</f>
        <v>22764.273613157806</v>
      </c>
      <c r="J694" s="217">
        <f>(J630/J612)*AC93</f>
        <v>794.83835693123524</v>
      </c>
      <c r="K694" s="217">
        <f>(K644/K612)*AC89</f>
        <v>24151.484130212986</v>
      </c>
      <c r="L694" s="217">
        <f>(L647/L612)*AC94</f>
        <v>0</v>
      </c>
      <c r="M694" s="202">
        <f t="shared" si="0"/>
        <v>137347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288270</v>
      </c>
      <c r="D696" s="217">
        <f>(D615/D612)*AE90</f>
        <v>63782.15990127081</v>
      </c>
      <c r="E696" s="219">
        <f>(E623/E612)*SUM(C696:D696)</f>
        <v>13098.437170463265</v>
      </c>
      <c r="F696" s="219">
        <f>(F624/F612)*AE64</f>
        <v>73.179101220831242</v>
      </c>
      <c r="G696" s="217">
        <f>(G625/G612)*AE91</f>
        <v>0</v>
      </c>
      <c r="H696" s="219">
        <f>(H628/H612)*AE60</f>
        <v>0</v>
      </c>
      <c r="I696" s="217">
        <f>(I629/I612)*AE92</f>
        <v>45329.949419439639</v>
      </c>
      <c r="J696" s="217">
        <f>(J630/J612)*AE93</f>
        <v>155.4054237971466</v>
      </c>
      <c r="K696" s="217">
        <f>(K644/K612)*AE89</f>
        <v>7685.9598107650054</v>
      </c>
      <c r="L696" s="217">
        <f>(L647/L612)*AE94</f>
        <v>0</v>
      </c>
      <c r="M696" s="202">
        <f t="shared" si="0"/>
        <v>130125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8232482</v>
      </c>
      <c r="D698" s="217">
        <f>(D615/D612)*AG90</f>
        <v>315068.50071712089</v>
      </c>
      <c r="E698" s="219">
        <f>(E623/E612)*SUM(C698:D698)</f>
        <v>318019.78782463045</v>
      </c>
      <c r="F698" s="219">
        <f>(F624/F612)*AG64</f>
        <v>25205.087261918216</v>
      </c>
      <c r="G698" s="217">
        <f>(G625/G612)*AG91</f>
        <v>0</v>
      </c>
      <c r="H698" s="219">
        <f>(H628/H612)*AG60</f>
        <v>0</v>
      </c>
      <c r="I698" s="217">
        <f>(I629/I612)*AG92</f>
        <v>223919.02725265364</v>
      </c>
      <c r="J698" s="217">
        <f>(J630/J612)*AG93</f>
        <v>94259.159203520569</v>
      </c>
      <c r="K698" s="217">
        <f>(K644/K612)*AG89</f>
        <v>472427.72549744445</v>
      </c>
      <c r="L698" s="217">
        <f>(L647/L612)*AG94</f>
        <v>391867.50066017074</v>
      </c>
      <c r="M698" s="202">
        <f t="shared" si="0"/>
        <v>1840767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5136</v>
      </c>
      <c r="D701" s="217">
        <f>(D615/D612)*AJ90</f>
        <v>7544.8776224942467</v>
      </c>
      <c r="E701" s="219">
        <f>(E623/E612)*SUM(C701:D701)</f>
        <v>471.80417484487327</v>
      </c>
      <c r="F701" s="219">
        <f>(F624/F612)*AJ64</f>
        <v>1.7043695527150982</v>
      </c>
      <c r="G701" s="217">
        <f>(G625/G612)*AJ91</f>
        <v>0</v>
      </c>
      <c r="H701" s="219">
        <f>(H628/H612)*AJ60</f>
        <v>0</v>
      </c>
      <c r="I701" s="217">
        <f>(I629/I612)*AJ92</f>
        <v>5362.1407856511305</v>
      </c>
      <c r="J701" s="217">
        <f>(J630/J612)*AJ93</f>
        <v>0</v>
      </c>
      <c r="K701" s="217">
        <f>(K644/K612)*AJ89</f>
        <v>0</v>
      </c>
      <c r="L701" s="217">
        <f>(L647/L612)*AJ94</f>
        <v>0</v>
      </c>
      <c r="M701" s="202">
        <f t="shared" si="0"/>
        <v>13381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0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18889</v>
      </c>
      <c r="D703" s="217">
        <f>(D615/D612)*AL90</f>
        <v>0</v>
      </c>
      <c r="E703" s="219">
        <f>(E623/E612)*SUM(C703:D703)</f>
        <v>702.78330285565016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703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46529</v>
      </c>
      <c r="D706" s="217">
        <f>(D615/D612)*AO90</f>
        <v>68916.868283246062</v>
      </c>
      <c r="E706" s="219">
        <f>(E623/E612)*SUM(C706:D706)</f>
        <v>4295.2738955549803</v>
      </c>
      <c r="F706" s="219">
        <f>(F624/F612)*AO64</f>
        <v>1.52305364285179</v>
      </c>
      <c r="G706" s="217">
        <f>(G625/G612)*AO91</f>
        <v>0</v>
      </c>
      <c r="H706" s="219">
        <f>(H628/H612)*AO60</f>
        <v>0</v>
      </c>
      <c r="I706" s="217">
        <f>(I629/I612)*AO92</f>
        <v>48979.184120785554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122193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9895275</v>
      </c>
      <c r="D707" s="217">
        <f>(D615/D612)*AP90</f>
        <v>0</v>
      </c>
      <c r="E707" s="219">
        <f>(E623/E612)*SUM(C707:D707)</f>
        <v>368163.16624304856</v>
      </c>
      <c r="F707" s="219">
        <f>(F624/F612)*AP64</f>
        <v>24399.101779393837</v>
      </c>
      <c r="G707" s="217">
        <f>(G625/G612)*AP91</f>
        <v>0</v>
      </c>
      <c r="H707" s="219">
        <f>(H628/H612)*AP60</f>
        <v>0</v>
      </c>
      <c r="I707" s="217">
        <f>(I629/I612)*AP92</f>
        <v>0</v>
      </c>
      <c r="J707" s="217">
        <f>(J630/J612)*AP93</f>
        <v>1406.984979713644</v>
      </c>
      <c r="K707" s="217">
        <f>(K644/K612)*AP89</f>
        <v>100569.52866921075</v>
      </c>
      <c r="L707" s="217">
        <f>(L647/L612)*AP94</f>
        <v>92898.034022919121</v>
      </c>
      <c r="M707" s="202">
        <f t="shared" si="0"/>
        <v>587437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2">
        <f t="shared" si="0"/>
        <v>0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1116222</v>
      </c>
      <c r="D713" s="217">
        <f>(D615/D612)*AV90</f>
        <v>3318.3489543377477</v>
      </c>
      <c r="E713" s="219">
        <f>(E623/E612)*SUM(C713:D713)</f>
        <v>41653.568961739453</v>
      </c>
      <c r="F713" s="219">
        <f>(F624/F612)*AV64</f>
        <v>9257.4826730729055</v>
      </c>
      <c r="G713" s="217">
        <f>(G625/G612)*AV91</f>
        <v>0</v>
      </c>
      <c r="H713" s="219">
        <f>(H628/H612)*AV60</f>
        <v>0</v>
      </c>
      <c r="I713" s="217">
        <f>(I629/I612)*AV92</f>
        <v>2358.3489566521171</v>
      </c>
      <c r="J713" s="217">
        <f>(J630/J612)*AV93</f>
        <v>14549.361224383294</v>
      </c>
      <c r="K713" s="217">
        <f>(K644/K612)*AV89</f>
        <v>80195.389100804008</v>
      </c>
      <c r="L713" s="217">
        <f>(L647/L612)*AV94</f>
        <v>0</v>
      </c>
      <c r="M713" s="202">
        <f t="shared" si="0"/>
        <v>151332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68250331</v>
      </c>
      <c r="D715" s="202">
        <f>SUM(D616:D647)+SUM(D668:D713)</f>
        <v>2094472</v>
      </c>
      <c r="E715" s="202">
        <f>SUM(E624:E647)+SUM(E668:E713)</f>
        <v>2448230.071745439</v>
      </c>
      <c r="F715" s="202">
        <f>SUM(F625:F648)+SUM(F668:F713)</f>
        <v>418141.93937354226</v>
      </c>
      <c r="G715" s="202">
        <f>SUM(G626:G647)+SUM(G668:G713)</f>
        <v>1600302.4460322366</v>
      </c>
      <c r="H715" s="202">
        <f>SUM(H629:H647)+SUM(H668:H713)</f>
        <v>0</v>
      </c>
      <c r="I715" s="202">
        <f>SUM(I630:I647)+SUM(I668:I713)</f>
        <v>1209833.0147625362</v>
      </c>
      <c r="J715" s="202">
        <f>SUM(J631:J647)+SUM(J668:J713)</f>
        <v>284694.88268443651</v>
      </c>
      <c r="K715" s="202">
        <f>SUM(K668:K713)</f>
        <v>2156513.6202696757</v>
      </c>
      <c r="L715" s="202">
        <f>SUM(L668:L713)</f>
        <v>1381673.9345948447</v>
      </c>
      <c r="M715" s="202">
        <f>SUM(M668:M713)</f>
        <v>10664250</v>
      </c>
      <c r="N715" s="211" t="s">
        <v>693</v>
      </c>
    </row>
    <row r="716" spans="1:14" s="202" customFormat="1" ht="12.6" customHeight="1" x14ac:dyDescent="0.2">
      <c r="C716" s="214">
        <f>CE85</f>
        <v>68250331</v>
      </c>
      <c r="D716" s="202">
        <f>D615</f>
        <v>2094472</v>
      </c>
      <c r="E716" s="202">
        <f>E623</f>
        <v>2448230.0717454385</v>
      </c>
      <c r="F716" s="202">
        <f>F624</f>
        <v>418141.93937354232</v>
      </c>
      <c r="G716" s="202">
        <f>G625</f>
        <v>1600302.4460322363</v>
      </c>
      <c r="H716" s="202">
        <f>H628</f>
        <v>0</v>
      </c>
      <c r="I716" s="202">
        <f>I629</f>
        <v>1209833.0147625357</v>
      </c>
      <c r="J716" s="202">
        <f>J630</f>
        <v>284694.88268443651</v>
      </c>
      <c r="K716" s="202">
        <f>K644</f>
        <v>2156513.6202696753</v>
      </c>
      <c r="L716" s="202">
        <f>L647</f>
        <v>1381673.9345948449</v>
      </c>
      <c r="M716" s="202">
        <f>C648</f>
        <v>10664250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1063</v>
      </c>
      <c r="B1" s="11" t="s">
        <v>1064</v>
      </c>
      <c r="C1" s="11" t="s">
        <v>1065</v>
      </c>
      <c r="D1" s="11" t="s">
        <v>1066</v>
      </c>
      <c r="E1" s="11" t="s">
        <v>1067</v>
      </c>
      <c r="F1" s="11" t="s">
        <v>1068</v>
      </c>
      <c r="G1" s="11" t="s">
        <v>1069</v>
      </c>
      <c r="H1" s="11" t="s">
        <v>1070</v>
      </c>
      <c r="I1" s="11" t="s">
        <v>1071</v>
      </c>
      <c r="J1" s="11" t="s">
        <v>1072</v>
      </c>
      <c r="K1" s="11" t="s">
        <v>1073</v>
      </c>
      <c r="L1" s="11" t="s">
        <v>1074</v>
      </c>
      <c r="M1" s="11" t="s">
        <v>1075</v>
      </c>
      <c r="N1" s="11" t="s">
        <v>1076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106</v>
      </c>
      <c r="C2" s="11" t="str">
        <f>SUBSTITUTE(LEFT(data!C98,49),",","")</f>
        <v>CASCADE VALLEY HOSPITAL</v>
      </c>
      <c r="D2" s="11" t="str">
        <f>LEFT(data!C99, 49)</f>
        <v>330 S. STILLAGUAMISH AVE.</v>
      </c>
      <c r="E2" s="11" t="str">
        <f>LEFT(data!C100, 100)</f>
        <v>Arlington</v>
      </c>
      <c r="F2" s="11" t="str">
        <f>LEFT(data!C101, 2)</f>
        <v>WA</v>
      </c>
      <c r="G2" s="11" t="str">
        <f>LEFT(data!C102, 100)</f>
        <v>98223</v>
      </c>
      <c r="H2" s="11" t="str">
        <f>LEFT(data!C103, 100)</f>
        <v>Snohomish</v>
      </c>
      <c r="I2" s="11" t="str">
        <f>LEFT(data!C104, 49)</f>
        <v>Brian Ivie</v>
      </c>
      <c r="J2" s="11" t="str">
        <f>LEFT(data!C105, 49)</f>
        <v>Tamara Cesena</v>
      </c>
      <c r="K2" s="11" t="str">
        <f>LEFT(data!C107, 49)</f>
        <v>(360)445-8514</v>
      </c>
      <c r="L2" s="11" t="str">
        <f>LEFT(data!C108, 49)</f>
        <v>(360)445-8522</v>
      </c>
      <c r="M2" s="11" t="str">
        <f>LEFT(data!C109, 49)</f>
        <v>Stephen Ong</v>
      </c>
      <c r="N2" s="11" t="str">
        <f>LEFT(data!C110, 49)</f>
        <v>song@skagitregionalhealth.org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1077</v>
      </c>
      <c r="B1" s="12" t="s">
        <v>1078</v>
      </c>
      <c r="C1" s="12" t="s">
        <v>1079</v>
      </c>
      <c r="D1" s="12" t="s">
        <v>1080</v>
      </c>
      <c r="E1" s="12" t="s">
        <v>1081</v>
      </c>
      <c r="F1" s="12" t="s">
        <v>1082</v>
      </c>
      <c r="G1" s="12" t="s">
        <v>1083</v>
      </c>
      <c r="H1" s="12" t="s">
        <v>1084</v>
      </c>
      <c r="I1" s="12" t="s">
        <v>1085</v>
      </c>
      <c r="J1" s="12" t="s">
        <v>1086</v>
      </c>
      <c r="K1" s="12" t="s">
        <v>1087</v>
      </c>
      <c r="L1" s="12" t="s">
        <v>1088</v>
      </c>
      <c r="M1" s="12" t="s">
        <v>1089</v>
      </c>
      <c r="N1" s="12" t="s">
        <v>1090</v>
      </c>
      <c r="O1" s="12" t="s">
        <v>1091</v>
      </c>
      <c r="P1" s="12" t="s">
        <v>1092</v>
      </c>
      <c r="Q1" s="12" t="s">
        <v>1093</v>
      </c>
      <c r="R1" s="12" t="s">
        <v>1094</v>
      </c>
      <c r="S1" s="12" t="s">
        <v>1095</v>
      </c>
      <c r="T1" s="12" t="s">
        <v>1096</v>
      </c>
      <c r="U1" s="12" t="s">
        <v>1097</v>
      </c>
      <c r="V1" s="12" t="s">
        <v>1098</v>
      </c>
      <c r="W1" s="12" t="s">
        <v>1099</v>
      </c>
      <c r="X1" s="12" t="s">
        <v>1100</v>
      </c>
      <c r="Y1" s="12" t="s">
        <v>1101</v>
      </c>
      <c r="Z1" s="12" t="s">
        <v>1102</v>
      </c>
      <c r="AA1" s="12" t="s">
        <v>1103</v>
      </c>
      <c r="AB1" s="12" t="s">
        <v>1104</v>
      </c>
      <c r="AC1" s="12" t="s">
        <v>1105</v>
      </c>
      <c r="AD1" s="12" t="s">
        <v>1106</v>
      </c>
      <c r="AE1" s="12" t="s">
        <v>1107</v>
      </c>
      <c r="AF1" s="12" t="s">
        <v>1108</v>
      </c>
      <c r="AG1" s="12" t="s">
        <v>1109</v>
      </c>
      <c r="AH1" s="12" t="s">
        <v>1110</v>
      </c>
      <c r="AI1" s="12" t="s">
        <v>1111</v>
      </c>
      <c r="AJ1" s="12" t="s">
        <v>1112</v>
      </c>
      <c r="AK1" s="12" t="s">
        <v>1113</v>
      </c>
      <c r="AL1" s="12" t="s">
        <v>1114</v>
      </c>
      <c r="AM1" s="12" t="s">
        <v>1115</v>
      </c>
      <c r="AN1" s="12" t="s">
        <v>1116</v>
      </c>
      <c r="AO1" s="12" t="s">
        <v>1117</v>
      </c>
      <c r="AP1" s="12" t="s">
        <v>1118</v>
      </c>
      <c r="AQ1" s="12" t="s">
        <v>1119</v>
      </c>
      <c r="AR1" s="12" t="s">
        <v>1120</v>
      </c>
      <c r="AS1" s="12" t="s">
        <v>1121</v>
      </c>
      <c r="AT1" s="12" t="s">
        <v>1122</v>
      </c>
      <c r="AU1" s="12" t="s">
        <v>1123</v>
      </c>
      <c r="AV1" s="12" t="s">
        <v>1124</v>
      </c>
      <c r="AW1" s="12" t="s">
        <v>1125</v>
      </c>
      <c r="AX1" s="12" t="s">
        <v>1126</v>
      </c>
      <c r="AY1" s="12" t="s">
        <v>1127</v>
      </c>
      <c r="AZ1" s="12" t="s">
        <v>1128</v>
      </c>
      <c r="BA1" s="12" t="s">
        <v>1129</v>
      </c>
      <c r="BB1" s="12" t="s">
        <v>1130</v>
      </c>
      <c r="BC1" s="12" t="s">
        <v>1131</v>
      </c>
      <c r="BD1" s="12" t="s">
        <v>1132</v>
      </c>
      <c r="BE1" s="12" t="s">
        <v>1133</v>
      </c>
      <c r="BF1" s="12" t="s">
        <v>1134</v>
      </c>
      <c r="BG1" s="12" t="s">
        <v>1135</v>
      </c>
      <c r="BH1" s="12" t="s">
        <v>1136</v>
      </c>
      <c r="BI1" s="12" t="s">
        <v>1137</v>
      </c>
      <c r="BJ1" s="12" t="s">
        <v>1138</v>
      </c>
      <c r="BK1" s="12" t="s">
        <v>1139</v>
      </c>
      <c r="BL1" s="12" t="s">
        <v>1140</v>
      </c>
      <c r="BM1" s="12" t="s">
        <v>1141</v>
      </c>
      <c r="BN1" s="12" t="s">
        <v>1142</v>
      </c>
      <c r="BO1" s="12" t="s">
        <v>1143</v>
      </c>
      <c r="BP1" s="12" t="s">
        <v>1144</v>
      </c>
      <c r="BQ1" s="12" t="s">
        <v>1145</v>
      </c>
      <c r="BR1" s="12" t="s">
        <v>1146</v>
      </c>
      <c r="BS1" s="12" t="s">
        <v>1147</v>
      </c>
      <c r="BT1" s="12" t="s">
        <v>1148</v>
      </c>
      <c r="BU1" s="12" t="s">
        <v>1149</v>
      </c>
      <c r="BV1" s="12" t="s">
        <v>1150</v>
      </c>
      <c r="BW1" s="12" t="s">
        <v>1151</v>
      </c>
      <c r="BX1" s="12" t="s">
        <v>1152</v>
      </c>
      <c r="BY1" s="12" t="s">
        <v>1153</v>
      </c>
      <c r="BZ1" s="12" t="s">
        <v>1154</v>
      </c>
      <c r="CA1" s="12" t="s">
        <v>1155</v>
      </c>
      <c r="CB1" s="12" t="s">
        <v>1156</v>
      </c>
      <c r="CC1" s="12" t="s">
        <v>1157</v>
      </c>
      <c r="CD1" s="12" t="s">
        <v>1158</v>
      </c>
      <c r="CE1" s="12" t="s">
        <v>1159</v>
      </c>
      <c r="CF1" s="12" t="s">
        <v>1160</v>
      </c>
    </row>
    <row r="2" spans="1:84" s="169" customFormat="1" ht="12.6" customHeight="1" x14ac:dyDescent="0.25">
      <c r="A2" s="12" t="str">
        <f>RIGHT(data!C97,3)</f>
        <v>106</v>
      </c>
      <c r="B2" s="200" t="str">
        <f>RIGHT(data!C96,4)</f>
        <v>2024</v>
      </c>
      <c r="C2" s="12" t="s">
        <v>1161</v>
      </c>
      <c r="D2" s="199">
        <f>ROUND(N(data!C181),0)</f>
        <v>2326131</v>
      </c>
      <c r="E2" s="199">
        <f>ROUND(N(data!C182),0)</f>
        <v>59272</v>
      </c>
      <c r="F2" s="199">
        <f>ROUND(N(data!C183),0)</f>
        <v>86840</v>
      </c>
      <c r="G2" s="199">
        <f>ROUND(N(data!C184),0)</f>
        <v>3002341</v>
      </c>
      <c r="H2" s="199">
        <f>ROUND(N(data!C185),0)</f>
        <v>39733</v>
      </c>
      <c r="I2" s="199">
        <f>ROUND(N(data!C186),0)</f>
        <v>1281021</v>
      </c>
      <c r="J2" s="199">
        <f>ROUND(N(data!C187)+N(data!C188),0)</f>
        <v>312719</v>
      </c>
      <c r="K2" s="199">
        <f>ROUND(N(data!C191),0)</f>
        <v>257323</v>
      </c>
      <c r="L2" s="199">
        <f>ROUND(N(data!C192),0)</f>
        <v>185036</v>
      </c>
      <c r="M2" s="199">
        <f>ROUND(N(data!C195),0)</f>
        <v>0</v>
      </c>
      <c r="N2" s="199">
        <f>ROUND(N(data!C196),0)</f>
        <v>0</v>
      </c>
      <c r="O2" s="199">
        <f>ROUND(N(data!C199),0)</f>
        <v>49677</v>
      </c>
      <c r="P2" s="199">
        <f>ROUND(N(data!C200),0)</f>
        <v>1101209</v>
      </c>
      <c r="Q2" s="199">
        <f>ROUND(N(data!C201),0)</f>
        <v>0</v>
      </c>
      <c r="R2" s="199">
        <f>ROUND(N(data!C204),0)</f>
        <v>0</v>
      </c>
      <c r="S2" s="199">
        <f>ROUND(N(data!C205),0)</f>
        <v>42660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20184</v>
      </c>
      <c r="X2" s="199">
        <f>ROUND(N(data!C212),0)</f>
        <v>1295</v>
      </c>
      <c r="Y2" s="199">
        <f>ROUND(N(data!D212),0)</f>
        <v>0</v>
      </c>
      <c r="Z2" s="199">
        <f>ROUND(N(data!B213),0)</f>
        <v>2239740</v>
      </c>
      <c r="AA2" s="199">
        <f>ROUND(N(data!C213),0)</f>
        <v>5085045</v>
      </c>
      <c r="AB2" s="199">
        <f>ROUND(N(data!D213),0)</f>
        <v>3066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604463</v>
      </c>
      <c r="AG2" s="199">
        <f>ROUND(N(data!C215),0)</f>
        <v>11696</v>
      </c>
      <c r="AH2" s="199">
        <f>ROUND(N(data!D215),0)</f>
        <v>4387</v>
      </c>
      <c r="AI2" s="199">
        <f>ROUND(N(data!B216),0)</f>
        <v>13027383</v>
      </c>
      <c r="AJ2" s="199">
        <f>ROUND(N(data!C216),0)</f>
        <v>1016193</v>
      </c>
      <c r="AK2" s="199">
        <f>ROUND(N(data!D216),0)</f>
        <v>886458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154294</v>
      </c>
      <c r="AP2" s="199">
        <f>ROUND(N(data!C218),0)</f>
        <v>0</v>
      </c>
      <c r="AQ2" s="199">
        <f>ROUND(N(data!D218),0)</f>
        <v>0</v>
      </c>
      <c r="AR2" s="199">
        <f>ROUND(N(data!B219),0)</f>
        <v>3768425</v>
      </c>
      <c r="AS2" s="199">
        <f>ROUND(N(data!C219),0)</f>
        <v>-2925162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9755</v>
      </c>
      <c r="AY2" s="199">
        <f>ROUND(N(data!C225),0)</f>
        <v>1454</v>
      </c>
      <c r="AZ2" s="199">
        <f>ROUND(N(data!D225),0)</f>
        <v>0</v>
      </c>
      <c r="BA2" s="199">
        <f>ROUND(N(data!B226),0)</f>
        <v>680519</v>
      </c>
      <c r="BB2" s="199">
        <f>ROUND(N(data!C226),0)</f>
        <v>287689</v>
      </c>
      <c r="BC2" s="199">
        <f>ROUND(N(data!D226),0)</f>
        <v>3066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180070</v>
      </c>
      <c r="BH2" s="199">
        <f>ROUND(N(data!C228),0)</f>
        <v>61886</v>
      </c>
      <c r="BI2" s="199">
        <f>ROUND(N(data!D228),0)</f>
        <v>4387</v>
      </c>
      <c r="BJ2" s="199">
        <f>ROUND(N(data!B229),0)</f>
        <v>6870492</v>
      </c>
      <c r="BK2" s="199">
        <f>ROUND(N(data!C229),0)</f>
        <v>1416503</v>
      </c>
      <c r="BL2" s="199">
        <f>ROUND(N(data!D229),0)</f>
        <v>879977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119751</v>
      </c>
      <c r="BQ2" s="199">
        <f>ROUND(N(data!C231),0)</f>
        <v>2899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99155152</v>
      </c>
      <c r="BW2" s="199">
        <f>ROUND(N(data!C240),0)</f>
        <v>52918780</v>
      </c>
      <c r="BX2" s="199">
        <f>ROUND(N(data!C241),0)</f>
        <v>4231591</v>
      </c>
      <c r="BY2" s="199">
        <f>ROUND(N(data!C242),0)</f>
        <v>10850782</v>
      </c>
      <c r="BZ2" s="199">
        <f>ROUND(N(data!C243),0)</f>
        <v>59915972</v>
      </c>
      <c r="CA2" s="199">
        <f>ROUND(N(data!C244),0)</f>
        <v>175894</v>
      </c>
      <c r="CB2" s="199">
        <f>ROUND(N(data!C247),0)</f>
        <v>2546</v>
      </c>
      <c r="CC2" s="199">
        <f>ROUND(N(data!C249),0)</f>
        <v>842080</v>
      </c>
      <c r="CD2" s="199">
        <f>ROUND(N(data!C250),0)</f>
        <v>5132690</v>
      </c>
      <c r="CE2" s="199">
        <f>ROUND(N(data!C254)+N(data!C255),0)</f>
        <v>0</v>
      </c>
      <c r="CF2" s="199">
        <f>ROUND(N(data!D237),0)</f>
        <v>4906894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1162</v>
      </c>
      <c r="B1" s="12" t="s">
        <v>1163</v>
      </c>
      <c r="C1" s="12" t="s">
        <v>1164</v>
      </c>
      <c r="D1" s="10" t="s">
        <v>1165</v>
      </c>
      <c r="E1" s="10" t="s">
        <v>1166</v>
      </c>
      <c r="F1" s="10" t="s">
        <v>1167</v>
      </c>
      <c r="G1" s="10" t="s">
        <v>1168</v>
      </c>
      <c r="H1" s="10" t="s">
        <v>1169</v>
      </c>
      <c r="I1" s="10" t="s">
        <v>1170</v>
      </c>
      <c r="J1" s="10" t="s">
        <v>1171</v>
      </c>
      <c r="K1" s="10" t="s">
        <v>1172</v>
      </c>
      <c r="L1" s="10" t="s">
        <v>1173</v>
      </c>
      <c r="M1" s="10" t="s">
        <v>1174</v>
      </c>
      <c r="N1" s="10" t="s">
        <v>1175</v>
      </c>
      <c r="O1" s="10" t="s">
        <v>1176</v>
      </c>
      <c r="P1" s="10" t="s">
        <v>1177</v>
      </c>
      <c r="Q1" s="10" t="s">
        <v>1178</v>
      </c>
      <c r="R1" s="10" t="s">
        <v>1179</v>
      </c>
      <c r="S1" s="10" t="s">
        <v>1180</v>
      </c>
      <c r="T1" s="10" t="s">
        <v>1181</v>
      </c>
      <c r="U1" s="10" t="s">
        <v>1182</v>
      </c>
      <c r="V1" s="10" t="s">
        <v>1183</v>
      </c>
      <c r="W1" s="10" t="s">
        <v>1184</v>
      </c>
      <c r="X1" s="10" t="s">
        <v>1185</v>
      </c>
      <c r="Y1" s="10" t="s">
        <v>1186</v>
      </c>
      <c r="Z1" s="10" t="s">
        <v>1187</v>
      </c>
      <c r="AA1" s="10" t="s">
        <v>1188</v>
      </c>
      <c r="AB1" s="10" t="s">
        <v>1189</v>
      </c>
      <c r="AC1" s="10" t="s">
        <v>1190</v>
      </c>
      <c r="AD1" s="10" t="s">
        <v>1191</v>
      </c>
      <c r="AE1" s="10" t="s">
        <v>1192</v>
      </c>
      <c r="AF1" s="10" t="s">
        <v>1193</v>
      </c>
      <c r="AG1" s="10" t="s">
        <v>1194</v>
      </c>
      <c r="AH1" s="10" t="s">
        <v>1195</v>
      </c>
      <c r="AI1" s="10" t="s">
        <v>1196</v>
      </c>
      <c r="AJ1" s="10" t="s">
        <v>1197</v>
      </c>
      <c r="AK1" s="10" t="s">
        <v>1198</v>
      </c>
      <c r="AL1" s="10" t="s">
        <v>1199</v>
      </c>
      <c r="AM1" s="10" t="s">
        <v>1200</v>
      </c>
      <c r="AN1" s="10" t="s">
        <v>1201</v>
      </c>
      <c r="AO1" s="10" t="s">
        <v>1202</v>
      </c>
      <c r="AP1" s="10" t="s">
        <v>1203</v>
      </c>
      <c r="AQ1" s="10" t="s">
        <v>1204</v>
      </c>
      <c r="AR1" s="10" t="s">
        <v>1205</v>
      </c>
      <c r="AS1" s="10" t="s">
        <v>1206</v>
      </c>
      <c r="AT1" s="10" t="s">
        <v>1207</v>
      </c>
      <c r="AU1" s="10" t="s">
        <v>1208</v>
      </c>
      <c r="AV1" s="10" t="s">
        <v>1209</v>
      </c>
      <c r="AW1" s="10" t="s">
        <v>1210</v>
      </c>
      <c r="AX1" s="10" t="s">
        <v>1211</v>
      </c>
      <c r="AY1" s="10" t="s">
        <v>1212</v>
      </c>
      <c r="AZ1" s="10" t="s">
        <v>1213</v>
      </c>
      <c r="BA1" s="10" t="s">
        <v>1214</v>
      </c>
      <c r="BB1" s="10" t="s">
        <v>1215</v>
      </c>
      <c r="BC1" s="10" t="s">
        <v>1216</v>
      </c>
      <c r="BD1" s="10" t="s">
        <v>1217</v>
      </c>
      <c r="BE1" s="10" t="s">
        <v>1218</v>
      </c>
      <c r="BF1" s="10" t="s">
        <v>1219</v>
      </c>
      <c r="BG1" s="10" t="s">
        <v>1220</v>
      </c>
      <c r="BH1" s="10" t="s">
        <v>1221</v>
      </c>
      <c r="BI1" s="10" t="s">
        <v>1222</v>
      </c>
      <c r="BJ1" s="10" t="s">
        <v>1223</v>
      </c>
      <c r="BK1" s="10" t="s">
        <v>1224</v>
      </c>
      <c r="BL1" s="10" t="s">
        <v>1225</v>
      </c>
      <c r="BM1" s="10" t="s">
        <v>1226</v>
      </c>
      <c r="BN1" s="10" t="s">
        <v>1227</v>
      </c>
      <c r="BO1" s="10" t="s">
        <v>1228</v>
      </c>
      <c r="BP1" s="10" t="s">
        <v>1229</v>
      </c>
      <c r="BQ1" s="10" t="s">
        <v>1230</v>
      </c>
      <c r="BR1" s="10" t="s">
        <v>1231</v>
      </c>
      <c r="BS1" s="10" t="s">
        <v>1232</v>
      </c>
    </row>
    <row r="2" spans="1:87" s="169" customFormat="1" ht="12.6" customHeight="1" x14ac:dyDescent="0.25">
      <c r="A2" s="12" t="str">
        <f>RIGHT(data!C97,3)</f>
        <v>106</v>
      </c>
      <c r="B2" s="12" t="str">
        <f>RIGHT(data!C96,4)</f>
        <v>2024</v>
      </c>
      <c r="C2" s="12" t="s">
        <v>1161</v>
      </c>
      <c r="D2" s="198">
        <f>ROUND(N(data!C127),0)</f>
        <v>2012</v>
      </c>
      <c r="E2" s="198">
        <f>ROUND(N(data!C128),0)</f>
        <v>0</v>
      </c>
      <c r="F2" s="198">
        <f>ROUND(N(data!C129),0)</f>
        <v>0</v>
      </c>
      <c r="G2" s="198">
        <f>ROUND(N(data!C130),0)</f>
        <v>90</v>
      </c>
      <c r="H2" s="198">
        <f>ROUND(N(data!D127),0)</f>
        <v>9074</v>
      </c>
      <c r="I2" s="198">
        <f>ROUND(N(data!D128),0)</f>
        <v>0</v>
      </c>
      <c r="J2" s="198">
        <f>ROUND(N(data!D129),0)</f>
        <v>0</v>
      </c>
      <c r="K2" s="198">
        <f>ROUND(N(data!D130),0)</f>
        <v>128</v>
      </c>
      <c r="L2" s="198">
        <f>ROUND(N(data!C132),0)</f>
        <v>6</v>
      </c>
      <c r="M2" s="198">
        <f>ROUND(N(data!C133),0)</f>
        <v>0</v>
      </c>
      <c r="N2" s="198">
        <f>ROUND(N(data!C134),0)</f>
        <v>38</v>
      </c>
      <c r="O2" s="198">
        <f>ROUND(N(data!C135),0)</f>
        <v>0</v>
      </c>
      <c r="P2" s="198">
        <f>ROUND(N(data!C136),0)</f>
        <v>4</v>
      </c>
      <c r="Q2" s="198">
        <f>ROUND(N(data!C137),0)</f>
        <v>0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48</v>
      </c>
      <c r="X2" s="198">
        <f>ROUND(N(data!C145),0)</f>
        <v>5</v>
      </c>
      <c r="Y2" s="198">
        <f>ROUND(N(data!B154),0)</f>
        <v>1146</v>
      </c>
      <c r="Z2" s="198">
        <f>ROUND(N(data!B155),0)</f>
        <v>5015</v>
      </c>
      <c r="AA2" s="198">
        <f>ROUND(N(data!B156),0)</f>
        <v>8727</v>
      </c>
      <c r="AB2" s="198">
        <f>ROUND(N(data!B157),0)</f>
        <v>52002873</v>
      </c>
      <c r="AC2" s="198">
        <f>ROUND(N(data!B158),0)</f>
        <v>79588673</v>
      </c>
      <c r="AD2" s="198">
        <f>ROUND(N(data!C154),0)</f>
        <v>426</v>
      </c>
      <c r="AE2" s="198">
        <f>ROUND(N(data!C155),0)</f>
        <v>1863</v>
      </c>
      <c r="AF2" s="198">
        <f>ROUND(N(data!C156),0)</f>
        <v>6688</v>
      </c>
      <c r="AG2" s="198">
        <f>ROUND(N(data!C157),0)</f>
        <v>19354380</v>
      </c>
      <c r="AH2" s="198">
        <f>ROUND(N(data!C158),0)</f>
        <v>59012096</v>
      </c>
      <c r="AI2" s="198">
        <f>ROUND(N(data!D154),0)</f>
        <v>531</v>
      </c>
      <c r="AJ2" s="198">
        <f>ROUND(N(data!D155),0)</f>
        <v>2324</v>
      </c>
      <c r="AK2" s="198">
        <f>ROUND(N(data!D156),0)</f>
        <v>12349</v>
      </c>
      <c r="AL2" s="198">
        <f>ROUND(N(data!D157),0)</f>
        <v>23852902</v>
      </c>
      <c r="AM2" s="198">
        <f>ROUND(N(data!D158),0)</f>
        <v>111328835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1233</v>
      </c>
      <c r="B1" s="12" t="s">
        <v>1234</v>
      </c>
      <c r="C1" s="12" t="s">
        <v>1235</v>
      </c>
      <c r="D1" s="10" t="s">
        <v>1236</v>
      </c>
      <c r="E1" s="10" t="s">
        <v>1237</v>
      </c>
      <c r="F1" s="10" t="s">
        <v>1238</v>
      </c>
      <c r="G1" s="10" t="s">
        <v>1239</v>
      </c>
      <c r="H1" s="10" t="s">
        <v>1240</v>
      </c>
      <c r="I1" s="10" t="s">
        <v>1241</v>
      </c>
      <c r="J1" s="10" t="s">
        <v>1242</v>
      </c>
      <c r="K1" s="10" t="s">
        <v>1243</v>
      </c>
      <c r="L1" s="10" t="s">
        <v>1244</v>
      </c>
      <c r="M1" s="10" t="s">
        <v>1245</v>
      </c>
      <c r="N1" s="10" t="s">
        <v>1246</v>
      </c>
      <c r="O1" s="10" t="s">
        <v>1247</v>
      </c>
      <c r="P1" s="10" t="s">
        <v>1248</v>
      </c>
      <c r="Q1" s="10" t="s">
        <v>1249</v>
      </c>
      <c r="R1" s="10" t="s">
        <v>1250</v>
      </c>
      <c r="S1" s="10" t="s">
        <v>1251</v>
      </c>
      <c r="T1" s="10" t="s">
        <v>1252</v>
      </c>
      <c r="U1" s="10" t="s">
        <v>1253</v>
      </c>
      <c r="V1" s="10" t="s">
        <v>1254</v>
      </c>
      <c r="W1" s="10" t="s">
        <v>1255</v>
      </c>
      <c r="X1" s="10" t="s">
        <v>1256</v>
      </c>
      <c r="Y1" s="10" t="s">
        <v>1257</v>
      </c>
      <c r="Z1" s="10" t="s">
        <v>1258</v>
      </c>
      <c r="AA1" s="10" t="s">
        <v>1259</v>
      </c>
      <c r="AB1" s="10" t="s">
        <v>1260</v>
      </c>
      <c r="AC1" s="10" t="s">
        <v>1261</v>
      </c>
      <c r="AD1" s="10" t="s">
        <v>1262</v>
      </c>
      <c r="AE1" s="10" t="s">
        <v>1263</v>
      </c>
      <c r="AF1" s="10" t="s">
        <v>1264</v>
      </c>
      <c r="AG1" s="10" t="s">
        <v>1265</v>
      </c>
      <c r="AH1" s="10" t="s">
        <v>1266</v>
      </c>
      <c r="AI1" s="10" t="s">
        <v>1267</v>
      </c>
      <c r="AJ1" s="10" t="s">
        <v>1268</v>
      </c>
      <c r="AK1" s="10" t="s">
        <v>1269</v>
      </c>
      <c r="AL1" s="10" t="s">
        <v>1270</v>
      </c>
      <c r="AM1" s="10" t="s">
        <v>1271</v>
      </c>
      <c r="AN1" s="10" t="s">
        <v>1272</v>
      </c>
      <c r="AO1" s="10" t="s">
        <v>1273</v>
      </c>
      <c r="AP1" s="10" t="s">
        <v>1274</v>
      </c>
      <c r="AQ1" s="10" t="s">
        <v>1275</v>
      </c>
      <c r="AR1" s="10" t="s">
        <v>1276</v>
      </c>
      <c r="AS1" s="10" t="s">
        <v>1277</v>
      </c>
      <c r="AT1" s="10" t="s">
        <v>1278</v>
      </c>
      <c r="AU1" s="10" t="s">
        <v>1279</v>
      </c>
      <c r="AV1" s="10" t="s">
        <v>1280</v>
      </c>
      <c r="AW1" s="10" t="s">
        <v>1281</v>
      </c>
      <c r="AX1" s="10" t="s">
        <v>1282</v>
      </c>
      <c r="AY1" s="10" t="s">
        <v>1283</v>
      </c>
      <c r="AZ1" s="10" t="s">
        <v>1284</v>
      </c>
      <c r="BA1" s="10" t="s">
        <v>1285</v>
      </c>
      <c r="BB1" s="10" t="s">
        <v>1286</v>
      </c>
      <c r="BC1" s="10" t="s">
        <v>1287</v>
      </c>
      <c r="BD1" s="10" t="s">
        <v>1288</v>
      </c>
      <c r="BE1" s="10" t="s">
        <v>1289</v>
      </c>
      <c r="BF1" s="10" t="s">
        <v>1290</v>
      </c>
      <c r="BG1" s="10" t="s">
        <v>1291</v>
      </c>
      <c r="BH1" s="10" t="s">
        <v>1292</v>
      </c>
      <c r="BI1" s="10" t="s">
        <v>1293</v>
      </c>
      <c r="BJ1" s="10" t="s">
        <v>1294</v>
      </c>
      <c r="BK1" s="10" t="s">
        <v>1295</v>
      </c>
      <c r="BL1" s="10" t="s">
        <v>1296</v>
      </c>
      <c r="BM1" s="10" t="s">
        <v>1297</v>
      </c>
      <c r="BN1" s="10" t="s">
        <v>1298</v>
      </c>
      <c r="BO1" s="10" t="s">
        <v>1299</v>
      </c>
      <c r="BP1" s="10" t="s">
        <v>1300</v>
      </c>
      <c r="BQ1" s="10" t="s">
        <v>1301</v>
      </c>
      <c r="BR1" s="10" t="s">
        <v>1302</v>
      </c>
      <c r="BS1" s="10" t="s">
        <v>1303</v>
      </c>
      <c r="BT1" s="10" t="s">
        <v>1304</v>
      </c>
      <c r="BU1" s="10" t="s">
        <v>1305</v>
      </c>
      <c r="BV1" s="10" t="s">
        <v>1306</v>
      </c>
      <c r="BW1" s="10" t="s">
        <v>1307</v>
      </c>
      <c r="BX1" s="10" t="s">
        <v>1308</v>
      </c>
      <c r="BY1" s="10" t="s">
        <v>1309</v>
      </c>
      <c r="BZ1" s="10" t="s">
        <v>1310</v>
      </c>
      <c r="CA1" s="10" t="s">
        <v>1311</v>
      </c>
      <c r="CB1" s="10" t="s">
        <v>1312</v>
      </c>
      <c r="CC1" s="10" t="s">
        <v>1313</v>
      </c>
      <c r="CD1" s="10" t="s">
        <v>1314</v>
      </c>
      <c r="CE1" s="10" t="s">
        <v>1315</v>
      </c>
      <c r="CF1" s="10" t="s">
        <v>1316</v>
      </c>
      <c r="CG1" s="10" t="s">
        <v>1317</v>
      </c>
      <c r="CH1" s="10" t="s">
        <v>1318</v>
      </c>
      <c r="CI1" s="10" t="s">
        <v>1319</v>
      </c>
      <c r="CJ1" s="10" t="s">
        <v>1320</v>
      </c>
      <c r="CK1" s="10" t="s">
        <v>1321</v>
      </c>
      <c r="CL1" s="10" t="s">
        <v>1322</v>
      </c>
      <c r="CM1" s="10" t="s">
        <v>1323</v>
      </c>
      <c r="CN1" s="10" t="s">
        <v>1324</v>
      </c>
      <c r="CO1" s="10" t="s">
        <v>1325</v>
      </c>
      <c r="CP1" s="10" t="s">
        <v>1326</v>
      </c>
      <c r="CQ1" s="197" t="s">
        <v>1327</v>
      </c>
      <c r="CR1" s="197" t="s">
        <v>1328</v>
      </c>
      <c r="CS1" s="197" t="s">
        <v>1329</v>
      </c>
      <c r="CT1" s="197" t="s">
        <v>1330</v>
      </c>
      <c r="CU1" s="197" t="s">
        <v>1331</v>
      </c>
      <c r="CV1" s="197" t="s">
        <v>1332</v>
      </c>
      <c r="CW1" s="197" t="s">
        <v>1333</v>
      </c>
      <c r="CX1" s="197" t="s">
        <v>1334</v>
      </c>
      <c r="CY1" s="197" t="s">
        <v>1335</v>
      </c>
      <c r="CZ1" s="197" t="s">
        <v>1336</v>
      </c>
      <c r="DA1" s="197" t="s">
        <v>1337</v>
      </c>
      <c r="DB1" s="197" t="s">
        <v>1338</v>
      </c>
      <c r="DC1" s="197" t="s">
        <v>1339</v>
      </c>
      <c r="DD1" s="197" t="s">
        <v>1340</v>
      </c>
      <c r="DE1" s="10" t="s">
        <v>1341</v>
      </c>
      <c r="DF1" s="10" t="s">
        <v>1342</v>
      </c>
      <c r="DG1" s="10" t="s">
        <v>1343</v>
      </c>
      <c r="DH1" s="10" t="s">
        <v>1344</v>
      </c>
    </row>
    <row r="2" spans="1:112" s="169" customFormat="1" ht="12.6" customHeight="1" x14ac:dyDescent="0.25">
      <c r="A2" s="199" t="str">
        <f>RIGHT(data!C97,3)</f>
        <v>106</v>
      </c>
      <c r="B2" s="200" t="str">
        <f>RIGHT(data!C96,4)</f>
        <v>2024</v>
      </c>
      <c r="C2" s="12" t="s">
        <v>1161</v>
      </c>
      <c r="D2" s="198">
        <f>ROUND(N(data!C266),0)</f>
        <v>203350</v>
      </c>
      <c r="E2" s="198">
        <f>ROUND(N(data!C267),0)</f>
        <v>108400</v>
      </c>
      <c r="F2" s="198">
        <f>ROUND(N(data!C268),0)</f>
        <v>51648836</v>
      </c>
      <c r="G2" s="198">
        <f>ROUND(N(data!C269),0)</f>
        <v>38089563</v>
      </c>
      <c r="H2" s="198">
        <f>ROUND(N(data!C270),0)</f>
        <v>0</v>
      </c>
      <c r="I2" s="198">
        <f>ROUND(N(data!C271),0)</f>
        <v>3229556</v>
      </c>
      <c r="J2" s="198">
        <f>ROUND(N(data!C272),0)</f>
        <v>0</v>
      </c>
      <c r="K2" s="198">
        <f>ROUND(N(data!C273),0)</f>
        <v>1771142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5628588</v>
      </c>
      <c r="P2" s="198">
        <f>ROUND(N(data!C280),0)</f>
        <v>0</v>
      </c>
      <c r="Q2" s="198">
        <f>ROUND(N(data!C283),0)</f>
        <v>0</v>
      </c>
      <c r="R2" s="198">
        <f>ROUND(N(data!C284),0)</f>
        <v>21479</v>
      </c>
      <c r="S2" s="198">
        <f>ROUND(N(data!C285),0)</f>
        <v>7315977</v>
      </c>
      <c r="T2" s="198">
        <f>ROUND(N(data!C286),0)</f>
        <v>0</v>
      </c>
      <c r="U2" s="198">
        <f>ROUND(N(data!C287),0)</f>
        <v>611772</v>
      </c>
      <c r="V2" s="198">
        <f>ROUND(N(data!C288),0)</f>
        <v>13083374</v>
      </c>
      <c r="W2" s="198">
        <f>ROUND(N(data!C289),0)</f>
        <v>154294</v>
      </c>
      <c r="X2" s="198">
        <f>ROUND(N(data!C290),0)</f>
        <v>843263</v>
      </c>
      <c r="Y2" s="198">
        <f>ROUND(N(data!C291),0)</f>
        <v>0</v>
      </c>
      <c r="Z2" s="198">
        <f>ROUND(N(data!C292),0)</f>
        <v>8743589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362497</v>
      </c>
      <c r="AK2" s="198">
        <f>ROUND(N(data!C316),0)</f>
        <v>0</v>
      </c>
      <c r="AL2" s="198">
        <f>ROUND(N(data!C317),0)</f>
        <v>0</v>
      </c>
      <c r="AM2" s="198">
        <f>ROUND(N(data!C318),0)</f>
        <v>0</v>
      </c>
      <c r="AN2" s="198">
        <f>ROUND(N(data!C319),0)</f>
        <v>5392579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0</v>
      </c>
      <c r="BD2" s="198">
        <f>ROUND(N(data!C339),0)</f>
        <v>0</v>
      </c>
      <c r="BE2" s="198">
        <f>ROUND(N(data!C343),0)</f>
        <v>32031803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280.02</v>
      </c>
      <c r="BL2" s="198">
        <f>ROUND(N(data!C358),0)</f>
        <v>95210155</v>
      </c>
      <c r="BM2" s="198">
        <f>ROUND(N(data!C359),0)</f>
        <v>249929604</v>
      </c>
      <c r="BN2" s="198">
        <f>ROUND(N(data!C363),0)</f>
        <v>227248171</v>
      </c>
      <c r="BO2" s="198">
        <f>ROUND(N(data!C364),0)</f>
        <v>5974770</v>
      </c>
      <c r="BP2" s="198">
        <f>ROUND(N(data!C365),0)</f>
        <v>0</v>
      </c>
      <c r="BQ2" s="198">
        <f>ROUND(N(data!D381),0)</f>
        <v>73246</v>
      </c>
      <c r="BR2" s="198">
        <f>ROUND(N(data!C370),0)</f>
        <v>0</v>
      </c>
      <c r="BS2" s="198">
        <f>ROUND(N(data!C371),0)</f>
        <v>16966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1300</v>
      </c>
      <c r="CA2" s="198">
        <f>ROUND(N(data!C379),0)</f>
        <v>35922</v>
      </c>
      <c r="CB2" s="198">
        <f>ROUND(N(data!C380),0)</f>
        <v>19058</v>
      </c>
      <c r="CC2" s="198">
        <f>ROUND(N(data!C382),0)</f>
        <v>0</v>
      </c>
      <c r="CD2" s="198">
        <f>ROUND(N(data!C389),0)</f>
        <v>33287493</v>
      </c>
      <c r="CE2" s="198">
        <f>ROUND(N(data!C390),0)</f>
        <v>7108057</v>
      </c>
      <c r="CF2" s="198">
        <f>ROUND(N(data!C391),0)</f>
        <v>8986463</v>
      </c>
      <c r="CG2" s="198">
        <f>ROUND(N(data!C392),0)</f>
        <v>12648577</v>
      </c>
      <c r="CH2" s="198">
        <f>ROUND(N(data!C393),0)</f>
        <v>1036083</v>
      </c>
      <c r="CI2" s="198">
        <f>ROUND(N(data!C394),0)</f>
        <v>5380672</v>
      </c>
      <c r="CJ2" s="198">
        <f>ROUND(N(data!C395),0)</f>
        <v>2067571</v>
      </c>
      <c r="CK2" s="198">
        <f>ROUND(N(data!C396),0)</f>
        <v>442359</v>
      </c>
      <c r="CL2" s="198">
        <f>ROUND(N(data!C397),0)</f>
        <v>0</v>
      </c>
      <c r="CM2" s="198">
        <f>ROUND(N(data!C398),0)</f>
        <v>1145065</v>
      </c>
      <c r="CN2" s="198">
        <f>ROUND(N(data!C399),0)</f>
        <v>42660</v>
      </c>
      <c r="CO2" s="198">
        <f>ROUND(N(data!C362),0)</f>
        <v>4906894</v>
      </c>
      <c r="CP2" s="198">
        <f>ROUND(N(data!D415),0)</f>
        <v>199690</v>
      </c>
      <c r="CQ2" s="52">
        <f>ROUND(N(data!C401),0)</f>
        <v>0</v>
      </c>
      <c r="CR2" s="52">
        <f>ROUND(N(data!C402),0)</f>
        <v>29814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5821</v>
      </c>
      <c r="DC2" s="52">
        <f>ROUND(N(data!C413),0)</f>
        <v>0</v>
      </c>
      <c r="DD2" s="52">
        <f>ROUND(N(data!C414),0)</f>
        <v>164055</v>
      </c>
      <c r="DE2" s="52">
        <f>ROUND(N(data!C419),0)</f>
        <v>0</v>
      </c>
      <c r="DF2" s="198">
        <f>ROUND(N(data!D420),0)</f>
        <v>841897</v>
      </c>
      <c r="DG2" s="198">
        <f>ROUND(N(data!C422),0)</f>
        <v>0</v>
      </c>
      <c r="DH2" s="198">
        <f>ROUND(N(data!C423),0)</f>
        <v>0</v>
      </c>
    </row>
  </sheetData>
  <sheetProtection algorithmName="SHA-512" hashValue="VYzaNzWr/VNgoYwwf8XKtGzQMoynOiz8qr7RNCfaVod2Ox3wL4mVzW2z+ai1zLTT+h+uVQXByyoJhh1CI2hFfg==" saltValue="67g1eurXGcGC6CWWP52ZN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1345</v>
      </c>
      <c r="B1" s="12" t="s">
        <v>1346</v>
      </c>
      <c r="C1" s="10" t="s">
        <v>1347</v>
      </c>
      <c r="D1" s="12" t="s">
        <v>1348</v>
      </c>
      <c r="E1" s="10" t="s">
        <v>1349</v>
      </c>
      <c r="F1" s="10" t="s">
        <v>1350</v>
      </c>
      <c r="G1" s="10" t="s">
        <v>1351</v>
      </c>
      <c r="H1" s="10" t="s">
        <v>1352</v>
      </c>
      <c r="I1" s="10" t="s">
        <v>1353</v>
      </c>
      <c r="J1" s="10" t="s">
        <v>1354</v>
      </c>
      <c r="K1" s="10" t="s">
        <v>1355</v>
      </c>
      <c r="L1" s="10" t="s">
        <v>1356</v>
      </c>
      <c r="M1" s="10" t="s">
        <v>1357</v>
      </c>
      <c r="N1" s="10" t="s">
        <v>1358</v>
      </c>
      <c r="O1" s="10" t="s">
        <v>1359</v>
      </c>
      <c r="P1" s="10" t="s">
        <v>1327</v>
      </c>
      <c r="Q1" s="10" t="s">
        <v>1328</v>
      </c>
      <c r="R1" s="10" t="s">
        <v>1329</v>
      </c>
      <c r="S1" s="10" t="s">
        <v>1330</v>
      </c>
      <c r="T1" s="10" t="s">
        <v>1331</v>
      </c>
      <c r="U1" s="10" t="s">
        <v>1332</v>
      </c>
      <c r="V1" s="10" t="s">
        <v>1333</v>
      </c>
      <c r="W1" s="10" t="s">
        <v>1334</v>
      </c>
      <c r="X1" s="10" t="s">
        <v>1335</v>
      </c>
      <c r="Y1" s="10" t="s">
        <v>1336</v>
      </c>
      <c r="Z1" s="10" t="s">
        <v>1337</v>
      </c>
      <c r="AA1" s="10" t="s">
        <v>1338</v>
      </c>
      <c r="AB1" s="10" t="s">
        <v>1339</v>
      </c>
      <c r="AC1" s="10" t="s">
        <v>1340</v>
      </c>
      <c r="AD1" s="10" t="s">
        <v>1360</v>
      </c>
      <c r="AE1" s="10" t="s">
        <v>1361</v>
      </c>
      <c r="AF1" s="10" t="s">
        <v>1362</v>
      </c>
      <c r="AG1" s="10" t="s">
        <v>1363</v>
      </c>
      <c r="AH1" s="10" t="s">
        <v>1364</v>
      </c>
      <c r="AI1" s="10" t="s">
        <v>1365</v>
      </c>
      <c r="AJ1" s="10" t="s">
        <v>1366</v>
      </c>
      <c r="AK1" s="10" t="s">
        <v>1367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106</v>
      </c>
      <c r="B2" s="200" t="str">
        <f>RIGHT(data!$C$96,4)</f>
        <v>2024</v>
      </c>
      <c r="C2" s="12" t="str">
        <f>data!C$55</f>
        <v>6010</v>
      </c>
      <c r="D2" s="12" t="s">
        <v>1161</v>
      </c>
      <c r="E2" s="198">
        <f>ROUND(N(data!C59), 0)</f>
        <v>1662</v>
      </c>
      <c r="F2" s="271">
        <f>ROUND(N(data!C60), 2)</f>
        <v>14.27</v>
      </c>
      <c r="G2" s="198">
        <f>ROUND(N(data!C61), 0)</f>
        <v>1741202</v>
      </c>
      <c r="H2" s="198">
        <f>ROUND(N(data!C62), 0)</f>
        <v>371808</v>
      </c>
      <c r="I2" s="198">
        <f>ROUND(N(data!C63), 0)</f>
        <v>220894</v>
      </c>
      <c r="J2" s="198">
        <f>ROUND(N(data!C64), 0)</f>
        <v>161895</v>
      </c>
      <c r="K2" s="198">
        <f>ROUND(N(data!C65), 0)</f>
        <v>0</v>
      </c>
      <c r="L2" s="198">
        <f>ROUND(N(data!C66), 0)</f>
        <v>738</v>
      </c>
      <c r="M2" s="198">
        <f>ROUND(N(data!C67), 0)</f>
        <v>85694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9285338</v>
      </c>
      <c r="AF2" s="198">
        <f>ROUND(N(data!C87), 0)</f>
        <v>9146497</v>
      </c>
      <c r="AG2" s="198">
        <f>ROUND(N(data!C90), 0)</f>
        <v>3704</v>
      </c>
      <c r="AH2" s="198">
        <f>ROUND(N(data!C91), 0)</f>
        <v>4654</v>
      </c>
      <c r="AI2" s="198">
        <f>ROUND(N(data!C92), 0)</f>
        <v>1853</v>
      </c>
      <c r="AJ2" s="198">
        <f>ROUND(N(data!C93), 0)</f>
        <v>19745</v>
      </c>
      <c r="AK2" s="271">
        <f>ROUND(N(data!C94), 2)</f>
        <v>12.79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106</v>
      </c>
      <c r="B3" s="200" t="str">
        <f>RIGHT(data!$C$96,4)</f>
        <v>2024</v>
      </c>
      <c r="C3" s="12" t="str">
        <f>data!D$55</f>
        <v>6030</v>
      </c>
      <c r="D3" s="12" t="s">
        <v>1161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106</v>
      </c>
      <c r="B4" s="200" t="str">
        <f>RIGHT(data!$C$96,4)</f>
        <v>2024</v>
      </c>
      <c r="C4" s="12" t="str">
        <f>data!E$55</f>
        <v>6070</v>
      </c>
      <c r="D4" s="12" t="s">
        <v>1161</v>
      </c>
      <c r="E4" s="198">
        <f>ROUND(N(data!E59), 0)</f>
        <v>6728</v>
      </c>
      <c r="F4" s="271">
        <f>ROUND(N(data!E60), 2)</f>
        <v>44.42</v>
      </c>
      <c r="G4" s="198">
        <f>ROUND(N(data!E61), 0)</f>
        <v>4818601</v>
      </c>
      <c r="H4" s="198">
        <f>ROUND(N(data!E62), 0)</f>
        <v>1028942</v>
      </c>
      <c r="I4" s="198">
        <f>ROUND(N(data!E63), 0)</f>
        <v>2667588</v>
      </c>
      <c r="J4" s="198">
        <f>ROUND(N(data!E64), 0)</f>
        <v>555971</v>
      </c>
      <c r="K4" s="198">
        <f>ROUND(N(data!E65), 0)</f>
        <v>0</v>
      </c>
      <c r="L4" s="198">
        <f>ROUND(N(data!E66), 0)</f>
        <v>5159</v>
      </c>
      <c r="M4" s="198">
        <f>ROUND(N(data!E67), 0)</f>
        <v>136522</v>
      </c>
      <c r="N4" s="198">
        <f>ROUND(N(data!E68), 0)</f>
        <v>45924</v>
      </c>
      <c r="O4" s="198">
        <f>ROUND(N(data!E69), 0)</f>
        <v>735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735</v>
      </c>
      <c r="AD4" s="198">
        <f>ROUND(N(data!E84), 0)</f>
        <v>0</v>
      </c>
      <c r="AE4" s="198">
        <f>ROUND(N(data!E89), 0)</f>
        <v>26630018</v>
      </c>
      <c r="AF4" s="198">
        <f>ROUND(N(data!E87), 0)</f>
        <v>24781517</v>
      </c>
      <c r="AG4" s="198">
        <f>ROUND(N(data!E90), 0)</f>
        <v>5901</v>
      </c>
      <c r="AH4" s="198">
        <f>ROUND(N(data!E91), 0)</f>
        <v>18838</v>
      </c>
      <c r="AI4" s="198">
        <f>ROUND(N(data!E92), 0)</f>
        <v>2951</v>
      </c>
      <c r="AJ4" s="198">
        <f>ROUND(N(data!E93), 0)</f>
        <v>78198</v>
      </c>
      <c r="AK4" s="271">
        <f>ROUND(N(data!E94), 2)</f>
        <v>23.62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106</v>
      </c>
      <c r="B5" s="200" t="str">
        <f>RIGHT(data!$C$96,4)</f>
        <v>2024</v>
      </c>
      <c r="C5" s="12" t="str">
        <f>data!F$55</f>
        <v>6100</v>
      </c>
      <c r="D5" s="12" t="s">
        <v>1161</v>
      </c>
      <c r="E5" s="198">
        <f>ROUND(N(data!F59), 0)</f>
        <v>184</v>
      </c>
      <c r="F5" s="271">
        <f>ROUND(N(data!F60), 2)</f>
        <v>5.34</v>
      </c>
      <c r="G5" s="198">
        <f>ROUND(N(data!F61), 0)</f>
        <v>837032</v>
      </c>
      <c r="H5" s="198">
        <f>ROUND(N(data!F62), 0)</f>
        <v>178736</v>
      </c>
      <c r="I5" s="198">
        <f>ROUND(N(data!F63), 0)</f>
        <v>282578</v>
      </c>
      <c r="J5" s="198">
        <f>ROUND(N(data!F64), 0)</f>
        <v>9205</v>
      </c>
      <c r="K5" s="198">
        <f>ROUND(N(data!F65), 0)</f>
        <v>0</v>
      </c>
      <c r="L5" s="198">
        <f>ROUND(N(data!F66), 0)</f>
        <v>19694</v>
      </c>
      <c r="M5" s="198">
        <f>ROUND(N(data!F67), 0)</f>
        <v>83427</v>
      </c>
      <c r="N5" s="198">
        <f>ROUND(N(data!F68), 0)</f>
        <v>462</v>
      </c>
      <c r="O5" s="198">
        <f>ROUND(N(data!F69), 0)</f>
        <v>947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947</v>
      </c>
      <c r="AD5" s="198">
        <f>ROUND(N(data!F84), 0)</f>
        <v>0</v>
      </c>
      <c r="AE5" s="198">
        <f>ROUND(N(data!F89), 0)</f>
        <v>683347</v>
      </c>
      <c r="AF5" s="198">
        <f>ROUND(N(data!F87), 0)</f>
        <v>598152</v>
      </c>
      <c r="AG5" s="198">
        <f>ROUND(N(data!F90), 0)</f>
        <v>3606</v>
      </c>
      <c r="AH5" s="198">
        <f>ROUND(N(data!F91), 0)</f>
        <v>515</v>
      </c>
      <c r="AI5" s="198">
        <f>ROUND(N(data!F92), 0)</f>
        <v>1804</v>
      </c>
      <c r="AJ5" s="198">
        <f>ROUND(N(data!F93), 0)</f>
        <v>8018</v>
      </c>
      <c r="AK5" s="271">
        <f>ROUND(N(data!F94), 2)</f>
        <v>4.6900000000000004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106</v>
      </c>
      <c r="B6" s="200" t="str">
        <f>RIGHT(data!$C$96,4)</f>
        <v>2024</v>
      </c>
      <c r="C6" s="12" t="str">
        <f>data!G$55</f>
        <v>6120</v>
      </c>
      <c r="D6" s="12" t="s">
        <v>1161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106</v>
      </c>
      <c r="B7" s="200" t="str">
        <f>RIGHT(data!$C$96,4)</f>
        <v>2024</v>
      </c>
      <c r="C7" s="12" t="str">
        <f>data!H$55</f>
        <v>6140</v>
      </c>
      <c r="D7" s="12" t="s">
        <v>1161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106</v>
      </c>
      <c r="B8" s="200" t="str">
        <f>RIGHT(data!$C$96,4)</f>
        <v>2024</v>
      </c>
      <c r="C8" s="12" t="str">
        <f>data!I$55</f>
        <v>6150</v>
      </c>
      <c r="D8" s="12" t="s">
        <v>1161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106</v>
      </c>
      <c r="B9" s="200" t="str">
        <f>RIGHT(data!$C$96,4)</f>
        <v>2024</v>
      </c>
      <c r="C9" s="12" t="str">
        <f>data!J$55</f>
        <v>6170</v>
      </c>
      <c r="D9" s="12" t="s">
        <v>1161</v>
      </c>
      <c r="E9" s="198">
        <f>ROUND(N(data!J59), 0)</f>
        <v>128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5505</v>
      </c>
      <c r="K9" s="198">
        <f>ROUND(N(data!J65), 0)</f>
        <v>0</v>
      </c>
      <c r="L9" s="198">
        <f>ROUND(N(data!J66), 0)</f>
        <v>180</v>
      </c>
      <c r="M9" s="198">
        <f>ROUND(N(data!J67), 0)</f>
        <v>3771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255852</v>
      </c>
      <c r="AF9" s="198">
        <f>ROUND(N(data!J87), 0)</f>
        <v>252759</v>
      </c>
      <c r="AG9" s="198">
        <f>ROUND(N(data!J90), 0)</f>
        <v>163</v>
      </c>
      <c r="AH9" s="198">
        <f>ROUND(N(data!J91), 0)</f>
        <v>0</v>
      </c>
      <c r="AI9" s="198">
        <f>ROUND(N(data!J92), 0)</f>
        <v>82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106</v>
      </c>
      <c r="B10" s="200" t="str">
        <f>RIGHT(data!$C$96,4)</f>
        <v>2024</v>
      </c>
      <c r="C10" s="12" t="str">
        <f>data!K$55</f>
        <v>6200</v>
      </c>
      <c r="D10" s="12" t="s">
        <v>1161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106</v>
      </c>
      <c r="B11" s="200" t="str">
        <f>RIGHT(data!$C$96,4)</f>
        <v>2024</v>
      </c>
      <c r="C11" s="12" t="str">
        <f>data!L$55</f>
        <v>6210</v>
      </c>
      <c r="D11" s="12" t="s">
        <v>1161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106</v>
      </c>
      <c r="B12" s="200" t="str">
        <f>RIGHT(data!$C$96,4)</f>
        <v>2024</v>
      </c>
      <c r="C12" s="12" t="str">
        <f>data!M$55</f>
        <v>6330</v>
      </c>
      <c r="D12" s="12" t="s">
        <v>1161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106</v>
      </c>
      <c r="B13" s="200" t="str">
        <f>RIGHT(data!$C$96,4)</f>
        <v>2024</v>
      </c>
      <c r="C13" s="12" t="str">
        <f>data!N$55</f>
        <v>6400</v>
      </c>
      <c r="D13" s="12" t="s">
        <v>1161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106</v>
      </c>
      <c r="B14" s="200" t="str">
        <f>RIGHT(data!$C$96,4)</f>
        <v>2024</v>
      </c>
      <c r="C14" s="12" t="str">
        <f>data!O$55</f>
        <v>7010</v>
      </c>
      <c r="D14" s="12" t="s">
        <v>1161</v>
      </c>
      <c r="E14" s="198">
        <f>ROUND(N(data!O59), 0)</f>
        <v>79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42141</v>
      </c>
      <c r="K14" s="198">
        <f>ROUND(N(data!O65), 0)</f>
        <v>0</v>
      </c>
      <c r="L14" s="198">
        <f>ROUND(N(data!O66), 0)</f>
        <v>0</v>
      </c>
      <c r="M14" s="198">
        <f>ROUND(N(data!O67), 0)</f>
        <v>22742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521706</v>
      </c>
      <c r="AF14" s="198">
        <f>ROUND(N(data!O87), 0)</f>
        <v>405375</v>
      </c>
      <c r="AG14" s="198">
        <f>ROUND(N(data!O90), 0)</f>
        <v>983</v>
      </c>
      <c r="AH14" s="198">
        <f>ROUND(N(data!O91), 0)</f>
        <v>0</v>
      </c>
      <c r="AI14" s="198">
        <f>ROUND(N(data!O92), 0)</f>
        <v>492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106</v>
      </c>
      <c r="B15" s="200" t="str">
        <f>RIGHT(data!$C$96,4)</f>
        <v>2024</v>
      </c>
      <c r="C15" s="12" t="str">
        <f>data!P$55</f>
        <v>7020</v>
      </c>
      <c r="D15" s="12" t="s">
        <v>1161</v>
      </c>
      <c r="E15" s="198">
        <f>ROUND(N(data!P59), 0)</f>
        <v>224818</v>
      </c>
      <c r="F15" s="271">
        <f>ROUND(N(data!P60), 2)</f>
        <v>14.49</v>
      </c>
      <c r="G15" s="198">
        <f>ROUND(N(data!P61), 0)</f>
        <v>1639926</v>
      </c>
      <c r="H15" s="198">
        <f>ROUND(N(data!P62), 0)</f>
        <v>350182</v>
      </c>
      <c r="I15" s="198">
        <f>ROUND(N(data!P63), 0)</f>
        <v>400436</v>
      </c>
      <c r="J15" s="198">
        <f>ROUND(N(data!P64), 0)</f>
        <v>4586094</v>
      </c>
      <c r="K15" s="198">
        <f>ROUND(N(data!P65), 0)</f>
        <v>0</v>
      </c>
      <c r="L15" s="198">
        <f>ROUND(N(data!P66), 0)</f>
        <v>436825</v>
      </c>
      <c r="M15" s="198">
        <f>ROUND(N(data!P67), 0)</f>
        <v>112878</v>
      </c>
      <c r="N15" s="198">
        <f>ROUND(N(data!P68), 0)</f>
        <v>-10337</v>
      </c>
      <c r="O15" s="198">
        <f>ROUND(N(data!P69), 0)</f>
        <v>-690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-690</v>
      </c>
      <c r="AD15" s="198">
        <f>ROUND(N(data!P84), 0)</f>
        <v>0</v>
      </c>
      <c r="AE15" s="198">
        <f>ROUND(N(data!P89), 0)</f>
        <v>43147378</v>
      </c>
      <c r="AF15" s="198">
        <f>ROUND(N(data!P87), 0)</f>
        <v>8347306</v>
      </c>
      <c r="AG15" s="198">
        <f>ROUND(N(data!P90), 0)</f>
        <v>4879</v>
      </c>
      <c r="AH15" s="198">
        <f>ROUND(N(data!P91), 0)</f>
        <v>0</v>
      </c>
      <c r="AI15" s="198">
        <f>ROUND(N(data!P92), 0)</f>
        <v>2440</v>
      </c>
      <c r="AJ15" s="198">
        <f>ROUND(N(data!P93), 0)</f>
        <v>39542</v>
      </c>
      <c r="AK15" s="271">
        <f>ROUND(N(data!P94), 2)</f>
        <v>5.35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106</v>
      </c>
      <c r="B16" s="200" t="str">
        <f>RIGHT(data!$C$96,4)</f>
        <v>2024</v>
      </c>
      <c r="C16" s="12" t="str">
        <f>data!Q$55</f>
        <v>7030</v>
      </c>
      <c r="D16" s="12" t="s">
        <v>1161</v>
      </c>
      <c r="E16" s="198">
        <f>ROUND(N(data!Q59), 0)</f>
        <v>107406</v>
      </c>
      <c r="F16" s="271">
        <f>ROUND(N(data!Q60), 2)</f>
        <v>9.76</v>
      </c>
      <c r="G16" s="198">
        <f>ROUND(N(data!Q61), 0)</f>
        <v>1478624</v>
      </c>
      <c r="H16" s="198">
        <f>ROUND(N(data!Q62), 0)</f>
        <v>315739</v>
      </c>
      <c r="I16" s="198">
        <f>ROUND(N(data!Q63), 0)</f>
        <v>128769</v>
      </c>
      <c r="J16" s="198">
        <f>ROUND(N(data!Q64), 0)</f>
        <v>86781</v>
      </c>
      <c r="K16" s="198">
        <f>ROUND(N(data!Q65), 0)</f>
        <v>0</v>
      </c>
      <c r="L16" s="198">
        <f>ROUND(N(data!Q66), 0)</f>
        <v>0</v>
      </c>
      <c r="M16" s="198">
        <f>ROUND(N(data!Q67), 0)</f>
        <v>18184</v>
      </c>
      <c r="N16" s="198">
        <f>ROUND(N(data!Q68), 0)</f>
        <v>24017</v>
      </c>
      <c r="O16" s="198">
        <f>ROUND(N(data!Q69), 0)</f>
        <v>6006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6006</v>
      </c>
      <c r="AD16" s="198">
        <f>ROUND(N(data!Q84), 0)</f>
        <v>0</v>
      </c>
      <c r="AE16" s="198">
        <f>ROUND(N(data!Q89), 0)</f>
        <v>4287542</v>
      </c>
      <c r="AF16" s="198">
        <f>ROUND(N(data!Q87), 0)</f>
        <v>586707</v>
      </c>
      <c r="AG16" s="198">
        <f>ROUND(N(data!Q90), 0)</f>
        <v>786</v>
      </c>
      <c r="AH16" s="198">
        <f>ROUND(N(data!Q91), 0)</f>
        <v>0</v>
      </c>
      <c r="AI16" s="198">
        <f>ROUND(N(data!Q92), 0)</f>
        <v>393</v>
      </c>
      <c r="AJ16" s="198">
        <f>ROUND(N(data!Q93), 0)</f>
        <v>22517</v>
      </c>
      <c r="AK16" s="271">
        <f>ROUND(N(data!Q94), 2)</f>
        <v>8.8000000000000007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106</v>
      </c>
      <c r="B17" s="200" t="str">
        <f>RIGHT(data!$C$96,4)</f>
        <v>2024</v>
      </c>
      <c r="C17" s="12" t="str">
        <f>data!R$55</f>
        <v>7040</v>
      </c>
      <c r="D17" s="12" t="s">
        <v>1161</v>
      </c>
      <c r="E17" s="198">
        <f>ROUND(N(data!R59), 0)</f>
        <v>225009</v>
      </c>
      <c r="F17" s="271">
        <f>ROUND(N(data!R60), 2)</f>
        <v>1.05</v>
      </c>
      <c r="G17" s="198">
        <f>ROUND(N(data!R61), 0)</f>
        <v>87432</v>
      </c>
      <c r="H17" s="198">
        <f>ROUND(N(data!R62), 0)</f>
        <v>18670</v>
      </c>
      <c r="I17" s="198">
        <f>ROUND(N(data!R63), 0)</f>
        <v>1538898</v>
      </c>
      <c r="J17" s="198">
        <f>ROUND(N(data!R64), 0)</f>
        <v>133209</v>
      </c>
      <c r="K17" s="198">
        <f>ROUND(N(data!R65), 0)</f>
        <v>0</v>
      </c>
      <c r="L17" s="198">
        <f>ROUND(N(data!R66), 0)</f>
        <v>7834</v>
      </c>
      <c r="M17" s="198">
        <f>ROUND(N(data!R67), 0)</f>
        <v>3748</v>
      </c>
      <c r="N17" s="198">
        <f>ROUND(N(data!R68), 0)</f>
        <v>0</v>
      </c>
      <c r="O17" s="198">
        <f>ROUND(N(data!R69), 0)</f>
        <v>5247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5247</v>
      </c>
      <c r="AD17" s="198">
        <f>ROUND(N(data!R84), 0)</f>
        <v>0</v>
      </c>
      <c r="AE17" s="198">
        <f>ROUND(N(data!R89), 0)</f>
        <v>4275573</v>
      </c>
      <c r="AF17" s="198">
        <f>ROUND(N(data!R87), 0)</f>
        <v>1048011</v>
      </c>
      <c r="AG17" s="198">
        <f>ROUND(N(data!R90), 0)</f>
        <v>162</v>
      </c>
      <c r="AH17" s="198">
        <f>ROUND(N(data!R91), 0)</f>
        <v>0</v>
      </c>
      <c r="AI17" s="198">
        <f>ROUND(N(data!R92), 0)</f>
        <v>81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106</v>
      </c>
      <c r="B18" s="200" t="str">
        <f>RIGHT(data!$C$96,4)</f>
        <v>2024</v>
      </c>
      <c r="C18" s="12" t="str">
        <f>data!S$55</f>
        <v>7050</v>
      </c>
      <c r="D18" s="12" t="s">
        <v>1161</v>
      </c>
      <c r="E18" s="198">
        <f>ROUND(N(data!S59), 0)</f>
        <v>0</v>
      </c>
      <c r="F18" s="271">
        <f>ROUND(N(data!S60), 2)</f>
        <v>2.96</v>
      </c>
      <c r="G18" s="198">
        <f>ROUND(N(data!S61), 0)</f>
        <v>176316</v>
      </c>
      <c r="H18" s="198">
        <f>ROUND(N(data!S62), 0)</f>
        <v>37650</v>
      </c>
      <c r="I18" s="198">
        <f>ROUND(N(data!S63), 0)</f>
        <v>70821</v>
      </c>
      <c r="J18" s="198">
        <f>ROUND(N(data!S64), 0)</f>
        <v>175753</v>
      </c>
      <c r="K18" s="198">
        <f>ROUND(N(data!S65), 0)</f>
        <v>0</v>
      </c>
      <c r="L18" s="198">
        <f>ROUND(N(data!S66), 0)</f>
        <v>57123</v>
      </c>
      <c r="M18" s="198">
        <f>ROUND(N(data!S67), 0)</f>
        <v>34402</v>
      </c>
      <c r="N18" s="198">
        <f>ROUND(N(data!S68), 0)</f>
        <v>0</v>
      </c>
      <c r="O18" s="198">
        <f>ROUND(N(data!S69), 0)</f>
        <v>32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32</v>
      </c>
      <c r="AD18" s="198">
        <f>ROUND(N(data!S84), 0)</f>
        <v>0</v>
      </c>
      <c r="AE18" s="198">
        <f>ROUND(N(data!S89), 0)</f>
        <v>12814569</v>
      </c>
      <c r="AF18" s="198">
        <f>ROUND(N(data!S87), 0)</f>
        <v>1719672</v>
      </c>
      <c r="AG18" s="198">
        <f>ROUND(N(data!S90), 0)</f>
        <v>1487</v>
      </c>
      <c r="AH18" s="198">
        <f>ROUND(N(data!S91), 0)</f>
        <v>0</v>
      </c>
      <c r="AI18" s="198">
        <f>ROUND(N(data!S92), 0)</f>
        <v>744</v>
      </c>
      <c r="AJ18" s="198">
        <f>ROUND(N(data!S93), 0)</f>
        <v>507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106</v>
      </c>
      <c r="B19" s="200" t="str">
        <f>RIGHT(data!$C$96,4)</f>
        <v>2024</v>
      </c>
      <c r="C19" s="12" t="str">
        <f>data!T$55</f>
        <v>7060</v>
      </c>
      <c r="D19" s="12" t="s">
        <v>1161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27965</v>
      </c>
      <c r="K19" s="198">
        <f>ROUND(N(data!T65), 0)</f>
        <v>0</v>
      </c>
      <c r="L19" s="198">
        <f>ROUND(N(data!T66), 0)</f>
        <v>0</v>
      </c>
      <c r="M19" s="198">
        <f>ROUND(N(data!T67), 0)</f>
        <v>5714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1151551</v>
      </c>
      <c r="AF19" s="198">
        <f>ROUND(N(data!T87), 0)</f>
        <v>522514</v>
      </c>
      <c r="AG19" s="198">
        <f>ROUND(N(data!T90), 0)</f>
        <v>247</v>
      </c>
      <c r="AH19" s="198">
        <f>ROUND(N(data!T91), 0)</f>
        <v>0</v>
      </c>
      <c r="AI19" s="198">
        <f>ROUND(N(data!T92), 0)</f>
        <v>124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106</v>
      </c>
      <c r="B20" s="200" t="str">
        <f>RIGHT(data!$C$96,4)</f>
        <v>2024</v>
      </c>
      <c r="C20" s="12" t="str">
        <f>data!U$55</f>
        <v>7070</v>
      </c>
      <c r="D20" s="12" t="s">
        <v>1161</v>
      </c>
      <c r="E20" s="198">
        <f>ROUND(N(data!U59), 0)</f>
        <v>293690</v>
      </c>
      <c r="F20" s="271">
        <f>ROUND(N(data!U60), 2)</f>
        <v>18.32</v>
      </c>
      <c r="G20" s="198">
        <f>ROUND(N(data!U61), 0)</f>
        <v>1659125</v>
      </c>
      <c r="H20" s="198">
        <f>ROUND(N(data!U62), 0)</f>
        <v>354282</v>
      </c>
      <c r="I20" s="198">
        <f>ROUND(N(data!U63), 0)</f>
        <v>107463</v>
      </c>
      <c r="J20" s="198">
        <f>ROUND(N(data!U64), 0)</f>
        <v>2376023</v>
      </c>
      <c r="K20" s="198">
        <f>ROUND(N(data!U65), 0)</f>
        <v>0</v>
      </c>
      <c r="L20" s="198">
        <f>ROUND(N(data!U66), 0)</f>
        <v>430644</v>
      </c>
      <c r="M20" s="198">
        <f>ROUND(N(data!U67), 0)</f>
        <v>43957</v>
      </c>
      <c r="N20" s="198">
        <f>ROUND(N(data!U68), 0)</f>
        <v>0</v>
      </c>
      <c r="O20" s="198">
        <f>ROUND(N(data!U69), 0)</f>
        <v>21743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21743</v>
      </c>
      <c r="AD20" s="198">
        <f>ROUND(N(data!U84), 0)</f>
        <v>0</v>
      </c>
      <c r="AE20" s="198">
        <f>ROUND(N(data!U89), 0)</f>
        <v>45612405</v>
      </c>
      <c r="AF20" s="198">
        <f>ROUND(N(data!U87), 0)</f>
        <v>11147141</v>
      </c>
      <c r="AG20" s="198">
        <f>ROUND(N(data!U90), 0)</f>
        <v>1900</v>
      </c>
      <c r="AH20" s="198">
        <f>ROUND(N(data!U91), 0)</f>
        <v>0</v>
      </c>
      <c r="AI20" s="198">
        <f>ROUND(N(data!U92), 0)</f>
        <v>950</v>
      </c>
      <c r="AJ20" s="198">
        <f>ROUND(N(data!U93), 0)</f>
        <v>25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106</v>
      </c>
      <c r="B21" s="200" t="str">
        <f>RIGHT(data!$C$96,4)</f>
        <v>2024</v>
      </c>
      <c r="C21" s="12" t="str">
        <f>data!V$55</f>
        <v>7110</v>
      </c>
      <c r="D21" s="12" t="s">
        <v>1161</v>
      </c>
      <c r="E21" s="198">
        <f>ROUND(N(data!V59), 0)</f>
        <v>1019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9886</v>
      </c>
      <c r="K21" s="198">
        <f>ROUND(N(data!V65), 0)</f>
        <v>0</v>
      </c>
      <c r="L21" s="198">
        <f>ROUND(N(data!V66), 0)</f>
        <v>-2170</v>
      </c>
      <c r="M21" s="198">
        <f>ROUND(N(data!V67), 0)</f>
        <v>1990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857685</v>
      </c>
      <c r="AF21" s="198">
        <f>ROUND(N(data!V87), 0)</f>
        <v>56235</v>
      </c>
      <c r="AG21" s="198">
        <f>ROUND(N(data!V90), 0)</f>
        <v>86</v>
      </c>
      <c r="AH21" s="198">
        <f>ROUND(N(data!V91), 0)</f>
        <v>0</v>
      </c>
      <c r="AI21" s="198">
        <f>ROUND(N(data!V92), 0)</f>
        <v>43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106</v>
      </c>
      <c r="B22" s="200" t="str">
        <f>RIGHT(data!$C$96,4)</f>
        <v>2024</v>
      </c>
      <c r="C22" s="12" t="str">
        <f>data!W$55</f>
        <v>7120</v>
      </c>
      <c r="D22" s="12" t="s">
        <v>1161</v>
      </c>
      <c r="E22" s="198">
        <f>ROUND(N(data!W59), 0)</f>
        <v>18559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26770</v>
      </c>
      <c r="K22" s="198">
        <f>ROUND(N(data!W65), 0)</f>
        <v>0</v>
      </c>
      <c r="L22" s="198">
        <f>ROUND(N(data!W66), 0)</f>
        <v>109990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6769436</v>
      </c>
      <c r="AF22" s="198">
        <f>ROUND(N(data!W87), 0)</f>
        <v>821876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3365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106</v>
      </c>
      <c r="B23" s="200" t="str">
        <f>RIGHT(data!$C$96,4)</f>
        <v>2024</v>
      </c>
      <c r="C23" s="12" t="str">
        <f>data!X$55</f>
        <v>7130</v>
      </c>
      <c r="D23" s="12" t="s">
        <v>1161</v>
      </c>
      <c r="E23" s="198">
        <f>ROUND(N(data!X59), 0)</f>
        <v>94218</v>
      </c>
      <c r="F23" s="271">
        <f>ROUND(N(data!X60), 2)</f>
        <v>1</v>
      </c>
      <c r="G23" s="198">
        <f>ROUND(N(data!X61), 0)</f>
        <v>134188</v>
      </c>
      <c r="H23" s="198">
        <f>ROUND(N(data!X62), 0)</f>
        <v>28654</v>
      </c>
      <c r="I23" s="198">
        <f>ROUND(N(data!X63), 0)</f>
        <v>0</v>
      </c>
      <c r="J23" s="198">
        <f>ROUND(N(data!X64), 0)</f>
        <v>275798</v>
      </c>
      <c r="K23" s="198">
        <f>ROUND(N(data!X65), 0)</f>
        <v>0</v>
      </c>
      <c r="L23" s="198">
        <f>ROUND(N(data!X66), 0)</f>
        <v>209105</v>
      </c>
      <c r="M23" s="198">
        <f>ROUND(N(data!X67), 0)</f>
        <v>11151</v>
      </c>
      <c r="N23" s="198">
        <f>ROUND(N(data!X68), 0)</f>
        <v>0</v>
      </c>
      <c r="O23" s="198">
        <f>ROUND(N(data!X69), 0)</f>
        <v>261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261</v>
      </c>
      <c r="AD23" s="198">
        <f>ROUND(N(data!X84), 0)</f>
        <v>0</v>
      </c>
      <c r="AE23" s="198">
        <f>ROUND(N(data!X89), 0)</f>
        <v>44072766</v>
      </c>
      <c r="AF23" s="198">
        <f>ROUND(N(data!X87), 0)</f>
        <v>7378696</v>
      </c>
      <c r="AG23" s="198">
        <f>ROUND(N(data!X90), 0)</f>
        <v>482</v>
      </c>
      <c r="AH23" s="198">
        <f>ROUND(N(data!X91), 0)</f>
        <v>0</v>
      </c>
      <c r="AI23" s="198">
        <f>ROUND(N(data!X92), 0)</f>
        <v>241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106</v>
      </c>
      <c r="B24" s="200" t="str">
        <f>RIGHT(data!$C$96,4)</f>
        <v>2024</v>
      </c>
      <c r="C24" s="12" t="str">
        <f>data!Y$55</f>
        <v>7140</v>
      </c>
      <c r="D24" s="12" t="s">
        <v>1161</v>
      </c>
      <c r="E24" s="198">
        <f>ROUND(N(data!Y59), 0)</f>
        <v>75049</v>
      </c>
      <c r="F24" s="271">
        <f>ROUND(N(data!Y60), 2)</f>
        <v>19.36</v>
      </c>
      <c r="G24" s="198">
        <f>ROUND(N(data!Y61), 0)</f>
        <v>2358278</v>
      </c>
      <c r="H24" s="198">
        <f>ROUND(N(data!Y62), 0)</f>
        <v>503576</v>
      </c>
      <c r="I24" s="198">
        <f>ROUND(N(data!Y63), 0)</f>
        <v>825728</v>
      </c>
      <c r="J24" s="198">
        <f>ROUND(N(data!Y64), 0)</f>
        <v>144135</v>
      </c>
      <c r="K24" s="198">
        <f>ROUND(N(data!Y65), 0)</f>
        <v>0</v>
      </c>
      <c r="L24" s="198">
        <f>ROUND(N(data!Y66), 0)</f>
        <v>278227</v>
      </c>
      <c r="M24" s="198">
        <f>ROUND(N(data!Y67), 0)</f>
        <v>91732</v>
      </c>
      <c r="N24" s="198">
        <f>ROUND(N(data!Y68), 0)</f>
        <v>0</v>
      </c>
      <c r="O24" s="198">
        <f>ROUND(N(data!Y69), 0)</f>
        <v>3116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3116</v>
      </c>
      <c r="AD24" s="198">
        <f>ROUND(N(data!Y84), 0)</f>
        <v>0</v>
      </c>
      <c r="AE24" s="198">
        <f>ROUND(N(data!Y89), 0)</f>
        <v>23984887</v>
      </c>
      <c r="AF24" s="198">
        <f>ROUND(N(data!Y87), 0)</f>
        <v>3379139</v>
      </c>
      <c r="AG24" s="198">
        <f>ROUND(N(data!Y90), 0)</f>
        <v>3965</v>
      </c>
      <c r="AH24" s="198">
        <f>ROUND(N(data!Y91), 0)</f>
        <v>0</v>
      </c>
      <c r="AI24" s="198">
        <f>ROUND(N(data!Y92), 0)</f>
        <v>1983</v>
      </c>
      <c r="AJ24" s="198">
        <f>ROUND(N(data!Y93), 0)</f>
        <v>43397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106</v>
      </c>
      <c r="B25" s="200" t="str">
        <f>RIGHT(data!$C$96,4)</f>
        <v>2024</v>
      </c>
      <c r="C25" s="12" t="str">
        <f>data!Z$55</f>
        <v>7150</v>
      </c>
      <c r="D25" s="12" t="s">
        <v>1161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106</v>
      </c>
      <c r="B26" s="200" t="str">
        <f>RIGHT(data!$C$96,4)</f>
        <v>2024</v>
      </c>
      <c r="C26" s="12" t="str">
        <f>data!AA$55</f>
        <v>7160</v>
      </c>
      <c r="D26" s="12" t="s">
        <v>1161</v>
      </c>
      <c r="E26" s="198">
        <f>ROUND(N(data!AA59), 0)</f>
        <v>5753</v>
      </c>
      <c r="F26" s="271">
        <f>ROUND(N(data!AA60), 2)</f>
        <v>1.06</v>
      </c>
      <c r="G26" s="198">
        <f>ROUND(N(data!AA61), 0)</f>
        <v>152323</v>
      </c>
      <c r="H26" s="198">
        <f>ROUND(N(data!AA62), 0)</f>
        <v>32526</v>
      </c>
      <c r="I26" s="198">
        <f>ROUND(N(data!AA63), 0)</f>
        <v>0</v>
      </c>
      <c r="J26" s="198">
        <f>ROUND(N(data!AA64), 0)</f>
        <v>80627</v>
      </c>
      <c r="K26" s="198">
        <f>ROUND(N(data!AA65), 0)</f>
        <v>0</v>
      </c>
      <c r="L26" s="198">
        <f>ROUND(N(data!AA66), 0)</f>
        <v>49036</v>
      </c>
      <c r="M26" s="198">
        <f>ROUND(N(data!AA67), 0)</f>
        <v>12933</v>
      </c>
      <c r="N26" s="198">
        <f>ROUND(N(data!AA68), 0)</f>
        <v>0</v>
      </c>
      <c r="O26" s="198">
        <f>ROUND(N(data!AA69), 0)</f>
        <v>6845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6845</v>
      </c>
      <c r="AD26" s="198">
        <f>ROUND(N(data!AA84), 0)</f>
        <v>0</v>
      </c>
      <c r="AE26" s="198">
        <f>ROUND(N(data!AA89), 0)</f>
        <v>1776123</v>
      </c>
      <c r="AF26" s="198">
        <f>ROUND(N(data!AA87), 0)</f>
        <v>156043</v>
      </c>
      <c r="AG26" s="198">
        <f>ROUND(N(data!AA90), 0)</f>
        <v>559</v>
      </c>
      <c r="AH26" s="198">
        <f>ROUND(N(data!AA91), 0)</f>
        <v>0</v>
      </c>
      <c r="AI26" s="198">
        <f>ROUND(N(data!AA92), 0)</f>
        <v>280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106</v>
      </c>
      <c r="B27" s="200" t="str">
        <f>RIGHT(data!$C$96,4)</f>
        <v>2024</v>
      </c>
      <c r="C27" s="12" t="str">
        <f>data!AB$55</f>
        <v>7170</v>
      </c>
      <c r="D27" s="12" t="s">
        <v>1161</v>
      </c>
      <c r="E27" s="198">
        <f>ROUND(N(data!AB59), 0)</f>
        <v>0</v>
      </c>
      <c r="F27" s="271">
        <f>ROUND(N(data!AB60), 2)</f>
        <v>8.7799999999999994</v>
      </c>
      <c r="G27" s="198">
        <f>ROUND(N(data!AB61), 0)</f>
        <v>1145740</v>
      </c>
      <c r="H27" s="198">
        <f>ROUND(N(data!AB62), 0)</f>
        <v>244656</v>
      </c>
      <c r="I27" s="198">
        <f>ROUND(N(data!AB63), 0)</f>
        <v>0</v>
      </c>
      <c r="J27" s="198">
        <f>ROUND(N(data!AB64), 0)</f>
        <v>1733009</v>
      </c>
      <c r="K27" s="198">
        <f>ROUND(N(data!AB65), 0)</f>
        <v>0</v>
      </c>
      <c r="L27" s="198">
        <f>ROUND(N(data!AB66), 0)</f>
        <v>66435</v>
      </c>
      <c r="M27" s="198">
        <f>ROUND(N(data!AB67), 0)</f>
        <v>22233</v>
      </c>
      <c r="N27" s="198">
        <f>ROUND(N(data!AB68), 0)</f>
        <v>5911</v>
      </c>
      <c r="O27" s="198">
        <f>ROUND(N(data!AB69), 0)</f>
        <v>6005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6005</v>
      </c>
      <c r="AD27" s="198">
        <f>ROUND(N(data!AB84), 0)</f>
        <v>0</v>
      </c>
      <c r="AE27" s="198">
        <f>ROUND(N(data!AB89), 0)</f>
        <v>10738222</v>
      </c>
      <c r="AF27" s="198">
        <f>ROUND(N(data!AB87), 0)</f>
        <v>6525916</v>
      </c>
      <c r="AG27" s="198">
        <f>ROUND(N(data!AB90), 0)</f>
        <v>961</v>
      </c>
      <c r="AH27" s="198">
        <f>ROUND(N(data!AB91), 0)</f>
        <v>0</v>
      </c>
      <c r="AI27" s="198">
        <f>ROUND(N(data!AB92), 0)</f>
        <v>481</v>
      </c>
      <c r="AJ27" s="198">
        <f>ROUND(N(data!AB93), 0)</f>
        <v>387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106</v>
      </c>
      <c r="B28" s="200" t="str">
        <f>RIGHT(data!$C$96,4)</f>
        <v>2024</v>
      </c>
      <c r="C28" s="12" t="str">
        <f>data!AC$55</f>
        <v>7180</v>
      </c>
      <c r="D28" s="12" t="s">
        <v>1161</v>
      </c>
      <c r="E28" s="198">
        <f>ROUND(N(data!AC59), 0)</f>
        <v>6610</v>
      </c>
      <c r="F28" s="271">
        <f>ROUND(N(data!AC60), 2)</f>
        <v>7.68</v>
      </c>
      <c r="G28" s="198">
        <f>ROUND(N(data!AC61), 0)</f>
        <v>843914</v>
      </c>
      <c r="H28" s="198">
        <f>ROUND(N(data!AC62), 0)</f>
        <v>180205</v>
      </c>
      <c r="I28" s="198">
        <f>ROUND(N(data!AC63), 0)</f>
        <v>96348</v>
      </c>
      <c r="J28" s="198">
        <f>ROUND(N(data!AC64), 0)</f>
        <v>96693</v>
      </c>
      <c r="K28" s="198">
        <f>ROUND(N(data!AC65), 0)</f>
        <v>0</v>
      </c>
      <c r="L28" s="198">
        <f>ROUND(N(data!AC66), 0)</f>
        <v>8669</v>
      </c>
      <c r="M28" s="198">
        <f>ROUND(N(data!AC67), 0)</f>
        <v>21215</v>
      </c>
      <c r="N28" s="198">
        <f>ROUND(N(data!AC68), 0)</f>
        <v>30149</v>
      </c>
      <c r="O28" s="198">
        <f>ROUND(N(data!AC69), 0)</f>
        <v>483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483</v>
      </c>
      <c r="AD28" s="198">
        <f>ROUND(N(data!AC84), 0)</f>
        <v>0</v>
      </c>
      <c r="AE28" s="198">
        <f>ROUND(N(data!AC89), 0)</f>
        <v>3756661</v>
      </c>
      <c r="AF28" s="198">
        <f>ROUND(N(data!AC87), 0)</f>
        <v>3142474</v>
      </c>
      <c r="AG28" s="198">
        <f>ROUND(N(data!AC90), 0)</f>
        <v>917</v>
      </c>
      <c r="AH28" s="198">
        <f>ROUND(N(data!AC91), 0)</f>
        <v>0</v>
      </c>
      <c r="AI28" s="198">
        <f>ROUND(N(data!AC92), 0)</f>
        <v>459</v>
      </c>
      <c r="AJ28" s="198">
        <f>ROUND(N(data!AC93), 0)</f>
        <v>897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106</v>
      </c>
      <c r="B29" s="200" t="str">
        <f>RIGHT(data!$C$96,4)</f>
        <v>2024</v>
      </c>
      <c r="C29" s="12" t="str">
        <f>data!AD$55</f>
        <v>7190</v>
      </c>
      <c r="D29" s="12" t="s">
        <v>1161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106</v>
      </c>
      <c r="B30" s="200" t="str">
        <f>RIGHT(data!$C$96,4)</f>
        <v>2024</v>
      </c>
      <c r="C30" s="12" t="str">
        <f>data!AE$55</f>
        <v>7200</v>
      </c>
      <c r="D30" s="12" t="s">
        <v>1161</v>
      </c>
      <c r="E30" s="198">
        <f>ROUND(N(data!AE59), 0)</f>
        <v>7229</v>
      </c>
      <c r="F30" s="271">
        <f>ROUND(N(data!AE60), 2)</f>
        <v>2.36</v>
      </c>
      <c r="G30" s="198">
        <f>ROUND(N(data!AE61), 0)</f>
        <v>251504</v>
      </c>
      <c r="H30" s="198">
        <f>ROUND(N(data!AE62), 0)</f>
        <v>53705</v>
      </c>
      <c r="I30" s="198">
        <f>ROUND(N(data!AE63), 0)</f>
        <v>0</v>
      </c>
      <c r="J30" s="198">
        <f>ROUND(N(data!AE64), 0)</f>
        <v>11243</v>
      </c>
      <c r="K30" s="198">
        <f>ROUND(N(data!AE65), 0)</f>
        <v>0</v>
      </c>
      <c r="L30" s="198">
        <f>ROUND(N(data!AE66), 0)</f>
        <v>0</v>
      </c>
      <c r="M30" s="198">
        <f>ROUND(N(data!AE67), 0)</f>
        <v>42245</v>
      </c>
      <c r="N30" s="198">
        <f>ROUND(N(data!AE68), 0)</f>
        <v>0</v>
      </c>
      <c r="O30" s="198">
        <f>ROUND(N(data!AE69), 0)</f>
        <v>348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348</v>
      </c>
      <c r="AD30" s="198">
        <f>ROUND(N(data!AE84), 0)</f>
        <v>0</v>
      </c>
      <c r="AE30" s="198">
        <f>ROUND(N(data!AE89), 0)</f>
        <v>1409523</v>
      </c>
      <c r="AF30" s="198">
        <f>ROUND(N(data!AE87), 0)</f>
        <v>780421</v>
      </c>
      <c r="AG30" s="198">
        <f>ROUND(N(data!AE90), 0)</f>
        <v>1826</v>
      </c>
      <c r="AH30" s="198">
        <f>ROUND(N(data!AE91), 0)</f>
        <v>0</v>
      </c>
      <c r="AI30" s="198">
        <f>ROUND(N(data!AE92), 0)</f>
        <v>913</v>
      </c>
      <c r="AJ30" s="198">
        <f>ROUND(N(data!AE93), 0)</f>
        <v>363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106</v>
      </c>
      <c r="B31" s="200" t="str">
        <f>RIGHT(data!$C$96,4)</f>
        <v>2024</v>
      </c>
      <c r="C31" s="12" t="str">
        <f>data!AF$55</f>
        <v>7220</v>
      </c>
      <c r="D31" s="12" t="s">
        <v>1161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106</v>
      </c>
      <c r="B32" s="200" t="str">
        <f>RIGHT(data!$C$96,4)</f>
        <v>2024</v>
      </c>
      <c r="C32" s="12" t="str">
        <f>data!AG$55</f>
        <v>7230</v>
      </c>
      <c r="D32" s="12" t="s">
        <v>1161</v>
      </c>
      <c r="E32" s="198">
        <f>ROUND(N(data!AG59), 0)</f>
        <v>23998</v>
      </c>
      <c r="F32" s="271">
        <f>ROUND(N(data!AG60), 2)</f>
        <v>36.89</v>
      </c>
      <c r="G32" s="198">
        <f>ROUND(N(data!AG61), 0)</f>
        <v>4098049</v>
      </c>
      <c r="H32" s="198">
        <f>ROUND(N(data!AG62), 0)</f>
        <v>875078</v>
      </c>
      <c r="I32" s="198">
        <f>ROUND(N(data!AG63), 0)</f>
        <v>2055317</v>
      </c>
      <c r="J32" s="198">
        <f>ROUND(N(data!AG64), 0)</f>
        <v>801034</v>
      </c>
      <c r="K32" s="198">
        <f>ROUND(N(data!AG65), 0)</f>
        <v>0</v>
      </c>
      <c r="L32" s="198">
        <f>ROUND(N(data!AG66), 0)</f>
        <v>201557</v>
      </c>
      <c r="M32" s="198">
        <f>ROUND(N(data!AG67), 0)</f>
        <v>208682</v>
      </c>
      <c r="N32" s="198">
        <f>ROUND(N(data!AG68), 0)</f>
        <v>-498</v>
      </c>
      <c r="O32" s="198">
        <f>ROUND(N(data!AG69), 0)</f>
        <v>34217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34217</v>
      </c>
      <c r="AD32" s="198">
        <f>ROUND(N(data!AG84), 0)</f>
        <v>0</v>
      </c>
      <c r="AE32" s="198">
        <f>ROUND(N(data!AG89), 0)</f>
        <v>76188340</v>
      </c>
      <c r="AF32" s="198">
        <f>ROUND(N(data!AG87), 0)</f>
        <v>14314743</v>
      </c>
      <c r="AG32" s="198">
        <f>ROUND(N(data!AG90), 0)</f>
        <v>9020</v>
      </c>
      <c r="AH32" s="198">
        <f>ROUND(N(data!AG91), 0)</f>
        <v>0</v>
      </c>
      <c r="AI32" s="198">
        <f>ROUND(N(data!AG92), 0)</f>
        <v>4512</v>
      </c>
      <c r="AJ32" s="198">
        <f>ROUND(N(data!AG93), 0)</f>
        <v>121475</v>
      </c>
      <c r="AK32" s="271">
        <f>ROUND(N(data!AG94), 2)</f>
        <v>24.57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106</v>
      </c>
      <c r="B33" s="200" t="str">
        <f>RIGHT(data!$C$96,4)</f>
        <v>2024</v>
      </c>
      <c r="C33" s="12" t="str">
        <f>data!AH$55</f>
        <v>7240</v>
      </c>
      <c r="D33" s="12" t="s">
        <v>1161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106</v>
      </c>
      <c r="B34" s="200" t="str">
        <f>RIGHT(data!$C$96,4)</f>
        <v>2024</v>
      </c>
      <c r="C34" s="12" t="str">
        <f>data!AI$55</f>
        <v>7250</v>
      </c>
      <c r="D34" s="12" t="s">
        <v>1161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106</v>
      </c>
      <c r="B35" s="200" t="str">
        <f>RIGHT(data!$C$96,4)</f>
        <v>2024</v>
      </c>
      <c r="C35" s="12" t="str">
        <f>data!AJ$55</f>
        <v>7260</v>
      </c>
      <c r="D35" s="12" t="s">
        <v>1161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4997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216</v>
      </c>
      <c r="AH35" s="198">
        <f>ROUND(N(data!AJ91), 0)</f>
        <v>0</v>
      </c>
      <c r="AI35" s="198">
        <f>ROUND(N(data!AJ92), 0)</f>
        <v>108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106</v>
      </c>
      <c r="B36" s="200" t="str">
        <f>RIGHT(data!$C$96,4)</f>
        <v>2024</v>
      </c>
      <c r="C36" s="12" t="str">
        <f>data!AK$55</f>
        <v>7310</v>
      </c>
      <c r="D36" s="12" t="s">
        <v>1161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106</v>
      </c>
      <c r="B37" s="200" t="str">
        <f>RIGHT(data!$C$96,4)</f>
        <v>2024</v>
      </c>
      <c r="C37" s="12" t="str">
        <f>data!AL$55</f>
        <v>7320</v>
      </c>
      <c r="D37" s="12" t="s">
        <v>1161</v>
      </c>
      <c r="E37" s="198">
        <f>ROUND(N(data!AL59), 0)</f>
        <v>361</v>
      </c>
      <c r="F37" s="271">
        <f>ROUND(N(data!AL60), 2)</f>
        <v>0.17</v>
      </c>
      <c r="G37" s="198">
        <f>ROUND(N(data!AL61), 0)</f>
        <v>21075</v>
      </c>
      <c r="H37" s="198">
        <f>ROUND(N(data!AL62), 0)</f>
        <v>4500</v>
      </c>
      <c r="I37" s="198">
        <f>ROUND(N(data!AL63), 0)</f>
        <v>0</v>
      </c>
      <c r="J37" s="198">
        <f>ROUND(N(data!AL64), 0)</f>
        <v>184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106</v>
      </c>
      <c r="B38" s="200" t="str">
        <f>RIGHT(data!$C$96,4)</f>
        <v>2024</v>
      </c>
      <c r="C38" s="12" t="str">
        <f>data!AM$55</f>
        <v>7330</v>
      </c>
      <c r="D38" s="12" t="s">
        <v>1161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106</v>
      </c>
      <c r="B39" s="200" t="str">
        <f>RIGHT(data!$C$96,4)</f>
        <v>2024</v>
      </c>
      <c r="C39" s="12" t="str">
        <f>data!AN$55</f>
        <v>7340</v>
      </c>
      <c r="D39" s="12" t="s">
        <v>1161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106</v>
      </c>
      <c r="B40" s="200" t="str">
        <f>RIGHT(data!$C$96,4)</f>
        <v>2024</v>
      </c>
      <c r="C40" s="12" t="str">
        <f>data!AO$55</f>
        <v>7350</v>
      </c>
      <c r="D40" s="12" t="s">
        <v>1161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13</v>
      </c>
      <c r="K40" s="198">
        <f>ROUND(N(data!AO65), 0)</f>
        <v>0</v>
      </c>
      <c r="L40" s="198">
        <f>ROUND(N(data!AO66), 0)</f>
        <v>0</v>
      </c>
      <c r="M40" s="198">
        <f>ROUND(N(data!AO67), 0)</f>
        <v>45646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1973</v>
      </c>
      <c r="AH40" s="198">
        <f>ROUND(N(data!AO91), 0)</f>
        <v>0</v>
      </c>
      <c r="AI40" s="198">
        <f>ROUND(N(data!AO92), 0)</f>
        <v>987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106</v>
      </c>
      <c r="B41" s="200" t="str">
        <f>RIGHT(data!$C$96,4)</f>
        <v>2024</v>
      </c>
      <c r="C41" s="12" t="str">
        <f>data!AP$55</f>
        <v>7380</v>
      </c>
      <c r="D41" s="12" t="s">
        <v>1161</v>
      </c>
      <c r="E41" s="198">
        <f>ROUND(N(data!AP59), 0)</f>
        <v>29231</v>
      </c>
      <c r="F41" s="271">
        <f>ROUND(N(data!AP60), 2)</f>
        <v>28.75</v>
      </c>
      <c r="G41" s="198">
        <f>ROUND(N(data!AP61), 0)</f>
        <v>6909206</v>
      </c>
      <c r="H41" s="198">
        <f>ROUND(N(data!AP62), 0)</f>
        <v>1475360</v>
      </c>
      <c r="I41" s="198">
        <f>ROUND(N(data!AP63), 0)</f>
        <v>301946</v>
      </c>
      <c r="J41" s="198">
        <f>ROUND(N(data!AP64), 0)</f>
        <v>748044</v>
      </c>
      <c r="K41" s="198">
        <f>ROUND(N(data!AP65), 0)</f>
        <v>3632</v>
      </c>
      <c r="L41" s="198">
        <f>ROUND(N(data!AP66), 0)</f>
        <v>277639</v>
      </c>
      <c r="M41" s="198">
        <f>ROUND(N(data!AP67), 0)</f>
        <v>0</v>
      </c>
      <c r="N41" s="198">
        <f>ROUND(N(data!AP68), 0)</f>
        <v>253873</v>
      </c>
      <c r="O41" s="198">
        <f>ROUND(N(data!AP69), 0)</f>
        <v>77623</v>
      </c>
      <c r="P41" s="198">
        <f>ROUND(N(data!AP70), 0)</f>
        <v>0</v>
      </c>
      <c r="Q41" s="198">
        <f>ROUND(N(data!AP71), 0)</f>
        <v>28726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6922</v>
      </c>
      <c r="AB41" s="198">
        <f>ROUND(N(data!AP82), 0)</f>
        <v>0</v>
      </c>
      <c r="AC41" s="198">
        <f>ROUND(N(data!AP83), 0)</f>
        <v>41975</v>
      </c>
      <c r="AD41" s="198">
        <f>ROUND(N(data!AP84), 0)</f>
        <v>0</v>
      </c>
      <c r="AE41" s="198">
        <f>ROUND(N(data!AP89), 0)</f>
        <v>17470952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15472</v>
      </c>
      <c r="AK41" s="271">
        <f>ROUND(N(data!AP94), 2)</f>
        <v>6.65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106</v>
      </c>
      <c r="B42" s="200" t="str">
        <f>RIGHT(data!$C$96,4)</f>
        <v>2024</v>
      </c>
      <c r="C42" s="12" t="str">
        <f>data!AQ$55</f>
        <v>7390</v>
      </c>
      <c r="D42" s="12" t="s">
        <v>1161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106</v>
      </c>
      <c r="B43" s="200" t="str">
        <f>RIGHT(data!$C$96,4)</f>
        <v>2024</v>
      </c>
      <c r="C43" s="12" t="str">
        <f>data!AR$55</f>
        <v>7400</v>
      </c>
      <c r="D43" s="12" t="s">
        <v>1161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106</v>
      </c>
      <c r="B44" s="200" t="str">
        <f>RIGHT(data!$C$96,4)</f>
        <v>2024</v>
      </c>
      <c r="C44" s="12" t="str">
        <f>data!AS$55</f>
        <v>7410</v>
      </c>
      <c r="D44" s="12" t="s">
        <v>1161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106</v>
      </c>
      <c r="B45" s="200" t="str">
        <f>RIGHT(data!$C$96,4)</f>
        <v>2024</v>
      </c>
      <c r="C45" s="12" t="str">
        <f>data!AT$55</f>
        <v>7420</v>
      </c>
      <c r="D45" s="12" t="s">
        <v>1161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106</v>
      </c>
      <c r="B46" s="200" t="str">
        <f>RIGHT(data!$C$96,4)</f>
        <v>2024</v>
      </c>
      <c r="C46" s="12" t="str">
        <f>data!AU$55</f>
        <v>7430</v>
      </c>
      <c r="D46" s="12" t="s">
        <v>1161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106</v>
      </c>
      <c r="B47" s="200" t="str">
        <f>RIGHT(data!$C$96,4)</f>
        <v>2024</v>
      </c>
      <c r="C47" s="12" t="str">
        <f>data!AV$55</f>
        <v>7490</v>
      </c>
      <c r="D47" s="12" t="s">
        <v>1161</v>
      </c>
      <c r="E47" s="198">
        <f>ROUND(N(data!AV59), 0)</f>
        <v>0</v>
      </c>
      <c r="F47" s="271">
        <f>ROUND(N(data!AV60), 2)</f>
        <v>0</v>
      </c>
      <c r="G47" s="198">
        <f>ROUND(N(data!AV61), 0)</f>
        <v>5968</v>
      </c>
      <c r="H47" s="198">
        <f>ROUND(N(data!AV62), 0)</f>
        <v>1274</v>
      </c>
      <c r="I47" s="198">
        <f>ROUND(N(data!AV63), 0)</f>
        <v>0</v>
      </c>
      <c r="J47" s="198">
        <f>ROUND(N(data!AV64), 0)</f>
        <v>339945</v>
      </c>
      <c r="K47" s="198">
        <f>ROUND(N(data!AV65), 0)</f>
        <v>0</v>
      </c>
      <c r="L47" s="198">
        <f>ROUND(N(data!AV66), 0)</f>
        <v>727456</v>
      </c>
      <c r="M47" s="198">
        <f>ROUND(N(data!AV67), 0)</f>
        <v>2198</v>
      </c>
      <c r="N47" s="198">
        <f>ROUND(N(data!AV68), 0)</f>
        <v>43404</v>
      </c>
      <c r="O47" s="198">
        <f>ROUND(N(data!AV69), 0)</f>
        <v>1516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1516</v>
      </c>
      <c r="AD47" s="198">
        <f>ROUND(N(data!AV84), 0)</f>
        <v>0</v>
      </c>
      <c r="AE47" s="198">
        <f>ROUND(N(data!AV89), 0)</f>
        <v>9449885</v>
      </c>
      <c r="AF47" s="198">
        <f>ROUND(N(data!AV87), 0)</f>
        <v>98961</v>
      </c>
      <c r="AG47" s="198">
        <f>ROUND(N(data!AV90), 0)</f>
        <v>95</v>
      </c>
      <c r="AH47" s="198">
        <f>ROUND(N(data!AV91), 0)</f>
        <v>0</v>
      </c>
      <c r="AI47" s="198">
        <f>ROUND(N(data!AV92), 0)</f>
        <v>48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106</v>
      </c>
      <c r="B48" s="200" t="str">
        <f>RIGHT(data!$C$96,4)</f>
        <v>2024</v>
      </c>
      <c r="C48" s="12" t="str">
        <f>data!AW$55</f>
        <v>8200</v>
      </c>
      <c r="D48" s="12" t="s">
        <v>1161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106</v>
      </c>
      <c r="B49" s="200" t="str">
        <f>RIGHT(data!$C$96,4)</f>
        <v>2024</v>
      </c>
      <c r="C49" s="12" t="str">
        <f>data!AX$55</f>
        <v>8310</v>
      </c>
      <c r="D49" s="12" t="s">
        <v>1161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37187</v>
      </c>
      <c r="O49" s="198">
        <f>ROUND(N(data!AX69), 0)</f>
        <v>530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530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106</v>
      </c>
      <c r="B50" s="200" t="str">
        <f>RIGHT(data!$C$96,4)</f>
        <v>2024</v>
      </c>
      <c r="C50" s="12" t="str">
        <f>data!AY$55</f>
        <v>8320</v>
      </c>
      <c r="D50" s="12" t="s">
        <v>1161</v>
      </c>
      <c r="E50" s="198">
        <f>ROUND(N(data!AY59), 0)</f>
        <v>0</v>
      </c>
      <c r="F50" s="271">
        <f>ROUND(N(data!AY60), 2)</f>
        <v>14.83</v>
      </c>
      <c r="G50" s="198">
        <f>ROUND(N(data!AY61), 0)</f>
        <v>823370</v>
      </c>
      <c r="H50" s="198">
        <f>ROUND(N(data!AY62), 0)</f>
        <v>175819</v>
      </c>
      <c r="I50" s="198">
        <f>ROUND(N(data!AY63), 0)</f>
        <v>3909</v>
      </c>
      <c r="J50" s="198">
        <f>ROUND(N(data!AY64), 0)</f>
        <v>-89111</v>
      </c>
      <c r="K50" s="198">
        <f>ROUND(N(data!AY65), 0)</f>
        <v>0</v>
      </c>
      <c r="L50" s="198">
        <f>ROUND(N(data!AY66), 0)</f>
        <v>478057</v>
      </c>
      <c r="M50" s="198">
        <f>ROUND(N(data!AY67), 0)</f>
        <v>111953</v>
      </c>
      <c r="N50" s="198">
        <f>ROUND(N(data!AY68), 0)</f>
        <v>0</v>
      </c>
      <c r="O50" s="198">
        <f>ROUND(N(data!AY69), 0)</f>
        <v>2062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2062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4839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106</v>
      </c>
      <c r="B51" s="200" t="str">
        <f>RIGHT(data!$C$96,4)</f>
        <v>2024</v>
      </c>
      <c r="C51" s="12" t="str">
        <f>data!AZ$55</f>
        <v>8330</v>
      </c>
      <c r="D51" s="12" t="s">
        <v>1161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106</v>
      </c>
      <c r="B52" s="200" t="str">
        <f>RIGHT(data!$C$96,4)</f>
        <v>2024</v>
      </c>
      <c r="C52" s="12" t="str">
        <f>data!BA$55</f>
        <v>8350</v>
      </c>
      <c r="D52" s="12" t="s">
        <v>1161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111</v>
      </c>
      <c r="K52" s="198">
        <f>ROUND(N(data!BA65), 0)</f>
        <v>0</v>
      </c>
      <c r="L52" s="198">
        <f>ROUND(N(data!BA66), 0)</f>
        <v>251110</v>
      </c>
      <c r="M52" s="198">
        <f>ROUND(N(data!BA67), 0)</f>
        <v>8583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371</v>
      </c>
      <c r="AH52" s="198">
        <f>ROUND(N(data!BA91), 0)</f>
        <v>0</v>
      </c>
      <c r="AI52" s="198">
        <f>ROUND(N(data!BA92), 0)</f>
        <v>186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106</v>
      </c>
      <c r="B53" s="200" t="str">
        <f>RIGHT(data!$C$96,4)</f>
        <v>2024</v>
      </c>
      <c r="C53" s="12" t="str">
        <f>data!BB$55</f>
        <v>8360</v>
      </c>
      <c r="D53" s="12" t="s">
        <v>1161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106</v>
      </c>
      <c r="B54" s="200" t="str">
        <f>RIGHT(data!$C$96,4)</f>
        <v>2024</v>
      </c>
      <c r="C54" s="12" t="str">
        <f>data!BC$55</f>
        <v>8370</v>
      </c>
      <c r="D54" s="12" t="s">
        <v>1161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17726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106</v>
      </c>
      <c r="B55" s="200" t="str">
        <f>RIGHT(data!$C$96,4)</f>
        <v>2024</v>
      </c>
      <c r="C55" s="12" t="str">
        <f>data!BD$55</f>
        <v>8420</v>
      </c>
      <c r="D55" s="12" t="s">
        <v>1161</v>
      </c>
      <c r="E55" s="198">
        <f>ROUND(N(data!BD59), 0)</f>
        <v>0</v>
      </c>
      <c r="F55" s="271">
        <f>ROUND(N(data!BD60), 2)</f>
        <v>4.58</v>
      </c>
      <c r="G55" s="198">
        <f>ROUND(N(data!BD61), 0)</f>
        <v>270462</v>
      </c>
      <c r="H55" s="198">
        <f>ROUND(N(data!BD62), 0)</f>
        <v>57753</v>
      </c>
      <c r="I55" s="198">
        <f>ROUND(N(data!BD63), 0)</f>
        <v>0</v>
      </c>
      <c r="J55" s="198">
        <f>ROUND(N(data!BD64), 0)</f>
        <v>-6956</v>
      </c>
      <c r="K55" s="198">
        <f>ROUND(N(data!BD65), 0)</f>
        <v>0</v>
      </c>
      <c r="L55" s="198">
        <f>ROUND(N(data!BD66), 0)</f>
        <v>912</v>
      </c>
      <c r="M55" s="198">
        <f>ROUND(N(data!BD67), 0)</f>
        <v>37132</v>
      </c>
      <c r="N55" s="198">
        <f>ROUND(N(data!BD68), 0)</f>
        <v>0</v>
      </c>
      <c r="O55" s="198">
        <f>ROUND(N(data!BD69), 0)</f>
        <v>571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571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1605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106</v>
      </c>
      <c r="B56" s="200" t="str">
        <f>RIGHT(data!$C$96,4)</f>
        <v>2024</v>
      </c>
      <c r="C56" s="12" t="str">
        <f>data!BE$55</f>
        <v>8430</v>
      </c>
      <c r="D56" s="12" t="s">
        <v>1161</v>
      </c>
      <c r="E56" s="198">
        <f>ROUND(N(data!BE59), 0)</f>
        <v>89368</v>
      </c>
      <c r="F56" s="271">
        <f>ROUND(N(data!BE60), 2)</f>
        <v>3.22</v>
      </c>
      <c r="G56" s="198">
        <f>ROUND(N(data!BE61), 0)</f>
        <v>337927</v>
      </c>
      <c r="H56" s="198">
        <f>ROUND(N(data!BE62), 0)</f>
        <v>72159</v>
      </c>
      <c r="I56" s="198">
        <f>ROUND(N(data!BE63), 0)</f>
        <v>0</v>
      </c>
      <c r="J56" s="198">
        <f>ROUND(N(data!BE64), 0)</f>
        <v>116887</v>
      </c>
      <c r="K56" s="198">
        <f>ROUND(N(data!BE65), 0)</f>
        <v>0</v>
      </c>
      <c r="L56" s="198">
        <f>ROUND(N(data!BE66), 0)</f>
        <v>1026046</v>
      </c>
      <c r="M56" s="198">
        <f>ROUND(N(data!BE67), 0)</f>
        <v>680322</v>
      </c>
      <c r="N56" s="198">
        <f>ROUND(N(data!BE68), 0)</f>
        <v>12267</v>
      </c>
      <c r="O56" s="198">
        <f>ROUND(N(data!BE69), 0)</f>
        <v>3146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3146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29406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106</v>
      </c>
      <c r="B57" s="200" t="str">
        <f>RIGHT(data!$C$96,4)</f>
        <v>2024</v>
      </c>
      <c r="C57" s="12" t="str">
        <f>data!BF$55</f>
        <v>8460</v>
      </c>
      <c r="D57" s="12" t="s">
        <v>1161</v>
      </c>
      <c r="E57" s="198">
        <f>ROUND(N(data!BF59), 0)</f>
        <v>0</v>
      </c>
      <c r="F57" s="271">
        <f>ROUND(N(data!BF60), 2)</f>
        <v>15.08</v>
      </c>
      <c r="G57" s="198">
        <f>ROUND(N(data!BF61), 0)</f>
        <v>718905</v>
      </c>
      <c r="H57" s="198">
        <f>ROUND(N(data!BF62), 0)</f>
        <v>153512</v>
      </c>
      <c r="I57" s="198">
        <f>ROUND(N(data!BF63), 0)</f>
        <v>0</v>
      </c>
      <c r="J57" s="198">
        <f>ROUND(N(data!BF64), 0)</f>
        <v>90082</v>
      </c>
      <c r="K57" s="198">
        <f>ROUND(N(data!BF65), 0)</f>
        <v>0</v>
      </c>
      <c r="L57" s="198">
        <f>ROUND(N(data!BF66), 0)</f>
        <v>219922</v>
      </c>
      <c r="M57" s="198">
        <f>ROUND(N(data!BF67), 0)</f>
        <v>9231</v>
      </c>
      <c r="N57" s="198">
        <f>ROUND(N(data!BF68), 0)</f>
        <v>0</v>
      </c>
      <c r="O57" s="198">
        <f>ROUND(N(data!BF69), 0)</f>
        <v>709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709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399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106</v>
      </c>
      <c r="B58" s="200" t="str">
        <f>RIGHT(data!$C$96,4)</f>
        <v>2024</v>
      </c>
      <c r="C58" s="12" t="str">
        <f>data!BG$55</f>
        <v>8470</v>
      </c>
      <c r="D58" s="12" t="s">
        <v>1161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3864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167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106</v>
      </c>
      <c r="B59" s="200" t="str">
        <f>RIGHT(data!$C$96,4)</f>
        <v>2024</v>
      </c>
      <c r="C59" s="12" t="str">
        <f>data!BH$55</f>
        <v>8480</v>
      </c>
      <c r="D59" s="12" t="s">
        <v>1161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106</v>
      </c>
      <c r="B60" s="200" t="str">
        <f>RIGHT(data!$C$96,4)</f>
        <v>2024</v>
      </c>
      <c r="C60" s="12" t="str">
        <f>data!BI$55</f>
        <v>8490</v>
      </c>
      <c r="D60" s="12" t="s">
        <v>1161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106</v>
      </c>
      <c r="B61" s="200" t="str">
        <f>RIGHT(data!$C$96,4)</f>
        <v>2024</v>
      </c>
      <c r="C61" s="12" t="str">
        <f>data!BJ$55</f>
        <v>8510</v>
      </c>
      <c r="D61" s="12" t="s">
        <v>1161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106</v>
      </c>
      <c r="B62" s="200" t="str">
        <f>RIGHT(data!$C$96,4)</f>
        <v>2024</v>
      </c>
      <c r="C62" s="12" t="str">
        <f>data!BK$55</f>
        <v>8530</v>
      </c>
      <c r="D62" s="12" t="s">
        <v>1161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106</v>
      </c>
      <c r="B63" s="200" t="str">
        <f>RIGHT(data!$C$96,4)</f>
        <v>2024</v>
      </c>
      <c r="C63" s="12" t="str">
        <f>data!BL$55</f>
        <v>8560</v>
      </c>
      <c r="D63" s="12" t="s">
        <v>1161</v>
      </c>
      <c r="E63" s="198">
        <f>ROUND(N(data!BL59), 0)</f>
        <v>0</v>
      </c>
      <c r="F63" s="271">
        <f>ROUND(N(data!BL60), 2)</f>
        <v>10.26</v>
      </c>
      <c r="G63" s="198">
        <f>ROUND(N(data!BL61), 0)</f>
        <v>572238</v>
      </c>
      <c r="H63" s="198">
        <f>ROUND(N(data!BL62), 0)</f>
        <v>122193</v>
      </c>
      <c r="I63" s="198">
        <f>ROUND(N(data!BL63), 0)</f>
        <v>0</v>
      </c>
      <c r="J63" s="198">
        <f>ROUND(N(data!BL64), 0)</f>
        <v>14004</v>
      </c>
      <c r="K63" s="198">
        <f>ROUND(N(data!BL65), 0)</f>
        <v>0</v>
      </c>
      <c r="L63" s="198">
        <f>ROUND(N(data!BL66), 0)</f>
        <v>0</v>
      </c>
      <c r="M63" s="198">
        <f>ROUND(N(data!BL67), 0)</f>
        <v>19133</v>
      </c>
      <c r="N63" s="198">
        <f>ROUND(N(data!BL68), 0)</f>
        <v>0</v>
      </c>
      <c r="O63" s="198">
        <f>ROUND(N(data!BL69), 0)</f>
        <v>232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232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827</v>
      </c>
      <c r="AH63" s="198">
        <f>ROUND(N(data!BL91), 0)</f>
        <v>0</v>
      </c>
      <c r="AI63" s="198">
        <f>ROUND(N(data!BL92), 0)</f>
        <v>414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106</v>
      </c>
      <c r="B64" s="200" t="str">
        <f>RIGHT(data!$C$96,4)</f>
        <v>2024</v>
      </c>
      <c r="C64" s="12" t="str">
        <f>data!BM$55</f>
        <v>8590</v>
      </c>
      <c r="D64" s="12" t="s">
        <v>1161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106</v>
      </c>
      <c r="B65" s="200" t="str">
        <f>RIGHT(data!$C$96,4)</f>
        <v>2024</v>
      </c>
      <c r="C65" s="12" t="str">
        <f>data!BN$55</f>
        <v>8610</v>
      </c>
      <c r="D65" s="12" t="s">
        <v>1161</v>
      </c>
      <c r="E65" s="198">
        <f>ROUND(N(data!BN59), 0)</f>
        <v>0</v>
      </c>
      <c r="F65" s="271">
        <f>ROUND(N(data!BN60), 2)</f>
        <v>3.33</v>
      </c>
      <c r="G65" s="198">
        <f>ROUND(N(data!BN61), 0)</f>
        <v>568066</v>
      </c>
      <c r="H65" s="198">
        <f>ROUND(N(data!BN62), 0)</f>
        <v>121302</v>
      </c>
      <c r="I65" s="198">
        <f>ROUND(N(data!BN63), 0)</f>
        <v>0</v>
      </c>
      <c r="J65" s="198">
        <f>ROUND(N(data!BN64), 0)</f>
        <v>4189</v>
      </c>
      <c r="K65" s="198">
        <f>ROUND(N(data!BN65), 0)</f>
        <v>0</v>
      </c>
      <c r="L65" s="198">
        <f>ROUND(N(data!BN66), 0)</f>
        <v>2124</v>
      </c>
      <c r="M65" s="198">
        <f>ROUND(N(data!BN67), 0)</f>
        <v>81275</v>
      </c>
      <c r="N65" s="198">
        <f>ROUND(N(data!BN68), 0)</f>
        <v>0</v>
      </c>
      <c r="O65" s="198">
        <f>ROUND(N(data!BN69), 0)</f>
        <v>109089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109089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3513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106</v>
      </c>
      <c r="B66" s="200" t="str">
        <f>RIGHT(data!$C$96,4)</f>
        <v>2024</v>
      </c>
      <c r="C66" s="12" t="str">
        <f>data!BO$55</f>
        <v>8620</v>
      </c>
      <c r="D66" s="12" t="s">
        <v>1161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106</v>
      </c>
      <c r="B67" s="200" t="str">
        <f>RIGHT(data!$C$96,4)</f>
        <v>2024</v>
      </c>
      <c r="C67" s="12" t="str">
        <f>data!BP$55</f>
        <v>8630</v>
      </c>
      <c r="D67" s="12" t="s">
        <v>1161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106</v>
      </c>
      <c r="B68" s="200" t="str">
        <f>RIGHT(data!$C$96,4)</f>
        <v>2024</v>
      </c>
      <c r="C68" s="12" t="str">
        <f>data!BQ$55</f>
        <v>8640</v>
      </c>
      <c r="D68" s="12" t="s">
        <v>1161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106</v>
      </c>
      <c r="B69" s="200" t="str">
        <f>RIGHT(data!$C$96,4)</f>
        <v>2024</v>
      </c>
      <c r="C69" s="12" t="str">
        <f>data!BR$55</f>
        <v>8650</v>
      </c>
      <c r="D69" s="12" t="s">
        <v>1161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106</v>
      </c>
      <c r="B70" s="200" t="str">
        <f>RIGHT(data!$C$96,4)</f>
        <v>2024</v>
      </c>
      <c r="C70" s="12" t="str">
        <f>data!BS$55</f>
        <v>8660</v>
      </c>
      <c r="D70" s="12" t="s">
        <v>1161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106</v>
      </c>
      <c r="B71" s="200" t="str">
        <f>RIGHT(data!$C$96,4)</f>
        <v>2024</v>
      </c>
      <c r="C71" s="12" t="str">
        <f>data!BT$55</f>
        <v>8670</v>
      </c>
      <c r="D71" s="12" t="s">
        <v>1161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106</v>
      </c>
      <c r="B72" s="200" t="str">
        <f>RIGHT(data!$C$96,4)</f>
        <v>2024</v>
      </c>
      <c r="C72" s="12" t="str">
        <f>data!BU$55</f>
        <v>8680</v>
      </c>
      <c r="D72" s="12" t="s">
        <v>1161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106</v>
      </c>
      <c r="B73" s="200" t="str">
        <f>RIGHT(data!$C$96,4)</f>
        <v>2024</v>
      </c>
      <c r="C73" s="12" t="str">
        <f>data!BV$55</f>
        <v>8690</v>
      </c>
      <c r="D73" s="12" t="s">
        <v>1161</v>
      </c>
      <c r="E73" s="198">
        <f>ROUND(N(data!BV59), 0)</f>
        <v>0</v>
      </c>
      <c r="F73" s="271">
        <f>ROUND(N(data!BV60), 2)</f>
        <v>1.58</v>
      </c>
      <c r="G73" s="198">
        <f>ROUND(N(data!BV61), 0)</f>
        <v>109872</v>
      </c>
      <c r="H73" s="198">
        <f>ROUND(N(data!BV62), 0)</f>
        <v>23462</v>
      </c>
      <c r="I73" s="198">
        <f>ROUND(N(data!BV63), 0)</f>
        <v>0</v>
      </c>
      <c r="J73" s="198">
        <f>ROUND(N(data!BV64), 0)</f>
        <v>985</v>
      </c>
      <c r="K73" s="198">
        <f>ROUND(N(data!BV65), 0)</f>
        <v>0</v>
      </c>
      <c r="L73" s="198">
        <f>ROUND(N(data!BV66), 0)</f>
        <v>20233</v>
      </c>
      <c r="M73" s="198">
        <f>ROUND(N(data!BV67), 0)</f>
        <v>42824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1851</v>
      </c>
      <c r="AH73" s="198">
        <f>ROUND(N(data!BV91), 0)</f>
        <v>0</v>
      </c>
      <c r="AI73" s="198">
        <f>ROUND(N(data!BV92), 0)</f>
        <v>926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106</v>
      </c>
      <c r="B74" s="200" t="str">
        <f>RIGHT(data!$C$96,4)</f>
        <v>2024</v>
      </c>
      <c r="C74" s="12" t="str">
        <f>data!BW$55</f>
        <v>8700</v>
      </c>
      <c r="D74" s="12" t="s">
        <v>1161</v>
      </c>
      <c r="E74" s="198">
        <f>ROUND(N(data!BW59), 0)</f>
        <v>0</v>
      </c>
      <c r="F74" s="271">
        <f>ROUND(N(data!BW60), 2)</f>
        <v>0.34</v>
      </c>
      <c r="G74" s="198">
        <f>ROUND(N(data!BW61), 0)</f>
        <v>60293</v>
      </c>
      <c r="H74" s="198">
        <f>ROUND(N(data!BW62), 0)</f>
        <v>12875</v>
      </c>
      <c r="I74" s="198">
        <f>ROUND(N(data!BW63), 0)</f>
        <v>22200</v>
      </c>
      <c r="J74" s="198">
        <f>ROUND(N(data!BW64), 0)</f>
        <v>2366</v>
      </c>
      <c r="K74" s="198">
        <f>ROUND(N(data!BW65), 0)</f>
        <v>0</v>
      </c>
      <c r="L74" s="198">
        <f>ROUND(N(data!BW66), 0)</f>
        <v>3737</v>
      </c>
      <c r="M74" s="198">
        <f>ROUND(N(data!BW67), 0)</f>
        <v>12678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548</v>
      </c>
      <c r="AH74" s="198">
        <f>ROUND(N(data!BW91), 0)</f>
        <v>0</v>
      </c>
      <c r="AI74" s="198">
        <f>ROUND(N(data!BW92), 0)</f>
        <v>274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106</v>
      </c>
      <c r="B75" s="200" t="str">
        <f>RIGHT(data!$C$96,4)</f>
        <v>2024</v>
      </c>
      <c r="C75" s="12" t="str">
        <f>data!BX$55</f>
        <v>8710</v>
      </c>
      <c r="D75" s="12" t="s">
        <v>1161</v>
      </c>
      <c r="E75" s="198">
        <f>ROUND(N(data!BX59), 0)</f>
        <v>0</v>
      </c>
      <c r="F75" s="271">
        <f>ROUND(N(data!BX60), 2)</f>
        <v>2.62</v>
      </c>
      <c r="G75" s="198">
        <f>ROUND(N(data!BX61), 0)</f>
        <v>368951</v>
      </c>
      <c r="H75" s="198">
        <f>ROUND(N(data!BX62), 0)</f>
        <v>78784</v>
      </c>
      <c r="I75" s="198">
        <f>ROUND(N(data!BX63), 0)</f>
        <v>120299</v>
      </c>
      <c r="J75" s="198">
        <f>ROUND(N(data!BX64), 0)</f>
        <v>2712</v>
      </c>
      <c r="K75" s="198">
        <f>ROUND(N(data!BX65), 0)</f>
        <v>0</v>
      </c>
      <c r="L75" s="198">
        <f>ROUND(N(data!BX66), 0)</f>
        <v>38372</v>
      </c>
      <c r="M75" s="198">
        <f>ROUND(N(data!BX67), 0)</f>
        <v>21308</v>
      </c>
      <c r="N75" s="198">
        <f>ROUND(N(data!BX68), 0)</f>
        <v>0</v>
      </c>
      <c r="O75" s="198">
        <f>ROUND(N(data!BX69), 0)</f>
        <v>1418</v>
      </c>
      <c r="P75" s="198">
        <f>ROUND(N(data!BX70), 0)</f>
        <v>0</v>
      </c>
      <c r="Q75" s="198">
        <f>ROUND(N(data!BX71), 0)</f>
        <v>1088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330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921</v>
      </c>
      <c r="AH75" s="198">
        <f>ROUND(N(data!BX91), 0)</f>
        <v>0</v>
      </c>
      <c r="AI75" s="198">
        <f>ROUND(N(data!BX92), 0)</f>
        <v>461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106</v>
      </c>
      <c r="B76" s="200" t="str">
        <f>RIGHT(data!$C$96,4)</f>
        <v>2024</v>
      </c>
      <c r="C76" s="12" t="str">
        <f>data!BY$55</f>
        <v>8720</v>
      </c>
      <c r="D76" s="12" t="s">
        <v>1161</v>
      </c>
      <c r="E76" s="198">
        <f>ROUND(N(data!BY59), 0)</f>
        <v>0</v>
      </c>
      <c r="F76" s="271">
        <f>ROUND(N(data!BY60), 2)</f>
        <v>7.52</v>
      </c>
      <c r="G76" s="198">
        <f>ROUND(N(data!BY61), 0)</f>
        <v>1117332</v>
      </c>
      <c r="H76" s="198">
        <f>ROUND(N(data!BY62), 0)</f>
        <v>238590</v>
      </c>
      <c r="I76" s="198">
        <f>ROUND(N(data!BY63), 0)</f>
        <v>137641</v>
      </c>
      <c r="J76" s="198">
        <f>ROUND(N(data!BY64), 0)</f>
        <v>4428</v>
      </c>
      <c r="K76" s="198">
        <f>ROUND(N(data!BY65), 0)</f>
        <v>0</v>
      </c>
      <c r="L76" s="198">
        <f>ROUND(N(data!BY66), 0)</f>
        <v>0</v>
      </c>
      <c r="M76" s="198">
        <f>ROUND(N(data!BY67), 0)</f>
        <v>6918</v>
      </c>
      <c r="N76" s="198">
        <f>ROUND(N(data!BY68), 0)</f>
        <v>0</v>
      </c>
      <c r="O76" s="198">
        <f>ROUND(N(data!BY69), 0)</f>
        <v>10239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10239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299</v>
      </c>
      <c r="AH76" s="198">
        <f>ROUND(N(data!BY91), 0)</f>
        <v>0</v>
      </c>
      <c r="AI76" s="198">
        <f>ROUND(N(data!BY92), 0)</f>
        <v>150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106</v>
      </c>
      <c r="B77" s="200" t="str">
        <f>RIGHT(data!$C$96,4)</f>
        <v>2024</v>
      </c>
      <c r="C77" s="12" t="str">
        <f>data!BZ$55</f>
        <v>8730</v>
      </c>
      <c r="D77" s="12" t="s">
        <v>1161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106</v>
      </c>
      <c r="B78" s="200" t="str">
        <f>RIGHT(data!$C$96,4)</f>
        <v>2024</v>
      </c>
      <c r="C78" s="12" t="str">
        <f>data!CA$55</f>
        <v>8740</v>
      </c>
      <c r="D78" s="12" t="s">
        <v>1161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106</v>
      </c>
      <c r="B79" s="200" t="str">
        <f>RIGHT(data!$C$96,4)</f>
        <v>2024</v>
      </c>
      <c r="C79" s="12" t="str">
        <f>data!CB$55</f>
        <v>8770</v>
      </c>
      <c r="D79" s="12" t="s">
        <v>1161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106</v>
      </c>
      <c r="B80" s="200" t="str">
        <f>RIGHT(data!$C$96,4)</f>
        <v>2024</v>
      </c>
      <c r="C80" s="12" t="str">
        <f>data!CC$55</f>
        <v>8790</v>
      </c>
      <c r="D80" s="12" t="s">
        <v>1161</v>
      </c>
      <c r="E80" s="198">
        <f>ROUND(N(data!CC59), 0)</f>
        <v>0</v>
      </c>
      <c r="F80" s="271">
        <f>ROUND(N(data!CC60), 2)</f>
        <v>0</v>
      </c>
      <c r="G80" s="198">
        <f>ROUND(N(data!CC61), 0)</f>
        <v>-18426</v>
      </c>
      <c r="H80" s="198">
        <f>ROUND(N(data!CC62), 0)</f>
        <v>-3935</v>
      </c>
      <c r="I80" s="198">
        <f>ROUND(N(data!CC63), 0)</f>
        <v>5628</v>
      </c>
      <c r="J80" s="198">
        <f>ROUND(N(data!CC64), 0)</f>
        <v>80957</v>
      </c>
      <c r="K80" s="198">
        <f>ROUND(N(data!CC65), 0)</f>
        <v>1032451</v>
      </c>
      <c r="L80" s="198">
        <f>ROUND(N(data!CC66), 0)</f>
        <v>438292</v>
      </c>
      <c r="M80" s="198">
        <f>ROUND(N(data!CC67), 0)</f>
        <v>16287</v>
      </c>
      <c r="N80" s="198">
        <f>ROUND(N(data!CC68), 0)</f>
        <v>0</v>
      </c>
      <c r="O80" s="198">
        <f>ROUND(N(data!CC69), 0)</f>
        <v>1094985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1094287</v>
      </c>
      <c r="AB80" s="198">
        <f>ROUND(N(data!CC82), 0)</f>
        <v>0</v>
      </c>
      <c r="AC80" s="198">
        <f>ROUND(N(data!CC83), 0)</f>
        <v>698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704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CASCADE VALLEY HOSPITAL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H-106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330 S. STILLAGUAMISH AVE.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330 S. STILLAGUAMISH AVE.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Arlington,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KjkactBZ8/yqYHsX/rrRKjk7TfFp58UzFpabqZXq4IMflJJ+3cH/SLrkvfDWCLPOscGe7vZJQ3EwxjFL5A+sxA==" saltValue="aSpGJNougiSF3PSOhhirQw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>
      <selection activeCell="I50" sqref="I50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106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360</v>
      </c>
      <c r="C14" s="228" t="s">
        <v>360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2602633</v>
      </c>
      <c r="C15" s="228">
        <f>data!C85</f>
        <v>2582231</v>
      </c>
      <c r="D15" s="228">
        <f>ROUND(N('Prior Year'!C59), 0)</f>
        <v>1818</v>
      </c>
      <c r="E15" s="1">
        <f>data!C59</f>
        <v>1662</v>
      </c>
      <c r="F15" s="205">
        <f t="shared" ref="F15:F59" si="0">IF(B15=0,"",IF(D15=0,"",B15/D15))</f>
        <v>1431.591309130913</v>
      </c>
      <c r="G15" s="205">
        <f t="shared" ref="G15:G29" si="1">IF(C15=0,"",IF(E15=0,"",C15/E15))</f>
        <v>1553.6889290012034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8849605</v>
      </c>
      <c r="C17" s="228">
        <f>data!E85</f>
        <v>9259442</v>
      </c>
      <c r="D17" s="228">
        <f>ROUND(N('Prior Year'!E59), 0)</f>
        <v>6587</v>
      </c>
      <c r="E17" s="1">
        <f>data!E59</f>
        <v>6728</v>
      </c>
      <c r="F17" s="205">
        <f t="shared" si="0"/>
        <v>1343.4955214817064</v>
      </c>
      <c r="G17" s="205">
        <f t="shared" si="1"/>
        <v>1376.2547562425684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2301940</v>
      </c>
      <c r="C18" s="228">
        <f>data!F85</f>
        <v>1412081</v>
      </c>
      <c r="D18" s="228">
        <f>ROUND(N('Prior Year'!F59), 0)</f>
        <v>394</v>
      </c>
      <c r="E18" s="1">
        <f>data!F59</f>
        <v>184</v>
      </c>
      <c r="F18" s="205">
        <f t="shared" si="0"/>
        <v>5842.4873096446699</v>
      </c>
      <c r="G18" s="205">
        <f t="shared" si="1"/>
        <v>7674.353260869565</v>
      </c>
      <c r="H18" s="6">
        <f t="shared" si="2"/>
        <v>0.31354213610372494</v>
      </c>
      <c r="I18" s="228" t="s">
        <v>1368</v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9305</v>
      </c>
      <c r="C22" s="228">
        <f>data!J85</f>
        <v>9456</v>
      </c>
      <c r="D22" s="228">
        <f>ROUND(N('Prior Year'!J59), 0)</f>
        <v>270</v>
      </c>
      <c r="E22" s="1">
        <f>data!J59</f>
        <v>128</v>
      </c>
      <c r="F22" s="205">
        <f t="shared" si="0"/>
        <v>34.462962962962962</v>
      </c>
      <c r="G22" s="205">
        <f t="shared" si="1"/>
        <v>73.875</v>
      </c>
      <c r="H22" s="6">
        <f>IF(B22 = 0, "", IF(C22 = 0, "", IF(D22 = 0, "", IF(E22 = 0, "", IF(G22 / F22 - 1 &lt; -0.25, G22 / F22 - 1, IF(G22 / F22 - 1 &gt; 0.25, G22 / F22 - 1, ""))))))</f>
        <v>1.1436055883933371</v>
      </c>
      <c r="I22" s="228" t="s">
        <v>1369</v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>IF(C24=0,"",IF(E24=0,"",C24/E24))</f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118782</v>
      </c>
      <c r="C27" s="228">
        <f>data!O85</f>
        <v>64883</v>
      </c>
      <c r="D27" s="228">
        <f>ROUND(N('Prior Year'!O59), 0)</f>
        <v>188</v>
      </c>
      <c r="E27" s="1">
        <f>data!O59</f>
        <v>79</v>
      </c>
      <c r="F27" s="205">
        <f t="shared" si="0"/>
        <v>631.81914893617022</v>
      </c>
      <c r="G27" s="205">
        <f t="shared" si="1"/>
        <v>821.30379746835445</v>
      </c>
      <c r="H27" s="6">
        <f t="shared" si="2"/>
        <v>0.29990330120767994</v>
      </c>
      <c r="I27" s="228" t="s">
        <v>1370</v>
      </c>
      <c r="J27" s="206"/>
      <c r="M27" s="7"/>
    </row>
    <row r="28" spans="1:13" x14ac:dyDescent="0.25">
      <c r="A28" s="1" t="s">
        <v>745</v>
      </c>
      <c r="B28" s="228">
        <f>ROUND(N('Prior Year'!P85), 0)</f>
        <v>6783664</v>
      </c>
      <c r="C28" s="228">
        <f>data!P85</f>
        <v>7515314</v>
      </c>
      <c r="D28" s="228">
        <f>ROUND(N('Prior Year'!P59), 0)</f>
        <v>222564</v>
      </c>
      <c r="E28" s="1">
        <f>data!P59</f>
        <v>224818</v>
      </c>
      <c r="F28" s="205">
        <f t="shared" si="0"/>
        <v>30.479610359267447</v>
      </c>
      <c r="G28" s="205">
        <f t="shared" si="1"/>
        <v>33.42843544556041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1900209</v>
      </c>
      <c r="C29" s="228">
        <f>data!Q85</f>
        <v>2058120</v>
      </c>
      <c r="D29" s="228">
        <f>ROUND(N('Prior Year'!Q59), 0)</f>
        <v>118960</v>
      </c>
      <c r="E29" s="1">
        <f>data!Q59</f>
        <v>107406</v>
      </c>
      <c r="F29" s="205">
        <f t="shared" si="0"/>
        <v>15.973512104909213</v>
      </c>
      <c r="G29" s="205">
        <f t="shared" si="1"/>
        <v>19.162057985587396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868953</v>
      </c>
      <c r="C30" s="228">
        <f>data!R85</f>
        <v>1795038</v>
      </c>
      <c r="D30" s="228">
        <f>ROUND(N('Prior Year'!R59), 0)</f>
        <v>223561</v>
      </c>
      <c r="E30" s="1">
        <f>data!R59</f>
        <v>225009</v>
      </c>
      <c r="F30" s="205">
        <f t="shared" si="0"/>
        <v>3.8868720393986429</v>
      </c>
      <c r="G30" s="205">
        <f>IFERROR(IF(C30=0,"",IF(E30=0,"",C30/E30)),"")</f>
        <v>7.9776275615642041</v>
      </c>
      <c r="H30" s="6">
        <f t="shared" si="2"/>
        <v>1.0524543850943089</v>
      </c>
      <c r="I30" s="228" t="s">
        <v>1371</v>
      </c>
      <c r="M30" s="7"/>
    </row>
    <row r="31" spans="1:13" x14ac:dyDescent="0.25">
      <c r="A31" s="1" t="s">
        <v>748</v>
      </c>
      <c r="B31" s="228">
        <f>ROUND(N('Prior Year'!S85), 0)</f>
        <v>497758</v>
      </c>
      <c r="C31" s="228">
        <f>data!S85</f>
        <v>552097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54651</v>
      </c>
      <c r="C32" s="228">
        <f>data!T85</f>
        <v>33679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4493646</v>
      </c>
      <c r="C33" s="228">
        <f>data!U85</f>
        <v>4993237</v>
      </c>
      <c r="D33" s="228">
        <f>ROUND(N('Prior Year'!U59), 0)</f>
        <v>266693</v>
      </c>
      <c r="E33" s="1">
        <f>data!U59</f>
        <v>293690</v>
      </c>
      <c r="F33" s="205">
        <f t="shared" si="0"/>
        <v>16.84950861102466</v>
      </c>
      <c r="G33" s="205">
        <f t="shared" ref="G33:G69" si="4">IF(C33=0,"",IF(E33=0,"",C33/E33))</f>
        <v>17.001726310054821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12900</v>
      </c>
      <c r="C34" s="228">
        <f>data!V85</f>
        <v>9706</v>
      </c>
      <c r="D34" s="228">
        <f>ROUND(N('Prior Year'!V59), 0)</f>
        <v>1124</v>
      </c>
      <c r="E34" s="1">
        <f>data!V59</f>
        <v>1019</v>
      </c>
      <c r="F34" s="205">
        <f t="shared" si="0"/>
        <v>11.476868327402135</v>
      </c>
      <c r="G34" s="205">
        <f t="shared" si="4"/>
        <v>9.5250245338567225</v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198371</v>
      </c>
      <c r="C35" s="228">
        <f>data!W85</f>
        <v>136760</v>
      </c>
      <c r="D35" s="228">
        <f>ROUND(N('Prior Year'!W59), 0)</f>
        <v>19155</v>
      </c>
      <c r="E35" s="1">
        <f>data!W59</f>
        <v>18559.48</v>
      </c>
      <c r="F35" s="205">
        <f t="shared" si="0"/>
        <v>10.356095014356566</v>
      </c>
      <c r="G35" s="205">
        <f t="shared" si="4"/>
        <v>7.3687409345520454</v>
      </c>
      <c r="H35" s="6">
        <f t="shared" si="5"/>
        <v>-0.28846337115130527</v>
      </c>
      <c r="I35" s="228" t="s">
        <v>1372</v>
      </c>
      <c r="M35" s="7"/>
    </row>
    <row r="36" spans="1:13" x14ac:dyDescent="0.25">
      <c r="A36" s="1" t="s">
        <v>754</v>
      </c>
      <c r="B36" s="228">
        <f>ROUND(N('Prior Year'!X85), 0)</f>
        <v>539103</v>
      </c>
      <c r="C36" s="228">
        <f>data!X85</f>
        <v>659157</v>
      </c>
      <c r="D36" s="228">
        <f>ROUND(N('Prior Year'!X59), 0)</f>
        <v>79409</v>
      </c>
      <c r="E36" s="1">
        <f>data!X59</f>
        <v>94217.919999999998</v>
      </c>
      <c r="F36" s="205">
        <f t="shared" si="0"/>
        <v>6.7889408001611908</v>
      </c>
      <c r="G36" s="205">
        <f t="shared" si="4"/>
        <v>6.9960894912560159</v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3939287</v>
      </c>
      <c r="C37" s="228">
        <f>data!Y85</f>
        <v>4204792</v>
      </c>
      <c r="D37" s="228">
        <f>ROUND(N('Prior Year'!Y59), 0)</f>
        <v>67725</v>
      </c>
      <c r="E37" s="1">
        <f>data!Y59</f>
        <v>75048.61</v>
      </c>
      <c r="F37" s="205">
        <f t="shared" si="0"/>
        <v>58.165921004060536</v>
      </c>
      <c r="G37" s="205">
        <f t="shared" si="4"/>
        <v>56.027579991155065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308548</v>
      </c>
      <c r="C39" s="228">
        <f>data!AA85</f>
        <v>334290</v>
      </c>
      <c r="D39" s="228">
        <f>ROUND(N('Prior Year'!AA59), 0)</f>
        <v>4770</v>
      </c>
      <c r="E39" s="1">
        <f>data!AA59</f>
        <v>5753.05</v>
      </c>
      <c r="F39" s="205">
        <f t="shared" si="0"/>
        <v>64.685115303983224</v>
      </c>
      <c r="G39" s="205">
        <f t="shared" si="4"/>
        <v>58.106569558755787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3094570</v>
      </c>
      <c r="C40" s="228">
        <f>data!AB85</f>
        <v>3223989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1409353</v>
      </c>
      <c r="C41" s="228">
        <f>data!AC85</f>
        <v>1277676</v>
      </c>
      <c r="D41" s="228">
        <f>ROUND(N('Prior Year'!AC59), 0)</f>
        <v>6016</v>
      </c>
      <c r="E41" s="1">
        <f>data!AC59</f>
        <v>6610</v>
      </c>
      <c r="F41" s="205">
        <f t="shared" si="0"/>
        <v>234.26745345744681</v>
      </c>
      <c r="G41" s="205">
        <f t="shared" si="4"/>
        <v>193.2944024205749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288270</v>
      </c>
      <c r="C43" s="228">
        <f>data!AE85</f>
        <v>359045</v>
      </c>
      <c r="D43" s="228">
        <f>ROUND(N('Prior Year'!AE59), 0)</f>
        <v>5799</v>
      </c>
      <c r="E43" s="1">
        <f>data!AE59</f>
        <v>7229</v>
      </c>
      <c r="F43" s="205">
        <f t="shared" si="0"/>
        <v>49.710294878427312</v>
      </c>
      <c r="G43" s="205">
        <f t="shared" si="4"/>
        <v>49.667312214690831</v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8232482</v>
      </c>
      <c r="C45" s="228">
        <f>data!AG85</f>
        <v>8273436</v>
      </c>
      <c r="D45" s="228">
        <f>ROUND(N('Prior Year'!AG59), 0)</f>
        <v>22311</v>
      </c>
      <c r="E45" s="1">
        <f>data!AG59</f>
        <v>23998</v>
      </c>
      <c r="F45" s="205">
        <f t="shared" si="0"/>
        <v>368.98758459952489</v>
      </c>
      <c r="G45" s="205">
        <f t="shared" si="4"/>
        <v>344.7552296024669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5136</v>
      </c>
      <c r="C48" s="228">
        <f>data!AJ85</f>
        <v>4997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18889</v>
      </c>
      <c r="C50" s="228">
        <f>data!AL85</f>
        <v>25759</v>
      </c>
      <c r="D50" s="228">
        <f>ROUND(N('Prior Year'!AL59), 0)</f>
        <v>0</v>
      </c>
      <c r="E50" s="1">
        <f>data!AL59</f>
        <v>361</v>
      </c>
      <c r="F50" s="205" t="str">
        <f t="shared" si="0"/>
        <v/>
      </c>
      <c r="G50" s="205">
        <f t="shared" si="4"/>
        <v>71.35457063711911</v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46529</v>
      </c>
      <c r="C53" s="228">
        <f>data!AO85</f>
        <v>45659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9895275</v>
      </c>
      <c r="C54" s="228">
        <f>data!AP85</f>
        <v>10047323</v>
      </c>
      <c r="D54" s="228">
        <f>ROUND(N('Prior Year'!AP59), 0)</f>
        <v>24607</v>
      </c>
      <c r="E54" s="1">
        <f>data!AP59</f>
        <v>29231</v>
      </c>
      <c r="F54" s="205">
        <f t="shared" si="0"/>
        <v>402.1325232657374</v>
      </c>
      <c r="G54" s="205">
        <f t="shared" si="4"/>
        <v>343.72149430399236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1116222</v>
      </c>
      <c r="C60" s="228">
        <f>data!AV85</f>
        <v>1121761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31677</v>
      </c>
      <c r="C62" s="228">
        <f>data!AX85</f>
        <v>37717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1376839</v>
      </c>
      <c r="C63" s="228">
        <f>data!AY85</f>
        <v>1506059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252638</v>
      </c>
      <c r="C65" s="228">
        <f>data!BA85</f>
        <v>259804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31014</v>
      </c>
      <c r="C67" s="228">
        <f>data!BC85</f>
        <v>17726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347080</v>
      </c>
      <c r="C68" s="228">
        <f>data!BD85</f>
        <v>359874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2094472</v>
      </c>
      <c r="C69" s="228">
        <f>data!BE85</f>
        <v>2248754</v>
      </c>
      <c r="D69" s="228">
        <f>ROUND(N('Prior Year'!BE59), 0)</f>
        <v>89368</v>
      </c>
      <c r="E69" s="1">
        <f>data!BE59</f>
        <v>89368</v>
      </c>
      <c r="F69" s="205">
        <f>IF(B69=0,"",IF(D69=0,"",B69/D69))</f>
        <v>23.436487333273654</v>
      </c>
      <c r="G69" s="205">
        <f t="shared" si="4"/>
        <v>25.162854713096412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1149214</v>
      </c>
      <c r="C70" s="228">
        <f>data!BF85</f>
        <v>1192361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3935</v>
      </c>
      <c r="C71" s="228">
        <f>data!BG85</f>
        <v>3864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0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0</v>
      </c>
      <c r="C73" s="228">
        <f>data!BI85</f>
        <v>0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0</v>
      </c>
      <c r="C74" s="228">
        <f>data!BJ85</f>
        <v>0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1</v>
      </c>
      <c r="C75" s="228">
        <f>data!BK85</f>
        <v>0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717707</v>
      </c>
      <c r="C76" s="228">
        <f>data!BL85</f>
        <v>727800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838163</v>
      </c>
      <c r="C78" s="228">
        <f>data!BN85</f>
        <v>886045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0</v>
      </c>
      <c r="C80" s="228">
        <f>data!BP85</f>
        <v>0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0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302915</v>
      </c>
      <c r="C86" s="228">
        <f>data!BV85</f>
        <v>197376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177453</v>
      </c>
      <c r="C87" s="228">
        <f>data!BW85</f>
        <v>114149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605348</v>
      </c>
      <c r="C88" s="228">
        <f>data!BX85</f>
        <v>631844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1314472</v>
      </c>
      <c r="C89" s="228">
        <f>data!BY85</f>
        <v>1515148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1421322</v>
      </c>
      <c r="C93" s="228">
        <f>data!CC85</f>
        <v>2646239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y99ih/v8rC8UV7E6nzG0uHDhLnYEgitgZw8D6mMy53oTJSJEbIXwA7+7evNoUG8Y+L7zmyktTPRvd6Fq6BzoUw==" saltValue="BXEgmsMnx1BTgFlQ4S43eA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I23" sqref="I23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19058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1377</v>
      </c>
      <c r="B15" s="267"/>
      <c r="C15" s="267"/>
      <c r="D15" s="267">
        <v>2405</v>
      </c>
    </row>
    <row r="16" spans="1:4" ht="15.75" x14ac:dyDescent="0.25">
      <c r="A16" s="267" t="s">
        <v>1378</v>
      </c>
      <c r="B16" s="267"/>
      <c r="C16" s="267"/>
      <c r="D16" s="267">
        <v>14104</v>
      </c>
    </row>
    <row r="17" spans="1:4" ht="15.75" x14ac:dyDescent="0.25">
      <c r="A17" s="267" t="s">
        <v>1379</v>
      </c>
      <c r="B17" s="267"/>
      <c r="C17" s="267"/>
      <c r="D17" s="267">
        <v>738</v>
      </c>
    </row>
    <row r="18" spans="1:4" ht="15.75" x14ac:dyDescent="0.25">
      <c r="A18" s="267"/>
      <c r="B18" s="267"/>
      <c r="C18" s="267"/>
      <c r="D18" s="267"/>
    </row>
    <row r="19" spans="1:4" ht="15.75" x14ac:dyDescent="0.25">
      <c r="A19" s="267"/>
      <c r="B19" s="267"/>
      <c r="C19" s="267"/>
      <c r="D19" s="267"/>
    </row>
    <row r="20" spans="1:4" ht="15.75" x14ac:dyDescent="0.25">
      <c r="A20" s="267"/>
      <c r="B20" s="267"/>
      <c r="C20" s="267"/>
      <c r="D20" s="267"/>
    </row>
    <row r="21" spans="1:4" ht="15.75" x14ac:dyDescent="0.25">
      <c r="A21" s="267"/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164055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267" t="s">
        <v>1373</v>
      </c>
      <c r="B29" s="267"/>
      <c r="C29" s="267"/>
      <c r="D29" s="267">
        <v>18483</v>
      </c>
    </row>
    <row r="30" spans="1:4" ht="15.75" x14ac:dyDescent="0.25">
      <c r="A30" s="267" t="s">
        <v>1374</v>
      </c>
      <c r="B30" s="267"/>
      <c r="C30" s="267"/>
      <c r="D30" s="267">
        <v>145418</v>
      </c>
    </row>
    <row r="31" spans="1:4" ht="15.75" x14ac:dyDescent="0.25">
      <c r="A31" s="267" t="s">
        <v>1375</v>
      </c>
      <c r="B31" s="267"/>
      <c r="C31" s="267"/>
      <c r="D31" s="267">
        <v>152</v>
      </c>
    </row>
    <row r="32" spans="1:4" ht="15.75" x14ac:dyDescent="0.25">
      <c r="A32" s="267" t="s">
        <v>1376</v>
      </c>
      <c r="B32" s="267"/>
      <c r="C32" s="267"/>
      <c r="D32" s="267">
        <v>2</v>
      </c>
    </row>
    <row r="33" spans="1:4" ht="15.75" x14ac:dyDescent="0.25">
      <c r="A33" s="267"/>
      <c r="B33" s="267"/>
      <c r="C33" s="267"/>
      <c r="D33" s="267"/>
    </row>
    <row r="34" spans="1:4" ht="15.75" x14ac:dyDescent="0.25">
      <c r="A34" s="267"/>
      <c r="B34" s="267"/>
      <c r="C34" s="267"/>
      <c r="D34" s="267"/>
    </row>
    <row r="35" spans="1:4" ht="15.75" x14ac:dyDescent="0.25">
      <c r="A35" s="267"/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sheetProtection algorithmName="SHA-512" hashValue="IyDcpPvOanK3xqCeVCTAxPAX+ds+J6ZXtL9emqj62EPV9U10ZpaZN+p5SYnXyapBCTzm4aNeruZq0JesdGYD3w==" saltValue="gb3SxnfoFnAO5uwlKHFtI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H-106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CASCADE VALLEY HOSPITAL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Brian Ivie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Tamara Cesena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Frei Burton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(360)445-8514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(360)445-8522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2012</v>
      </c>
      <c r="G23" s="67">
        <f>data!D127</f>
        <v>9074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90</v>
      </c>
      <c r="G26" s="67">
        <f>data!D130</f>
        <v>128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6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0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38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0</v>
      </c>
      <c r="E33" s="64" t="s">
        <v>844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4</v>
      </c>
      <c r="E34" s="64" t="s">
        <v>347</v>
      </c>
      <c r="F34" s="67"/>
      <c r="G34" s="67">
        <f>data!E143</f>
        <v>48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0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48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5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CASCADE VALLEY HOSPITAL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1146</v>
      </c>
      <c r="C7" s="127">
        <f>data!B155</f>
        <v>5015</v>
      </c>
      <c r="D7" s="127">
        <f>data!B156</f>
        <v>8727</v>
      </c>
      <c r="E7" s="127">
        <f>data!B157</f>
        <v>52002873</v>
      </c>
      <c r="F7" s="127">
        <f>data!B158</f>
        <v>79588673</v>
      </c>
      <c r="G7" s="127">
        <f>data!B157+data!B158</f>
        <v>131591546</v>
      </c>
    </row>
    <row r="8" spans="1:7" ht="20.100000000000001" customHeight="1" x14ac:dyDescent="0.25">
      <c r="A8" s="63" t="s">
        <v>354</v>
      </c>
      <c r="B8" s="127">
        <f>data!C154</f>
        <v>426</v>
      </c>
      <c r="C8" s="127">
        <f>data!C155</f>
        <v>1863</v>
      </c>
      <c r="D8" s="127">
        <f>data!C156</f>
        <v>6688</v>
      </c>
      <c r="E8" s="127">
        <f>data!C157</f>
        <v>19354380</v>
      </c>
      <c r="F8" s="127">
        <f>data!C158</f>
        <v>59012096</v>
      </c>
      <c r="G8" s="127">
        <f>data!C157+data!C158</f>
        <v>78366476</v>
      </c>
    </row>
    <row r="9" spans="1:7" ht="20.100000000000001" customHeight="1" x14ac:dyDescent="0.25">
      <c r="A9" s="63" t="s">
        <v>856</v>
      </c>
      <c r="B9" s="127">
        <f>data!D154</f>
        <v>531</v>
      </c>
      <c r="C9" s="127">
        <f>data!D155</f>
        <v>2324</v>
      </c>
      <c r="D9" s="127">
        <f>data!D156</f>
        <v>12349</v>
      </c>
      <c r="E9" s="127">
        <f>data!D157</f>
        <v>23852902</v>
      </c>
      <c r="F9" s="127">
        <f>data!D158</f>
        <v>111328835</v>
      </c>
      <c r="G9" s="127">
        <f>data!D157+data!D158</f>
        <v>135181737</v>
      </c>
    </row>
    <row r="10" spans="1:7" ht="20.100000000000001" customHeight="1" x14ac:dyDescent="0.25">
      <c r="A10" s="78" t="s">
        <v>229</v>
      </c>
      <c r="B10" s="127">
        <f>data!E154</f>
        <v>2103</v>
      </c>
      <c r="C10" s="127">
        <f>data!E155</f>
        <v>9202</v>
      </c>
      <c r="D10" s="127">
        <f>data!E156</f>
        <v>27764</v>
      </c>
      <c r="E10" s="127">
        <f>data!E157</f>
        <v>95210155</v>
      </c>
      <c r="F10" s="127">
        <f>data!E158</f>
        <v>249929604</v>
      </c>
      <c r="G10" s="127">
        <f>E10+F10</f>
        <v>345139759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CASCADE VALLEY HOSPITAL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2326131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59272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86840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3002341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39733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1281021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312719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7108057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257323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185036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442359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0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0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0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49677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1101209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1150886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42660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42660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CASCADE VALLEY HOSPITAL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20183.5</v>
      </c>
      <c r="D8" s="67">
        <f>data!C212</f>
        <v>1295.21</v>
      </c>
      <c r="E8" s="67">
        <f>data!D212</f>
        <v>0</v>
      </c>
      <c r="F8" s="67">
        <f>data!E212</f>
        <v>21478.71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2239740.2000000002</v>
      </c>
      <c r="D9" s="67">
        <f>data!C213</f>
        <v>5085044.8400000008</v>
      </c>
      <c r="E9" s="67">
        <f>data!D213</f>
        <v>3065.71</v>
      </c>
      <c r="F9" s="67">
        <f>data!E213</f>
        <v>7321719.330000001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604462.79999999993</v>
      </c>
      <c r="D11" s="67">
        <f>data!C215</f>
        <v>11695.74</v>
      </c>
      <c r="E11" s="67">
        <f>data!D215</f>
        <v>4386.7700000000004</v>
      </c>
      <c r="F11" s="67">
        <f>data!E215</f>
        <v>611771.7699999999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13027383.189999999</v>
      </c>
      <c r="D12" s="67">
        <f>data!C216</f>
        <v>1016193.4799999997</v>
      </c>
      <c r="E12" s="67">
        <f>data!D216</f>
        <v>886458.24</v>
      </c>
      <c r="F12" s="67">
        <f>data!E216</f>
        <v>13157118.43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154293.59999999998</v>
      </c>
      <c r="D14" s="67">
        <f>data!C218</f>
        <v>0</v>
      </c>
      <c r="E14" s="67">
        <f>data!D218</f>
        <v>0</v>
      </c>
      <c r="F14" s="67">
        <f>data!E218</f>
        <v>154293.59999999998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3768425.47</v>
      </c>
      <c r="D15" s="67">
        <f>data!C219</f>
        <v>-2925162.4200000009</v>
      </c>
      <c r="E15" s="67">
        <f>data!D219</f>
        <v>0</v>
      </c>
      <c r="F15" s="67">
        <f>data!E219</f>
        <v>843263.04999999935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19814488.759999998</v>
      </c>
      <c r="D16" s="67">
        <f>data!C220</f>
        <v>3189066.8499999996</v>
      </c>
      <c r="E16" s="67">
        <f>data!D220</f>
        <v>893910.72</v>
      </c>
      <c r="F16" s="67">
        <f>data!E220</f>
        <v>22109644.890000004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9755.3499999999985</v>
      </c>
      <c r="D24" s="67">
        <f>data!C225</f>
        <v>1453.51</v>
      </c>
      <c r="E24" s="67">
        <f>data!D225</f>
        <v>0</v>
      </c>
      <c r="F24" s="67">
        <f>data!E225</f>
        <v>11208.859999999999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680519.14999999932</v>
      </c>
      <c r="D25" s="67">
        <f>data!C226</f>
        <v>287688.80000000016</v>
      </c>
      <c r="E25" s="67">
        <f>data!D226</f>
        <v>3065.71</v>
      </c>
      <c r="F25" s="67">
        <f>data!E226</f>
        <v>965142.23999999953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180069.68999999974</v>
      </c>
      <c r="D27" s="67">
        <f>data!C228</f>
        <v>61885.97000000003</v>
      </c>
      <c r="E27" s="67">
        <f>data!D228</f>
        <v>4386.7700000000004</v>
      </c>
      <c r="F27" s="67">
        <f>data!E228</f>
        <v>237568.88999999978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6870492.1999999946</v>
      </c>
      <c r="D28" s="67">
        <f>data!C229</f>
        <v>1416503.4999998605</v>
      </c>
      <c r="E28" s="67">
        <f>data!D229</f>
        <v>879977.11</v>
      </c>
      <c r="F28" s="67">
        <f>data!E229</f>
        <v>7407018.5899998546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119751.14999999997</v>
      </c>
      <c r="D30" s="67">
        <f>data!C231</f>
        <v>2898.6699999999983</v>
      </c>
      <c r="E30" s="67">
        <f>data!D231</f>
        <v>0</v>
      </c>
      <c r="F30" s="67">
        <f>data!E231</f>
        <v>122649.81999999996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7860587.5399999935</v>
      </c>
      <c r="D32" s="67">
        <f>data!C233</f>
        <v>1770430.4499998607</v>
      </c>
      <c r="E32" s="67">
        <f>data!D233</f>
        <v>887429.59</v>
      </c>
      <c r="F32" s="67">
        <f>data!E233</f>
        <v>8743588.3999998532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CASCADE VALLEY HOSPITAL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4906894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99155152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52918780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4231591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10850782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59915972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175894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227248171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2545.8729438457176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842080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5132690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5974770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2025-07-29T20:41:32Z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