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06AEA22B-238D-4FAF-9A9B-A789DFA10B21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4" i="24" l="1"/>
  <c r="O94" i="24"/>
  <c r="E94" i="24"/>
  <c r="C343" i="24"/>
  <c r="BN90" i="24" l="1"/>
  <c r="D155" i="24" l="1"/>
  <c r="D154" i="24"/>
  <c r="D158" i="24"/>
  <c r="D157" i="24"/>
  <c r="D58" i="33"/>
  <c r="D22" i="33"/>
  <c r="D340" i="32" l="1"/>
  <c r="I308" i="32"/>
  <c r="AD70" i="31"/>
  <c r="I276" i="32"/>
  <c r="H276" i="32"/>
  <c r="AD62" i="31"/>
  <c r="AD61" i="31"/>
  <c r="E276" i="32"/>
  <c r="I244" i="32"/>
  <c r="AD50" i="31"/>
  <c r="H212" i="32"/>
  <c r="AD47" i="31"/>
  <c r="AD46" i="31"/>
  <c r="F180" i="32"/>
  <c r="E180" i="32"/>
  <c r="AD38" i="31"/>
  <c r="I148" i="32"/>
  <c r="H148" i="32"/>
  <c r="AD28" i="31"/>
  <c r="AD27" i="31"/>
  <c r="E116" i="32"/>
  <c r="AD24" i="31"/>
  <c r="C84" i="32"/>
  <c r="I52" i="32"/>
  <c r="AD14" i="31"/>
  <c r="G52" i="32"/>
  <c r="AD10" i="31"/>
  <c r="AD9" i="31"/>
  <c r="D20" i="32"/>
  <c r="C20" i="32"/>
  <c r="AC79" i="31"/>
  <c r="AC78" i="31"/>
  <c r="AC72" i="31"/>
  <c r="AC70" i="31"/>
  <c r="AC69" i="31"/>
  <c r="AC68" i="31"/>
  <c r="AC66" i="31"/>
  <c r="AC65" i="31"/>
  <c r="AC59" i="31"/>
  <c r="AC58" i="31"/>
  <c r="AC57" i="31"/>
  <c r="AC56" i="31"/>
  <c r="AC47" i="31"/>
  <c r="AC46" i="31"/>
  <c r="AC45" i="31"/>
  <c r="AC44" i="31"/>
  <c r="AC43" i="31"/>
  <c r="AC35" i="31"/>
  <c r="AC34" i="31"/>
  <c r="AC33" i="31"/>
  <c r="AC29" i="31"/>
  <c r="AC24" i="31"/>
  <c r="AC23" i="31"/>
  <c r="AC19" i="31"/>
  <c r="AC18" i="31"/>
  <c r="AC10" i="31"/>
  <c r="AC9" i="31"/>
  <c r="AC7" i="31"/>
  <c r="AC6" i="31"/>
  <c r="AB79" i="31"/>
  <c r="AB78" i="31"/>
  <c r="AB77" i="31"/>
  <c r="AB75" i="31"/>
  <c r="AB73" i="31"/>
  <c r="AB68" i="31"/>
  <c r="AB66" i="31"/>
  <c r="AB65" i="31"/>
  <c r="AB62" i="31"/>
  <c r="AB56" i="31"/>
  <c r="AB53" i="31"/>
  <c r="AB52" i="31"/>
  <c r="AB51" i="31"/>
  <c r="AB49" i="31"/>
  <c r="AB44" i="31"/>
  <c r="AB43" i="31"/>
  <c r="AB41" i="31"/>
  <c r="AB39" i="31"/>
  <c r="AB38" i="31"/>
  <c r="AB31" i="31"/>
  <c r="AB29" i="31"/>
  <c r="AB28" i="31"/>
  <c r="AB26" i="31"/>
  <c r="AB21" i="31"/>
  <c r="AB19" i="31"/>
  <c r="AB18" i="31"/>
  <c r="AB17" i="31"/>
  <c r="AB16" i="31"/>
  <c r="AB15" i="31"/>
  <c r="AB7" i="31"/>
  <c r="AB6" i="31"/>
  <c r="AB5" i="31"/>
  <c r="AB2" i="31"/>
  <c r="AA77" i="31"/>
  <c r="AA76" i="31"/>
  <c r="AA74" i="31"/>
  <c r="AA73" i="31"/>
  <c r="AA72" i="31"/>
  <c r="AA70" i="31"/>
  <c r="AA69" i="31"/>
  <c r="AA65" i="31"/>
  <c r="AA64" i="31"/>
  <c r="AA62" i="31"/>
  <c r="AA61" i="31"/>
  <c r="AA59" i="31"/>
  <c r="AA58" i="31"/>
  <c r="AA57" i="31"/>
  <c r="AA53" i="31"/>
  <c r="AA52" i="31"/>
  <c r="AA51" i="31"/>
  <c r="AA49" i="31"/>
  <c r="AA46" i="31"/>
  <c r="AA41" i="31"/>
  <c r="AA40" i="31"/>
  <c r="AA39" i="31"/>
  <c r="AA38" i="31"/>
  <c r="AA37" i="31"/>
  <c r="AA36" i="31"/>
  <c r="AA34" i="31"/>
  <c r="AA28" i="31"/>
  <c r="AA26" i="31"/>
  <c r="AA25" i="31"/>
  <c r="AA23" i="31"/>
  <c r="AA22" i="31"/>
  <c r="AA21" i="31"/>
  <c r="AA16" i="31"/>
  <c r="AA15" i="31"/>
  <c r="AA13" i="31"/>
  <c r="AA11" i="31"/>
  <c r="AA10" i="31"/>
  <c r="AA4" i="31"/>
  <c r="AA2" i="31"/>
  <c r="Z79" i="31"/>
  <c r="Z78" i="31"/>
  <c r="Z77" i="31"/>
  <c r="Z73" i="31"/>
  <c r="Z72" i="31"/>
  <c r="Z70" i="31"/>
  <c r="Z69" i="31"/>
  <c r="Z68" i="31"/>
  <c r="Z66" i="31"/>
  <c r="Z58" i="31"/>
  <c r="Z56" i="31"/>
  <c r="Z55" i="31"/>
  <c r="Z54" i="31"/>
  <c r="Z49" i="31"/>
  <c r="Z46" i="31"/>
  <c r="Z41" i="31"/>
  <c r="Z36" i="31"/>
  <c r="Z33" i="31"/>
  <c r="Z31" i="31"/>
  <c r="Z23" i="31"/>
  <c r="Z21" i="31"/>
  <c r="Z18" i="31"/>
  <c r="Z11" i="31"/>
  <c r="Z10" i="31"/>
  <c r="Z8" i="31"/>
  <c r="Y80" i="31"/>
  <c r="Y79" i="31"/>
  <c r="Y78" i="31"/>
  <c r="Y76" i="31"/>
  <c r="Y74" i="31"/>
  <c r="Y67" i="31"/>
  <c r="Y66" i="31"/>
  <c r="Y65" i="31"/>
  <c r="Y64" i="31"/>
  <c r="Y61" i="31"/>
  <c r="Y56" i="31"/>
  <c r="Y55" i="31"/>
  <c r="Y54" i="31"/>
  <c r="Y52" i="31"/>
  <c r="Y51" i="31"/>
  <c r="Y49" i="31"/>
  <c r="Y44" i="31"/>
  <c r="Y42" i="31"/>
  <c r="Y41" i="31"/>
  <c r="Y39" i="31"/>
  <c r="Y38" i="31"/>
  <c r="Y33" i="31"/>
  <c r="Y31" i="31"/>
  <c r="Y29" i="31"/>
  <c r="Y28" i="31"/>
  <c r="Y26" i="31"/>
  <c r="Y18" i="31"/>
  <c r="Y16" i="31"/>
  <c r="Y13" i="31"/>
  <c r="Y8" i="31"/>
  <c r="Y5" i="31"/>
  <c r="Y3" i="31"/>
  <c r="CE79" i="24"/>
  <c r="X76" i="31"/>
  <c r="X74" i="31"/>
  <c r="X73" i="31"/>
  <c r="X72" i="31"/>
  <c r="X71" i="31"/>
  <c r="X70" i="31"/>
  <c r="X69" i="31"/>
  <c r="X64" i="31"/>
  <c r="X62" i="31"/>
  <c r="X61" i="31"/>
  <c r="X60" i="31"/>
  <c r="X59" i="31"/>
  <c r="X58" i="31"/>
  <c r="X57" i="31"/>
  <c r="X52" i="31"/>
  <c r="X49" i="31"/>
  <c r="X48" i="31"/>
  <c r="X47" i="31"/>
  <c r="X46" i="31"/>
  <c r="X39" i="31"/>
  <c r="X38" i="31"/>
  <c r="X36" i="31"/>
  <c r="X34" i="31"/>
  <c r="X33" i="31"/>
  <c r="X28" i="31"/>
  <c r="X26" i="31"/>
  <c r="X25" i="31"/>
  <c r="X23" i="31"/>
  <c r="X21" i="31"/>
  <c r="X14" i="31"/>
  <c r="X13" i="31"/>
  <c r="X11" i="31"/>
  <c r="X5" i="31"/>
  <c r="X3" i="31"/>
  <c r="CE78" i="24"/>
  <c r="W80" i="31"/>
  <c r="W78" i="31"/>
  <c r="W72" i="31"/>
  <c r="W69" i="31"/>
  <c r="W68" i="31"/>
  <c r="W67" i="31"/>
  <c r="W61" i="31"/>
  <c r="W59" i="31"/>
  <c r="W58" i="31"/>
  <c r="W57" i="31"/>
  <c r="W56" i="31"/>
  <c r="W55" i="31"/>
  <c r="W54" i="31"/>
  <c r="W48" i="31"/>
  <c r="W47" i="31"/>
  <c r="W46" i="31"/>
  <c r="W45" i="31"/>
  <c r="W44" i="31"/>
  <c r="W43" i="31"/>
  <c r="W42" i="31"/>
  <c r="W41" i="31"/>
  <c r="W36" i="31"/>
  <c r="W34" i="31"/>
  <c r="W33" i="31"/>
  <c r="W32" i="31"/>
  <c r="W31" i="31"/>
  <c r="W30" i="31"/>
  <c r="W29" i="31"/>
  <c r="W24" i="31"/>
  <c r="W23" i="31"/>
  <c r="W21" i="31"/>
  <c r="W20" i="31"/>
  <c r="W19" i="31"/>
  <c r="W18" i="31"/>
  <c r="W13" i="31"/>
  <c r="W12" i="31"/>
  <c r="W11" i="31"/>
  <c r="W10" i="31"/>
  <c r="W9" i="31"/>
  <c r="W8" i="31"/>
  <c r="W6" i="31"/>
  <c r="W5" i="31"/>
  <c r="V80" i="31"/>
  <c r="V79" i="31"/>
  <c r="V78" i="31"/>
  <c r="V77" i="31"/>
  <c r="V76" i="31"/>
  <c r="V75" i="31"/>
  <c r="V73" i="31"/>
  <c r="V67" i="31"/>
  <c r="V66" i="31"/>
  <c r="V64" i="31"/>
  <c r="V63" i="31"/>
  <c r="V62" i="31"/>
  <c r="V61" i="31"/>
  <c r="V54" i="31"/>
  <c r="V51" i="31"/>
  <c r="V50" i="31"/>
  <c r="V49" i="31"/>
  <c r="V44" i="31"/>
  <c r="V43" i="31"/>
  <c r="V42" i="31"/>
  <c r="V41" i="31"/>
  <c r="V39" i="31"/>
  <c r="V38" i="31"/>
  <c r="V37" i="31"/>
  <c r="V33" i="31"/>
  <c r="V32" i="31"/>
  <c r="V31" i="31"/>
  <c r="V30" i="31"/>
  <c r="V29" i="31"/>
  <c r="V28" i="31"/>
  <c r="V27" i="31"/>
  <c r="V26" i="31"/>
  <c r="V25" i="31"/>
  <c r="V20" i="31"/>
  <c r="V19" i="31"/>
  <c r="V18" i="31"/>
  <c r="V17" i="31"/>
  <c r="V16" i="31"/>
  <c r="V15" i="31"/>
  <c r="V14" i="31"/>
  <c r="V13" i="31"/>
  <c r="V8" i="31"/>
  <c r="V6" i="31"/>
  <c r="V5" i="31"/>
  <c r="V3" i="31"/>
  <c r="V2" i="31"/>
  <c r="U76" i="31"/>
  <c r="U75" i="31"/>
  <c r="U73" i="31"/>
  <c r="U72" i="31"/>
  <c r="U71" i="31"/>
  <c r="U70" i="31"/>
  <c r="U64" i="31"/>
  <c r="U63" i="31"/>
  <c r="U62" i="31"/>
  <c r="U61" i="31"/>
  <c r="U60" i="31"/>
  <c r="U59" i="31"/>
  <c r="U58" i="31"/>
  <c r="U57" i="31"/>
  <c r="U52" i="31"/>
  <c r="U51" i="31"/>
  <c r="U50" i="31"/>
  <c r="U49" i="31"/>
  <c r="U48" i="31"/>
  <c r="U47" i="31"/>
  <c r="U46" i="31"/>
  <c r="U45" i="31"/>
  <c r="U40" i="31"/>
  <c r="U39" i="31"/>
  <c r="U37" i="31"/>
  <c r="U36" i="31"/>
  <c r="U35" i="31"/>
  <c r="U34" i="31"/>
  <c r="U27" i="31"/>
  <c r="U26" i="31"/>
  <c r="U25" i="31"/>
  <c r="U24" i="31"/>
  <c r="U22" i="31"/>
  <c r="U21" i="31"/>
  <c r="U17" i="31"/>
  <c r="U16" i="31"/>
  <c r="U15" i="31"/>
  <c r="U14" i="31"/>
  <c r="U13" i="31"/>
  <c r="U11" i="31"/>
  <c r="U10" i="31"/>
  <c r="U9" i="31"/>
  <c r="U3" i="31"/>
  <c r="T80" i="31"/>
  <c r="T79" i="31"/>
  <c r="T77" i="31"/>
  <c r="T71" i="31"/>
  <c r="T70" i="31"/>
  <c r="T69" i="31"/>
  <c r="T67" i="31"/>
  <c r="T66" i="31"/>
  <c r="T65" i="31"/>
  <c r="T60" i="31"/>
  <c r="T59" i="31"/>
  <c r="T57" i="31"/>
  <c r="T54" i="31"/>
  <c r="T53" i="31"/>
  <c r="T47" i="31"/>
  <c r="T45" i="31"/>
  <c r="T42" i="31"/>
  <c r="T35" i="31"/>
  <c r="T34" i="31"/>
  <c r="T32" i="31"/>
  <c r="T31" i="31"/>
  <c r="T30" i="31"/>
  <c r="T29" i="31"/>
  <c r="T25" i="31"/>
  <c r="T24" i="31"/>
  <c r="T22" i="31"/>
  <c r="T21" i="31"/>
  <c r="T19" i="31"/>
  <c r="T18" i="31"/>
  <c r="T17" i="31"/>
  <c r="T12" i="31"/>
  <c r="T11" i="31"/>
  <c r="T9" i="31"/>
  <c r="T7" i="31"/>
  <c r="T6" i="31"/>
  <c r="S80" i="31"/>
  <c r="S78" i="31"/>
  <c r="S77" i="31"/>
  <c r="S75" i="31"/>
  <c r="S74" i="31"/>
  <c r="S73" i="31"/>
  <c r="S69" i="31"/>
  <c r="S67" i="31"/>
  <c r="S66" i="31"/>
  <c r="S65" i="31"/>
  <c r="S63" i="31"/>
  <c r="S62" i="31"/>
  <c r="S57" i="31"/>
  <c r="S54" i="31"/>
  <c r="S53" i="31"/>
  <c r="S52" i="31"/>
  <c r="S51" i="31"/>
  <c r="S50" i="31"/>
  <c r="S49" i="31"/>
  <c r="S45" i="31"/>
  <c r="S44" i="31"/>
  <c r="S42" i="31"/>
  <c r="S41" i="31"/>
  <c r="S40" i="31"/>
  <c r="S39" i="31"/>
  <c r="S38" i="31"/>
  <c r="S37" i="31"/>
  <c r="S32" i="31"/>
  <c r="S30" i="31"/>
  <c r="S29" i="31"/>
  <c r="S27" i="31"/>
  <c r="S26" i="31"/>
  <c r="S20" i="31"/>
  <c r="S19" i="31"/>
  <c r="S17" i="31"/>
  <c r="S16" i="31"/>
  <c r="S14" i="31"/>
  <c r="S8" i="31"/>
  <c r="S7" i="31"/>
  <c r="S6" i="31"/>
  <c r="S5" i="31"/>
  <c r="S4" i="31"/>
  <c r="S3" i="31"/>
  <c r="R77" i="31"/>
  <c r="R75" i="31"/>
  <c r="R74" i="31"/>
  <c r="R73" i="31"/>
  <c r="R71" i="31"/>
  <c r="R70" i="31"/>
  <c r="R69" i="31"/>
  <c r="R65" i="31"/>
  <c r="R63" i="31"/>
  <c r="R62" i="31"/>
  <c r="R61" i="31"/>
  <c r="R60" i="31"/>
  <c r="R59" i="31"/>
  <c r="R58" i="31"/>
  <c r="R57" i="31"/>
  <c r="R53" i="31"/>
  <c r="R52" i="31"/>
  <c r="R50" i="31"/>
  <c r="R49" i="31"/>
  <c r="R48" i="31"/>
  <c r="R47" i="31"/>
  <c r="R46" i="31"/>
  <c r="R45" i="31"/>
  <c r="R40" i="31"/>
  <c r="R37" i="31"/>
  <c r="R35" i="31"/>
  <c r="R34" i="31"/>
  <c r="R27" i="31"/>
  <c r="R25" i="31"/>
  <c r="R24" i="31"/>
  <c r="R22" i="31"/>
  <c r="R17" i="31"/>
  <c r="R14" i="31"/>
  <c r="R12" i="31"/>
  <c r="R11" i="31"/>
  <c r="R10" i="31"/>
  <c r="R9" i="31"/>
  <c r="R4" i="31"/>
  <c r="CE72" i="24"/>
  <c r="Q80" i="31"/>
  <c r="Q79" i="31"/>
  <c r="Q78" i="31"/>
  <c r="Q77" i="31"/>
  <c r="Q73" i="31"/>
  <c r="Q71" i="31"/>
  <c r="Q70" i="31"/>
  <c r="Q69" i="31"/>
  <c r="Q67" i="31"/>
  <c r="Q65" i="31"/>
  <c r="Q60" i="31"/>
  <c r="Q59" i="31"/>
  <c r="Q57" i="31"/>
  <c r="Q56" i="31"/>
  <c r="Q55" i="31"/>
  <c r="Q53" i="31"/>
  <c r="Q50" i="31"/>
  <c r="Q48" i="31"/>
  <c r="Q47" i="31"/>
  <c r="Q45" i="31"/>
  <c r="Q43" i="31"/>
  <c r="Q42" i="31"/>
  <c r="Q37" i="31"/>
  <c r="Q35" i="31"/>
  <c r="Q34" i="31"/>
  <c r="Q32" i="31"/>
  <c r="Q30" i="31"/>
  <c r="Q29" i="31"/>
  <c r="Q24" i="31"/>
  <c r="Q22" i="31"/>
  <c r="Q20" i="31"/>
  <c r="Q19" i="31"/>
  <c r="Q18" i="31"/>
  <c r="Q17" i="31"/>
  <c r="Q12" i="31"/>
  <c r="Q10" i="31"/>
  <c r="Q9" i="31"/>
  <c r="Q7" i="31"/>
  <c r="Q6" i="31"/>
  <c r="CC69" i="24"/>
  <c r="P78" i="31"/>
  <c r="P77" i="31"/>
  <c r="BY69" i="24"/>
  <c r="P75" i="31"/>
  <c r="BW69" i="24"/>
  <c r="P68" i="31"/>
  <c r="BP69" i="24"/>
  <c r="P65" i="31"/>
  <c r="BM69" i="24"/>
  <c r="BL69" i="24"/>
  <c r="P62" i="31"/>
  <c r="BJ69" i="24"/>
  <c r="P56" i="31"/>
  <c r="BD69" i="24"/>
  <c r="P54" i="31"/>
  <c r="P53" i="31"/>
  <c r="P52" i="31"/>
  <c r="P50" i="31"/>
  <c r="AX69" i="24"/>
  <c r="P44" i="31"/>
  <c r="AR69" i="24"/>
  <c r="AP69" i="24"/>
  <c r="P40" i="31"/>
  <c r="P39" i="31"/>
  <c r="AM69" i="24"/>
  <c r="AL69" i="24"/>
  <c r="AH69" i="24"/>
  <c r="AF69" i="24"/>
  <c r="AE69" i="24"/>
  <c r="P29" i="31"/>
  <c r="P27" i="31"/>
  <c r="P26" i="31"/>
  <c r="P25" i="31"/>
  <c r="V69" i="24"/>
  <c r="U69" i="24"/>
  <c r="S69" i="24"/>
  <c r="P17" i="31"/>
  <c r="Q69" i="24"/>
  <c r="P15" i="31"/>
  <c r="P14" i="31"/>
  <c r="P13" i="31"/>
  <c r="J69" i="24"/>
  <c r="I69" i="24"/>
  <c r="H69" i="24"/>
  <c r="F69" i="24"/>
  <c r="P4" i="31"/>
  <c r="D69" i="24"/>
  <c r="P2" i="31"/>
  <c r="D2" i="30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X80" i="31"/>
  <c r="U80" i="31"/>
  <c r="R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A79" i="31"/>
  <c r="X79" i="31"/>
  <c r="W79" i="31"/>
  <c r="U79" i="31"/>
  <c r="S79" i="31"/>
  <c r="R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A78" i="31"/>
  <c r="X78" i="31"/>
  <c r="U78" i="31"/>
  <c r="T78" i="31"/>
  <c r="R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Y77" i="31"/>
  <c r="X77" i="31"/>
  <c r="W77" i="31"/>
  <c r="U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Z76" i="31"/>
  <c r="W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C75" i="31"/>
  <c r="AA75" i="31"/>
  <c r="Z75" i="31"/>
  <c r="Y75" i="31"/>
  <c r="X75" i="31"/>
  <c r="W75" i="31"/>
  <c r="T75" i="31"/>
  <c r="Q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C74" i="31"/>
  <c r="AB74" i="31"/>
  <c r="Z74" i="31"/>
  <c r="W74" i="31"/>
  <c r="V74" i="31"/>
  <c r="U74" i="31"/>
  <c r="T74" i="31"/>
  <c r="Q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Y73" i="31"/>
  <c r="W73" i="31"/>
  <c r="T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B72" i="31"/>
  <c r="Y72" i="31"/>
  <c r="V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W71" i="31"/>
  <c r="V71" i="31"/>
  <c r="S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B70" i="31"/>
  <c r="Y70" i="31"/>
  <c r="W70" i="31"/>
  <c r="V70" i="31"/>
  <c r="S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B69" i="31"/>
  <c r="Y69" i="31"/>
  <c r="V69" i="31"/>
  <c r="U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A68" i="31"/>
  <c r="Y68" i="31"/>
  <c r="X68" i="31"/>
  <c r="V68" i="31"/>
  <c r="U68" i="31"/>
  <c r="T68" i="31"/>
  <c r="S68" i="31"/>
  <c r="R68" i="31"/>
  <c r="Q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X67" i="31"/>
  <c r="U67" i="31"/>
  <c r="R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A66" i="31"/>
  <c r="X66" i="31"/>
  <c r="W66" i="31"/>
  <c r="U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Z65" i="31"/>
  <c r="X65" i="31"/>
  <c r="W65" i="31"/>
  <c r="V65" i="31"/>
  <c r="U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Z64" i="31"/>
  <c r="W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C63" i="31"/>
  <c r="AB63" i="31"/>
  <c r="AA63" i="31"/>
  <c r="Z63" i="31"/>
  <c r="Y63" i="31"/>
  <c r="X63" i="31"/>
  <c r="W63" i="31"/>
  <c r="T63" i="31"/>
  <c r="Q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C62" i="31"/>
  <c r="Z62" i="31"/>
  <c r="Y62" i="31"/>
  <c r="W62" i="31"/>
  <c r="T62" i="31"/>
  <c r="Q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C61" i="31"/>
  <c r="AB61" i="31"/>
  <c r="Z61" i="31"/>
  <c r="T61" i="31"/>
  <c r="S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W60" i="31"/>
  <c r="V60" i="31"/>
  <c r="S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B59" i="31"/>
  <c r="Z59" i="31"/>
  <c r="Y59" i="31"/>
  <c r="V59" i="31"/>
  <c r="S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B58" i="31"/>
  <c r="Y58" i="31"/>
  <c r="V58" i="31"/>
  <c r="T58" i="31"/>
  <c r="S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B57" i="31"/>
  <c r="Z57" i="31"/>
  <c r="Y57" i="31"/>
  <c r="V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A56" i="31"/>
  <c r="X56" i="31"/>
  <c r="V56" i="31"/>
  <c r="U56" i="31"/>
  <c r="T56" i="31"/>
  <c r="S56" i="31"/>
  <c r="R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X55" i="31"/>
  <c r="V55" i="31"/>
  <c r="U55" i="31"/>
  <c r="T55" i="31"/>
  <c r="S55" i="31"/>
  <c r="R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X54" i="31"/>
  <c r="U54" i="31"/>
  <c r="R54" i="31"/>
  <c r="Q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Z53" i="31"/>
  <c r="Y53" i="31"/>
  <c r="X53" i="31"/>
  <c r="W53" i="31"/>
  <c r="V53" i="31"/>
  <c r="U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Z52" i="31"/>
  <c r="W52" i="31"/>
  <c r="V52" i="31"/>
  <c r="T52" i="31"/>
  <c r="Q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Z51" i="31"/>
  <c r="X51" i="31"/>
  <c r="W51" i="31"/>
  <c r="T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C50" i="31"/>
  <c r="AB50" i="31"/>
  <c r="AA50" i="31"/>
  <c r="Z50" i="31"/>
  <c r="Y50" i="31"/>
  <c r="X50" i="31"/>
  <c r="W50" i="31"/>
  <c r="T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W49" i="31"/>
  <c r="T49" i="31"/>
  <c r="Q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V48" i="31"/>
  <c r="T48" i="31"/>
  <c r="S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B47" i="31"/>
  <c r="AA47" i="31"/>
  <c r="Z47" i="31"/>
  <c r="Y47" i="31"/>
  <c r="V47" i="31"/>
  <c r="S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B46" i="31"/>
  <c r="Y46" i="31"/>
  <c r="V46" i="31"/>
  <c r="T46" i="31"/>
  <c r="S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B45" i="31"/>
  <c r="AA45" i="31"/>
  <c r="Z45" i="31"/>
  <c r="Y45" i="31"/>
  <c r="X45" i="31"/>
  <c r="V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A44" i="31"/>
  <c r="Z44" i="31"/>
  <c r="X44" i="31"/>
  <c r="U44" i="31"/>
  <c r="T44" i="31"/>
  <c r="R44" i="31"/>
  <c r="Q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A43" i="31"/>
  <c r="Z43" i="31"/>
  <c r="Y43" i="31"/>
  <c r="X43" i="31"/>
  <c r="U43" i="31"/>
  <c r="T43" i="31"/>
  <c r="S43" i="31"/>
  <c r="R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X42" i="31"/>
  <c r="U42" i="31"/>
  <c r="R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X41" i="31"/>
  <c r="U41" i="31"/>
  <c r="T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Z40" i="31"/>
  <c r="Y40" i="31"/>
  <c r="X40" i="31"/>
  <c r="W40" i="31"/>
  <c r="V40" i="31"/>
  <c r="T40" i="31"/>
  <c r="Q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Z39" i="31"/>
  <c r="W39" i="31"/>
  <c r="T39" i="31"/>
  <c r="R39" i="31"/>
  <c r="Q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C38" i="31"/>
  <c r="Z38" i="31"/>
  <c r="W38" i="31"/>
  <c r="U38" i="31"/>
  <c r="T38" i="31"/>
  <c r="R38" i="31"/>
  <c r="Q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C37" i="31"/>
  <c r="AB37" i="31"/>
  <c r="Z37" i="31"/>
  <c r="Y37" i="31"/>
  <c r="X37" i="31"/>
  <c r="W37" i="31"/>
  <c r="T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Y36" i="31"/>
  <c r="V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B35" i="31"/>
  <c r="AA35" i="31"/>
  <c r="Z35" i="31"/>
  <c r="Y35" i="31"/>
  <c r="X35" i="31"/>
  <c r="W35" i="31"/>
  <c r="V35" i="31"/>
  <c r="S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B34" i="31"/>
  <c r="Z34" i="31"/>
  <c r="Y34" i="31"/>
  <c r="V34" i="31"/>
  <c r="S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B33" i="31"/>
  <c r="AA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U32" i="31"/>
  <c r="R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A31" i="31"/>
  <c r="X31" i="31"/>
  <c r="U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U30" i="31"/>
  <c r="R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A29" i="31"/>
  <c r="Z29" i="31"/>
  <c r="X29" i="31"/>
  <c r="U29" i="31"/>
  <c r="R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C28" i="31"/>
  <c r="Z28" i="31"/>
  <c r="W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C27" i="31"/>
  <c r="AB27" i="31"/>
  <c r="AA27" i="31"/>
  <c r="Z27" i="31"/>
  <c r="Y27" i="31"/>
  <c r="X27" i="31"/>
  <c r="W27" i="31"/>
  <c r="T27" i="31"/>
  <c r="Q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Z26" i="31"/>
  <c r="W26" i="31"/>
  <c r="T26" i="31"/>
  <c r="R26" i="31"/>
  <c r="Q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C25" i="31"/>
  <c r="AB25" i="31"/>
  <c r="Z25" i="31"/>
  <c r="Y25" i="31"/>
  <c r="W25" i="31"/>
  <c r="S25" i="31"/>
  <c r="Q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B24" i="31"/>
  <c r="AA24" i="31"/>
  <c r="Z24" i="31"/>
  <c r="Y24" i="31"/>
  <c r="X24" i="31"/>
  <c r="V24" i="31"/>
  <c r="S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B23" i="31"/>
  <c r="Y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Z22" i="31"/>
  <c r="Y22" i="31"/>
  <c r="X22" i="31"/>
  <c r="W22" i="31"/>
  <c r="V22" i="31"/>
  <c r="S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Y21" i="31"/>
  <c r="V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U20" i="31"/>
  <c r="T20" i="31"/>
  <c r="R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A19" i="31"/>
  <c r="Z19" i="31"/>
  <c r="Y19" i="31"/>
  <c r="X19" i="31"/>
  <c r="U19" i="31"/>
  <c r="R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A18" i="31"/>
  <c r="X18" i="31"/>
  <c r="U18" i="31"/>
  <c r="S18" i="31"/>
  <c r="R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A17" i="31"/>
  <c r="Z17" i="31"/>
  <c r="Y17" i="31"/>
  <c r="X17" i="31"/>
  <c r="W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Z16" i="31"/>
  <c r="X16" i="31"/>
  <c r="W16" i="31"/>
  <c r="T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C15" i="31"/>
  <c r="Z15" i="31"/>
  <c r="Y15" i="31"/>
  <c r="X15" i="31"/>
  <c r="W15" i="31"/>
  <c r="T15" i="31"/>
  <c r="S15" i="31"/>
  <c r="R15" i="31"/>
  <c r="Q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C14" i="31"/>
  <c r="AB14" i="31"/>
  <c r="AA14" i="31"/>
  <c r="Z14" i="31"/>
  <c r="Y14" i="31"/>
  <c r="W14" i="31"/>
  <c r="T14" i="31"/>
  <c r="Q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Z13" i="31"/>
  <c r="T13" i="31"/>
  <c r="S13" i="31"/>
  <c r="R13" i="31"/>
  <c r="Q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V12" i="31"/>
  <c r="U12" i="31"/>
  <c r="S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Y11" i="31"/>
  <c r="V11" i="31"/>
  <c r="S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B10" i="31"/>
  <c r="Y10" i="31"/>
  <c r="X10" i="31"/>
  <c r="V10" i="31"/>
  <c r="T10" i="31"/>
  <c r="S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B9" i="31"/>
  <c r="AA9" i="31"/>
  <c r="Z9" i="31"/>
  <c r="Y9" i="31"/>
  <c r="X9" i="31"/>
  <c r="V9" i="31"/>
  <c r="S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X8" i="31"/>
  <c r="U8" i="31"/>
  <c r="T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A7" i="31"/>
  <c r="Z7" i="31"/>
  <c r="Y7" i="31"/>
  <c r="X7" i="31"/>
  <c r="W7" i="31"/>
  <c r="V7" i="31"/>
  <c r="U7" i="31"/>
  <c r="R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A6" i="31"/>
  <c r="Z6" i="31"/>
  <c r="Y6" i="31"/>
  <c r="X6" i="31"/>
  <c r="U6" i="31"/>
  <c r="R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A5" i="31"/>
  <c r="Z5" i="31"/>
  <c r="U5" i="31"/>
  <c r="T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C4" i="31"/>
  <c r="AB4" i="31"/>
  <c r="Z4" i="31"/>
  <c r="Y4" i="31"/>
  <c r="X4" i="31"/>
  <c r="W4" i="31"/>
  <c r="V4" i="31"/>
  <c r="U4" i="31"/>
  <c r="T4" i="31"/>
  <c r="Q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W3" i="31"/>
  <c r="T3" i="31"/>
  <c r="R3" i="31"/>
  <c r="Q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C2" i="31"/>
  <c r="Z2" i="31"/>
  <c r="Y2" i="31"/>
  <c r="W2" i="31"/>
  <c r="T2" i="31"/>
  <c r="R2" i="31"/>
  <c r="Q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E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F64" i="15" s="1"/>
  <c r="B64" i="15"/>
  <c r="E63" i="15"/>
  <c r="D63" i="15"/>
  <c r="F63" i="15" s="1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E58" i="15"/>
  <c r="D58" i="15"/>
  <c r="B58" i="15"/>
  <c r="F58" i="15" s="1"/>
  <c r="H57" i="15"/>
  <c r="I57" i="15" s="1"/>
  <c r="F57" i="15"/>
  <c r="E57" i="15"/>
  <c r="D57" i="15"/>
  <c r="B57" i="15"/>
  <c r="H56" i="15"/>
  <c r="I56" i="15" s="1"/>
  <c r="E56" i="15"/>
  <c r="D56" i="15"/>
  <c r="B56" i="15"/>
  <c r="F56" i="15" s="1"/>
  <c r="H55" i="15"/>
  <c r="I55" i="15" s="1"/>
  <c r="F55" i="15"/>
  <c r="E55" i="15"/>
  <c r="D55" i="15"/>
  <c r="B55" i="15"/>
  <c r="E54" i="15"/>
  <c r="D54" i="15"/>
  <c r="B54" i="15"/>
  <c r="F53" i="15"/>
  <c r="E53" i="15"/>
  <c r="D53" i="15"/>
  <c r="B53" i="15"/>
  <c r="H53" i="15" s="1"/>
  <c r="I53" i="15" s="1"/>
  <c r="H52" i="15"/>
  <c r="I52" i="15" s="1"/>
  <c r="F52" i="15"/>
  <c r="E52" i="15"/>
  <c r="D52" i="15"/>
  <c r="B52" i="15"/>
  <c r="E51" i="15"/>
  <c r="D51" i="15"/>
  <c r="B51" i="15"/>
  <c r="H50" i="15"/>
  <c r="I50" i="15" s="1"/>
  <c r="E50" i="15"/>
  <c r="D50" i="15"/>
  <c r="B50" i="15"/>
  <c r="F50" i="15" s="1"/>
  <c r="H49" i="15"/>
  <c r="I49" i="15" s="1"/>
  <c r="F49" i="15"/>
  <c r="E49" i="15"/>
  <c r="D49" i="15"/>
  <c r="B49" i="15"/>
  <c r="H48" i="15"/>
  <c r="I48" i="15" s="1"/>
  <c r="E48" i="15"/>
  <c r="D48" i="15"/>
  <c r="B48" i="15"/>
  <c r="F48" i="15" s="1"/>
  <c r="H47" i="15"/>
  <c r="I47" i="15" s="1"/>
  <c r="F47" i="15"/>
  <c r="E47" i="15"/>
  <c r="D47" i="15"/>
  <c r="B47" i="15"/>
  <c r="E46" i="15"/>
  <c r="D46" i="15"/>
  <c r="B46" i="15"/>
  <c r="F45" i="15"/>
  <c r="E45" i="15"/>
  <c r="D45" i="15"/>
  <c r="B45" i="15"/>
  <c r="H44" i="15"/>
  <c r="I44" i="15" s="1"/>
  <c r="F44" i="15"/>
  <c r="E44" i="15"/>
  <c r="D44" i="15"/>
  <c r="B44" i="15"/>
  <c r="E43" i="15"/>
  <c r="D43" i="15"/>
  <c r="B43" i="15"/>
  <c r="H42" i="15"/>
  <c r="I42" i="15" s="1"/>
  <c r="E42" i="15"/>
  <c r="D42" i="15"/>
  <c r="B42" i="15"/>
  <c r="F42" i="15" s="1"/>
  <c r="E41" i="15"/>
  <c r="D41" i="15"/>
  <c r="F41" i="15" s="1"/>
  <c r="B41" i="15"/>
  <c r="I40" i="15"/>
  <c r="B40" i="15"/>
  <c r="F39" i="15"/>
  <c r="E39" i="15"/>
  <c r="D39" i="15"/>
  <c r="B39" i="15"/>
  <c r="H39" i="15" s="1"/>
  <c r="I39" i="15" s="1"/>
  <c r="E38" i="15"/>
  <c r="D38" i="15"/>
  <c r="B38" i="15"/>
  <c r="E37" i="15"/>
  <c r="D37" i="15"/>
  <c r="B37" i="15"/>
  <c r="F37" i="15" s="1"/>
  <c r="H36" i="15"/>
  <c r="I36" i="15" s="1"/>
  <c r="E36" i="15"/>
  <c r="D36" i="15"/>
  <c r="B36" i="15"/>
  <c r="F36" i="15" s="1"/>
  <c r="E35" i="15"/>
  <c r="D35" i="15"/>
  <c r="B35" i="15"/>
  <c r="E34" i="15"/>
  <c r="D34" i="15"/>
  <c r="B34" i="15"/>
  <c r="E33" i="15"/>
  <c r="D33" i="15"/>
  <c r="B33" i="15"/>
  <c r="F33" i="15" s="1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F27" i="15" s="1"/>
  <c r="E26" i="15"/>
  <c r="D26" i="15"/>
  <c r="B26" i="15"/>
  <c r="E25" i="15"/>
  <c r="D25" i="15"/>
  <c r="B25" i="15"/>
  <c r="E24" i="15"/>
  <c r="D24" i="15"/>
  <c r="B24" i="15"/>
  <c r="H23" i="15"/>
  <c r="I23" i="15" s="1"/>
  <c r="E23" i="15"/>
  <c r="D23" i="15"/>
  <c r="B23" i="15"/>
  <c r="F23" i="15" s="1"/>
  <c r="F22" i="15"/>
  <c r="E22" i="15"/>
  <c r="D22" i="15"/>
  <c r="B22" i="15"/>
  <c r="E21" i="15"/>
  <c r="D21" i="15"/>
  <c r="B21" i="15"/>
  <c r="H20" i="15"/>
  <c r="I20" i="15" s="1"/>
  <c r="E20" i="15"/>
  <c r="D20" i="15"/>
  <c r="B20" i="15"/>
  <c r="F20" i="15" s="1"/>
  <c r="H19" i="15"/>
  <c r="I19" i="15" s="1"/>
  <c r="E19" i="15"/>
  <c r="D19" i="15"/>
  <c r="B19" i="15"/>
  <c r="F19" i="15" s="1"/>
  <c r="F18" i="15"/>
  <c r="E18" i="15"/>
  <c r="D18" i="15"/>
  <c r="B18" i="15"/>
  <c r="H18" i="15" s="1"/>
  <c r="I18" i="15" s="1"/>
  <c r="E17" i="15"/>
  <c r="D17" i="15"/>
  <c r="F17" i="15" s="1"/>
  <c r="B17" i="15"/>
  <c r="H16" i="15"/>
  <c r="I16" i="15" s="1"/>
  <c r="E16" i="15"/>
  <c r="D16" i="15"/>
  <c r="B16" i="15"/>
  <c r="F16" i="15" s="1"/>
  <c r="H15" i="15"/>
  <c r="I15" i="15" s="1"/>
  <c r="E15" i="15"/>
  <c r="D15" i="15"/>
  <c r="B15" i="15"/>
  <c r="F15" i="15" s="1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612" i="24"/>
  <c r="F420" i="24"/>
  <c r="D420" i="24"/>
  <c r="D415" i="24"/>
  <c r="CP2" i="30" s="1"/>
  <c r="D381" i="24"/>
  <c r="BQ2" i="30" s="1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G19" i="4" s="1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AE18" i="31" s="1"/>
  <c r="R89" i="24"/>
  <c r="Q89" i="24"/>
  <c r="P89" i="24"/>
  <c r="O89" i="24"/>
  <c r="N89" i="24"/>
  <c r="M89" i="24"/>
  <c r="L89" i="24"/>
  <c r="K89" i="24"/>
  <c r="J89" i="24"/>
  <c r="I89" i="24"/>
  <c r="H89" i="24"/>
  <c r="G89" i="24"/>
  <c r="CE89" i="24" s="1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0" i="24"/>
  <c r="CE77" i="24"/>
  <c r="CE74" i="24"/>
  <c r="CE71" i="24"/>
  <c r="CE70" i="24"/>
  <c r="CD69" i="24"/>
  <c r="CD85" i="24" s="1"/>
  <c r="BU69" i="24"/>
  <c r="BT69" i="24"/>
  <c r="BS69" i="24"/>
  <c r="BR69" i="24"/>
  <c r="BQ69" i="24"/>
  <c r="BO69" i="24"/>
  <c r="BI69" i="24"/>
  <c r="BH69" i="24"/>
  <c r="BG69" i="24"/>
  <c r="BF69" i="24"/>
  <c r="BE69" i="24"/>
  <c r="BA69" i="24"/>
  <c r="AZ69" i="24"/>
  <c r="AW69" i="24"/>
  <c r="AV69" i="24"/>
  <c r="AU69" i="24"/>
  <c r="AT69" i="24"/>
  <c r="AS69" i="24"/>
  <c r="AQ69" i="24"/>
  <c r="AO69" i="24"/>
  <c r="AN69" i="24"/>
  <c r="AK69" i="24"/>
  <c r="AJ69" i="24"/>
  <c r="AI69" i="24"/>
  <c r="AG69" i="24"/>
  <c r="AC69" i="24"/>
  <c r="Z69" i="24"/>
  <c r="Y69" i="24"/>
  <c r="X69" i="24"/>
  <c r="W69" i="24"/>
  <c r="N69" i="24"/>
  <c r="M69" i="24"/>
  <c r="L69" i="24"/>
  <c r="K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BQ62" i="24"/>
  <c r="BN62" i="24"/>
  <c r="AO62" i="24"/>
  <c r="AH62" i="24"/>
  <c r="AG62" i="24"/>
  <c r="AC62" i="24"/>
  <c r="J62" i="24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P48" i="24"/>
  <c r="BP62" i="24" s="1"/>
  <c r="BO48" i="24"/>
  <c r="BO62" i="24" s="1"/>
  <c r="BN48" i="24"/>
  <c r="BM48" i="24"/>
  <c r="BM62" i="24" s="1"/>
  <c r="BL48" i="24"/>
  <c r="BL62" i="24" s="1"/>
  <c r="BK48" i="24"/>
  <c r="BK62" i="24" s="1"/>
  <c r="BJ48" i="24"/>
  <c r="BJ62" i="24" s="1"/>
  <c r="BI48" i="24"/>
  <c r="BI62" i="24" s="1"/>
  <c r="H60" i="31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G48" i="24"/>
  <c r="AF48" i="24"/>
  <c r="AF62" i="24" s="1"/>
  <c r="AE48" i="24"/>
  <c r="AE62" i="24" s="1"/>
  <c r="AD48" i="24"/>
  <c r="AD62" i="24" s="1"/>
  <c r="AC48" i="24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D612" i="24" l="1"/>
  <c r="L612" i="24"/>
  <c r="D416" i="24"/>
  <c r="E414" i="24" s="1"/>
  <c r="C365" i="24"/>
  <c r="C363" i="24"/>
  <c r="AD34" i="31"/>
  <c r="G148" i="32"/>
  <c r="AD58" i="31"/>
  <c r="C276" i="32"/>
  <c r="D276" i="32"/>
  <c r="AD59" i="31"/>
  <c r="S2" i="31"/>
  <c r="CE73" i="24"/>
  <c r="AA69" i="24"/>
  <c r="O26" i="31" s="1"/>
  <c r="BB69" i="24"/>
  <c r="O53" i="31" s="1"/>
  <c r="AB69" i="24"/>
  <c r="O27" i="31" s="1"/>
  <c r="BC69" i="24"/>
  <c r="F243" i="32" s="1"/>
  <c r="X2" i="31"/>
  <c r="P3" i="31"/>
  <c r="P49" i="31"/>
  <c r="C180" i="32"/>
  <c r="AD37" i="31"/>
  <c r="CE75" i="24"/>
  <c r="U2" i="31"/>
  <c r="E20" i="32"/>
  <c r="AD4" i="31"/>
  <c r="AD74" i="31"/>
  <c r="E340" i="32"/>
  <c r="P69" i="24"/>
  <c r="O15" i="31" s="1"/>
  <c r="T69" i="24"/>
  <c r="P19" i="31"/>
  <c r="CB69" i="24"/>
  <c r="P79" i="31"/>
  <c r="BX69" i="24"/>
  <c r="O75" i="31" s="1"/>
  <c r="AD25" i="31"/>
  <c r="AD35" i="31"/>
  <c r="AD63" i="31"/>
  <c r="O69" i="24"/>
  <c r="O14" i="31" s="1"/>
  <c r="AD69" i="24"/>
  <c r="O29" i="31" s="1"/>
  <c r="CE76" i="24"/>
  <c r="F340" i="32"/>
  <c r="AD75" i="31"/>
  <c r="F276" i="32"/>
  <c r="R69" i="24"/>
  <c r="D83" i="32" s="1"/>
  <c r="G276" i="32"/>
  <c r="P30" i="31"/>
  <c r="C69" i="24"/>
  <c r="C19" i="32" s="1"/>
  <c r="BK69" i="24"/>
  <c r="O62" i="31" s="1"/>
  <c r="BZ69" i="24"/>
  <c r="O77" i="31" s="1"/>
  <c r="CE81" i="24"/>
  <c r="D180" i="32"/>
  <c r="AD2" i="31"/>
  <c r="P7" i="31"/>
  <c r="P55" i="31"/>
  <c r="P63" i="31"/>
  <c r="P74" i="31"/>
  <c r="CA69" i="24"/>
  <c r="O78" i="31" s="1"/>
  <c r="CE82" i="24"/>
  <c r="H52" i="32"/>
  <c r="AD15" i="31"/>
  <c r="P20" i="31"/>
  <c r="P38" i="31"/>
  <c r="P43" i="31"/>
  <c r="P6" i="31"/>
  <c r="G69" i="24"/>
  <c r="O6" i="31" s="1"/>
  <c r="P37" i="31"/>
  <c r="E69" i="24"/>
  <c r="AY69" i="24"/>
  <c r="BN69" i="24"/>
  <c r="C307" i="32" s="1"/>
  <c r="P73" i="31"/>
  <c r="BV69" i="24"/>
  <c r="O73" i="31" s="1"/>
  <c r="P9" i="31"/>
  <c r="H14" i="31"/>
  <c r="H44" i="32"/>
  <c r="H38" i="31"/>
  <c r="D172" i="32"/>
  <c r="H46" i="31"/>
  <c r="E204" i="32"/>
  <c r="H78" i="31"/>
  <c r="I332" i="32"/>
  <c r="I378" i="32"/>
  <c r="K612" i="24"/>
  <c r="H7" i="31"/>
  <c r="H12" i="32"/>
  <c r="H15" i="31"/>
  <c r="I44" i="32"/>
  <c r="H23" i="31"/>
  <c r="C108" i="32"/>
  <c r="H31" i="31"/>
  <c r="D140" i="32"/>
  <c r="H39" i="31"/>
  <c r="E172" i="32"/>
  <c r="H47" i="31"/>
  <c r="F204" i="32"/>
  <c r="H55" i="31"/>
  <c r="G236" i="32"/>
  <c r="H63" i="31"/>
  <c r="H268" i="32"/>
  <c r="H71" i="31"/>
  <c r="I300" i="32"/>
  <c r="H79" i="31"/>
  <c r="C364" i="32"/>
  <c r="H40" i="31"/>
  <c r="F172" i="32"/>
  <c r="I383" i="32"/>
  <c r="J612" i="24"/>
  <c r="BP2" i="30"/>
  <c r="C119" i="8"/>
  <c r="H80" i="31"/>
  <c r="D364" i="32"/>
  <c r="G28" i="4"/>
  <c r="E28" i="4"/>
  <c r="H30" i="31"/>
  <c r="C140" i="32"/>
  <c r="D366" i="24"/>
  <c r="E373" i="32"/>
  <c r="C94" i="15"/>
  <c r="G94" i="15" s="1"/>
  <c r="AE14" i="31"/>
  <c r="H58" i="32"/>
  <c r="AE46" i="31"/>
  <c r="E218" i="32"/>
  <c r="C68" i="8"/>
  <c r="CE48" i="24"/>
  <c r="H10" i="31"/>
  <c r="D44" i="32"/>
  <c r="H18" i="31"/>
  <c r="E76" i="32"/>
  <c r="H26" i="31"/>
  <c r="F108" i="32"/>
  <c r="H34" i="31"/>
  <c r="G140" i="32"/>
  <c r="H42" i="31"/>
  <c r="H172" i="32"/>
  <c r="H50" i="31"/>
  <c r="I204" i="32"/>
  <c r="H58" i="31"/>
  <c r="C268" i="32"/>
  <c r="H66" i="31"/>
  <c r="D300" i="32"/>
  <c r="H74" i="31"/>
  <c r="E332" i="32"/>
  <c r="H32" i="31"/>
  <c r="E140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H6" i="31"/>
  <c r="G12" i="32"/>
  <c r="AE22" i="31"/>
  <c r="I90" i="32"/>
  <c r="H27" i="31"/>
  <c r="G108" i="32"/>
  <c r="H59" i="31"/>
  <c r="D268" i="32"/>
  <c r="H8" i="31"/>
  <c r="I12" i="32"/>
  <c r="H72" i="31"/>
  <c r="C332" i="32"/>
  <c r="O9" i="31"/>
  <c r="C51" i="32"/>
  <c r="O25" i="31"/>
  <c r="E115" i="32"/>
  <c r="O33" i="31"/>
  <c r="F147" i="32"/>
  <c r="O41" i="31"/>
  <c r="G179" i="32"/>
  <c r="O49" i="31"/>
  <c r="H211" i="32"/>
  <c r="O57" i="31"/>
  <c r="I243" i="32"/>
  <c r="E371" i="32"/>
  <c r="C615" i="24"/>
  <c r="AE8" i="31"/>
  <c r="I26" i="32"/>
  <c r="AE16" i="31"/>
  <c r="C90" i="32"/>
  <c r="AE24" i="31"/>
  <c r="D122" i="32"/>
  <c r="AE32" i="31"/>
  <c r="E154" i="32"/>
  <c r="AE40" i="31"/>
  <c r="F186" i="32"/>
  <c r="C85" i="8"/>
  <c r="D341" i="24"/>
  <c r="C87" i="8" s="1"/>
  <c r="AE38" i="31"/>
  <c r="D186" i="32"/>
  <c r="H3" i="31"/>
  <c r="D12" i="32"/>
  <c r="H35" i="31"/>
  <c r="H140" i="32"/>
  <c r="H67" i="31"/>
  <c r="E300" i="32"/>
  <c r="H48" i="31"/>
  <c r="G204" i="32"/>
  <c r="H62" i="31"/>
  <c r="G268" i="32"/>
  <c r="O2" i="31"/>
  <c r="O10" i="31"/>
  <c r="D51" i="32"/>
  <c r="O18" i="31"/>
  <c r="E83" i="32"/>
  <c r="O34" i="31"/>
  <c r="G147" i="32"/>
  <c r="O42" i="31"/>
  <c r="H179" i="32"/>
  <c r="O50" i="31"/>
  <c r="I211" i="32"/>
  <c r="C275" i="32"/>
  <c r="O58" i="31"/>
  <c r="O66" i="31"/>
  <c r="D307" i="32"/>
  <c r="E339" i="32"/>
  <c r="O74" i="31"/>
  <c r="C16" i="8"/>
  <c r="D308" i="24"/>
  <c r="D26" i="33"/>
  <c r="H54" i="31"/>
  <c r="F236" i="32"/>
  <c r="F7" i="6"/>
  <c r="E220" i="24"/>
  <c r="H56" i="31"/>
  <c r="H236" i="32"/>
  <c r="AE30" i="31"/>
  <c r="C154" i="32"/>
  <c r="H11" i="31"/>
  <c r="E44" i="32"/>
  <c r="H51" i="31"/>
  <c r="C236" i="32"/>
  <c r="H22" i="31"/>
  <c r="I76" i="32"/>
  <c r="H5" i="31"/>
  <c r="F12" i="32"/>
  <c r="H21" i="31"/>
  <c r="H76" i="32"/>
  <c r="H37" i="31"/>
  <c r="C172" i="32"/>
  <c r="H53" i="31"/>
  <c r="E236" i="32"/>
  <c r="H61" i="31"/>
  <c r="F268" i="32"/>
  <c r="H69" i="31"/>
  <c r="G300" i="32"/>
  <c r="H77" i="31"/>
  <c r="H332" i="32"/>
  <c r="H24" i="31"/>
  <c r="D108" i="32"/>
  <c r="O3" i="31"/>
  <c r="D19" i="32"/>
  <c r="O11" i="31"/>
  <c r="E51" i="32"/>
  <c r="O19" i="31"/>
  <c r="F83" i="32"/>
  <c r="G115" i="32"/>
  <c r="O35" i="31"/>
  <c r="H147" i="32"/>
  <c r="O43" i="31"/>
  <c r="I179" i="32"/>
  <c r="O51" i="31"/>
  <c r="C243" i="32"/>
  <c r="O59" i="31"/>
  <c r="D275" i="32"/>
  <c r="O67" i="31"/>
  <c r="E307" i="32"/>
  <c r="H16" i="31"/>
  <c r="C76" i="32"/>
  <c r="H70" i="31"/>
  <c r="H300" i="32"/>
  <c r="AE6" i="31"/>
  <c r="G26" i="32"/>
  <c r="H19" i="31"/>
  <c r="F76" i="32"/>
  <c r="H43" i="31"/>
  <c r="I172" i="32"/>
  <c r="H75" i="31"/>
  <c r="F332" i="32"/>
  <c r="H13" i="31"/>
  <c r="G44" i="32"/>
  <c r="H29" i="31"/>
  <c r="I108" i="32"/>
  <c r="H45" i="31"/>
  <c r="D204" i="32"/>
  <c r="BK2" i="30"/>
  <c r="I362" i="32"/>
  <c r="H612" i="24"/>
  <c r="H64" i="31"/>
  <c r="I268" i="32"/>
  <c r="I382" i="32"/>
  <c r="I612" i="24"/>
  <c r="G10" i="4"/>
  <c r="E233" i="24"/>
  <c r="F32" i="6" s="1"/>
  <c r="BN2" i="30"/>
  <c r="C117" i="8"/>
  <c r="F24" i="15"/>
  <c r="H24" i="15"/>
  <c r="I24" i="15" s="1"/>
  <c r="H25" i="31"/>
  <c r="E108" i="32"/>
  <c r="H41" i="31"/>
  <c r="G172" i="32"/>
  <c r="H65" i="31"/>
  <c r="C300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CF2" i="28"/>
  <c r="D5" i="7"/>
  <c r="H35" i="15"/>
  <c r="I35" i="15" s="1"/>
  <c r="F35" i="15"/>
  <c r="H9" i="31"/>
  <c r="C44" i="32"/>
  <c r="H17" i="31"/>
  <c r="D76" i="32"/>
  <c r="H33" i="31"/>
  <c r="F140" i="32"/>
  <c r="H49" i="31"/>
  <c r="H204" i="32"/>
  <c r="H57" i="31"/>
  <c r="I236" i="32"/>
  <c r="H73" i="31"/>
  <c r="D332" i="32"/>
  <c r="O4" i="31"/>
  <c r="E19" i="32"/>
  <c r="C62" i="24"/>
  <c r="O5" i="31"/>
  <c r="F19" i="32"/>
  <c r="O13" i="31"/>
  <c r="G51" i="32"/>
  <c r="O21" i="31"/>
  <c r="H83" i="32"/>
  <c r="O37" i="31"/>
  <c r="C179" i="32"/>
  <c r="O45" i="31"/>
  <c r="D211" i="32"/>
  <c r="O61" i="31"/>
  <c r="F275" i="32"/>
  <c r="O69" i="31"/>
  <c r="G307" i="32"/>
  <c r="AE2" i="31"/>
  <c r="C26" i="32"/>
  <c r="AE10" i="31"/>
  <c r="D58" i="32"/>
  <c r="AE26" i="31"/>
  <c r="F122" i="32"/>
  <c r="AE34" i="31"/>
  <c r="G154" i="32"/>
  <c r="AE42" i="31"/>
  <c r="H186" i="32"/>
  <c r="CF90" i="24"/>
  <c r="AE52" i="24" s="1"/>
  <c r="AE67" i="24" s="1"/>
  <c r="DF2" i="30"/>
  <c r="C170" i="8"/>
  <c r="H21" i="15"/>
  <c r="I21" i="15" s="1"/>
  <c r="F21" i="15"/>
  <c r="O22" i="31"/>
  <c r="I83" i="32"/>
  <c r="O30" i="31"/>
  <c r="C147" i="32"/>
  <c r="O38" i="31"/>
  <c r="D179" i="32"/>
  <c r="O46" i="31"/>
  <c r="E211" i="32"/>
  <c r="O54" i="31"/>
  <c r="G275" i="32"/>
  <c r="O70" i="31"/>
  <c r="H307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F30" i="15"/>
  <c r="H38" i="15"/>
  <c r="I38" i="15" s="1"/>
  <c r="F38" i="15"/>
  <c r="F43" i="15"/>
  <c r="H12" i="31"/>
  <c r="F44" i="32"/>
  <c r="H36" i="31"/>
  <c r="I140" i="32"/>
  <c r="H68" i="31"/>
  <c r="F300" i="32"/>
  <c r="H76" i="31"/>
  <c r="G332" i="32"/>
  <c r="O7" i="31"/>
  <c r="H19" i="32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D383" i="24"/>
  <c r="C137" i="8" s="1"/>
  <c r="H4" i="31"/>
  <c r="E12" i="32"/>
  <c r="H20" i="31"/>
  <c r="G76" i="32"/>
  <c r="H28" i="31"/>
  <c r="H108" i="32"/>
  <c r="H44" i="31"/>
  <c r="C204" i="32"/>
  <c r="H52" i="31"/>
  <c r="D236" i="32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D258" i="24"/>
  <c r="D12" i="33"/>
  <c r="C113" i="8"/>
  <c r="H26" i="15"/>
  <c r="I26" i="15" s="1"/>
  <c r="F26" i="15"/>
  <c r="F28" i="15"/>
  <c r="E90" i="32"/>
  <c r="E268" i="32"/>
  <c r="H51" i="15"/>
  <c r="I51" i="15" s="1"/>
  <c r="F51" i="15"/>
  <c r="H59" i="15"/>
  <c r="I59" i="15" s="1"/>
  <c r="F59" i="15"/>
  <c r="H25" i="15"/>
  <c r="I25" i="15" s="1"/>
  <c r="F25" i="15"/>
  <c r="H29" i="15"/>
  <c r="I29" i="15" s="1"/>
  <c r="F29" i="15"/>
  <c r="F46" i="15"/>
  <c r="F34" i="15"/>
  <c r="H54" i="15"/>
  <c r="I54" i="15" s="1"/>
  <c r="F54" i="15"/>
  <c r="C715" i="34"/>
  <c r="C648" i="34"/>
  <c r="M716" i="34" s="1"/>
  <c r="D615" i="34"/>
  <c r="F339" i="32" l="1"/>
  <c r="G19" i="32"/>
  <c r="C167" i="8"/>
  <c r="AE85" i="24"/>
  <c r="C149" i="32" s="1"/>
  <c r="M30" i="31"/>
  <c r="C145" i="32"/>
  <c r="CB52" i="24"/>
  <c r="CB67" i="24" s="1"/>
  <c r="BP52" i="24"/>
  <c r="BP67" i="24" s="1"/>
  <c r="AQ52" i="24"/>
  <c r="AQ67" i="24" s="1"/>
  <c r="BA52" i="24"/>
  <c r="BA67" i="24" s="1"/>
  <c r="E52" i="24"/>
  <c r="E67" i="24" s="1"/>
  <c r="BM52" i="24"/>
  <c r="BM67" i="24" s="1"/>
  <c r="Q52" i="24"/>
  <c r="Q67" i="24" s="1"/>
  <c r="AO52" i="24"/>
  <c r="AO67" i="24" s="1"/>
  <c r="BY52" i="24"/>
  <c r="BY67" i="24" s="1"/>
  <c r="AC52" i="24"/>
  <c r="AC67" i="24" s="1"/>
  <c r="BW52" i="24"/>
  <c r="BW67" i="24" s="1"/>
  <c r="BK52" i="24"/>
  <c r="BK67" i="24" s="1"/>
  <c r="AY52" i="24"/>
  <c r="AY67" i="24" s="1"/>
  <c r="AM52" i="24"/>
  <c r="AM67" i="24" s="1"/>
  <c r="AA52" i="24"/>
  <c r="AA67" i="24" s="1"/>
  <c r="O52" i="24"/>
  <c r="O67" i="24" s="1"/>
  <c r="C52" i="24"/>
  <c r="BV52" i="24"/>
  <c r="BV67" i="24" s="1"/>
  <c r="BJ52" i="24"/>
  <c r="BJ67" i="24" s="1"/>
  <c r="AX52" i="24"/>
  <c r="AX67" i="24" s="1"/>
  <c r="AL52" i="24"/>
  <c r="AL67" i="24" s="1"/>
  <c r="Z52" i="24"/>
  <c r="Z67" i="24" s="1"/>
  <c r="N52" i="24"/>
  <c r="N67" i="24" s="1"/>
  <c r="BU52" i="24"/>
  <c r="BU67" i="24" s="1"/>
  <c r="BI52" i="24"/>
  <c r="BI67" i="24" s="1"/>
  <c r="AW52" i="24"/>
  <c r="AW67" i="24" s="1"/>
  <c r="AK52" i="24"/>
  <c r="AK67" i="24" s="1"/>
  <c r="Y52" i="24"/>
  <c r="Y67" i="24" s="1"/>
  <c r="M52" i="24"/>
  <c r="M67" i="24" s="1"/>
  <c r="BT52" i="24"/>
  <c r="BT67" i="24" s="1"/>
  <c r="BH52" i="24"/>
  <c r="BH67" i="24" s="1"/>
  <c r="AV52" i="24"/>
  <c r="AV67" i="24" s="1"/>
  <c r="AJ52" i="24"/>
  <c r="AJ67" i="24" s="1"/>
  <c r="X52" i="24"/>
  <c r="X67" i="24" s="1"/>
  <c r="L52" i="24"/>
  <c r="L67" i="24" s="1"/>
  <c r="BS52" i="24"/>
  <c r="BS67" i="24" s="1"/>
  <c r="BG52" i="24"/>
  <c r="BG67" i="24" s="1"/>
  <c r="AU52" i="24"/>
  <c r="AU67" i="24" s="1"/>
  <c r="AI52" i="24"/>
  <c r="AI67" i="24" s="1"/>
  <c r="W52" i="24"/>
  <c r="W67" i="24" s="1"/>
  <c r="K52" i="24"/>
  <c r="K67" i="24" s="1"/>
  <c r="CD52" i="24"/>
  <c r="BR52" i="24"/>
  <c r="BR67" i="24" s="1"/>
  <c r="BF52" i="24"/>
  <c r="BF67" i="24" s="1"/>
  <c r="AT52" i="24"/>
  <c r="AT67" i="24" s="1"/>
  <c r="AH52" i="24"/>
  <c r="AH67" i="24" s="1"/>
  <c r="V52" i="24"/>
  <c r="V67" i="24" s="1"/>
  <c r="J52" i="24"/>
  <c r="J67" i="24" s="1"/>
  <c r="CC52" i="24"/>
  <c r="CC67" i="24" s="1"/>
  <c r="BQ52" i="24"/>
  <c r="BQ67" i="24" s="1"/>
  <c r="BE52" i="24"/>
  <c r="BE67" i="24" s="1"/>
  <c r="AS52" i="24"/>
  <c r="AS67" i="24" s="1"/>
  <c r="AG52" i="24"/>
  <c r="AG67" i="24" s="1"/>
  <c r="U52" i="24"/>
  <c r="U67" i="24" s="1"/>
  <c r="I52" i="24"/>
  <c r="I67" i="24" s="1"/>
  <c r="F52" i="24"/>
  <c r="F67" i="24" s="1"/>
  <c r="BC52" i="24"/>
  <c r="BC67" i="24" s="1"/>
  <c r="D52" i="24"/>
  <c r="D67" i="24" s="1"/>
  <c r="CA52" i="24"/>
  <c r="CA67" i="24" s="1"/>
  <c r="AD52" i="24"/>
  <c r="AD67" i="24" s="1"/>
  <c r="BO52" i="24"/>
  <c r="BO67" i="24" s="1"/>
  <c r="R52" i="24"/>
  <c r="R67" i="24" s="1"/>
  <c r="P52" i="24"/>
  <c r="P67" i="24" s="1"/>
  <c r="AB52" i="24"/>
  <c r="AB67" i="24" s="1"/>
  <c r="AP52" i="24"/>
  <c r="AP67" i="24" s="1"/>
  <c r="H52" i="24"/>
  <c r="H67" i="24" s="1"/>
  <c r="AN52" i="24"/>
  <c r="AN67" i="24" s="1"/>
  <c r="BB52" i="24"/>
  <c r="BB67" i="24" s="1"/>
  <c r="T52" i="24"/>
  <c r="T67" i="24" s="1"/>
  <c r="AZ52" i="24"/>
  <c r="AZ67" i="24" s="1"/>
  <c r="AF52" i="24"/>
  <c r="AF67" i="24" s="1"/>
  <c r="BZ52" i="24"/>
  <c r="BZ67" i="24" s="1"/>
  <c r="G52" i="24"/>
  <c r="G67" i="24" s="1"/>
  <c r="BD52" i="24"/>
  <c r="BD67" i="24" s="1"/>
  <c r="BN52" i="24"/>
  <c r="BN67" i="24" s="1"/>
  <c r="BL52" i="24"/>
  <c r="BL67" i="24" s="1"/>
  <c r="AR52" i="24"/>
  <c r="AR67" i="24" s="1"/>
  <c r="BX52" i="24"/>
  <c r="BX67" i="24" s="1"/>
  <c r="S52" i="24"/>
  <c r="S67" i="24" s="1"/>
  <c r="I339" i="32"/>
  <c r="H51" i="32"/>
  <c r="CE69" i="24"/>
  <c r="I371" i="32" s="1"/>
  <c r="E243" i="32"/>
  <c r="O65" i="31"/>
  <c r="O17" i="31"/>
  <c r="F115" i="32"/>
  <c r="D339" i="32"/>
  <c r="H339" i="32"/>
  <c r="I115" i="32"/>
  <c r="D350" i="24"/>
  <c r="D716" i="34"/>
  <c r="D707" i="34"/>
  <c r="D699" i="34"/>
  <c r="D709" i="34"/>
  <c r="D701" i="34"/>
  <c r="D706" i="34"/>
  <c r="D698" i="34"/>
  <c r="D711" i="34"/>
  <c r="D703" i="34"/>
  <c r="D708" i="34"/>
  <c r="D712" i="34"/>
  <c r="D702" i="34"/>
  <c r="D697" i="34"/>
  <c r="D694" i="34"/>
  <c r="D686" i="34"/>
  <c r="D678" i="34"/>
  <c r="D670" i="34"/>
  <c r="D647" i="34"/>
  <c r="D646" i="34"/>
  <c r="D645" i="34"/>
  <c r="D629" i="34"/>
  <c r="D626" i="34"/>
  <c r="D621" i="34"/>
  <c r="D617" i="34"/>
  <c r="D705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10" i="34"/>
  <c r="D696" i="34"/>
  <c r="D688" i="34"/>
  <c r="D680" i="34"/>
  <c r="D672" i="34"/>
  <c r="D620" i="34"/>
  <c r="D616" i="34"/>
  <c r="D713" i="34"/>
  <c r="D693" i="34"/>
  <c r="D685" i="34"/>
  <c r="D677" i="34"/>
  <c r="D669" i="34"/>
  <c r="D627" i="34"/>
  <c r="D695" i="34"/>
  <c r="D687" i="34"/>
  <c r="D679" i="34"/>
  <c r="D671" i="34"/>
  <c r="D625" i="34"/>
  <c r="D689" i="34"/>
  <c r="D682" i="34"/>
  <c r="D692" i="34"/>
  <c r="D690" i="34"/>
  <c r="D628" i="34"/>
  <c r="D619" i="34"/>
  <c r="D668" i="34"/>
  <c r="D673" i="34"/>
  <c r="D623" i="34"/>
  <c r="D618" i="34"/>
  <c r="D704" i="34"/>
  <c r="D676" i="34"/>
  <c r="D622" i="34"/>
  <c r="D681" i="34"/>
  <c r="D684" i="34"/>
  <c r="D700" i="34"/>
  <c r="D674" i="34"/>
  <c r="H2" i="31"/>
  <c r="C12" i="32"/>
  <c r="CE62" i="24"/>
  <c r="I364" i="32" s="1"/>
  <c r="F16" i="6"/>
  <c r="F234" i="24"/>
  <c r="C50" i="8"/>
  <c r="F309" i="24"/>
  <c r="D352" i="24"/>
  <c r="C103" i="8" s="1"/>
  <c r="C120" i="8"/>
  <c r="D367" i="24"/>
  <c r="I381" i="32"/>
  <c r="CF91" i="24"/>
  <c r="G612" i="24"/>
  <c r="E380" i="24"/>
  <c r="C696" i="24" l="1"/>
  <c r="C43" i="15"/>
  <c r="G43" i="15" s="1"/>
  <c r="H43" i="15" s="1"/>
  <c r="I43" i="15" s="1"/>
  <c r="AJ85" i="24"/>
  <c r="M35" i="31"/>
  <c r="H145" i="32"/>
  <c r="BF85" i="24"/>
  <c r="M57" i="31"/>
  <c r="I241" i="32"/>
  <c r="D337" i="32"/>
  <c r="BV85" i="24"/>
  <c r="M73" i="31"/>
  <c r="T85" i="24"/>
  <c r="F81" i="32"/>
  <c r="M19" i="31"/>
  <c r="M54" i="31"/>
  <c r="F241" i="32"/>
  <c r="BC85" i="24"/>
  <c r="BY85" i="24"/>
  <c r="M76" i="31"/>
  <c r="G337" i="32"/>
  <c r="BB85" i="24"/>
  <c r="M53" i="31"/>
  <c r="E241" i="32"/>
  <c r="M5" i="31"/>
  <c r="F17" i="32"/>
  <c r="F85" i="24"/>
  <c r="F209" i="32"/>
  <c r="M47" i="31"/>
  <c r="AV85" i="24"/>
  <c r="M18" i="31"/>
  <c r="E81" i="32"/>
  <c r="S85" i="24"/>
  <c r="E177" i="32"/>
  <c r="AN85" i="24"/>
  <c r="M39" i="31"/>
  <c r="I85" i="24"/>
  <c r="M8" i="31"/>
  <c r="I17" i="32"/>
  <c r="BR85" i="24"/>
  <c r="M69" i="31"/>
  <c r="G305" i="32"/>
  <c r="BH85" i="24"/>
  <c r="M59" i="31"/>
  <c r="D273" i="32"/>
  <c r="M61" i="31"/>
  <c r="F273" i="32"/>
  <c r="BJ85" i="24"/>
  <c r="C81" i="32"/>
  <c r="Q85" i="24"/>
  <c r="M16" i="31"/>
  <c r="BX85" i="24"/>
  <c r="F337" i="32"/>
  <c r="M75" i="31"/>
  <c r="H85" i="24"/>
  <c r="M7" i="31"/>
  <c r="H17" i="32"/>
  <c r="M20" i="31"/>
  <c r="U85" i="24"/>
  <c r="G81" i="32"/>
  <c r="I305" i="32"/>
  <c r="M71" i="31"/>
  <c r="BT85" i="24"/>
  <c r="I273" i="32"/>
  <c r="BM85" i="24"/>
  <c r="M64" i="31"/>
  <c r="M43" i="31"/>
  <c r="I177" i="32"/>
  <c r="AR85" i="24"/>
  <c r="AP85" i="24"/>
  <c r="M41" i="31"/>
  <c r="G177" i="32"/>
  <c r="M32" i="31"/>
  <c r="E145" i="32"/>
  <c r="AG85" i="24"/>
  <c r="M10" i="31"/>
  <c r="D49" i="32"/>
  <c r="K85" i="24"/>
  <c r="M12" i="31"/>
  <c r="F49" i="32"/>
  <c r="M85" i="24"/>
  <c r="C67" i="24"/>
  <c r="CE52" i="24"/>
  <c r="M4" i="31"/>
  <c r="E17" i="32"/>
  <c r="E85" i="24"/>
  <c r="H273" i="32"/>
  <c r="M63" i="31"/>
  <c r="BL85" i="24"/>
  <c r="AB85" i="24"/>
  <c r="M27" i="31"/>
  <c r="G113" i="32"/>
  <c r="AS85" i="24"/>
  <c r="M44" i="31"/>
  <c r="C209" i="32"/>
  <c r="M22" i="31"/>
  <c r="W85" i="24"/>
  <c r="I81" i="32"/>
  <c r="M24" i="31"/>
  <c r="D113" i="32"/>
  <c r="Y85" i="24"/>
  <c r="H49" i="32"/>
  <c r="M14" i="31"/>
  <c r="O85" i="24"/>
  <c r="M52" i="31"/>
  <c r="D241" i="32"/>
  <c r="BA85" i="24"/>
  <c r="M65" i="31"/>
  <c r="C305" i="32"/>
  <c r="BN85" i="24"/>
  <c r="I49" i="32"/>
  <c r="P85" i="24"/>
  <c r="M15" i="31"/>
  <c r="BE85" i="24"/>
  <c r="M56" i="31"/>
  <c r="H241" i="32"/>
  <c r="G145" i="32"/>
  <c r="AI85" i="24"/>
  <c r="M34" i="31"/>
  <c r="AK85" i="24"/>
  <c r="M36" i="31"/>
  <c r="I145" i="32"/>
  <c r="F113" i="32"/>
  <c r="M26" i="31"/>
  <c r="AA85" i="24"/>
  <c r="AQ85" i="24"/>
  <c r="M42" i="31"/>
  <c r="H177" i="32"/>
  <c r="G241" i="32"/>
  <c r="BD85" i="24"/>
  <c r="M55" i="31"/>
  <c r="R85" i="24"/>
  <c r="M17" i="31"/>
  <c r="D81" i="32"/>
  <c r="BQ85" i="24"/>
  <c r="M68" i="31"/>
  <c r="F305" i="32"/>
  <c r="M46" i="31"/>
  <c r="AU85" i="24"/>
  <c r="E209" i="32"/>
  <c r="M48" i="31"/>
  <c r="AW85" i="24"/>
  <c r="G209" i="32"/>
  <c r="AM85" i="24"/>
  <c r="M38" i="31"/>
  <c r="D177" i="32"/>
  <c r="M67" i="31"/>
  <c r="BP85" i="24"/>
  <c r="E305" i="32"/>
  <c r="AL85" i="24"/>
  <c r="M37" i="31"/>
  <c r="C177" i="32"/>
  <c r="M40" i="31"/>
  <c r="F177" i="32"/>
  <c r="AO85" i="24"/>
  <c r="M66" i="31"/>
  <c r="D305" i="32"/>
  <c r="BO85" i="24"/>
  <c r="M58" i="31"/>
  <c r="C273" i="32"/>
  <c r="BG85" i="24"/>
  <c r="BI85" i="24"/>
  <c r="M60" i="31"/>
  <c r="E273" i="32"/>
  <c r="M79" i="31"/>
  <c r="C369" i="32"/>
  <c r="CB85" i="24"/>
  <c r="M77" i="31"/>
  <c r="H337" i="32"/>
  <c r="BZ85" i="24"/>
  <c r="M9" i="31"/>
  <c r="C49" i="32"/>
  <c r="J85" i="24"/>
  <c r="BS85" i="24"/>
  <c r="H305" i="32"/>
  <c r="M70" i="31"/>
  <c r="C337" i="32"/>
  <c r="M72" i="31"/>
  <c r="BU85" i="24"/>
  <c r="AF85" i="24"/>
  <c r="M31" i="31"/>
  <c r="D145" i="32"/>
  <c r="CA85" i="24"/>
  <c r="M78" i="31"/>
  <c r="I337" i="32"/>
  <c r="M21" i="31"/>
  <c r="V85" i="24"/>
  <c r="H81" i="32"/>
  <c r="M11" i="31"/>
  <c r="E49" i="32"/>
  <c r="L85" i="24"/>
  <c r="M13" i="31"/>
  <c r="N85" i="24"/>
  <c r="G49" i="32"/>
  <c r="M74" i="31"/>
  <c r="E337" i="32"/>
  <c r="BW85" i="24"/>
  <c r="D209" i="32"/>
  <c r="AT85" i="24"/>
  <c r="M45" i="31"/>
  <c r="M49" i="31"/>
  <c r="H209" i="32"/>
  <c r="AX85" i="24"/>
  <c r="M6" i="31"/>
  <c r="G17" i="32"/>
  <c r="G85" i="24"/>
  <c r="M80" i="31"/>
  <c r="CC85" i="24"/>
  <c r="D369" i="32"/>
  <c r="M50" i="31"/>
  <c r="I209" i="32"/>
  <c r="AY85" i="24"/>
  <c r="AD85" i="24"/>
  <c r="M29" i="31"/>
  <c r="I113" i="32"/>
  <c r="BK85" i="24"/>
  <c r="M62" i="31"/>
  <c r="G273" i="32"/>
  <c r="AZ85" i="24"/>
  <c r="M51" i="31"/>
  <c r="C241" i="32"/>
  <c r="D17" i="32"/>
  <c r="D85" i="24"/>
  <c r="M3" i="31"/>
  <c r="M33" i="31"/>
  <c r="F145" i="32"/>
  <c r="AH85" i="24"/>
  <c r="C113" i="32"/>
  <c r="X85" i="24"/>
  <c r="M23" i="31"/>
  <c r="Z85" i="24"/>
  <c r="E113" i="32"/>
  <c r="M25" i="31"/>
  <c r="AC85" i="24"/>
  <c r="H113" i="32"/>
  <c r="M28" i="31"/>
  <c r="D715" i="34"/>
  <c r="E623" i="34"/>
  <c r="E612" i="34"/>
  <c r="C121" i="8"/>
  <c r="D384" i="24"/>
  <c r="C64" i="15" l="1"/>
  <c r="C245" i="32"/>
  <c r="C628" i="24"/>
  <c r="C647" i="24"/>
  <c r="C91" i="15"/>
  <c r="G91" i="15" s="1"/>
  <c r="I341" i="32"/>
  <c r="E149" i="32"/>
  <c r="C45" i="15"/>
  <c r="C698" i="24"/>
  <c r="C18" i="15"/>
  <c r="G18" i="15" s="1"/>
  <c r="C671" i="24"/>
  <c r="F21" i="32"/>
  <c r="C309" i="32"/>
  <c r="C619" i="24"/>
  <c r="C78" i="15"/>
  <c r="G78" i="15" s="1"/>
  <c r="C36" i="15"/>
  <c r="G36" i="15" s="1"/>
  <c r="C117" i="32"/>
  <c r="C689" i="24"/>
  <c r="G53" i="32"/>
  <c r="C26" i="15"/>
  <c r="G26" i="15" s="1"/>
  <c r="C679" i="24"/>
  <c r="C674" i="24"/>
  <c r="I21" i="32"/>
  <c r="C21" i="15"/>
  <c r="G21" i="15" s="1"/>
  <c r="C702" i="24"/>
  <c r="I149" i="32"/>
  <c r="C49" i="15"/>
  <c r="G49" i="15" s="1"/>
  <c r="C46" i="15"/>
  <c r="F149" i="32"/>
  <c r="C699" i="24"/>
  <c r="C677" i="24"/>
  <c r="E53" i="32"/>
  <c r="C24" i="15"/>
  <c r="G24" i="15" s="1"/>
  <c r="C85" i="15"/>
  <c r="G85" i="15" s="1"/>
  <c r="C341" i="32"/>
  <c r="C641" i="24"/>
  <c r="F181" i="32"/>
  <c r="C53" i="15"/>
  <c r="G53" i="15" s="1"/>
  <c r="C706" i="24"/>
  <c r="D373" i="32"/>
  <c r="C620" i="24"/>
  <c r="C93" i="15"/>
  <c r="G93" i="15" s="1"/>
  <c r="C691" i="24"/>
  <c r="C38" i="15"/>
  <c r="G38" i="15" s="1"/>
  <c r="E117" i="32"/>
  <c r="C81" i="15"/>
  <c r="G81" i="15" s="1"/>
  <c r="F309" i="32"/>
  <c r="C623" i="24"/>
  <c r="I309" i="32"/>
  <c r="C84" i="15"/>
  <c r="G84" i="15" s="1"/>
  <c r="C640" i="24"/>
  <c r="C19" i="15"/>
  <c r="G19" i="15" s="1"/>
  <c r="C672" i="24"/>
  <c r="G21" i="32"/>
  <c r="C646" i="24"/>
  <c r="H341" i="32"/>
  <c r="C90" i="15"/>
  <c r="G90" i="15" s="1"/>
  <c r="C79" i="15"/>
  <c r="G79" i="15" s="1"/>
  <c r="C627" i="24"/>
  <c r="D309" i="32"/>
  <c r="C17" i="15"/>
  <c r="C670" i="24"/>
  <c r="E21" i="32"/>
  <c r="C29" i="15"/>
  <c r="G29" i="15" s="1"/>
  <c r="C682" i="24"/>
  <c r="C85" i="32"/>
  <c r="I85" i="32"/>
  <c r="C35" i="15"/>
  <c r="G35" i="15" s="1"/>
  <c r="C688" i="24"/>
  <c r="F85" i="32"/>
  <c r="C32" i="15"/>
  <c r="G32" i="15" s="1"/>
  <c r="C685" i="24"/>
  <c r="C635" i="24"/>
  <c r="G277" i="32"/>
  <c r="C75" i="15"/>
  <c r="G75" i="15" s="1"/>
  <c r="D149" i="32"/>
  <c r="C44" i="15"/>
  <c r="G44" i="15" s="1"/>
  <c r="C697" i="24"/>
  <c r="D181" i="32"/>
  <c r="C51" i="15"/>
  <c r="G51" i="15" s="1"/>
  <c r="C704" i="24"/>
  <c r="D85" i="32"/>
  <c r="C30" i="15"/>
  <c r="C683" i="24"/>
  <c r="F277" i="32"/>
  <c r="C74" i="15"/>
  <c r="G74" i="15" s="1"/>
  <c r="C617" i="24"/>
  <c r="C62" i="15"/>
  <c r="C616" i="24"/>
  <c r="H213" i="32"/>
  <c r="C622" i="24"/>
  <c r="C373" i="32"/>
  <c r="C92" i="15"/>
  <c r="G92" i="15" s="1"/>
  <c r="D245" i="32"/>
  <c r="C65" i="15"/>
  <c r="C630" i="24"/>
  <c r="G85" i="32"/>
  <c r="C33" i="15"/>
  <c r="C686" i="24"/>
  <c r="C52" i="15"/>
  <c r="G52" i="15" s="1"/>
  <c r="E181" i="32"/>
  <c r="C705" i="24"/>
  <c r="C86" i="15"/>
  <c r="G86" i="15" s="1"/>
  <c r="D341" i="32"/>
  <c r="C642" i="24"/>
  <c r="G213" i="32"/>
  <c r="C61" i="15"/>
  <c r="C631" i="24"/>
  <c r="G245" i="32"/>
  <c r="C68" i="15"/>
  <c r="G68" i="15" s="1"/>
  <c r="C624" i="24"/>
  <c r="C47" i="15"/>
  <c r="G47" i="15" s="1"/>
  <c r="C700" i="24"/>
  <c r="G149" i="32"/>
  <c r="M2" i="31"/>
  <c r="C17" i="32"/>
  <c r="CE67" i="24"/>
  <c r="I369" i="32" s="1"/>
  <c r="C85" i="24"/>
  <c r="G181" i="32"/>
  <c r="C707" i="24"/>
  <c r="C54" i="15"/>
  <c r="G54" i="15" s="1"/>
  <c r="E245" i="32"/>
  <c r="C66" i="15"/>
  <c r="G66" i="15" s="1"/>
  <c r="C632" i="24"/>
  <c r="C42" i="15"/>
  <c r="G42" i="15" s="1"/>
  <c r="I117" i="32"/>
  <c r="C695" i="24"/>
  <c r="C710" i="24"/>
  <c r="C213" i="32"/>
  <c r="C57" i="15"/>
  <c r="G57" i="15" s="1"/>
  <c r="C678" i="24"/>
  <c r="F53" i="32"/>
  <c r="C25" i="15"/>
  <c r="G25" i="15" s="1"/>
  <c r="C709" i="24"/>
  <c r="I181" i="32"/>
  <c r="C56" i="15"/>
  <c r="G56" i="15" s="1"/>
  <c r="C684" i="24"/>
  <c r="E85" i="32"/>
  <c r="C31" i="15"/>
  <c r="G31" i="15" s="1"/>
  <c r="C625" i="24"/>
  <c r="C63" i="15"/>
  <c r="I213" i="32"/>
  <c r="H53" i="32"/>
  <c r="C27" i="15"/>
  <c r="C680" i="24"/>
  <c r="E309" i="32"/>
  <c r="C80" i="15"/>
  <c r="G80" i="15" s="1"/>
  <c r="C621" i="24"/>
  <c r="D21" i="32"/>
  <c r="C16" i="15"/>
  <c r="G16" i="15" s="1"/>
  <c r="C669" i="24"/>
  <c r="D213" i="32"/>
  <c r="C58" i="15"/>
  <c r="G58" i="15" s="1"/>
  <c r="C711" i="24"/>
  <c r="C34" i="15"/>
  <c r="H85" i="32"/>
  <c r="C687" i="24"/>
  <c r="C712" i="24"/>
  <c r="C59" i="15"/>
  <c r="G59" i="15" s="1"/>
  <c r="E213" i="32"/>
  <c r="H21" i="32"/>
  <c r="C20" i="15"/>
  <c r="G20" i="15" s="1"/>
  <c r="C673" i="24"/>
  <c r="C636" i="24"/>
  <c r="C72" i="15"/>
  <c r="G72" i="15" s="1"/>
  <c r="D277" i="32"/>
  <c r="G341" i="32"/>
  <c r="C89" i="15"/>
  <c r="G89" i="15" s="1"/>
  <c r="C645" i="24"/>
  <c r="I245" i="32"/>
  <c r="C629" i="24"/>
  <c r="C70" i="15"/>
  <c r="G70" i="15" s="1"/>
  <c r="C41" i="15"/>
  <c r="H117" i="32"/>
  <c r="C694" i="24"/>
  <c r="C639" i="24"/>
  <c r="C83" i="15"/>
  <c r="G83" i="15" s="1"/>
  <c r="H309" i="32"/>
  <c r="C73" i="15"/>
  <c r="G73" i="15" s="1"/>
  <c r="E277" i="32"/>
  <c r="C634" i="24"/>
  <c r="C50" i="15"/>
  <c r="G50" i="15" s="1"/>
  <c r="C181" i="32"/>
  <c r="C703" i="24"/>
  <c r="H181" i="32"/>
  <c r="C708" i="24"/>
  <c r="C55" i="15"/>
  <c r="G55" i="15" s="1"/>
  <c r="C614" i="24"/>
  <c r="H245" i="32"/>
  <c r="C69" i="15"/>
  <c r="G117" i="32"/>
  <c r="C40" i="15"/>
  <c r="G40" i="15" s="1"/>
  <c r="C693" i="24"/>
  <c r="D53" i="32"/>
  <c r="C23" i="15"/>
  <c r="G23" i="15" s="1"/>
  <c r="C676" i="24"/>
  <c r="F213" i="32"/>
  <c r="C60" i="15"/>
  <c r="C713" i="24"/>
  <c r="C633" i="24"/>
  <c r="F245" i="32"/>
  <c r="C67" i="15"/>
  <c r="G67" i="15" s="1"/>
  <c r="C87" i="15"/>
  <c r="G87" i="15" s="1"/>
  <c r="E341" i="32"/>
  <c r="C643" i="24"/>
  <c r="C22" i="15"/>
  <c r="C675" i="24"/>
  <c r="C53" i="32"/>
  <c r="C277" i="32"/>
  <c r="C71" i="15"/>
  <c r="G71" i="15" s="1"/>
  <c r="C618" i="24"/>
  <c r="F117" i="32"/>
  <c r="C692" i="24"/>
  <c r="C39" i="15"/>
  <c r="G39" i="15" s="1"/>
  <c r="D117" i="32"/>
  <c r="C690" i="24"/>
  <c r="C37" i="15"/>
  <c r="H277" i="32"/>
  <c r="C76" i="15"/>
  <c r="G76" i="15" s="1"/>
  <c r="C637" i="24"/>
  <c r="I277" i="32"/>
  <c r="C77" i="15"/>
  <c r="G77" i="15" s="1"/>
  <c r="C638" i="24"/>
  <c r="I53" i="32"/>
  <c r="C28" i="15"/>
  <c r="C681" i="24"/>
  <c r="C644" i="24"/>
  <c r="F341" i="32"/>
  <c r="C88" i="15"/>
  <c r="G88" i="15" s="1"/>
  <c r="G309" i="32"/>
  <c r="C626" i="24"/>
  <c r="C82" i="15"/>
  <c r="G82" i="15" s="1"/>
  <c r="H149" i="32"/>
  <c r="C48" i="15"/>
  <c r="G48" i="15" s="1"/>
  <c r="C701" i="24"/>
  <c r="C138" i="8"/>
  <c r="D417" i="24"/>
  <c r="E712" i="34"/>
  <c r="E704" i="34"/>
  <c r="E706" i="34"/>
  <c r="E711" i="34"/>
  <c r="E703" i="34"/>
  <c r="E708" i="34"/>
  <c r="E700" i="34"/>
  <c r="E713" i="34"/>
  <c r="E705" i="34"/>
  <c r="E707" i="34"/>
  <c r="E698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710" i="34"/>
  <c r="E696" i="34"/>
  <c r="E688" i="34"/>
  <c r="E680" i="34"/>
  <c r="E672" i="34"/>
  <c r="E699" i="34"/>
  <c r="E693" i="34"/>
  <c r="E685" i="34"/>
  <c r="E677" i="34"/>
  <c r="E669" i="34"/>
  <c r="E627" i="34"/>
  <c r="E716" i="34"/>
  <c r="E690" i="34"/>
  <c r="E682" i="34"/>
  <c r="E674" i="34"/>
  <c r="E692" i="34"/>
  <c r="E684" i="34"/>
  <c r="E676" i="34"/>
  <c r="E668" i="34"/>
  <c r="E628" i="34"/>
  <c r="E694" i="34"/>
  <c r="E625" i="34"/>
  <c r="E709" i="34"/>
  <c r="E687" i="34"/>
  <c r="E702" i="34"/>
  <c r="E697" i="34"/>
  <c r="E670" i="34"/>
  <c r="E695" i="34"/>
  <c r="E673" i="34"/>
  <c r="E646" i="34"/>
  <c r="E678" i="34"/>
  <c r="E701" i="34"/>
  <c r="E681" i="34"/>
  <c r="E671" i="34"/>
  <c r="E686" i="34"/>
  <c r="E645" i="34"/>
  <c r="E629" i="34"/>
  <c r="E689" i="34"/>
  <c r="E647" i="34"/>
  <c r="E626" i="34"/>
  <c r="E679" i="34"/>
  <c r="G22" i="15" l="1"/>
  <c r="H22" i="15" s="1"/>
  <c r="G33" i="15"/>
  <c r="H33" i="15" s="1"/>
  <c r="I33" i="15" s="1"/>
  <c r="G37" i="15"/>
  <c r="H37" i="15" s="1"/>
  <c r="I37" i="15" s="1"/>
  <c r="C668" i="24"/>
  <c r="C715" i="24" s="1"/>
  <c r="C21" i="32"/>
  <c r="C15" i="15"/>
  <c r="G15" i="15" s="1"/>
  <c r="CE85" i="24"/>
  <c r="G63" i="15"/>
  <c r="H63" i="15"/>
  <c r="I63" i="15" s="1"/>
  <c r="D615" i="24"/>
  <c r="C648" i="24"/>
  <c r="M716" i="24" s="1"/>
  <c r="G27" i="15"/>
  <c r="H27" i="15" s="1"/>
  <c r="I27" i="15" s="1"/>
  <c r="G34" i="15"/>
  <c r="H34" i="15"/>
  <c r="I34" i="15" s="1"/>
  <c r="G65" i="15"/>
  <c r="H65" i="15"/>
  <c r="I65" i="15" s="1"/>
  <c r="G69" i="15"/>
  <c r="H69" i="15"/>
  <c r="G28" i="15"/>
  <c r="H28" i="15"/>
  <c r="G45" i="15"/>
  <c r="H45" i="15" s="1"/>
  <c r="I45" i="15" s="1"/>
  <c r="G46" i="15"/>
  <c r="H46" i="15" s="1"/>
  <c r="G30" i="15"/>
  <c r="H30" i="15" s="1"/>
  <c r="I30" i="15" s="1"/>
  <c r="G41" i="15"/>
  <c r="H41" i="15" s="1"/>
  <c r="I41" i="15" s="1"/>
  <c r="G17" i="15"/>
  <c r="H17" i="15"/>
  <c r="I17" i="15" s="1"/>
  <c r="G64" i="15"/>
  <c r="H64" i="15" s="1"/>
  <c r="I64" i="15" s="1"/>
  <c r="E715" i="34"/>
  <c r="F624" i="34"/>
  <c r="C168" i="8"/>
  <c r="D421" i="24"/>
  <c r="D671" i="24" l="1"/>
  <c r="D676" i="24"/>
  <c r="D712" i="24"/>
  <c r="D675" i="24"/>
  <c r="D647" i="24"/>
  <c r="D633" i="24"/>
  <c r="D634" i="24"/>
  <c r="D630" i="24"/>
  <c r="D687" i="24"/>
  <c r="D617" i="24"/>
  <c r="D685" i="24"/>
  <c r="D686" i="24"/>
  <c r="D619" i="24"/>
  <c r="D707" i="24"/>
  <c r="D646" i="24"/>
  <c r="D680" i="24"/>
  <c r="D708" i="24"/>
  <c r="D641" i="24"/>
  <c r="D625" i="24"/>
  <c r="D688" i="24"/>
  <c r="D669" i="24"/>
  <c r="D710" i="24"/>
  <c r="D706" i="24"/>
  <c r="D668" i="24"/>
  <c r="D645" i="24"/>
  <c r="D631" i="24"/>
  <c r="D620" i="24"/>
  <c r="D702" i="24"/>
  <c r="D628" i="24"/>
  <c r="D629" i="24"/>
  <c r="D622" i="24"/>
  <c r="D683" i="24"/>
  <c r="D644" i="24"/>
  <c r="D682" i="24"/>
  <c r="D709" i="24"/>
  <c r="D626" i="24"/>
  <c r="D681" i="24"/>
  <c r="D716" i="24"/>
  <c r="D698" i="24"/>
  <c r="D691" i="24"/>
  <c r="D689" i="24"/>
  <c r="D637" i="24"/>
  <c r="D677" i="24"/>
  <c r="D672" i="24"/>
  <c r="D694" i="24"/>
  <c r="D627" i="24"/>
  <c r="D711" i="24"/>
  <c r="D704" i="24"/>
  <c r="D618" i="24"/>
  <c r="D624" i="24"/>
  <c r="D697" i="24"/>
  <c r="D678" i="24"/>
  <c r="D638" i="24"/>
  <c r="D713" i="24"/>
  <c r="D674" i="24"/>
  <c r="D695" i="24"/>
  <c r="D699" i="24"/>
  <c r="D705" i="24"/>
  <c r="D643" i="24"/>
  <c r="D623" i="24"/>
  <c r="D701" i="24"/>
  <c r="D690" i="24"/>
  <c r="D693" i="24"/>
  <c r="D616" i="24"/>
  <c r="D700" i="24"/>
  <c r="D703" i="24"/>
  <c r="D639" i="24"/>
  <c r="D696" i="24"/>
  <c r="D632" i="24"/>
  <c r="D692" i="24"/>
  <c r="D679" i="24"/>
  <c r="D673" i="24"/>
  <c r="D640" i="24"/>
  <c r="D636" i="24"/>
  <c r="D684" i="24"/>
  <c r="D670" i="24"/>
  <c r="D635" i="24"/>
  <c r="D642" i="24"/>
  <c r="D621" i="24"/>
  <c r="C716" i="24"/>
  <c r="I373" i="32"/>
  <c r="C172" i="8"/>
  <c r="D424" i="24"/>
  <c r="C177" i="8" s="1"/>
  <c r="F709" i="34"/>
  <c r="F701" i="34"/>
  <c r="F711" i="34"/>
  <c r="F703" i="34"/>
  <c r="F708" i="34"/>
  <c r="F700" i="34"/>
  <c r="F713" i="34"/>
  <c r="F705" i="34"/>
  <c r="F697" i="34"/>
  <c r="F710" i="34"/>
  <c r="F702" i="34"/>
  <c r="F696" i="34"/>
  <c r="F688" i="34"/>
  <c r="F680" i="34"/>
  <c r="F672" i="34"/>
  <c r="F699" i="34"/>
  <c r="F693" i="34"/>
  <c r="F685" i="34"/>
  <c r="F677" i="34"/>
  <c r="F669" i="34"/>
  <c r="F627" i="34"/>
  <c r="F716" i="34"/>
  <c r="F690" i="34"/>
  <c r="F682" i="34"/>
  <c r="F674" i="34"/>
  <c r="F695" i="34"/>
  <c r="F687" i="34"/>
  <c r="F679" i="34"/>
  <c r="F671" i="34"/>
  <c r="F625" i="34"/>
  <c r="F704" i="34"/>
  <c r="F689" i="34"/>
  <c r="F681" i="34"/>
  <c r="F673" i="34"/>
  <c r="F712" i="34"/>
  <c r="F692" i="34"/>
  <c r="F675" i="34"/>
  <c r="F670" i="34"/>
  <c r="F628" i="34"/>
  <c r="F668" i="34"/>
  <c r="F646" i="34"/>
  <c r="F683" i="34"/>
  <c r="F678" i="34"/>
  <c r="F644" i="34"/>
  <c r="F642" i="34"/>
  <c r="F640" i="34"/>
  <c r="F638" i="34"/>
  <c r="F636" i="34"/>
  <c r="F634" i="34"/>
  <c r="F632" i="34"/>
  <c r="F630" i="34"/>
  <c r="F676" i="34"/>
  <c r="F707" i="34"/>
  <c r="F691" i="34"/>
  <c r="F686" i="34"/>
  <c r="F626" i="34"/>
  <c r="F694" i="34"/>
  <c r="F641" i="34"/>
  <c r="F637" i="34"/>
  <c r="F633" i="34"/>
  <c r="F698" i="34"/>
  <c r="F684" i="34"/>
  <c r="F647" i="34"/>
  <c r="F643" i="34"/>
  <c r="F639" i="34"/>
  <c r="F635" i="34"/>
  <c r="F631" i="34"/>
  <c r="F629" i="34"/>
  <c r="F645" i="34"/>
  <c r="F706" i="34"/>
  <c r="D715" i="24" l="1"/>
  <c r="E623" i="24"/>
  <c r="E612" i="24"/>
  <c r="F715" i="34"/>
  <c r="G625" i="34"/>
  <c r="E699" i="24" l="1"/>
  <c r="E680" i="24"/>
  <c r="E702" i="24"/>
  <c r="E700" i="24"/>
  <c r="E696" i="24"/>
  <c r="E669" i="24"/>
  <c r="E628" i="24"/>
  <c r="E698" i="24"/>
  <c r="E633" i="24"/>
  <c r="E630" i="24"/>
  <c r="E676" i="24"/>
  <c r="E624" i="24"/>
  <c r="E691" i="24"/>
  <c r="E716" i="24"/>
  <c r="E701" i="24"/>
  <c r="E695" i="24"/>
  <c r="E711" i="24"/>
  <c r="E632" i="24"/>
  <c r="E683" i="24"/>
  <c r="E673" i="24"/>
  <c r="E690" i="24"/>
  <c r="E694" i="24"/>
  <c r="E687" i="24"/>
  <c r="E697" i="24"/>
  <c r="E708" i="24"/>
  <c r="E684" i="24"/>
  <c r="E674" i="24"/>
  <c r="E679" i="24"/>
  <c r="E636" i="24"/>
  <c r="E625" i="24"/>
  <c r="E629" i="24"/>
  <c r="E686" i="24"/>
  <c r="E689" i="24"/>
  <c r="E627" i="24"/>
  <c r="E707" i="24"/>
  <c r="E675" i="24"/>
  <c r="E678" i="24"/>
  <c r="E670" i="24"/>
  <c r="E643" i="24"/>
  <c r="E671" i="24"/>
  <c r="E642" i="24"/>
  <c r="E635" i="24"/>
  <c r="E626" i="24"/>
  <c r="E703" i="24"/>
  <c r="E638" i="24"/>
  <c r="E692" i="24"/>
  <c r="E704" i="24"/>
  <c r="E677" i="24"/>
  <c r="E647" i="24"/>
  <c r="E641" i="24"/>
  <c r="E634" i="24"/>
  <c r="E688" i="24"/>
  <c r="E712" i="24"/>
  <c r="E668" i="24"/>
  <c r="E646" i="24"/>
  <c r="E639" i="24"/>
  <c r="E710" i="24"/>
  <c r="E640" i="24"/>
  <c r="E706" i="24"/>
  <c r="E645" i="24"/>
  <c r="E637" i="24"/>
  <c r="E705" i="24"/>
  <c r="E713" i="24"/>
  <c r="E709" i="24"/>
  <c r="E672" i="24"/>
  <c r="E685" i="24"/>
  <c r="E631" i="24"/>
  <c r="E681" i="24"/>
  <c r="E644" i="24"/>
  <c r="E682" i="24"/>
  <c r="E693" i="24"/>
  <c r="G706" i="34"/>
  <c r="G698" i="34"/>
  <c r="G708" i="34"/>
  <c r="G700" i="34"/>
  <c r="G713" i="34"/>
  <c r="G705" i="34"/>
  <c r="G697" i="34"/>
  <c r="G710" i="34"/>
  <c r="G702" i="34"/>
  <c r="G716" i="34"/>
  <c r="G707" i="34"/>
  <c r="G699" i="34"/>
  <c r="G693" i="34"/>
  <c r="G685" i="34"/>
  <c r="G677" i="34"/>
  <c r="G669" i="34"/>
  <c r="G627" i="34"/>
  <c r="G690" i="34"/>
  <c r="G682" i="34"/>
  <c r="G674" i="34"/>
  <c r="G703" i="34"/>
  <c r="G695" i="34"/>
  <c r="G687" i="34"/>
  <c r="G679" i="34"/>
  <c r="G671" i="34"/>
  <c r="G692" i="34"/>
  <c r="G684" i="34"/>
  <c r="G676" i="34"/>
  <c r="G668" i="34"/>
  <c r="G628" i="34"/>
  <c r="G701" i="34"/>
  <c r="G694" i="34"/>
  <c r="G686" i="34"/>
  <c r="G678" i="34"/>
  <c r="G670" i="34"/>
  <c r="G647" i="34"/>
  <c r="G646" i="34"/>
  <c r="G645" i="34"/>
  <c r="G629" i="34"/>
  <c r="G626" i="34"/>
  <c r="G715" i="34" s="1"/>
  <c r="G709" i="34"/>
  <c r="G675" i="34"/>
  <c r="G672" i="34"/>
  <c r="G711" i="34"/>
  <c r="G683" i="34"/>
  <c r="G680" i="34"/>
  <c r="G673" i="34"/>
  <c r="G644" i="34"/>
  <c r="G642" i="34"/>
  <c r="G640" i="34"/>
  <c r="G638" i="34"/>
  <c r="G636" i="34"/>
  <c r="G634" i="34"/>
  <c r="G632" i="34"/>
  <c r="G630" i="34"/>
  <c r="G704" i="34"/>
  <c r="G691" i="34"/>
  <c r="G688" i="34"/>
  <c r="G681" i="34"/>
  <c r="G689" i="34"/>
  <c r="G643" i="34"/>
  <c r="G639" i="34"/>
  <c r="G635" i="34"/>
  <c r="G631" i="34"/>
  <c r="G696" i="34"/>
  <c r="G637" i="34"/>
  <c r="G641" i="34"/>
  <c r="G633" i="34"/>
  <c r="G712" i="34"/>
  <c r="E715" i="24" l="1"/>
  <c r="F624" i="24"/>
  <c r="H628" i="34"/>
  <c r="F702" i="24" l="1"/>
  <c r="F671" i="24"/>
  <c r="F647" i="24"/>
  <c r="F641" i="24"/>
  <c r="F695" i="24"/>
  <c r="F668" i="24"/>
  <c r="F698" i="24"/>
  <c r="F684" i="24"/>
  <c r="F683" i="24"/>
  <c r="F705" i="24"/>
  <c r="F642" i="24"/>
  <c r="F694" i="24"/>
  <c r="F707" i="24"/>
  <c r="F646" i="24"/>
  <c r="F640" i="24"/>
  <c r="F690" i="24"/>
  <c r="F672" i="24"/>
  <c r="F681" i="24"/>
  <c r="F675" i="24"/>
  <c r="F674" i="24"/>
  <c r="F691" i="24"/>
  <c r="F643" i="24"/>
  <c r="F670" i="24"/>
  <c r="F686" i="24"/>
  <c r="F645" i="24"/>
  <c r="F639" i="24"/>
  <c r="F685" i="24"/>
  <c r="F628" i="24"/>
  <c r="F627" i="24"/>
  <c r="F634" i="24"/>
  <c r="F633" i="24"/>
  <c r="F701" i="24"/>
  <c r="F630" i="24"/>
  <c r="F678" i="24"/>
  <c r="F679" i="24"/>
  <c r="F629" i="24"/>
  <c r="F638" i="24"/>
  <c r="F706" i="24"/>
  <c r="F625" i="24"/>
  <c r="F688" i="24"/>
  <c r="F709" i="24"/>
  <c r="F711" i="24"/>
  <c r="F644" i="24"/>
  <c r="F631" i="24"/>
  <c r="F710" i="24"/>
  <c r="F704" i="24"/>
  <c r="F677" i="24"/>
  <c r="F626" i="24"/>
  <c r="F637" i="24"/>
  <c r="F712" i="24"/>
  <c r="F693" i="24"/>
  <c r="F696" i="24"/>
  <c r="F708" i="24"/>
  <c r="F703" i="24"/>
  <c r="F636" i="24"/>
  <c r="F697" i="24"/>
  <c r="F669" i="24"/>
  <c r="F676" i="24"/>
  <c r="F700" i="24"/>
  <c r="F635" i="24"/>
  <c r="F692" i="24"/>
  <c r="F680" i="24"/>
  <c r="F699" i="24"/>
  <c r="F687" i="24"/>
  <c r="F713" i="24"/>
  <c r="F632" i="24"/>
  <c r="F716" i="24"/>
  <c r="F673" i="24"/>
  <c r="F682" i="24"/>
  <c r="F689" i="24"/>
  <c r="H711" i="34"/>
  <c r="H703" i="34"/>
  <c r="H713" i="34"/>
  <c r="H705" i="34"/>
  <c r="H710" i="34"/>
  <c r="H702" i="34"/>
  <c r="H716" i="34"/>
  <c r="H707" i="34"/>
  <c r="H699" i="34"/>
  <c r="H712" i="34"/>
  <c r="H704" i="34"/>
  <c r="H690" i="34"/>
  <c r="H682" i="34"/>
  <c r="H674" i="34"/>
  <c r="H695" i="34"/>
  <c r="H687" i="34"/>
  <c r="H679" i="34"/>
  <c r="H671" i="34"/>
  <c r="H692" i="34"/>
  <c r="H684" i="34"/>
  <c r="H676" i="34"/>
  <c r="H668" i="34"/>
  <c r="H708" i="34"/>
  <c r="H706" i="34"/>
  <c r="H700" i="34"/>
  <c r="H689" i="34"/>
  <c r="H681" i="34"/>
  <c r="H673" i="34"/>
  <c r="H709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77" i="34"/>
  <c r="H670" i="34"/>
  <c r="H697" i="34"/>
  <c r="H680" i="34"/>
  <c r="H646" i="34"/>
  <c r="H685" i="34"/>
  <c r="H678" i="34"/>
  <c r="H688" i="34"/>
  <c r="H701" i="34"/>
  <c r="H693" i="34"/>
  <c r="H686" i="34"/>
  <c r="H698" i="34"/>
  <c r="H696" i="34"/>
  <c r="H647" i="34"/>
  <c r="H645" i="34"/>
  <c r="H629" i="34"/>
  <c r="H669" i="34"/>
  <c r="H672" i="34"/>
  <c r="H694" i="34"/>
  <c r="F715" i="24" l="1"/>
  <c r="G625" i="24"/>
  <c r="H715" i="34"/>
  <c r="I629" i="34"/>
  <c r="G690" i="24" l="1"/>
  <c r="G642" i="24"/>
  <c r="G712" i="24"/>
  <c r="G629" i="24"/>
  <c r="G702" i="24"/>
  <c r="G701" i="24"/>
  <c r="G685" i="24"/>
  <c r="G684" i="24"/>
  <c r="G708" i="24"/>
  <c r="G633" i="24"/>
  <c r="G627" i="24"/>
  <c r="G713" i="24"/>
  <c r="G670" i="24"/>
  <c r="G640" i="24"/>
  <c r="G636" i="24"/>
  <c r="G674" i="24"/>
  <c r="G681" i="24"/>
  <c r="G644" i="24"/>
  <c r="G630" i="24"/>
  <c r="G668" i="24"/>
  <c r="G686" i="24"/>
  <c r="G683" i="24"/>
  <c r="G680" i="24"/>
  <c r="G632" i="24"/>
  <c r="G689" i="24"/>
  <c r="G638" i="24"/>
  <c r="G677" i="24"/>
  <c r="G637" i="24"/>
  <c r="G628" i="24"/>
  <c r="G647" i="24"/>
  <c r="G671" i="24"/>
  <c r="G675" i="24"/>
  <c r="G707" i="24"/>
  <c r="G693" i="24"/>
  <c r="G641" i="24"/>
  <c r="G703" i="24"/>
  <c r="G673" i="24"/>
  <c r="G711" i="24"/>
  <c r="G678" i="24"/>
  <c r="G696" i="24"/>
  <c r="G688" i="24"/>
  <c r="G645" i="24"/>
  <c r="G706" i="24"/>
  <c r="G635" i="24"/>
  <c r="G704" i="24"/>
  <c r="G705" i="24"/>
  <c r="G646" i="24"/>
  <c r="G669" i="24"/>
  <c r="G709" i="24"/>
  <c r="G710" i="24"/>
  <c r="G699" i="24"/>
  <c r="G698" i="24"/>
  <c r="G682" i="24"/>
  <c r="G692" i="24"/>
  <c r="G691" i="24"/>
  <c r="G634" i="24"/>
  <c r="G679" i="24"/>
  <c r="G626" i="24"/>
  <c r="G697" i="24"/>
  <c r="G695" i="24"/>
  <c r="G700" i="24"/>
  <c r="G716" i="24"/>
  <c r="G639" i="24"/>
  <c r="G687" i="24"/>
  <c r="G672" i="24"/>
  <c r="G643" i="24"/>
  <c r="G631" i="24"/>
  <c r="G694" i="24"/>
  <c r="G676" i="24"/>
  <c r="I708" i="34"/>
  <c r="I700" i="34"/>
  <c r="I710" i="34"/>
  <c r="I702" i="34"/>
  <c r="I716" i="34"/>
  <c r="I707" i="34"/>
  <c r="I699" i="34"/>
  <c r="I712" i="34"/>
  <c r="I704" i="34"/>
  <c r="I709" i="34"/>
  <c r="I705" i="34"/>
  <c r="I695" i="34"/>
  <c r="I687" i="34"/>
  <c r="I679" i="34"/>
  <c r="I671" i="34"/>
  <c r="I703" i="34"/>
  <c r="I692" i="34"/>
  <c r="I684" i="34"/>
  <c r="I676" i="34"/>
  <c r="I668" i="34"/>
  <c r="I713" i="34"/>
  <c r="I706" i="34"/>
  <c r="I689" i="34"/>
  <c r="I681" i="34"/>
  <c r="I673" i="34"/>
  <c r="I711" i="34"/>
  <c r="I701" i="34"/>
  <c r="I694" i="34"/>
  <c r="I686" i="34"/>
  <c r="I678" i="34"/>
  <c r="I670" i="34"/>
  <c r="I647" i="34"/>
  <c r="I646" i="34"/>
  <c r="I645" i="34"/>
  <c r="I698" i="34"/>
  <c r="I697" i="34"/>
  <c r="I696" i="34"/>
  <c r="I688" i="34"/>
  <c r="I680" i="34"/>
  <c r="I672" i="34"/>
  <c r="I690" i="34"/>
  <c r="I685" i="34"/>
  <c r="I683" i="34"/>
  <c r="I644" i="34"/>
  <c r="I642" i="34"/>
  <c r="I640" i="34"/>
  <c r="I638" i="34"/>
  <c r="I636" i="34"/>
  <c r="I634" i="34"/>
  <c r="I632" i="34"/>
  <c r="I630" i="34"/>
  <c r="I693" i="34"/>
  <c r="I691" i="34"/>
  <c r="I674" i="34"/>
  <c r="I669" i="34"/>
  <c r="I643" i="34"/>
  <c r="I641" i="34"/>
  <c r="I639" i="34"/>
  <c r="I637" i="34"/>
  <c r="I635" i="34"/>
  <c r="I633" i="34"/>
  <c r="I631" i="34"/>
  <c r="I682" i="34"/>
  <c r="I677" i="34"/>
  <c r="I675" i="34"/>
  <c r="G715" i="24" l="1"/>
  <c r="H628" i="24"/>
  <c r="I715" i="34"/>
  <c r="J630" i="34"/>
  <c r="H702" i="24" l="1"/>
  <c r="H669" i="24"/>
  <c r="H695" i="24"/>
  <c r="H630" i="24"/>
  <c r="H642" i="24"/>
  <c r="H675" i="24"/>
  <c r="H635" i="24"/>
  <c r="H671" i="24"/>
  <c r="H698" i="24"/>
  <c r="H629" i="24"/>
  <c r="H686" i="24"/>
  <c r="H703" i="24"/>
  <c r="H693" i="24"/>
  <c r="H712" i="24"/>
  <c r="H694" i="24"/>
  <c r="H696" i="24"/>
  <c r="H672" i="24"/>
  <c r="H638" i="24"/>
  <c r="H684" i="24"/>
  <c r="H632" i="24"/>
  <c r="H707" i="24"/>
  <c r="H676" i="24"/>
  <c r="H681" i="24"/>
  <c r="H673" i="24"/>
  <c r="H700" i="24"/>
  <c r="H687" i="24"/>
  <c r="H636" i="24"/>
  <c r="H710" i="24"/>
  <c r="H640" i="24"/>
  <c r="H683" i="24"/>
  <c r="H668" i="24"/>
  <c r="H689" i="24"/>
  <c r="H680" i="24"/>
  <c r="H674" i="24"/>
  <c r="H691" i="24"/>
  <c r="H643" i="24"/>
  <c r="H633" i="24"/>
  <c r="H701" i="24"/>
  <c r="H647" i="24"/>
  <c r="H697" i="24"/>
  <c r="H688" i="24"/>
  <c r="H644" i="24"/>
  <c r="H634" i="24"/>
  <c r="H716" i="24"/>
  <c r="H706" i="24"/>
  <c r="H692" i="24"/>
  <c r="H678" i="24"/>
  <c r="H711" i="24"/>
  <c r="H679" i="24"/>
  <c r="H631" i="24"/>
  <c r="H639" i="24"/>
  <c r="H713" i="24"/>
  <c r="H645" i="24"/>
  <c r="H685" i="24"/>
  <c r="H704" i="24"/>
  <c r="H677" i="24"/>
  <c r="H641" i="24"/>
  <c r="H637" i="24"/>
  <c r="H670" i="24"/>
  <c r="H705" i="24"/>
  <c r="H646" i="24"/>
  <c r="H709" i="24"/>
  <c r="H699" i="24"/>
  <c r="H690" i="24"/>
  <c r="H708" i="24"/>
  <c r="H682" i="24"/>
  <c r="J713" i="34"/>
  <c r="J705" i="34"/>
  <c r="J697" i="34"/>
  <c r="J716" i="34"/>
  <c r="J707" i="34"/>
  <c r="J699" i="34"/>
  <c r="J712" i="34"/>
  <c r="J704" i="34"/>
  <c r="J696" i="34"/>
  <c r="J709" i="34"/>
  <c r="J701" i="34"/>
  <c r="J706" i="34"/>
  <c r="J710" i="34"/>
  <c r="J703" i="34"/>
  <c r="J692" i="34"/>
  <c r="J684" i="34"/>
  <c r="J676" i="34"/>
  <c r="J668" i="34"/>
  <c r="J689" i="34"/>
  <c r="J681" i="34"/>
  <c r="J673" i="34"/>
  <c r="J711" i="34"/>
  <c r="J708" i="34"/>
  <c r="J700" i="34"/>
  <c r="J694" i="34"/>
  <c r="J686" i="34"/>
  <c r="J678" i="34"/>
  <c r="J670" i="34"/>
  <c r="J647" i="34"/>
  <c r="J646" i="34"/>
  <c r="J645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15" i="34" s="1"/>
  <c r="J693" i="34"/>
  <c r="J685" i="34"/>
  <c r="J677" i="34"/>
  <c r="J669" i="34"/>
  <c r="J690" i="34"/>
  <c r="J687" i="34"/>
  <c r="J680" i="34"/>
  <c r="J702" i="34"/>
  <c r="J695" i="34"/>
  <c r="J688" i="34"/>
  <c r="J698" i="34"/>
  <c r="J674" i="34"/>
  <c r="J671" i="34"/>
  <c r="J672" i="34"/>
  <c r="J679" i="34"/>
  <c r="J682" i="34"/>
  <c r="H715" i="24" l="1"/>
  <c r="I629" i="24"/>
  <c r="L647" i="34"/>
  <c r="K644" i="34"/>
  <c r="I696" i="24" l="1"/>
  <c r="I637" i="24"/>
  <c r="I693" i="24"/>
  <c r="I688" i="24"/>
  <c r="I674" i="24"/>
  <c r="I630" i="24"/>
  <c r="I641" i="24"/>
  <c r="I644" i="24"/>
  <c r="I698" i="24"/>
  <c r="I679" i="24"/>
  <c r="I634" i="24"/>
  <c r="I631" i="24"/>
  <c r="I681" i="24"/>
  <c r="I711" i="24"/>
  <c r="I671" i="24"/>
  <c r="I704" i="24"/>
  <c r="I702" i="24"/>
  <c r="I680" i="24"/>
  <c r="I678" i="24"/>
  <c r="I646" i="24"/>
  <c r="I706" i="24"/>
  <c r="I683" i="24"/>
  <c r="I682" i="24"/>
  <c r="I685" i="24"/>
  <c r="I642" i="24"/>
  <c r="I687" i="24"/>
  <c r="I707" i="24"/>
  <c r="I673" i="24"/>
  <c r="I703" i="24"/>
  <c r="I672" i="24"/>
  <c r="I701" i="24"/>
  <c r="I708" i="24"/>
  <c r="I675" i="24"/>
  <c r="I699" i="24"/>
  <c r="I645" i="24"/>
  <c r="I705" i="24"/>
  <c r="I684" i="24"/>
  <c r="I676" i="24"/>
  <c r="I677" i="24"/>
  <c r="I633" i="24"/>
  <c r="I691" i="24"/>
  <c r="I716" i="24"/>
  <c r="I670" i="24"/>
  <c r="I640" i="24"/>
  <c r="I686" i="24"/>
  <c r="I632" i="24"/>
  <c r="I694" i="24"/>
  <c r="I647" i="24"/>
  <c r="I690" i="24"/>
  <c r="I712" i="24"/>
  <c r="I639" i="24"/>
  <c r="I700" i="24"/>
  <c r="I638" i="24"/>
  <c r="I643" i="24"/>
  <c r="I713" i="24"/>
  <c r="I689" i="24"/>
  <c r="I709" i="24"/>
  <c r="I710" i="24"/>
  <c r="I669" i="24"/>
  <c r="I636" i="24"/>
  <c r="I635" i="24"/>
  <c r="I695" i="24"/>
  <c r="I692" i="24"/>
  <c r="I697" i="24"/>
  <c r="I668" i="24"/>
  <c r="K710" i="34"/>
  <c r="K702" i="34"/>
  <c r="K712" i="34"/>
  <c r="K704" i="34"/>
  <c r="K709" i="34"/>
  <c r="K701" i="34"/>
  <c r="K706" i="34"/>
  <c r="K698" i="34"/>
  <c r="K711" i="34"/>
  <c r="K703" i="34"/>
  <c r="K689" i="34"/>
  <c r="K681" i="34"/>
  <c r="K673" i="34"/>
  <c r="K716" i="34"/>
  <c r="K713" i="34"/>
  <c r="K708" i="34"/>
  <c r="K700" i="34"/>
  <c r="K694" i="34"/>
  <c r="K686" i="34"/>
  <c r="K678" i="34"/>
  <c r="K670" i="34"/>
  <c r="K691" i="34"/>
  <c r="K683" i="34"/>
  <c r="K675" i="34"/>
  <c r="K688" i="34"/>
  <c r="K680" i="34"/>
  <c r="K672" i="34"/>
  <c r="K690" i="34"/>
  <c r="K682" i="34"/>
  <c r="K674" i="34"/>
  <c r="K697" i="34"/>
  <c r="K685" i="34"/>
  <c r="K695" i="34"/>
  <c r="K668" i="34"/>
  <c r="K705" i="34"/>
  <c r="K699" i="34"/>
  <c r="K693" i="34"/>
  <c r="K676" i="34"/>
  <c r="K671" i="34"/>
  <c r="K707" i="34"/>
  <c r="K696" i="34"/>
  <c r="K669" i="34"/>
  <c r="K684" i="34"/>
  <c r="K679" i="34"/>
  <c r="K677" i="34"/>
  <c r="K692" i="34"/>
  <c r="K687" i="34"/>
  <c r="L716" i="34"/>
  <c r="L707" i="34"/>
  <c r="L699" i="34"/>
  <c r="L709" i="34"/>
  <c r="L701" i="34"/>
  <c r="L706" i="34"/>
  <c r="L698" i="34"/>
  <c r="L711" i="34"/>
  <c r="M711" i="34" s="1"/>
  <c r="L703" i="34"/>
  <c r="M703" i="34" s="1"/>
  <c r="L708" i="34"/>
  <c r="L713" i="34"/>
  <c r="L700" i="34"/>
  <c r="M700" i="34" s="1"/>
  <c r="L694" i="34"/>
  <c r="M694" i="34" s="1"/>
  <c r="L686" i="34"/>
  <c r="M686" i="34" s="1"/>
  <c r="L678" i="34"/>
  <c r="M678" i="34" s="1"/>
  <c r="L670" i="34"/>
  <c r="M670" i="34" s="1"/>
  <c r="L691" i="34"/>
  <c r="M691" i="34" s="1"/>
  <c r="L683" i="34"/>
  <c r="L675" i="34"/>
  <c r="L688" i="34"/>
  <c r="M688" i="34" s="1"/>
  <c r="L680" i="34"/>
  <c r="M680" i="34" s="1"/>
  <c r="L672" i="34"/>
  <c r="M672" i="34" s="1"/>
  <c r="L704" i="34"/>
  <c r="M704" i="34" s="1"/>
  <c r="L697" i="34"/>
  <c r="M697" i="34" s="1"/>
  <c r="L696" i="34"/>
  <c r="M696" i="34" s="1"/>
  <c r="L693" i="34"/>
  <c r="M693" i="34" s="1"/>
  <c r="L685" i="34"/>
  <c r="L677" i="34"/>
  <c r="M677" i="34" s="1"/>
  <c r="L669" i="34"/>
  <c r="M669" i="34" s="1"/>
  <c r="L712" i="34"/>
  <c r="M712" i="34" s="1"/>
  <c r="L702" i="34"/>
  <c r="M702" i="34" s="1"/>
  <c r="L695" i="34"/>
  <c r="M695" i="34" s="1"/>
  <c r="L687" i="34"/>
  <c r="M687" i="34" s="1"/>
  <c r="L679" i="34"/>
  <c r="M679" i="34" s="1"/>
  <c r="L671" i="34"/>
  <c r="L668" i="34"/>
  <c r="L705" i="34"/>
  <c r="M705" i="34" s="1"/>
  <c r="L673" i="34"/>
  <c r="M673" i="34" s="1"/>
  <c r="L676" i="34"/>
  <c r="M676" i="34" s="1"/>
  <c r="L681" i="34"/>
  <c r="M681" i="34" s="1"/>
  <c r="L674" i="34"/>
  <c r="M674" i="34" s="1"/>
  <c r="L684" i="34"/>
  <c r="M684" i="34" s="1"/>
  <c r="L710" i="34"/>
  <c r="M710" i="34" s="1"/>
  <c r="L689" i="34"/>
  <c r="M689" i="34" s="1"/>
  <c r="L682" i="34"/>
  <c r="M682" i="34" s="1"/>
  <c r="L692" i="34"/>
  <c r="L690" i="34"/>
  <c r="M690" i="34" s="1"/>
  <c r="I715" i="24" l="1"/>
  <c r="J630" i="24"/>
  <c r="M692" i="34"/>
  <c r="M706" i="34"/>
  <c r="M701" i="34"/>
  <c r="L715" i="34"/>
  <c r="M668" i="34"/>
  <c r="M709" i="34"/>
  <c r="M671" i="34"/>
  <c r="M685" i="34"/>
  <c r="M675" i="34"/>
  <c r="M713" i="34"/>
  <c r="M699" i="34"/>
  <c r="K715" i="34"/>
  <c r="M698" i="34"/>
  <c r="M683" i="34"/>
  <c r="M708" i="34"/>
  <c r="M707" i="34"/>
  <c r="J688" i="24" l="1"/>
  <c r="J703" i="24"/>
  <c r="J706" i="24"/>
  <c r="J682" i="24"/>
  <c r="J673" i="24"/>
  <c r="J681" i="24"/>
  <c r="J713" i="24"/>
  <c r="J672" i="24"/>
  <c r="J671" i="24"/>
  <c r="J642" i="24"/>
  <c r="J635" i="24"/>
  <c r="J716" i="24"/>
  <c r="J698" i="24"/>
  <c r="J647" i="24"/>
  <c r="J670" i="24"/>
  <c r="J695" i="24"/>
  <c r="J704" i="24"/>
  <c r="J631" i="24"/>
  <c r="J676" i="24"/>
  <c r="J697" i="24"/>
  <c r="J646" i="24"/>
  <c r="J645" i="24"/>
  <c r="J677" i="24"/>
  <c r="J692" i="24"/>
  <c r="J636" i="24"/>
  <c r="J674" i="24"/>
  <c r="J686" i="24"/>
  <c r="J640" i="24"/>
  <c r="J668" i="24"/>
  <c r="J711" i="24"/>
  <c r="J669" i="24"/>
  <c r="J689" i="24"/>
  <c r="J641" i="24"/>
  <c r="J643" i="24"/>
  <c r="J678" i="24"/>
  <c r="J705" i="24"/>
  <c r="J700" i="24"/>
  <c r="J696" i="24"/>
  <c r="J634" i="24"/>
  <c r="J644" i="24"/>
  <c r="J639" i="24"/>
  <c r="J707" i="24"/>
  <c r="J675" i="24"/>
  <c r="J709" i="24"/>
  <c r="J701" i="24"/>
  <c r="J693" i="24"/>
  <c r="J712" i="24"/>
  <c r="J638" i="24"/>
  <c r="J632" i="24"/>
  <c r="J633" i="24"/>
  <c r="J699" i="24"/>
  <c r="J679" i="24"/>
  <c r="J691" i="24"/>
  <c r="J687" i="24"/>
  <c r="J680" i="24"/>
  <c r="J683" i="24"/>
  <c r="J690" i="24"/>
  <c r="J694" i="24"/>
  <c r="J708" i="24"/>
  <c r="J685" i="24"/>
  <c r="J702" i="24"/>
  <c r="J710" i="24"/>
  <c r="J684" i="24"/>
  <c r="J637" i="24"/>
  <c r="M715" i="34"/>
  <c r="L647" i="24" l="1"/>
  <c r="L683" i="24" s="1"/>
  <c r="K644" i="24"/>
  <c r="K685" i="24" s="1"/>
  <c r="J715" i="24"/>
  <c r="L677" i="24" l="1"/>
  <c r="L696" i="24"/>
  <c r="L682" i="24"/>
  <c r="L711" i="24"/>
  <c r="L671" i="24"/>
  <c r="L709" i="24"/>
  <c r="L675" i="24"/>
  <c r="L684" i="24"/>
  <c r="L704" i="24"/>
  <c r="L686" i="24"/>
  <c r="L672" i="24"/>
  <c r="L708" i="24"/>
  <c r="K681" i="24"/>
  <c r="K678" i="24"/>
  <c r="K702" i="24"/>
  <c r="K682" i="24"/>
  <c r="K706" i="24"/>
  <c r="L670" i="24"/>
  <c r="L687" i="24"/>
  <c r="K694" i="24"/>
  <c r="K707" i="24"/>
  <c r="L705" i="24"/>
  <c r="L685" i="24"/>
  <c r="M685" i="24" s="1"/>
  <c r="F87" i="32" s="1"/>
  <c r="L700" i="24"/>
  <c r="K692" i="24"/>
  <c r="K689" i="24"/>
  <c r="L669" i="24"/>
  <c r="L702" i="24"/>
  <c r="L680" i="24"/>
  <c r="K710" i="24"/>
  <c r="K700" i="24"/>
  <c r="L716" i="24"/>
  <c r="L676" i="24"/>
  <c r="L695" i="24"/>
  <c r="K688" i="24"/>
  <c r="K687" i="24"/>
  <c r="L678" i="24"/>
  <c r="L692" i="24"/>
  <c r="L701" i="24"/>
  <c r="K709" i="24"/>
  <c r="K691" i="24"/>
  <c r="L699" i="24"/>
  <c r="L673" i="24"/>
  <c r="L668" i="24"/>
  <c r="K712" i="24"/>
  <c r="K669" i="24"/>
  <c r="L694" i="24"/>
  <c r="L689" i="24"/>
  <c r="L690" i="24"/>
  <c r="K698" i="24"/>
  <c r="K701" i="24"/>
  <c r="L681" i="24"/>
  <c r="L706" i="24"/>
  <c r="L710" i="24"/>
  <c r="K690" i="24"/>
  <c r="K672" i="24"/>
  <c r="K696" i="24"/>
  <c r="M696" i="24" s="1"/>
  <c r="C151" i="32" s="1"/>
  <c r="K676" i="24"/>
  <c r="M676" i="24" s="1"/>
  <c r="D55" i="32" s="1"/>
  <c r="L712" i="24"/>
  <c r="M712" i="24" s="1"/>
  <c r="E215" i="32" s="1"/>
  <c r="L698" i="24"/>
  <c r="L674" i="24"/>
  <c r="L703" i="24"/>
  <c r="K684" i="24"/>
  <c r="K683" i="24"/>
  <c r="M683" i="24" s="1"/>
  <c r="D87" i="32" s="1"/>
  <c r="L679" i="24"/>
  <c r="L693" i="24"/>
  <c r="L688" i="24"/>
  <c r="L697" i="24"/>
  <c r="K677" i="24"/>
  <c r="M677" i="24" s="1"/>
  <c r="K673" i="24"/>
  <c r="K671" i="24"/>
  <c r="K697" i="24"/>
  <c r="L691" i="24"/>
  <c r="L707" i="24"/>
  <c r="L713" i="24"/>
  <c r="K695" i="24"/>
  <c r="K703" i="24"/>
  <c r="K679" i="24"/>
  <c r="K668" i="24"/>
  <c r="K711" i="24"/>
  <c r="M711" i="24" s="1"/>
  <c r="D215" i="32" s="1"/>
  <c r="K704" i="24"/>
  <c r="M704" i="24" s="1"/>
  <c r="D183" i="32" s="1"/>
  <c r="K674" i="24"/>
  <c r="K693" i="24"/>
  <c r="K716" i="24"/>
  <c r="K708" i="24"/>
  <c r="K670" i="24"/>
  <c r="K675" i="24"/>
  <c r="K686" i="24"/>
  <c r="K680" i="24"/>
  <c r="K699" i="24"/>
  <c r="K705" i="24"/>
  <c r="K713" i="24"/>
  <c r="L715" i="24" l="1"/>
  <c r="M682" i="24"/>
  <c r="C87" i="32" s="1"/>
  <c r="M708" i="24"/>
  <c r="H183" i="32" s="1"/>
  <c r="M681" i="24"/>
  <c r="I55" i="32" s="1"/>
  <c r="M709" i="24"/>
  <c r="I183" i="32" s="1"/>
  <c r="M684" i="24"/>
  <c r="E87" i="32" s="1"/>
  <c r="M671" i="24"/>
  <c r="F23" i="32" s="1"/>
  <c r="M668" i="24"/>
  <c r="M701" i="24"/>
  <c r="H151" i="32" s="1"/>
  <c r="M672" i="24"/>
  <c r="G23" i="32" s="1"/>
  <c r="M686" i="24"/>
  <c r="G87" i="32" s="1"/>
  <c r="M675" i="24"/>
  <c r="C55" i="32" s="1"/>
  <c r="M702" i="24"/>
  <c r="I151" i="32" s="1"/>
  <c r="M698" i="24"/>
  <c r="E151" i="32" s="1"/>
  <c r="M689" i="24"/>
  <c r="C119" i="32" s="1"/>
  <c r="M678" i="24"/>
  <c r="M674" i="24"/>
  <c r="I23" i="32" s="1"/>
  <c r="M692" i="24"/>
  <c r="F55" i="32" s="1"/>
  <c r="M713" i="24"/>
  <c r="F215" i="32" s="1"/>
  <c r="M687" i="24"/>
  <c r="H87" i="32" s="1"/>
  <c r="M669" i="24"/>
  <c r="D23" i="32" s="1"/>
  <c r="M690" i="24"/>
  <c r="D119" i="32" s="1"/>
  <c r="M700" i="24"/>
  <c r="G151" i="32" s="1"/>
  <c r="M710" i="24"/>
  <c r="C215" i="32" s="1"/>
  <c r="M693" i="24"/>
  <c r="G55" i="32" s="1"/>
  <c r="M688" i="24"/>
  <c r="I87" i="32" s="1"/>
  <c r="M707" i="24"/>
  <c r="G183" i="32" s="1"/>
  <c r="M691" i="24"/>
  <c r="E119" i="32" s="1"/>
  <c r="M694" i="24"/>
  <c r="H119" i="32" s="1"/>
  <c r="M705" i="24"/>
  <c r="E183" i="32" s="1"/>
  <c r="M706" i="24"/>
  <c r="F183" i="32" s="1"/>
  <c r="M699" i="24"/>
  <c r="F151" i="32" s="1"/>
  <c r="M695" i="24"/>
  <c r="I119" i="32" s="1"/>
  <c r="M679" i="24"/>
  <c r="M670" i="24"/>
  <c r="E23" i="32" s="1"/>
  <c r="M673" i="24"/>
  <c r="H23" i="32" s="1"/>
  <c r="M680" i="24"/>
  <c r="H55" i="32" s="1"/>
  <c r="M703" i="24"/>
  <c r="C183" i="32" s="1"/>
  <c r="M697" i="24"/>
  <c r="D151" i="32" s="1"/>
  <c r="K715" i="24"/>
  <c r="M715" i="24" l="1"/>
  <c r="C23" i="32"/>
  <c r="F119" i="32"/>
  <c r="G119" i="32"/>
  <c r="E55" i="32"/>
</calcChain>
</file>

<file path=xl/sharedStrings.xml><?xml version="1.0" encoding="utf-8"?>
<sst xmlns="http://schemas.openxmlformats.org/spreadsheetml/2006/main" count="4967" uniqueCount="1445">
  <si>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</si>
  <si>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</si>
  <si>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</si>
  <si>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</si>
  <si>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</si>
  <si>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</si>
  <si>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</si>
  <si>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</si>
  <si>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</si>
  <si>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</si>
  <si>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</si>
  <si>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</si>
  <si>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</si>
  <si>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</si>
  <si>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</si>
  <si>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</si>
  <si>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</si>
  <si>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</si>
  <si>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</si>
  <si>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</si>
  <si>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</si>
  <si>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</si>
  <si>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</si>
  <si>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</si>
  <si>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</si>
  <si>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</si>
  <si>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</si>
  <si>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</si>
  <si>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</si>
  <si>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</si>
  <si>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</si>
  <si>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</si>
  <si>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</si>
  <si>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</si>
  <si>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</si>
  <si>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</si>
  <si>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</si>
  <si>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</si>
  <si>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</si>
  <si>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</si>
  <si>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</si>
  <si>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</si>
  <si>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</si>
  <si>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</si>
  <si>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</si>
  <si>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</si>
  <si>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</si>
  <si>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</si>
  <si>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</si>
  <si>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</si>
  <si>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</si>
  <si>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</si>
  <si>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</si>
  <si>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</si>
  <si>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</si>
  <si>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</si>
  <si>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</si>
  <si>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</si>
  <si>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</si>
  <si>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</si>
  <si>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</si>
  <si>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</si>
  <si>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</si>
  <si>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</si>
  <si>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</si>
  <si>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</si>
  <si>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</si>
  <si>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</si>
  <si>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</si>
  <si>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</si>
  <si>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</si>
  <si>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</si>
  <si>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</si>
  <si>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</si>
  <si>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</si>
  <si>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</si>
  <si>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</si>
  <si>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</si>
  <si>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</si>
  <si>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</si>
  <si>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</si>
  <si>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</si>
  <si>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</si>
  <si>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</si>
  <si>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</si>
  <si>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</si>
  <si>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</si>
  <si>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</si>
  <si>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</si>
  <si>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</si>
  <si>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</si>
  <si>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</si>
  <si>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</si>
  <si>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</si>
  <si>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</si>
  <si>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</si>
  <si>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</si>
  <si>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</si>
  <si>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</si>
  <si>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</si>
  <si>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</si>
  <si>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</si>
  <si>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</si>
  <si>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</si>
  <si>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</si>
  <si>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</si>
  <si>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</si>
  <si>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</si>
  <si>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</si>
  <si>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</si>
  <si>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</si>
  <si>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</si>
  <si>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</si>
  <si>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</si>
  <si>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</si>
  <si>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</si>
  <si>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</si>
  <si>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</si>
  <si>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</si>
  <si>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</si>
  <si>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</si>
  <si>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</si>
  <si>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</si>
  <si>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</si>
  <si>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</si>
  <si>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</si>
  <si>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</si>
  <si>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</si>
  <si>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</si>
  <si>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</si>
  <si>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</si>
  <si>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</si>
  <si>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</si>
  <si>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</si>
  <si>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</si>
  <si>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</si>
  <si>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</si>
  <si>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</si>
  <si>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</si>
  <si>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</si>
  <si>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</si>
  <si>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</si>
  <si>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</si>
  <si>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</si>
  <si>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</si>
  <si>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</si>
  <si>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</si>
  <si>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</si>
  <si>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</si>
  <si>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</si>
  <si>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</si>
  <si>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</si>
  <si>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</si>
  <si>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</si>
  <si>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</si>
  <si>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</si>
  <si>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</si>
  <si>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</si>
  <si>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</si>
  <si>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</si>
  <si>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</si>
  <si>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</si>
  <si>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</si>
  <si>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</si>
  <si>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</si>
  <si>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</si>
  <si>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</si>
  <si>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</si>
  <si>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</si>
  <si>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</si>
  <si>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</si>
  <si>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</si>
  <si>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</si>
  <si>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</si>
  <si>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</si>
  <si>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</si>
  <si>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</si>
  <si>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</si>
  <si>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</si>
  <si>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</si>
  <si>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</si>
  <si>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</si>
  <si>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</si>
  <si>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</si>
  <si>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</si>
  <si>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</si>
  <si>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</si>
  <si>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</si>
  <si>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</si>
  <si>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</si>
  <si>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</si>
  <si>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</si>
  <si>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</si>
  <si>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</si>
  <si>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</si>
  <si>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</si>
  <si>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</si>
  <si>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</si>
  <si>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</si>
  <si>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</si>
  <si>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</si>
  <si>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</si>
  <si>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</si>
  <si>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</si>
  <si>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</si>
  <si>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</si>
  <si>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</si>
  <si>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</si>
  <si>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</si>
  <si>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</si>
  <si>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</si>
  <si>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</si>
  <si>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</si>
  <si>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</si>
  <si>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</si>
  <si>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</si>
  <si>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</si>
  <si>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</si>
  <si>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</si>
  <si>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</si>
  <si>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</si>
  <si>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</si>
  <si>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</si>
  <si>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</si>
  <si>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</si>
  <si>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</si>
  <si>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</si>
  <si>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</si>
  <si>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</si>
  <si>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</si>
  <si>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</si>
  <si>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</si>
  <si>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</si>
  <si>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</si>
  <si>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</si>
  <si>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</si>
  <si>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</si>
  <si>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</si>
  <si>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</si>
  <si>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</si>
  <si>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</si>
  <si>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</si>
  <si>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</si>
  <si>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</si>
  <si>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</si>
  <si>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</si>
  <si>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</si>
  <si>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</si>
  <si>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</si>
  <si>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</si>
  <si>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</si>
  <si>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</si>
  <si>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</si>
  <si>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</si>
  <si>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</si>
  <si>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</si>
  <si>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</si>
  <si>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</si>
  <si>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</si>
  <si>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</si>
  <si>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</si>
  <si>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</si>
  <si>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</si>
  <si>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</si>
  <si>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</si>
  <si>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</si>
  <si>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</si>
  <si>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</si>
  <si>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</si>
  <si>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</si>
  <si>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</si>
  <si>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</si>
  <si>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</si>
  <si>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</si>
  <si>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</si>
  <si>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</si>
  <si>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</si>
  <si>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</si>
  <si>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</si>
  <si>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</si>
  <si>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</si>
  <si>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</si>
  <si>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</si>
  <si>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</si>
  <si>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</si>
  <si>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</si>
  <si>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</si>
  <si>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</si>
  <si>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</si>
  <si>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</si>
  <si>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</si>
  <si>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</si>
  <si>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</si>
  <si>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</si>
  <si>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</si>
  <si>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</si>
  <si>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</si>
  <si>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</si>
  <si>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</si>
  <si>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</si>
  <si>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125</t>
  </si>
  <si>
    <t>Hospital Name</t>
  </si>
  <si>
    <t>Othello Community Hospital</t>
  </si>
  <si>
    <t>Mailing Address</t>
  </si>
  <si>
    <t>315 N 14th Ave</t>
  </si>
  <si>
    <t>City</t>
  </si>
  <si>
    <t>Othello</t>
  </si>
  <si>
    <t>State</t>
  </si>
  <si>
    <t>WA</t>
  </si>
  <si>
    <t>Zip</t>
  </si>
  <si>
    <t>County</t>
  </si>
  <si>
    <t>Adams</t>
  </si>
  <si>
    <t>Chief Executive Officer</t>
  </si>
  <si>
    <t>Chief Financial Officer</t>
  </si>
  <si>
    <t>Chair of Governing Board</t>
  </si>
  <si>
    <t>Telephone Number</t>
  </si>
  <si>
    <t>509-488-2636</t>
  </si>
  <si>
    <t>Facsimile Number</t>
  </si>
  <si>
    <t>509-331-2617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</si>
  <si>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</si>
  <si>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</si>
  <si>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</si>
  <si>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</si>
  <si>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</si>
  <si>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</si>
  <si>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</si>
  <si>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</si>
  <si>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</si>
  <si>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</si>
  <si>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</si>
  <si>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</si>
  <si>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</si>
  <si>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</si>
  <si>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</si>
  <si>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</si>
  <si>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</si>
  <si>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</si>
  <si>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</si>
  <si>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</si>
  <si>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</si>
  <si>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</si>
  <si>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</si>
  <si>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</si>
  <si>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</si>
  <si>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</si>
  <si>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</si>
  <si>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</si>
  <si>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</si>
  <si>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</si>
  <si>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</si>
  <si>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</si>
  <si>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</si>
  <si>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</si>
  <si>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</si>
  <si>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</si>
  <si>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</si>
  <si>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</si>
  <si>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</si>
  <si>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</si>
  <si>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</si>
  <si>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</si>
  <si>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</si>
  <si>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</si>
  <si>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</si>
  <si>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</si>
  <si>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</si>
  <si>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</si>
  <si>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</si>
  <si>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</si>
  <si>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</si>
  <si>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</si>
  <si>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</si>
  <si>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</si>
  <si>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</si>
  <si>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</si>
  <si>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</si>
  <si>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</si>
  <si>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</si>
  <si>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</si>
  <si>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</si>
  <si>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</si>
  <si>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</si>
  <si>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</si>
  <si>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</si>
  <si>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</si>
  <si>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</si>
  <si>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</si>
  <si>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</si>
  <si>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</si>
  <si>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</si>
  <si>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</si>
  <si>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</si>
  <si>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</si>
  <si>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</si>
  <si>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</si>
  <si>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</si>
  <si>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</si>
  <si>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</si>
  <si>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</si>
  <si>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</si>
  <si>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</si>
  <si>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</si>
  <si>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</si>
  <si>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</si>
  <si>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</si>
  <si>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</si>
  <si>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</si>
  <si>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</si>
  <si>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</si>
  <si>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</si>
  <si>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</si>
  <si>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</si>
  <si>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</si>
  <si>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</si>
  <si>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</si>
  <si>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</si>
  <si>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</si>
  <si>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</si>
  <si>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</si>
  <si>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</si>
  <si>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</si>
  <si>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</si>
  <si>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</si>
  <si>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</si>
  <si>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</si>
  <si>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</si>
  <si>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</si>
  <si>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</si>
  <si>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</si>
  <si>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</si>
  <si>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</si>
  <si>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</si>
  <si>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</si>
  <si>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</si>
  <si>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</si>
  <si>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</si>
  <si>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</si>
  <si>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</si>
  <si>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</si>
  <si>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</si>
  <si>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</si>
  <si>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</si>
  <si>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</si>
  <si>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</si>
  <si>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</si>
  <si>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</si>
  <si>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</si>
  <si>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</si>
  <si>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</si>
  <si>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</si>
  <si>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</si>
  <si>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</si>
  <si>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</si>
  <si>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</si>
  <si>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</si>
  <si>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</si>
  <si>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</si>
  <si>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</si>
  <si>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</si>
  <si>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</si>
  <si>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</si>
  <si>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</si>
  <si>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</si>
  <si>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</si>
  <si>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</si>
  <si>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</si>
  <si>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</si>
  <si>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</si>
  <si>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</si>
  <si>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</si>
  <si>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</si>
  <si>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</si>
  <si>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</si>
  <si>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</si>
  <si>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</si>
  <si>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</si>
  <si>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</si>
  <si>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</si>
  <si>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</si>
  <si>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</si>
  <si>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</si>
  <si>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</si>
  <si>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</si>
  <si>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</si>
  <si>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</si>
  <si>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</si>
  <si>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</si>
  <si>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</si>
  <si>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</si>
  <si>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</si>
  <si>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</si>
  <si>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</si>
  <si>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</si>
  <si>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</si>
  <si>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</si>
  <si>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</si>
  <si>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</si>
  <si>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</si>
  <si>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</si>
  <si>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</si>
  <si>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</si>
  <si>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</si>
  <si>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</si>
  <si>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</si>
  <si>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</si>
  <si>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</si>
  <si>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</si>
  <si>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</si>
  <si>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</si>
  <si>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</si>
  <si>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</si>
  <si>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</si>
  <si>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</si>
  <si>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</si>
  <si>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</si>
  <si>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</si>
  <si>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</si>
  <si>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</si>
  <si>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</si>
  <si>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</si>
  <si>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</si>
  <si>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</si>
  <si>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</si>
  <si>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</si>
  <si>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</si>
  <si>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</si>
  <si>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</si>
  <si>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</si>
  <si>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</si>
  <si>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</si>
  <si>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</si>
  <si>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</si>
  <si>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</si>
  <si>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</si>
  <si>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</si>
  <si>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</si>
  <si>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</si>
  <si>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</si>
  <si>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</si>
  <si>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</si>
  <si>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</si>
  <si>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</si>
  <si>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</si>
  <si>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</si>
  <si>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</si>
  <si>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</si>
  <si>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</si>
  <si>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</si>
  <si>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</si>
  <si>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</si>
  <si>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</si>
  <si>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</si>
  <si>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</si>
  <si>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</si>
  <si>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</si>
  <si>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</si>
  <si>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</si>
  <si>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</si>
  <si>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</si>
  <si>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</si>
  <si>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</si>
  <si>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</si>
  <si>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</si>
  <si>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</si>
  <si>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</si>
  <si>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</si>
  <si>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</si>
  <si>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</si>
  <si>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</si>
  <si>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</si>
  <si>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</si>
  <si>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</si>
  <si>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</si>
  <si>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</si>
  <si>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</si>
  <si>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</si>
  <si>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</si>
  <si>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</si>
  <si>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</si>
  <si>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</si>
  <si>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</si>
  <si>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</si>
  <si>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</si>
  <si>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</si>
  <si>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</si>
  <si>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</si>
  <si>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</si>
  <si>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</si>
  <si>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</si>
  <si>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</si>
  <si>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</si>
  <si>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</si>
  <si>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</si>
  <si>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</si>
  <si>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</si>
  <si>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</si>
  <si>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</si>
  <si>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</si>
  <si>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</si>
  <si>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</si>
  <si>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</si>
  <si>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</si>
  <si>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</si>
  <si>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</si>
  <si>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</si>
  <si>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</si>
  <si>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</si>
  <si>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</si>
  <si>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</si>
  <si>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</si>
  <si>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</si>
  <si>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</si>
  <si>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</si>
  <si>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</si>
  <si>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</si>
  <si>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</si>
  <si>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</si>
  <si>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</si>
  <si>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</si>
  <si>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</si>
  <si>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</si>
  <si>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</si>
  <si>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</si>
  <si>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</si>
  <si>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</si>
  <si>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</si>
  <si>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</si>
  <si>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</si>
  <si>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</si>
  <si>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</si>
  <si>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</si>
  <si>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</si>
  <si>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</si>
  <si>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</si>
  <si>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</si>
  <si>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</si>
  <si>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</si>
  <si>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</si>
  <si>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</si>
  <si>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</si>
  <si>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</si>
  <si>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</si>
  <si>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</si>
  <si>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</si>
  <si>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</si>
  <si>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</si>
  <si>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</si>
  <si>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</si>
  <si>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</si>
  <si>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</si>
  <si>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</si>
  <si>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</si>
  <si>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</si>
  <si>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</si>
  <si>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</si>
  <si>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</si>
  <si>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</si>
  <si>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</si>
  <si>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</si>
  <si>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</si>
  <si>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</si>
  <si>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</si>
  <si>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</si>
  <si>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</si>
  <si>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</si>
  <si>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</si>
  <si>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</si>
  <si>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</si>
  <si>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</si>
  <si>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</si>
  <si>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</si>
  <si>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</si>
  <si>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</si>
  <si>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</si>
  <si>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</si>
  <si>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</si>
  <si>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</si>
  <si>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</si>
  <si>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</si>
  <si>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</si>
  <si>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</si>
  <si>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</si>
  <si>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</si>
  <si>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</si>
  <si>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</si>
  <si>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</si>
  <si>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</si>
  <si>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</si>
  <si>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</si>
  <si>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</si>
  <si>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</si>
  <si>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</si>
  <si>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</si>
  <si>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</si>
  <si>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</si>
  <si>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</si>
  <si>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</si>
  <si>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</si>
  <si>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</si>
  <si>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</si>
  <si>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</si>
  <si>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</si>
  <si>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</si>
  <si>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</si>
  <si>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</si>
  <si>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</si>
  <si>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</si>
  <si>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</si>
  <si>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</si>
  <si>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</si>
  <si>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</si>
  <si>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</si>
  <si>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</si>
  <si>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</si>
  <si>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</si>
  <si>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</si>
  <si>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</si>
  <si>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</si>
  <si>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</si>
  <si>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</si>
  <si>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</si>
  <si>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</si>
  <si>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</si>
  <si>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</si>
  <si>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</si>
  <si>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</si>
  <si>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</si>
  <si>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</si>
  <si>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</si>
  <si>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</si>
  <si>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</si>
  <si>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</si>
  <si>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</si>
  <si>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</si>
  <si>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</si>
  <si>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</si>
  <si>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</si>
  <si>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</si>
  <si>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</si>
  <si>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</si>
  <si>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</si>
  <si>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</si>
  <si>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</si>
  <si>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</si>
  <si>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</si>
  <si>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</si>
  <si>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</si>
  <si>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</si>
  <si>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</si>
  <si>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</si>
  <si>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</si>
  <si>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</si>
  <si>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</si>
  <si>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</si>
  <si>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</si>
  <si>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</si>
  <si>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</si>
  <si>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</si>
  <si>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</si>
  <si>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</si>
  <si>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</si>
  <si>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</si>
  <si>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</si>
  <si>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</si>
  <si>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</si>
  <si>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</si>
  <si>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</si>
  <si>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</si>
  <si>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</si>
  <si>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</si>
  <si>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</si>
  <si>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</si>
  <si>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</si>
  <si>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</si>
  <si>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</si>
  <si>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</si>
  <si>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</si>
  <si>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</si>
  <si>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</si>
  <si>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</si>
  <si>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</si>
  <si>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</si>
  <si>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</si>
  <si>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</si>
  <si>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</si>
  <si>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</si>
  <si>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</si>
  <si>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</si>
  <si>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</si>
  <si>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</si>
  <si>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</si>
  <si>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</si>
  <si>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</si>
  <si>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</si>
  <si>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</si>
  <si>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</si>
  <si>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</si>
  <si>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</si>
  <si>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</si>
  <si>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</si>
  <si>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</si>
  <si>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</si>
  <si>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</si>
  <si>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</si>
  <si>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</si>
  <si>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</si>
  <si>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</si>
  <si>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</si>
  <si>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</si>
  <si>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</si>
  <si>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</si>
  <si>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</si>
  <si>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</si>
  <si>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</si>
  <si>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</si>
  <si>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</si>
  <si>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</si>
  <si>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</si>
  <si>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</si>
  <si>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</si>
  <si>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</si>
  <si>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</si>
  <si>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</si>
  <si>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</si>
  <si>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</si>
  <si>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</si>
  <si>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</si>
  <si>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</si>
  <si>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</si>
  <si>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</si>
  <si>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</si>
  <si>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</si>
  <si>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</si>
  <si>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</si>
  <si>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</si>
  <si>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</si>
  <si>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</si>
  <si>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</si>
  <si>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</si>
  <si>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</si>
  <si>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</si>
  <si>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</si>
  <si>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</si>
  <si>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</si>
  <si>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</si>
  <si>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</si>
  <si>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</si>
  <si>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</si>
  <si>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</si>
  <si>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</si>
  <si>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</si>
  <si>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</si>
  <si>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</si>
  <si>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</si>
  <si>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</si>
  <si>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</si>
  <si>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</si>
  <si>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</si>
  <si>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</si>
  <si>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</si>
  <si>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</si>
  <si>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</si>
  <si>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</si>
  <si>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</si>
  <si>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</si>
  <si>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</si>
  <si>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</si>
  <si>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</si>
  <si>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</si>
  <si>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</si>
  <si>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</si>
  <si>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</si>
  <si>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</si>
  <si>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</si>
  <si>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</si>
  <si>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</si>
  <si>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</si>
  <si>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</si>
  <si>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</si>
  <si>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</si>
  <si>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</si>
  <si>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</si>
  <si>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</si>
  <si>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</si>
  <si>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</si>
  <si>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</si>
  <si>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</si>
  <si>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</si>
  <si>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</si>
  <si>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</si>
  <si>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</si>
  <si>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</si>
  <si>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</si>
  <si>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</si>
  <si>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</si>
  <si>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</si>
  <si>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</si>
  <si>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</si>
  <si>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</si>
  <si>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</si>
  <si>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</si>
  <si>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</si>
  <si>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</si>
  <si>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</si>
  <si>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</si>
  <si>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</si>
  <si>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</si>
  <si>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</si>
  <si>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</si>
  <si>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</si>
  <si>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</si>
  <si>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</si>
  <si>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</si>
  <si>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</si>
  <si>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</si>
  <si>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</si>
  <si>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</si>
  <si>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</si>
  <si>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</si>
  <si>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</si>
  <si>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</si>
  <si>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</si>
  <si>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</si>
  <si>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</si>
  <si>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</si>
  <si>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</si>
  <si>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</si>
  <si>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</si>
  <si>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</si>
  <si>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</si>
  <si>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</si>
  <si>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</si>
  <si>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</si>
  <si>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</si>
  <si>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</si>
  <si>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</si>
  <si>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</si>
  <si>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</si>
  <si>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</si>
  <si>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</si>
  <si>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</si>
  <si>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</si>
  <si>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</si>
  <si>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</si>
  <si>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</si>
  <si>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</si>
  <si>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</si>
  <si>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</si>
  <si>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</si>
  <si>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</si>
  <si>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</si>
  <si>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</si>
  <si>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</si>
  <si>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</si>
  <si>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</si>
  <si>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</si>
  <si>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</si>
  <si>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</si>
  <si>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</si>
  <si>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</si>
  <si>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</si>
  <si>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</si>
  <si>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</si>
  <si>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</si>
  <si>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</si>
  <si>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</si>
  <si>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</si>
  <si>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</si>
  <si>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</si>
  <si>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</si>
  <si>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</si>
  <si>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</si>
  <si>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</si>
  <si>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</si>
  <si>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</si>
  <si>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</si>
  <si>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</si>
  <si>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</si>
  <si>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</si>
  <si>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</si>
  <si>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</si>
  <si>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</si>
  <si>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</si>
  <si>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</si>
  <si>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</si>
  <si>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</si>
  <si>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</si>
  <si>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</si>
  <si>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</si>
  <si>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</si>
  <si>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</si>
  <si>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</si>
  <si>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</si>
  <si>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</si>
  <si>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</si>
  <si>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</si>
  <si>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</si>
  <si>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</si>
  <si>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</si>
  <si>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</si>
  <si>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</si>
  <si>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</si>
  <si>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</si>
  <si>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</si>
  <si>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</si>
  <si>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</si>
  <si>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</si>
  <si>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</si>
  <si>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</si>
  <si>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</si>
  <si>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</si>
  <si>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</si>
  <si>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</si>
  <si>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</si>
  <si>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</si>
  <si>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</si>
  <si>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</si>
  <si>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</si>
  <si>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</si>
  <si>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</si>
  <si>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</si>
  <si>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</si>
  <si>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</si>
  <si>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</si>
  <si>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</si>
  <si>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</si>
  <si>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</si>
  <si>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</si>
  <si>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</si>
  <si>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</si>
  <si>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</si>
  <si>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</si>
  <si>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</si>
  <si>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</si>
  <si>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</si>
  <si>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</si>
  <si>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</si>
  <si>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</si>
  <si>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</si>
  <si>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</si>
  <si>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</si>
  <si>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</si>
  <si>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</si>
  <si>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</si>
  <si>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</si>
  <si>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</si>
  <si>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</si>
  <si>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</si>
  <si>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</si>
  <si>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</si>
  <si>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</si>
  <si>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</si>
  <si>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</si>
  <si>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</si>
  <si>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</si>
  <si>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</si>
  <si>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</si>
  <si>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</si>
  <si>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Connie Agenbroad</t>
  </si>
  <si>
    <t>Brian Giles</t>
  </si>
  <si>
    <t>Shirley McCullough</t>
  </si>
  <si>
    <t>Tre Peterson</t>
  </si>
  <si>
    <t>Tre.Peterson@wipfli.com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</si>
  <si>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</si>
  <si>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</si>
  <si>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</si>
  <si>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</si>
  <si>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</si>
  <si>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</si>
  <si>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</si>
  <si>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</si>
  <si>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</si>
  <si>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</si>
  <si>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</si>
  <si>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</si>
  <si>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</si>
  <si>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</si>
  <si>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</si>
  <si>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</si>
  <si>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</si>
  <si>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</si>
  <si>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</si>
  <si>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</si>
  <si>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</si>
  <si>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</si>
  <si>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</si>
  <si>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</si>
  <si>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</si>
  <si>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</si>
  <si>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</si>
  <si>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</si>
  <si>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</si>
  <si>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</si>
  <si>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</si>
  <si>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</si>
  <si>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</si>
  <si>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</si>
  <si>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</si>
  <si>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</si>
  <si>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</si>
  <si>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</si>
  <si>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</si>
  <si>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</si>
  <si>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</si>
  <si>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</si>
  <si>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</si>
  <si>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</si>
  <si>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</si>
  <si>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</si>
  <si>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</si>
  <si>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</si>
  <si>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</si>
  <si>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</si>
  <si>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</si>
  <si>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</si>
  <si>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</si>
  <si>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</si>
  <si>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</si>
  <si>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</si>
  <si>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</si>
  <si>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</si>
  <si>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</si>
  <si>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</si>
  <si>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</si>
  <si>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</si>
  <si>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</si>
  <si>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</si>
  <si>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</si>
  <si>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</si>
  <si>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</si>
  <si>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</si>
  <si>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</si>
  <si>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</si>
  <si>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</si>
  <si>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</si>
  <si>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</si>
  <si>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</si>
  <si>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</si>
  <si>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</si>
  <si>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</si>
  <si>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</si>
  <si>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</si>
  <si>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</si>
  <si>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</si>
  <si>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</si>
  <si>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</si>
  <si>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</si>
  <si>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</si>
  <si>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</si>
  <si>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</si>
  <si>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</si>
  <si>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</si>
  <si>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</si>
  <si>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</si>
  <si>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</si>
  <si>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</si>
  <si>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</si>
  <si>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</si>
  <si>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</si>
  <si>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</si>
  <si>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</si>
  <si>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</si>
  <si>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</si>
  <si>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</si>
  <si>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</si>
  <si>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</si>
  <si>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</si>
  <si>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</si>
  <si>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</si>
  <si>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</si>
  <si>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</si>
  <si>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</si>
  <si>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</si>
  <si>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</si>
  <si>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</si>
  <si>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</si>
  <si>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</si>
  <si>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</si>
  <si>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</si>
  <si>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</si>
  <si>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</si>
  <si>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</si>
  <si>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</si>
  <si>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</si>
  <si>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</si>
  <si>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</si>
  <si>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</si>
  <si>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</si>
  <si>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</si>
  <si>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</si>
  <si>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</si>
  <si>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</si>
  <si>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</si>
  <si>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</si>
  <si>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</si>
  <si>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</si>
  <si>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</si>
  <si>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</si>
  <si>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</si>
  <si>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</si>
  <si>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</si>
  <si>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</si>
  <si>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</si>
  <si>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</si>
  <si>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</si>
  <si>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</si>
  <si>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</si>
  <si>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</si>
  <si>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</si>
  <si>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</si>
  <si>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</si>
  <si>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</si>
  <si>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</si>
  <si>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</si>
  <si>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</si>
  <si>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</si>
  <si>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</si>
  <si>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</si>
  <si>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</si>
  <si>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</si>
  <si>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</si>
  <si>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</si>
  <si>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</si>
  <si>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</si>
  <si>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</si>
  <si>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</si>
  <si>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</si>
  <si>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</si>
  <si>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</si>
  <si>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</si>
  <si>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</si>
  <si>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</si>
  <si>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</si>
  <si>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</si>
  <si>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</si>
  <si>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</si>
  <si>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</si>
  <si>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</si>
  <si>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</si>
  <si>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</si>
  <si>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</si>
  <si>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</si>
  <si>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</si>
  <si>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</si>
  <si>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</si>
  <si>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</si>
  <si>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</si>
  <si>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</si>
  <si>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</si>
  <si>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</si>
  <si>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</si>
  <si>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</si>
  <si>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</si>
  <si>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</si>
  <si>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</si>
  <si>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</si>
  <si>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</si>
  <si>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</si>
  <si>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</si>
  <si>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</si>
  <si>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</si>
  <si>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</si>
  <si>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</si>
  <si>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</si>
  <si>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</si>
  <si>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</si>
  <si>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</si>
  <si>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</si>
  <si>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</si>
  <si>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</si>
  <si>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</si>
  <si>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</si>
  <si>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</si>
  <si>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</si>
  <si>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</si>
  <si>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</si>
  <si>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</si>
  <si>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</si>
  <si>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</si>
  <si>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</si>
  <si>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</si>
  <si>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</si>
  <si>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</si>
  <si>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</si>
  <si>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</si>
  <si>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</si>
  <si>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</si>
  <si>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</si>
  <si>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</si>
  <si>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</si>
  <si>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</si>
  <si>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</si>
  <si>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</si>
  <si>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</si>
  <si>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</si>
  <si>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</si>
  <si>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</si>
  <si>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</si>
  <si>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</si>
  <si>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</si>
  <si>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</si>
  <si>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</si>
  <si>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</si>
  <si>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</si>
  <si>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</si>
  <si>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</si>
  <si>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</si>
  <si>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</si>
  <si>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</si>
  <si>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</si>
  <si>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</si>
  <si>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</si>
  <si>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</si>
  <si>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</si>
  <si>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</si>
  <si>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</si>
  <si>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</si>
  <si>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</si>
  <si>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</si>
  <si>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</si>
  <si>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</si>
  <si>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</si>
  <si>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</si>
  <si>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</si>
  <si>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</si>
  <si>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</si>
  <si>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</si>
  <si>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</si>
  <si>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</si>
  <si>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</si>
  <si>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</si>
  <si>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</si>
  <si>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</si>
  <si>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</si>
  <si>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</si>
  <si>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</si>
  <si>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</si>
  <si>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</si>
  <si>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</si>
  <si>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</si>
  <si>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</si>
  <si>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</si>
  <si>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</si>
  <si>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</si>
  <si>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</si>
  <si>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</si>
  <si>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</si>
  <si>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</si>
  <si>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</si>
  <si>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</si>
  <si>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</si>
  <si>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</si>
  <si>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</si>
  <si>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</si>
  <si>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</si>
  <si>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</si>
  <si>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</si>
  <si>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</si>
  <si>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</si>
  <si>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</si>
  <si>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</si>
  <si>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</si>
  <si>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</si>
  <si>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</si>
  <si>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</si>
  <si>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</si>
  <si>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</si>
  <si>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</si>
  <si>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</si>
  <si>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4100.717000.08826</t>
  </si>
  <si>
    <t>OCH PHARMACY - REBATES &amp; DIVIDENDS</t>
  </si>
  <si>
    <t>Income statement</t>
  </si>
  <si>
    <t>4100.833000.08872</t>
  </si>
  <si>
    <t>OCH DIETARY - OCH MISC INCOME</t>
  </si>
  <si>
    <t>4100.869000.08872</t>
  </si>
  <si>
    <t>OCH MEDICAL RECORDS - OCH MISC INCOME</t>
  </si>
  <si>
    <t>4100.890073.08826</t>
  </si>
  <si>
    <t>OCH OTHER OPER REV/EXP REBATES &amp; DIVIDENDS</t>
  </si>
  <si>
    <t>4100.890073.08832</t>
  </si>
  <si>
    <t>OCH OTHER OPER REV/EXP PATIENT ACCOUNT INT</t>
  </si>
  <si>
    <t>4100.890073.08872</t>
  </si>
  <si>
    <t>OCH OTHER OPER REV/EXP OCH MISC INCOME</t>
  </si>
  <si>
    <t>4100.890073.09600</t>
  </si>
  <si>
    <t>OCH OTHER OPER REV/EXP INTEREST INCOME</t>
  </si>
  <si>
    <t>4100.580000.08000</t>
  </si>
  <si>
    <t>OCH WRITE OFFS BAD DEBTS</t>
  </si>
  <si>
    <t>4100.580000.08080</t>
  </si>
  <si>
    <t>OCH WRITE OFFS RESERVE FOR INS W/O</t>
  </si>
  <si>
    <t>4100.607000.930000</t>
  </si>
  <si>
    <t>OCH ACUTE CARE - DUES &amp; SUBSCRIPTION</t>
  </si>
  <si>
    <t>4100.702000.930000</t>
  </si>
  <si>
    <t>OCH SURGERY - DUES &amp; SUBSCRIPTION</t>
  </si>
  <si>
    <t>4100.704000.930000</t>
  </si>
  <si>
    <t>OCH ANESTHESIOLOGY - DUES &amp; SUBSCRIPTION</t>
  </si>
  <si>
    <t>4100.707000.930000</t>
  </si>
  <si>
    <t>OCH LABORATORY - DUES &amp; SUBSCRIPTION</t>
  </si>
  <si>
    <t>4100.714000.930000</t>
  </si>
  <si>
    <t>OCH RADIOLOGY - DUES &amp; SUBSCRIPTION</t>
  </si>
  <si>
    <t>4100.714300.930000</t>
  </si>
  <si>
    <t>OCH ULTRASOUND - DUES &amp; SUBSCRIPTION</t>
  </si>
  <si>
    <t>4100.717000.930000</t>
  </si>
  <si>
    <t>OCH PHARMACY - DUES &amp; SUBSCRIPTION</t>
  </si>
  <si>
    <t>4100.720000.930000</t>
  </si>
  <si>
    <t>OCH PHYSICAL THERAPY - DUES &amp; SUBSCRIPTION</t>
  </si>
  <si>
    <t>4100.721000.990230</t>
  </si>
  <si>
    <t>OCH SLEEP STUDIES OTHER EXPENSES</t>
  </si>
  <si>
    <t>4100.723000.930000</t>
  </si>
  <si>
    <t>OCH EMERGENCY ROOM - DUES &amp; SUBSCRIPTION</t>
  </si>
  <si>
    <t>4100.739200.930000</t>
  </si>
  <si>
    <t>OCH AMBULANCE - DUES &amp; SUBSCRIPTION</t>
  </si>
  <si>
    <t>4100.739200.990230</t>
  </si>
  <si>
    <t>OCH AMBULANCE - OTHER EXPENSES</t>
  </si>
  <si>
    <t>4100.833000.380000</t>
  </si>
  <si>
    <t>OCH DIETARY - FOOD</t>
  </si>
  <si>
    <t>4100.833000.930000</t>
  </si>
  <si>
    <t>OCH DIETARY - DUES &amp; SUBSCRIPTION</t>
  </si>
  <si>
    <t>4100.833000.990230</t>
  </si>
  <si>
    <t>OCH DIETARY - OTHER EXPENSES</t>
  </si>
  <si>
    <t>4100.842020.990230</t>
  </si>
  <si>
    <t>OCH PURCHASING - OTHER EXPENSES</t>
  </si>
  <si>
    <t>4100.843100.990230</t>
  </si>
  <si>
    <t>OCH PLANT OTHER EXPENSES</t>
  </si>
  <si>
    <t>4100.847010.570000</t>
  </si>
  <si>
    <t>OCH ADMITTING - TELEPHONE</t>
  </si>
  <si>
    <t>4100.847010.990780</t>
  </si>
  <si>
    <t>OCH ADMITTING - POSTAGE</t>
  </si>
  <si>
    <t>4100.859000.930000</t>
  </si>
  <si>
    <t>OCH FISCAL SERVICES - DUES &amp; SUBSCRIPTION</t>
  </si>
  <si>
    <t>4100.859000.990230</t>
  </si>
  <si>
    <t>OCH FISCAL SERVICES - OTHER EXPENSES</t>
  </si>
  <si>
    <t>4100.861020.930000</t>
  </si>
  <si>
    <t>OCH ADMINISTRATION - DUES &amp; SUBSCRIPTION</t>
  </si>
  <si>
    <t>4100.861020.990230</t>
  </si>
  <si>
    <t>OCH ADMINISTRATION - OTHER EXPENSES</t>
  </si>
  <si>
    <t>4100.869000.930000</t>
  </si>
  <si>
    <t>OCH MEDICAL RECORDS - DUES &amp; SUBSCRIPTION</t>
  </si>
  <si>
    <t>4100.869000.990230</t>
  </si>
  <si>
    <t>OCH MEDICAL RECORDS - OTHER EXPENSES</t>
  </si>
  <si>
    <t>4100.886000.950010</t>
  </si>
  <si>
    <t>OCH INTEREST EXPENSE</t>
  </si>
  <si>
    <t>W4100.886000.950010</t>
  </si>
  <si>
    <t>Interest Expense</t>
  </si>
  <si>
    <t xml:space="preserve">Increase cost in supplies due to price increases, inflation, and higher cost supplies for specific surgeries. </t>
  </si>
  <si>
    <t>Significant change in Sq Footage for Ambulance - New Building</t>
  </si>
  <si>
    <t xml:space="preserve">Small dollars subject to significat % change for small UOM analysis. Not Material.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</si>
</sst>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0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1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37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37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28" borderId="0"/>
    <xf numFmtId="0" fontId="40" fillId="28" borderId="0"/>
    <xf numFmtId="0" fontId="36" fillId="28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0" fontId="4" fillId="9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39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5" fillId="6" borderId="0" xfId="0" applyFont="1" applyFill="1"/>
    <xf numFmtId="37" fontId="15" fillId="6" borderId="0" xfId="0" quotePrefix="1" applyFont="1" applyFill="1" applyAlignment="1">
      <alignment horizontal="left" indent="1"/>
    </xf>
    <xf numFmtId="43" fontId="15" fillId="3" borderId="0" xfId="547" applyFont="1" applyFill="1"/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6" borderId="0" xfId="0" quotePrefix="1" applyFont="1" applyFill="1" applyAlignment="1">
      <alignment horizontal="left"/>
    </xf>
    <xf numFmtId="37" fontId="15" fillId="6" borderId="0" xfId="0" applyFont="1" applyFill="1" applyAlignment="1">
      <alignment horizontal="right"/>
    </xf>
    <xf numFmtId="37" fontId="15" fillId="6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6" borderId="0" xfId="0" applyFont="1" applyFill="1" applyAlignment="1">
      <alignment horizontal="centerContinuous"/>
    </xf>
    <xf numFmtId="37" fontId="15" fillId="6" borderId="0" xfId="0" applyFont="1" applyFill="1" applyAlignment="1">
      <alignment horizontal="left" indent="1"/>
    </xf>
    <xf numFmtId="10" fontId="15" fillId="0" borderId="0" xfId="939" applyNumberFormat="1" applyFont="1"/>
    <xf numFmtId="37" fontId="15" fillId="6" borderId="0" xfId="0" applyFont="1" applyFill="1" applyAlignment="1">
      <alignment horizontal="left" indent="2"/>
    </xf>
    <xf numFmtId="37" fontId="15" fillId="6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6" borderId="0" xfId="547" applyFont="1" applyFill="1"/>
    <xf numFmtId="37" fontId="20" fillId="6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7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8" borderId="0" xfId="0" applyFont="1" applyFill="1"/>
    <xf numFmtId="37" fontId="26" fillId="8" borderId="0" xfId="0" applyFont="1" applyFill="1" applyAlignment="1">
      <alignment horizontal="center"/>
    </xf>
    <xf numFmtId="37" fontId="26" fillId="9" borderId="0" xfId="0" applyFont="1" applyFill="1"/>
    <xf numFmtId="37" fontId="26" fillId="9" borderId="0" xfId="0" applyFont="1" applyFill="1" applyAlignment="1">
      <alignment horizontal="left"/>
    </xf>
    <xf numFmtId="37" fontId="26" fillId="9" borderId="0" xfId="0" applyFont="1" applyFill="1" applyAlignment="1">
      <alignment horizontal="center"/>
    </xf>
    <xf numFmtId="39" fontId="26" fillId="9" borderId="0" xfId="0" applyNumberFormat="1" applyFont="1" applyFill="1"/>
    <xf numFmtId="39" fontId="26" fillId="8" borderId="0" xfId="0" applyNumberFormat="1" applyFont="1" applyFill="1"/>
    <xf numFmtId="37" fontId="15" fillId="6" borderId="0" xfId="0" quotePrefix="1" applyFont="1" applyFill="1" applyAlignment="1">
      <alignment horizontal="fill"/>
    </xf>
    <xf numFmtId="38" fontId="15" fillId="6" borderId="0" xfId="0" applyNumberFormat="1" applyFont="1" applyFill="1"/>
    <xf numFmtId="39" fontId="15" fillId="6" borderId="0" xfId="0" applyNumberFormat="1" applyFont="1" applyFill="1"/>
    <xf numFmtId="2" fontId="15" fillId="6" borderId="0" xfId="0" applyNumberFormat="1" applyFont="1" applyFill="1"/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4" borderId="2" xfId="0" applyFont="1" applyFill="1" applyBorder="1"/>
    <xf numFmtId="37" fontId="27" fillId="5" borderId="2" xfId="0" applyFont="1" applyFill="1" applyBorder="1"/>
    <xf numFmtId="37" fontId="30" fillId="0" borderId="0" xfId="0" applyFont="1"/>
    <xf numFmtId="37" fontId="27" fillId="5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5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5" borderId="2" xfId="0" quotePrefix="1" applyFont="1" applyFill="1" applyBorder="1"/>
    <xf numFmtId="39" fontId="27" fillId="5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5" borderId="2" xfId="0" applyNumberFormat="1" applyFont="1" applyFill="1" applyBorder="1"/>
    <xf numFmtId="2" fontId="27" fillId="0" borderId="2" xfId="0" applyNumberFormat="1" applyFont="1" applyBorder="1"/>
    <xf numFmtId="3" fontId="27" fillId="5" borderId="2" xfId="0" applyNumberFormat="1" applyFont="1" applyFill="1" applyBorder="1"/>
    <xf numFmtId="37" fontId="15" fillId="6" borderId="0" xfId="547" applyNumberFormat="1" applyFont="1" applyFill="1"/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0" fontId="16" fillId="0" borderId="0" xfId="631" applyFont="1">
      <alignment vertical="top"/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0" borderId="1" xfId="0" applyFont="1" applyFill="1" applyBorder="1" applyProtection="1">
      <protection locked="0"/>
    </xf>
    <xf numFmtId="37" fontId="17" fillId="30" borderId="1" xfId="0" quotePrefix="1" applyFont="1" applyFill="1" applyBorder="1" applyProtection="1">
      <protection locked="0"/>
    </xf>
    <xf numFmtId="2" fontId="17" fillId="30" borderId="1" xfId="547" quotePrefix="1" applyNumberFormat="1" applyFont="1" applyFill="1" applyBorder="1" applyProtection="1">
      <protection locked="0"/>
    </xf>
    <xf numFmtId="37" fontId="17" fillId="30" borderId="1" xfId="547" quotePrefix="1" applyNumberFormat="1" applyFont="1" applyFill="1" applyBorder="1" applyProtection="1">
      <protection locked="0"/>
    </xf>
    <xf numFmtId="37" fontId="17" fillId="30" borderId="1" xfId="547" applyNumberFormat="1" applyFont="1" applyFill="1" applyBorder="1" applyProtection="1">
      <protection locked="0"/>
    </xf>
    <xf numFmtId="2" fontId="17" fillId="30" borderId="1" xfId="0" quotePrefix="1" applyNumberFormat="1" applyFont="1" applyFill="1" applyBorder="1" applyProtection="1">
      <protection locked="0"/>
    </xf>
    <xf numFmtId="2" fontId="17" fillId="30" borderId="1" xfId="939" quotePrefix="1" applyNumberFormat="1" applyFont="1" applyFill="1" applyBorder="1" applyProtection="1">
      <protection locked="0"/>
    </xf>
    <xf numFmtId="2" fontId="17" fillId="30" borderId="1" xfId="547" applyNumberFormat="1" applyFont="1" applyFill="1" applyBorder="1" applyProtection="1">
      <protection locked="0"/>
    </xf>
    <xf numFmtId="37" fontId="17" fillId="30" borderId="1" xfId="939" quotePrefix="1" applyNumberFormat="1" applyFont="1" applyFill="1" applyBorder="1" applyProtection="1">
      <protection locked="0"/>
    </xf>
    <xf numFmtId="1" fontId="17" fillId="30" borderId="1" xfId="0" quotePrefix="1" applyNumberFormat="1" applyFont="1" applyFill="1" applyBorder="1" applyProtection="1">
      <protection locked="0"/>
    </xf>
    <xf numFmtId="37" fontId="17" fillId="29" borderId="1" xfId="0" quotePrefix="1" applyFont="1" applyFill="1" applyBorder="1" applyProtection="1">
      <protection locked="0"/>
    </xf>
    <xf numFmtId="167" fontId="17" fillId="29" borderId="1" xfId="0" quotePrefix="1" applyNumberFormat="1" applyFont="1" applyFill="1" applyBorder="1" applyProtection="1">
      <protection locked="0"/>
    </xf>
    <xf numFmtId="38" fontId="17" fillId="29" borderId="8" xfId="0" applyNumberFormat="1" applyFont="1" applyFill="1" applyBorder="1" applyProtection="1">
      <protection locked="0"/>
    </xf>
    <xf numFmtId="38" fontId="17" fillId="29" borderId="2" xfId="0" applyNumberFormat="1" applyFont="1" applyFill="1" applyBorder="1" applyProtection="1">
      <protection locked="0"/>
    </xf>
    <xf numFmtId="38" fontId="17" fillId="29" borderId="1" xfId="0" quotePrefix="1" applyNumberFormat="1" applyFont="1" applyFill="1" applyBorder="1" applyAlignment="1" applyProtection="1">
      <alignment horizontal="left"/>
      <protection locked="0"/>
    </xf>
    <xf numFmtId="38" fontId="17" fillId="29" borderId="14" xfId="0" applyNumberFormat="1" applyFont="1" applyFill="1" applyBorder="1" applyProtection="1">
      <protection locked="0"/>
    </xf>
    <xf numFmtId="38" fontId="17" fillId="29" borderId="14" xfId="0" quotePrefix="1" applyNumberFormat="1" applyFont="1" applyFill="1" applyBorder="1" applyProtection="1">
      <protection locked="0"/>
    </xf>
    <xf numFmtId="166" fontId="17" fillId="29" borderId="14" xfId="0" applyNumberFormat="1" applyFont="1" applyFill="1" applyBorder="1" applyAlignment="1" applyProtection="1">
      <alignment horizontal="left"/>
      <protection locked="0"/>
    </xf>
    <xf numFmtId="49" fontId="17" fillId="29" borderId="1" xfId="0" quotePrefix="1" applyNumberFormat="1" applyFont="1" applyFill="1" applyBorder="1" applyProtection="1">
      <protection locked="0"/>
    </xf>
    <xf numFmtId="168" fontId="17" fillId="29" borderId="1" xfId="0" quotePrefix="1" applyNumberFormat="1" applyFont="1" applyFill="1" applyBorder="1" applyAlignment="1" applyProtection="1">
      <alignment horizontal="left"/>
      <protection locked="0"/>
    </xf>
    <xf numFmtId="38" fontId="17" fillId="29" borderId="1" xfId="0" applyNumberFormat="1" applyFont="1" applyFill="1" applyBorder="1" applyProtection="1">
      <protection locked="0"/>
    </xf>
    <xf numFmtId="38" fontId="17" fillId="29" borderId="1" xfId="0" applyNumberFormat="1" applyFont="1" applyFill="1" applyBorder="1" applyAlignment="1" applyProtection="1">
      <alignment horizontal="right"/>
      <protection locked="0"/>
    </xf>
    <xf numFmtId="38" fontId="17" fillId="30" borderId="1" xfId="0" applyNumberFormat="1" applyFont="1" applyFill="1" applyBorder="1" applyProtection="1">
      <protection locked="0"/>
    </xf>
    <xf numFmtId="37" fontId="17" fillId="29" borderId="1" xfId="0" applyFont="1" applyFill="1" applyBorder="1" applyProtection="1">
      <protection locked="0"/>
    </xf>
    <xf numFmtId="38" fontId="25" fillId="29" borderId="1" xfId="0" applyNumberFormat="1" applyFont="1" applyFill="1" applyBorder="1" applyProtection="1">
      <protection locked="0"/>
    </xf>
    <xf numFmtId="38" fontId="17" fillId="29" borderId="1" xfId="0" applyNumberFormat="1" applyFont="1" applyFill="1" applyBorder="1" applyAlignment="1" applyProtection="1">
      <alignment horizontal="center"/>
      <protection locked="0"/>
    </xf>
    <xf numFmtId="37" fontId="15" fillId="29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32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50" fillId="0" borderId="0" xfId="0" applyFont="1"/>
    <xf numFmtId="37" fontId="47" fillId="0" borderId="0" xfId="0" applyFont="1"/>
    <xf numFmtId="0" fontId="16" fillId="0" borderId="0" xfId="630" applyNumberFormat="1" applyFont="1" applyAlignment="1" applyProtection="1">
      <alignment vertical="top"/>
      <protection locked="0"/>
    </xf>
    <xf numFmtId="37" fontId="16" fillId="0" borderId="0" xfId="630" applyNumberFormat="1" applyFont="1"/>
    <xf numFmtId="37" fontId="47" fillId="30" borderId="34" xfId="0" quotePrefix="1" applyFont="1" applyFill="1" applyBorder="1" applyAlignment="1">
      <alignment horizontal="left"/>
    </xf>
    <xf numFmtId="37" fontId="19" fillId="30" borderId="35" xfId="0" applyFont="1" applyFill="1" applyBorder="1" applyAlignment="1">
      <alignment vertical="center" readingOrder="1"/>
    </xf>
    <xf numFmtId="37" fontId="15" fillId="30" borderId="35" xfId="0" applyFont="1" applyFill="1" applyBorder="1"/>
    <xf numFmtId="37" fontId="0" fillId="30" borderId="36" xfId="0" applyFill="1" applyBorder="1"/>
    <xf numFmtId="37" fontId="15" fillId="30" borderId="37" xfId="0" quotePrefix="1" applyFont="1" applyFill="1" applyBorder="1" applyAlignment="1">
      <alignment horizontal="left"/>
    </xf>
    <xf numFmtId="37" fontId="19" fillId="30" borderId="0" xfId="0" applyFont="1" applyFill="1" applyAlignment="1">
      <alignment vertical="center" readingOrder="1"/>
    </xf>
    <xf numFmtId="37" fontId="15" fillId="30" borderId="0" xfId="0" applyFont="1" applyFill="1"/>
    <xf numFmtId="37" fontId="0" fillId="30" borderId="38" xfId="0" applyFill="1" applyBorder="1"/>
    <xf numFmtId="37" fontId="15" fillId="30" borderId="39" xfId="0" quotePrefix="1" applyFont="1" applyFill="1" applyBorder="1" applyAlignment="1">
      <alignment horizontal="left"/>
    </xf>
    <xf numFmtId="37" fontId="19" fillId="30" borderId="40" xfId="0" applyFont="1" applyFill="1" applyBorder="1" applyAlignment="1">
      <alignment vertical="center" readingOrder="1"/>
    </xf>
    <xf numFmtId="37" fontId="15" fillId="30" borderId="40" xfId="0" applyFont="1" applyFill="1" applyBorder="1"/>
    <xf numFmtId="37" fontId="0" fillId="30" borderId="41" xfId="0" applyFill="1" applyBorder="1"/>
    <xf numFmtId="2" fontId="17" fillId="30" borderId="1" xfId="546" quotePrefix="1" applyNumberFormat="1" applyFont="1" applyFill="1" applyBorder="1" applyProtection="1">
      <protection locked="0"/>
    </xf>
    <xf numFmtId="37" fontId="17" fillId="30" borderId="1" xfId="546" quotePrefix="1" applyNumberFormat="1" applyFont="1" applyFill="1" applyBorder="1" applyProtection="1">
      <protection locked="0"/>
    </xf>
    <xf numFmtId="37" fontId="15" fillId="6" borderId="0" xfId="546" applyNumberFormat="1" applyFont="1" applyFill="1"/>
    <xf numFmtId="37" fontId="17" fillId="30" borderId="1" xfId="546" applyNumberFormat="1" applyFont="1" applyFill="1" applyBorder="1" applyProtection="1">
      <protection locked="0"/>
    </xf>
    <xf numFmtId="2" fontId="17" fillId="30" borderId="1" xfId="546" applyNumberFormat="1" applyFont="1" applyFill="1" applyBorder="1" applyProtection="1">
      <protection locked="0"/>
    </xf>
    <xf numFmtId="43" fontId="15" fillId="3" borderId="0" xfId="546" applyNumberFormat="1" applyFont="1" applyFill="1"/>
    <xf numFmtId="43" fontId="15" fillId="6" borderId="0" xfId="546" applyNumberFormat="1" applyFont="1" applyFill="1"/>
    <xf numFmtId="37" fontId="15" fillId="3" borderId="0" xfId="546" quotePrefix="1" applyNumberFormat="1" applyFont="1" applyFill="1" applyAlignment="1">
      <alignment horizontal="fill"/>
    </xf>
    <xf numFmtId="0" fontId="10" fillId="0" borderId="0" xfId="630" applyNumberFormat="1" applyFont="1" applyAlignment="1" applyProtection="1">
      <alignment vertical="top"/>
      <protection locked="0"/>
    </xf>
    <xf numFmtId="37" fontId="13" fillId="0" borderId="8" xfId="0" applyFont="1" applyBorder="1"/>
    <xf numFmtId="37" fontId="17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Tre.Peterson@wipfli.com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>
      <selection activeCell="E13" sqref="E1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0</v>
      </c>
      <c r="D47" s="273">
        <v>0</v>
      </c>
      <c r="E47" s="273">
        <v>163687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35415</v>
      </c>
      <c r="P47" s="273">
        <v>43580</v>
      </c>
      <c r="Q47" s="273">
        <v>0</v>
      </c>
      <c r="R47" s="273">
        <v>56132</v>
      </c>
      <c r="S47" s="273">
        <v>6088</v>
      </c>
      <c r="T47" s="273">
        <v>0</v>
      </c>
      <c r="U47" s="273">
        <v>52603</v>
      </c>
      <c r="V47" s="273">
        <v>0</v>
      </c>
      <c r="W47" s="273">
        <v>0</v>
      </c>
      <c r="X47" s="273">
        <v>0</v>
      </c>
      <c r="Y47" s="273">
        <v>69594</v>
      </c>
      <c r="Z47" s="273">
        <v>0</v>
      </c>
      <c r="AA47" s="273">
        <v>0</v>
      </c>
      <c r="AB47" s="273">
        <v>160</v>
      </c>
      <c r="AC47" s="273">
        <v>14729</v>
      </c>
      <c r="AD47" s="273">
        <v>0</v>
      </c>
      <c r="AE47" s="273">
        <v>33309</v>
      </c>
      <c r="AF47" s="273">
        <v>0</v>
      </c>
      <c r="AG47" s="273">
        <v>87412</v>
      </c>
      <c r="AH47" s="273">
        <v>42652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31403</v>
      </c>
      <c r="BA47" s="273">
        <v>0</v>
      </c>
      <c r="BB47" s="273">
        <v>0</v>
      </c>
      <c r="BC47" s="273">
        <v>0</v>
      </c>
      <c r="BD47" s="273">
        <v>10295</v>
      </c>
      <c r="BE47" s="273">
        <v>31157</v>
      </c>
      <c r="BF47" s="273">
        <v>31059</v>
      </c>
      <c r="BG47" s="273">
        <v>0</v>
      </c>
      <c r="BH47" s="273">
        <v>0</v>
      </c>
      <c r="BI47" s="273">
        <v>0</v>
      </c>
      <c r="BJ47" s="273">
        <v>0</v>
      </c>
      <c r="BK47" s="273">
        <v>14838</v>
      </c>
      <c r="BL47" s="273">
        <v>23081</v>
      </c>
      <c r="BM47" s="273">
        <v>22545</v>
      </c>
      <c r="BN47" s="273">
        <v>51144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32161</v>
      </c>
      <c r="BW47" s="273">
        <v>0</v>
      </c>
      <c r="BX47" s="273">
        <v>0</v>
      </c>
      <c r="BY47" s="273">
        <v>18564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f>SUM(C47:CC47)</f>
        <v>871608</v>
      </c>
    </row>
    <row r="48" spans="1:83" x14ac:dyDescent="0.25">
      <c r="A48" s="25" t="s">
        <v>231</v>
      </c>
      <c r="B48" s="272">
        <v>2035296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375954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86599</v>
      </c>
      <c r="P48" s="25">
        <f t="shared" si="0"/>
        <v>100812</v>
      </c>
      <c r="Q48" s="25">
        <f t="shared" si="0"/>
        <v>0</v>
      </c>
      <c r="R48" s="25">
        <f t="shared" si="0"/>
        <v>176037</v>
      </c>
      <c r="S48" s="25">
        <f t="shared" si="0"/>
        <v>13691</v>
      </c>
      <c r="T48" s="25">
        <f t="shared" si="0"/>
        <v>0</v>
      </c>
      <c r="U48" s="25">
        <f t="shared" si="0"/>
        <v>117018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155903</v>
      </c>
      <c r="Z48" s="25">
        <f t="shared" si="0"/>
        <v>0</v>
      </c>
      <c r="AA48" s="25">
        <f t="shared" si="0"/>
        <v>0</v>
      </c>
      <c r="AB48" s="25">
        <f t="shared" si="0"/>
        <v>352</v>
      </c>
      <c r="AC48" s="25">
        <f t="shared" si="0"/>
        <v>31817</v>
      </c>
      <c r="AD48" s="25">
        <f t="shared" si="0"/>
        <v>0</v>
      </c>
      <c r="AE48" s="25">
        <f t="shared" si="0"/>
        <v>77889</v>
      </c>
      <c r="AF48" s="25">
        <f t="shared" si="0"/>
        <v>0</v>
      </c>
      <c r="AG48" s="25">
        <f t="shared" si="0"/>
        <v>203532</v>
      </c>
      <c r="AH48" s="25">
        <f t="shared" si="0"/>
        <v>96543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0</v>
      </c>
      <c r="AZ48" s="25">
        <f t="shared" si="1"/>
        <v>70533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22516</v>
      </c>
      <c r="BE48" s="25">
        <f t="shared" si="1"/>
        <v>71012</v>
      </c>
      <c r="BF48" s="25">
        <f t="shared" si="1"/>
        <v>68355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0</v>
      </c>
      <c r="BK48" s="25">
        <f t="shared" si="1"/>
        <v>33813</v>
      </c>
      <c r="BL48" s="25">
        <f t="shared" si="1"/>
        <v>50506</v>
      </c>
      <c r="BM48" s="25">
        <f t="shared" si="1"/>
        <v>54440</v>
      </c>
      <c r="BN48" s="25">
        <f t="shared" si="1"/>
        <v>117966</v>
      </c>
      <c r="BO48" s="25">
        <f t="shared" ref="BO48:CD48" si="2">IF($B$48,(ROUND((($B$48/$CE$61)*BO61),0)))</f>
        <v>0</v>
      </c>
      <c r="BP48" s="25">
        <f t="shared" si="2"/>
        <v>13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70631</v>
      </c>
      <c r="BW48" s="25">
        <f t="shared" si="2"/>
        <v>0</v>
      </c>
      <c r="BX48" s="25">
        <f t="shared" si="2"/>
        <v>0</v>
      </c>
      <c r="BY48" s="25">
        <f t="shared" si="2"/>
        <v>39364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2035296</v>
      </c>
    </row>
    <row r="49" spans="1:83" x14ac:dyDescent="0.25">
      <c r="A49" s="16" t="s">
        <v>232</v>
      </c>
      <c r="B49" s="25">
        <f>B47+B48</f>
        <v>2035296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f>SUM(C51:CD51)</f>
        <v>0</v>
      </c>
    </row>
    <row r="52" spans="1:83" x14ac:dyDescent="0.25">
      <c r="A52" s="31" t="s">
        <v>234</v>
      </c>
      <c r="B52" s="272">
        <v>1099816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153165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2310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55738</v>
      </c>
      <c r="P52" s="25">
        <f t="shared" si="3"/>
        <v>57316</v>
      </c>
      <c r="Q52" s="25">
        <f t="shared" si="3"/>
        <v>0</v>
      </c>
      <c r="R52" s="25">
        <f t="shared" si="3"/>
        <v>0</v>
      </c>
      <c r="S52" s="25">
        <f t="shared" si="3"/>
        <v>15269</v>
      </c>
      <c r="T52" s="25">
        <f t="shared" si="3"/>
        <v>0</v>
      </c>
      <c r="U52" s="25">
        <f t="shared" si="3"/>
        <v>16976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46898</v>
      </c>
      <c r="Z52" s="25">
        <f t="shared" si="3"/>
        <v>0</v>
      </c>
      <c r="AA52" s="25">
        <f t="shared" si="3"/>
        <v>0</v>
      </c>
      <c r="AB52" s="25">
        <f t="shared" si="3"/>
        <v>13152</v>
      </c>
      <c r="AC52" s="25">
        <f t="shared" si="3"/>
        <v>5543</v>
      </c>
      <c r="AD52" s="25">
        <f t="shared" si="3"/>
        <v>0</v>
      </c>
      <c r="AE52" s="25">
        <f t="shared" si="3"/>
        <v>48501</v>
      </c>
      <c r="AF52" s="25">
        <f t="shared" si="3"/>
        <v>0</v>
      </c>
      <c r="AG52" s="25">
        <f t="shared" si="3"/>
        <v>42099</v>
      </c>
      <c r="AH52" s="25">
        <f t="shared" si="3"/>
        <v>461919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14371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25431</v>
      </c>
      <c r="BA52" s="25">
        <f t="shared" si="4"/>
        <v>7288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34695</v>
      </c>
      <c r="BF52" s="25">
        <f t="shared" si="4"/>
        <v>11971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52633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31667</v>
      </c>
      <c r="BW52" s="25">
        <f t="shared" si="5"/>
        <v>0</v>
      </c>
      <c r="BX52" s="25">
        <f t="shared" si="5"/>
        <v>0</v>
      </c>
      <c r="BY52" s="25">
        <f t="shared" si="5"/>
        <v>2874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1099816</v>
      </c>
    </row>
    <row r="53" spans="1:83" x14ac:dyDescent="0.25">
      <c r="A53" s="16" t="s">
        <v>232</v>
      </c>
      <c r="B53" s="25">
        <f>B51+B52</f>
        <v>1099816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996</v>
      </c>
      <c r="F59" s="273"/>
      <c r="G59" s="273"/>
      <c r="H59" s="273"/>
      <c r="I59" s="273"/>
      <c r="J59" s="273">
        <v>587</v>
      </c>
      <c r="K59" s="273"/>
      <c r="L59" s="273"/>
      <c r="M59" s="273"/>
      <c r="N59" s="273"/>
      <c r="O59" s="273">
        <v>419</v>
      </c>
      <c r="P59" s="274">
        <v>27382</v>
      </c>
      <c r="Q59" s="275"/>
      <c r="R59" s="275">
        <v>58304</v>
      </c>
      <c r="S59" s="263">
        <v>0</v>
      </c>
      <c r="T59" s="263">
        <v>0</v>
      </c>
      <c r="U59" s="276">
        <v>34186</v>
      </c>
      <c r="V59" s="275"/>
      <c r="W59" s="275"/>
      <c r="X59" s="275"/>
      <c r="Y59" s="275">
        <v>6730</v>
      </c>
      <c r="Z59" s="275"/>
      <c r="AA59" s="275"/>
      <c r="AB59" s="263">
        <v>0</v>
      </c>
      <c r="AC59" s="275">
        <v>1764</v>
      </c>
      <c r="AD59" s="275"/>
      <c r="AE59" s="275">
        <v>8257</v>
      </c>
      <c r="AF59" s="275"/>
      <c r="AG59" s="275">
        <v>6371</v>
      </c>
      <c r="AH59" s="275">
        <v>918</v>
      </c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4744</v>
      </c>
      <c r="AZ59" s="275">
        <v>4744</v>
      </c>
      <c r="BA59" s="263">
        <v>0</v>
      </c>
      <c r="BB59" s="263">
        <v>0</v>
      </c>
      <c r="BC59" s="263">
        <v>0</v>
      </c>
      <c r="BD59" s="263">
        <v>0</v>
      </c>
      <c r="BE59" s="275">
        <v>85715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>
        <v>18.850000000000001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>
        <v>2.57</v>
      </c>
      <c r="P60" s="274">
        <v>7.8</v>
      </c>
      <c r="Q60" s="274"/>
      <c r="R60" s="274">
        <v>4.59</v>
      </c>
      <c r="S60" s="278">
        <v>1.44</v>
      </c>
      <c r="T60" s="278"/>
      <c r="U60" s="279">
        <v>6.95</v>
      </c>
      <c r="V60" s="274"/>
      <c r="W60" s="274"/>
      <c r="X60" s="274"/>
      <c r="Y60" s="274">
        <v>5.34</v>
      </c>
      <c r="Z60" s="274"/>
      <c r="AA60" s="274"/>
      <c r="AB60" s="278"/>
      <c r="AC60" s="274">
        <v>1.56</v>
      </c>
      <c r="AD60" s="274"/>
      <c r="AE60" s="274">
        <v>3.4</v>
      </c>
      <c r="AF60" s="274"/>
      <c r="AG60" s="274">
        <v>8.19</v>
      </c>
      <c r="AH60" s="274">
        <v>9.34</v>
      </c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/>
      <c r="AZ60" s="274">
        <v>6.35</v>
      </c>
      <c r="BA60" s="278"/>
      <c r="BB60" s="278"/>
      <c r="BC60" s="278"/>
      <c r="BD60" s="278">
        <v>1.66</v>
      </c>
      <c r="BE60" s="274">
        <v>4.75</v>
      </c>
      <c r="BF60" s="278">
        <v>7.07</v>
      </c>
      <c r="BG60" s="278"/>
      <c r="BH60" s="278"/>
      <c r="BI60" s="278"/>
      <c r="BJ60" s="278"/>
      <c r="BK60" s="278">
        <v>3.15</v>
      </c>
      <c r="BL60" s="278">
        <v>6.21</v>
      </c>
      <c r="BM60" s="278">
        <v>3.55</v>
      </c>
      <c r="BN60" s="278">
        <v>6.45</v>
      </c>
      <c r="BO60" s="278"/>
      <c r="BP60" s="278"/>
      <c r="BQ60" s="278"/>
      <c r="BR60" s="278"/>
      <c r="BS60" s="278"/>
      <c r="BT60" s="278"/>
      <c r="BU60" s="278"/>
      <c r="BV60" s="278">
        <v>4.12</v>
      </c>
      <c r="BW60" s="278"/>
      <c r="BX60" s="278"/>
      <c r="BY60" s="278">
        <v>1.1399999999999999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114.47999999999999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2266586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522095</v>
      </c>
      <c r="P61" s="275">
        <v>607785</v>
      </c>
      <c r="Q61" s="275">
        <v>0</v>
      </c>
      <c r="R61" s="275">
        <v>1061309</v>
      </c>
      <c r="S61" s="280">
        <v>82542</v>
      </c>
      <c r="T61" s="280">
        <v>0</v>
      </c>
      <c r="U61" s="276">
        <v>705488</v>
      </c>
      <c r="V61" s="275">
        <v>0</v>
      </c>
      <c r="W61" s="275">
        <v>0</v>
      </c>
      <c r="X61" s="275">
        <v>0</v>
      </c>
      <c r="Y61" s="275">
        <v>939922</v>
      </c>
      <c r="Z61" s="275">
        <v>0</v>
      </c>
      <c r="AA61" s="275">
        <v>0</v>
      </c>
      <c r="AB61" s="281">
        <v>2121</v>
      </c>
      <c r="AC61" s="275">
        <v>191824</v>
      </c>
      <c r="AD61" s="275">
        <v>0</v>
      </c>
      <c r="AE61" s="275">
        <v>469583</v>
      </c>
      <c r="AF61" s="275">
        <v>0</v>
      </c>
      <c r="AG61" s="275">
        <v>1227071</v>
      </c>
      <c r="AH61" s="275">
        <v>582049</v>
      </c>
      <c r="AI61" s="275">
        <v>0</v>
      </c>
      <c r="AJ61" s="275">
        <v>0</v>
      </c>
      <c r="AK61" s="275">
        <v>0</v>
      </c>
      <c r="AL61" s="275">
        <v>0</v>
      </c>
      <c r="AM61" s="275">
        <v>0</v>
      </c>
      <c r="AN61" s="275">
        <v>0</v>
      </c>
      <c r="AO61" s="275">
        <v>0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0</v>
      </c>
      <c r="AW61" s="280">
        <v>0</v>
      </c>
      <c r="AX61" s="280">
        <v>0</v>
      </c>
      <c r="AY61" s="275">
        <v>0</v>
      </c>
      <c r="AZ61" s="275">
        <v>425237</v>
      </c>
      <c r="BA61" s="280">
        <v>0</v>
      </c>
      <c r="BB61" s="280">
        <v>0</v>
      </c>
      <c r="BC61" s="280">
        <v>0</v>
      </c>
      <c r="BD61" s="280">
        <v>135748</v>
      </c>
      <c r="BE61" s="275">
        <v>428126</v>
      </c>
      <c r="BF61" s="280">
        <v>412108</v>
      </c>
      <c r="BG61" s="280">
        <v>0</v>
      </c>
      <c r="BH61" s="280">
        <v>0</v>
      </c>
      <c r="BI61" s="280">
        <v>0</v>
      </c>
      <c r="BJ61" s="280">
        <v>0</v>
      </c>
      <c r="BK61" s="280">
        <v>203858</v>
      </c>
      <c r="BL61" s="280">
        <v>304497</v>
      </c>
      <c r="BM61" s="280">
        <v>328211</v>
      </c>
      <c r="BN61" s="280">
        <v>711204</v>
      </c>
      <c r="BO61" s="280">
        <v>0</v>
      </c>
      <c r="BP61" s="280">
        <v>76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425827</v>
      </c>
      <c r="BW61" s="280">
        <v>0</v>
      </c>
      <c r="BX61" s="280">
        <v>0</v>
      </c>
      <c r="BY61" s="280">
        <v>237323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f t="shared" si="6"/>
        <v>12270590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539641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122014</v>
      </c>
      <c r="P62" s="25">
        <f t="shared" si="7"/>
        <v>144392</v>
      </c>
      <c r="Q62" s="25">
        <f t="shared" si="7"/>
        <v>0</v>
      </c>
      <c r="R62" s="25">
        <f t="shared" si="7"/>
        <v>232169</v>
      </c>
      <c r="S62" s="25">
        <f t="shared" si="7"/>
        <v>19779</v>
      </c>
      <c r="T62" s="25">
        <f t="shared" si="7"/>
        <v>0</v>
      </c>
      <c r="U62" s="25">
        <f t="shared" si="7"/>
        <v>169621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225497</v>
      </c>
      <c r="Z62" s="25">
        <f t="shared" si="7"/>
        <v>0</v>
      </c>
      <c r="AA62" s="25">
        <f t="shared" si="7"/>
        <v>0</v>
      </c>
      <c r="AB62" s="25">
        <f t="shared" si="7"/>
        <v>512</v>
      </c>
      <c r="AC62" s="25">
        <f t="shared" si="7"/>
        <v>46546</v>
      </c>
      <c r="AD62" s="25">
        <f t="shared" si="7"/>
        <v>0</v>
      </c>
      <c r="AE62" s="25">
        <f t="shared" si="7"/>
        <v>111198</v>
      </c>
      <c r="AF62" s="25">
        <f t="shared" si="7"/>
        <v>0</v>
      </c>
      <c r="AG62" s="25">
        <f t="shared" si="7"/>
        <v>290944</v>
      </c>
      <c r="AH62" s="25">
        <f t="shared" si="7"/>
        <v>139195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101936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32811</v>
      </c>
      <c r="BE62" s="25">
        <f t="shared" si="8"/>
        <v>102169</v>
      </c>
      <c r="BF62" s="25">
        <f t="shared" si="8"/>
        <v>99414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48651</v>
      </c>
      <c r="BL62" s="25">
        <f t="shared" si="8"/>
        <v>73587</v>
      </c>
      <c r="BM62" s="25">
        <f t="shared" si="8"/>
        <v>76985</v>
      </c>
      <c r="BN62" s="25">
        <f t="shared" si="8"/>
        <v>169110</v>
      </c>
      <c r="BO62" s="25">
        <f t="shared" ref="BO62:CC62" si="9">ROUND(BO47+BO48,0)</f>
        <v>0</v>
      </c>
      <c r="BP62" s="25">
        <f t="shared" si="9"/>
        <v>13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102792</v>
      </c>
      <c r="BW62" s="25">
        <f t="shared" si="9"/>
        <v>0</v>
      </c>
      <c r="BX62" s="25">
        <f t="shared" si="9"/>
        <v>0</v>
      </c>
      <c r="BY62" s="25">
        <f t="shared" si="9"/>
        <v>57928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2906904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0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255854</v>
      </c>
      <c r="BN63" s="280">
        <v>7791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-107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26846</v>
      </c>
      <c r="CD63" s="24" t="s">
        <v>247</v>
      </c>
      <c r="CE63" s="25">
        <f t="shared" si="6"/>
        <v>290384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148974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34112</v>
      </c>
      <c r="P64" s="275">
        <v>230491</v>
      </c>
      <c r="Q64" s="275">
        <v>248</v>
      </c>
      <c r="R64" s="275">
        <v>30843</v>
      </c>
      <c r="S64" s="280">
        <v>45601</v>
      </c>
      <c r="T64" s="280">
        <v>0</v>
      </c>
      <c r="U64" s="276">
        <v>546821</v>
      </c>
      <c r="V64" s="275">
        <v>362</v>
      </c>
      <c r="W64" s="275">
        <v>0</v>
      </c>
      <c r="X64" s="275">
        <v>0</v>
      </c>
      <c r="Y64" s="275">
        <v>51951</v>
      </c>
      <c r="Z64" s="275">
        <v>0</v>
      </c>
      <c r="AA64" s="275">
        <v>0</v>
      </c>
      <c r="AB64" s="281">
        <v>393444</v>
      </c>
      <c r="AC64" s="275">
        <v>36128</v>
      </c>
      <c r="AD64" s="275">
        <v>0</v>
      </c>
      <c r="AE64" s="275">
        <v>6619</v>
      </c>
      <c r="AF64" s="275">
        <v>0</v>
      </c>
      <c r="AG64" s="275">
        <v>145163</v>
      </c>
      <c r="AH64" s="275">
        <v>62496</v>
      </c>
      <c r="AI64" s="275">
        <v>0</v>
      </c>
      <c r="AJ64" s="275">
        <v>0</v>
      </c>
      <c r="AK64" s="275">
        <v>0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9239</v>
      </c>
      <c r="AW64" s="280">
        <v>0</v>
      </c>
      <c r="AX64" s="280">
        <v>0</v>
      </c>
      <c r="AY64" s="275">
        <v>0</v>
      </c>
      <c r="AZ64" s="275">
        <v>34188</v>
      </c>
      <c r="BA64" s="280">
        <v>0</v>
      </c>
      <c r="BB64" s="280">
        <v>0</v>
      </c>
      <c r="BC64" s="280">
        <v>0</v>
      </c>
      <c r="BD64" s="280">
        <v>4209</v>
      </c>
      <c r="BE64" s="275">
        <v>141807</v>
      </c>
      <c r="BF64" s="280">
        <v>64329</v>
      </c>
      <c r="BG64" s="280">
        <v>0</v>
      </c>
      <c r="BH64" s="280">
        <v>0</v>
      </c>
      <c r="BI64" s="280">
        <v>0</v>
      </c>
      <c r="BJ64" s="280">
        <v>0</v>
      </c>
      <c r="BK64" s="280">
        <v>6575</v>
      </c>
      <c r="BL64" s="280">
        <v>13591</v>
      </c>
      <c r="BM64" s="280">
        <v>10909</v>
      </c>
      <c r="BN64" s="280">
        <v>37632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10665</v>
      </c>
      <c r="BW64" s="280">
        <v>0</v>
      </c>
      <c r="BX64" s="280">
        <v>0</v>
      </c>
      <c r="BY64" s="280">
        <v>1041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f t="shared" si="6"/>
        <v>2067438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780463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380076</v>
      </c>
      <c r="P66" s="275">
        <v>217879</v>
      </c>
      <c r="Q66" s="275">
        <v>0</v>
      </c>
      <c r="R66" s="275">
        <v>3838</v>
      </c>
      <c r="S66" s="280">
        <v>84</v>
      </c>
      <c r="T66" s="280">
        <v>0</v>
      </c>
      <c r="U66" s="276">
        <v>236174</v>
      </c>
      <c r="V66" s="275">
        <v>0</v>
      </c>
      <c r="W66" s="275">
        <v>0</v>
      </c>
      <c r="X66" s="275">
        <v>0</v>
      </c>
      <c r="Y66" s="275">
        <v>642490</v>
      </c>
      <c r="Z66" s="275">
        <v>0</v>
      </c>
      <c r="AA66" s="275">
        <v>0</v>
      </c>
      <c r="AB66" s="281">
        <v>335191</v>
      </c>
      <c r="AC66" s="275">
        <v>203965</v>
      </c>
      <c r="AD66" s="275">
        <v>0</v>
      </c>
      <c r="AE66" s="275">
        <v>0</v>
      </c>
      <c r="AF66" s="275">
        <v>0</v>
      </c>
      <c r="AG66" s="275">
        <v>1475480</v>
      </c>
      <c r="AH66" s="275">
        <v>33043</v>
      </c>
      <c r="AI66" s="275">
        <v>0</v>
      </c>
      <c r="AJ66" s="275">
        <v>0</v>
      </c>
      <c r="AK66" s="275">
        <v>0</v>
      </c>
      <c r="AL66" s="275">
        <v>0</v>
      </c>
      <c r="AM66" s="275">
        <v>0</v>
      </c>
      <c r="AN66" s="275">
        <v>0</v>
      </c>
      <c r="AO66" s="275">
        <v>0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489950</v>
      </c>
      <c r="AW66" s="280">
        <v>0</v>
      </c>
      <c r="AX66" s="280">
        <v>0</v>
      </c>
      <c r="AY66" s="275">
        <v>0</v>
      </c>
      <c r="AZ66" s="275">
        <v>4966</v>
      </c>
      <c r="BA66" s="280">
        <v>0</v>
      </c>
      <c r="BB66" s="280">
        <v>0</v>
      </c>
      <c r="BC66" s="280">
        <v>0</v>
      </c>
      <c r="BD66" s="280">
        <v>1696</v>
      </c>
      <c r="BE66" s="275">
        <v>158915</v>
      </c>
      <c r="BF66" s="280">
        <v>91310</v>
      </c>
      <c r="BG66" s="280">
        <v>0</v>
      </c>
      <c r="BH66" s="280">
        <v>0</v>
      </c>
      <c r="BI66" s="280">
        <v>0</v>
      </c>
      <c r="BJ66" s="280">
        <v>0</v>
      </c>
      <c r="BK66" s="280">
        <v>28596</v>
      </c>
      <c r="BL66" s="280">
        <v>7569</v>
      </c>
      <c r="BM66" s="280">
        <v>1021633</v>
      </c>
      <c r="BN66" s="280">
        <v>181517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56862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f t="shared" si="6"/>
        <v>6351697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153165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2310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55738</v>
      </c>
      <c r="P67" s="25">
        <f t="shared" si="10"/>
        <v>57316</v>
      </c>
      <c r="Q67" s="25">
        <f t="shared" si="10"/>
        <v>0</v>
      </c>
      <c r="R67" s="25">
        <f t="shared" si="10"/>
        <v>0</v>
      </c>
      <c r="S67" s="25">
        <f t="shared" si="10"/>
        <v>15269</v>
      </c>
      <c r="T67" s="25">
        <f t="shared" si="10"/>
        <v>0</v>
      </c>
      <c r="U67" s="25">
        <f t="shared" si="10"/>
        <v>16976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46898</v>
      </c>
      <c r="Z67" s="25">
        <f t="shared" si="10"/>
        <v>0</v>
      </c>
      <c r="AA67" s="25">
        <f t="shared" si="10"/>
        <v>0</v>
      </c>
      <c r="AB67" s="25">
        <f t="shared" si="10"/>
        <v>13152</v>
      </c>
      <c r="AC67" s="25">
        <f t="shared" si="10"/>
        <v>5543</v>
      </c>
      <c r="AD67" s="25">
        <f t="shared" si="10"/>
        <v>0</v>
      </c>
      <c r="AE67" s="25">
        <f t="shared" si="10"/>
        <v>48501</v>
      </c>
      <c r="AF67" s="25">
        <f t="shared" si="10"/>
        <v>0</v>
      </c>
      <c r="AG67" s="25">
        <f t="shared" si="10"/>
        <v>42099</v>
      </c>
      <c r="AH67" s="25">
        <f t="shared" si="10"/>
        <v>461919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14371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25431</v>
      </c>
      <c r="BA67" s="25">
        <f t="shared" si="11"/>
        <v>7288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34695</v>
      </c>
      <c r="BF67" s="25">
        <f t="shared" si="11"/>
        <v>11971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52633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31667</v>
      </c>
      <c r="BW67" s="25">
        <f t="shared" si="12"/>
        <v>0</v>
      </c>
      <c r="BX67" s="25">
        <f t="shared" si="12"/>
        <v>0</v>
      </c>
      <c r="BY67" s="25">
        <f t="shared" si="12"/>
        <v>2874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1099816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0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0</v>
      </c>
      <c r="X68" s="275">
        <v>0</v>
      </c>
      <c r="Y68" s="275">
        <v>0</v>
      </c>
      <c r="Z68" s="275">
        <v>0</v>
      </c>
      <c r="AA68" s="275">
        <v>0</v>
      </c>
      <c r="AB68" s="281">
        <v>0</v>
      </c>
      <c r="AC68" s="275">
        <v>0</v>
      </c>
      <c r="AD68" s="275">
        <v>0</v>
      </c>
      <c r="AE68" s="275">
        <v>0</v>
      </c>
      <c r="AF68" s="275">
        <v>0</v>
      </c>
      <c r="AG68" s="275">
        <v>0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f t="shared" si="6"/>
        <v>0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28613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664</v>
      </c>
      <c r="P69" s="25">
        <f t="shared" si="13"/>
        <v>3606</v>
      </c>
      <c r="Q69" s="25">
        <f t="shared" si="13"/>
        <v>0</v>
      </c>
      <c r="R69" s="25">
        <f t="shared" si="13"/>
        <v>20623</v>
      </c>
      <c r="S69" s="25">
        <f t="shared" si="13"/>
        <v>187</v>
      </c>
      <c r="T69" s="25">
        <f t="shared" si="13"/>
        <v>0</v>
      </c>
      <c r="U69" s="25">
        <f t="shared" si="13"/>
        <v>3317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3719</v>
      </c>
      <c r="Z69" s="25">
        <f t="shared" si="13"/>
        <v>0</v>
      </c>
      <c r="AA69" s="25">
        <f t="shared" si="13"/>
        <v>0</v>
      </c>
      <c r="AB69" s="25">
        <f t="shared" si="13"/>
        <v>790</v>
      </c>
      <c r="AC69" s="25">
        <f t="shared" si="13"/>
        <v>4501</v>
      </c>
      <c r="AD69" s="25">
        <f t="shared" si="13"/>
        <v>0</v>
      </c>
      <c r="AE69" s="25">
        <f t="shared" si="13"/>
        <v>7301</v>
      </c>
      <c r="AF69" s="25">
        <f t="shared" si="13"/>
        <v>0</v>
      </c>
      <c r="AG69" s="25">
        <f t="shared" si="13"/>
        <v>5602</v>
      </c>
      <c r="AH69" s="25">
        <f t="shared" si="13"/>
        <v>28362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879</v>
      </c>
      <c r="AW69" s="25">
        <f t="shared" si="14"/>
        <v>0</v>
      </c>
      <c r="AX69" s="25">
        <f t="shared" si="14"/>
        <v>0</v>
      </c>
      <c r="AY69" s="25">
        <f t="shared" si="14"/>
        <v>461</v>
      </c>
      <c r="AZ69" s="25">
        <f t="shared" si="14"/>
        <v>143712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12</v>
      </c>
      <c r="BE69" s="25">
        <f t="shared" si="14"/>
        <v>329889</v>
      </c>
      <c r="BF69" s="25">
        <f t="shared" si="14"/>
        <v>40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32963</v>
      </c>
      <c r="BM69" s="25">
        <f t="shared" si="14"/>
        <v>153290</v>
      </c>
      <c r="BN69" s="25">
        <f t="shared" si="14"/>
        <v>95093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766</v>
      </c>
      <c r="BW69" s="25">
        <f t="shared" si="15"/>
        <v>0</v>
      </c>
      <c r="BX69" s="25">
        <f t="shared" si="15"/>
        <v>0</v>
      </c>
      <c r="BY69" s="25">
        <f t="shared" si="15"/>
        <v>3299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11744</v>
      </c>
      <c r="CD69" s="25">
        <f t="shared" si="15"/>
        <v>3489095</v>
      </c>
      <c r="CE69" s="25">
        <f t="shared" si="15"/>
        <v>4368528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0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0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18998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245098</v>
      </c>
      <c r="CE73" s="25">
        <f t="shared" si="16"/>
        <v>264096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0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f t="shared" si="16"/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f t="shared" si="16"/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27453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664</v>
      </c>
      <c r="P80" s="282">
        <v>2832</v>
      </c>
      <c r="Q80" s="282">
        <v>0</v>
      </c>
      <c r="R80" s="282">
        <v>17929</v>
      </c>
      <c r="S80" s="282">
        <v>187</v>
      </c>
      <c r="T80" s="282">
        <v>0</v>
      </c>
      <c r="U80" s="282">
        <v>122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4501</v>
      </c>
      <c r="AD80" s="282">
        <v>0</v>
      </c>
      <c r="AE80" s="282">
        <v>6640</v>
      </c>
      <c r="AF80" s="282">
        <v>0</v>
      </c>
      <c r="AG80" s="282">
        <v>5457</v>
      </c>
      <c r="AH80" s="282">
        <v>5951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461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424</v>
      </c>
      <c r="BF80" s="282">
        <v>40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394</v>
      </c>
      <c r="BM80" s="282">
        <v>4435</v>
      </c>
      <c r="BN80" s="282">
        <v>12237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492</v>
      </c>
      <c r="BW80" s="282">
        <v>0</v>
      </c>
      <c r="BX80" s="282">
        <v>0</v>
      </c>
      <c r="BY80" s="282">
        <v>3299</v>
      </c>
      <c r="BZ80" s="282">
        <v>0</v>
      </c>
      <c r="CA80" s="282">
        <v>0</v>
      </c>
      <c r="CB80" s="282">
        <v>0</v>
      </c>
      <c r="CC80" s="282">
        <v>11744</v>
      </c>
      <c r="CD80" s="282">
        <v>0</v>
      </c>
      <c r="CE80" s="25">
        <f t="shared" si="16"/>
        <v>105262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354966</v>
      </c>
      <c r="CE81" s="25">
        <f t="shared" si="16"/>
        <v>354966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3491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329167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f t="shared" si="16"/>
        <v>332658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275">
        <v>1160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774</v>
      </c>
      <c r="Q83" s="275">
        <v>0</v>
      </c>
      <c r="R83" s="276">
        <v>2694</v>
      </c>
      <c r="S83" s="275">
        <v>0</v>
      </c>
      <c r="T83" s="273">
        <v>0</v>
      </c>
      <c r="U83" s="275">
        <v>3195</v>
      </c>
      <c r="V83" s="275">
        <v>0</v>
      </c>
      <c r="W83" s="273">
        <v>0</v>
      </c>
      <c r="X83" s="275">
        <v>0</v>
      </c>
      <c r="Y83" s="275">
        <v>3719</v>
      </c>
      <c r="Z83" s="275">
        <v>0</v>
      </c>
      <c r="AA83" s="275">
        <v>0</v>
      </c>
      <c r="AB83" s="275">
        <v>790</v>
      </c>
      <c r="AC83" s="275">
        <v>0</v>
      </c>
      <c r="AD83" s="275">
        <v>0</v>
      </c>
      <c r="AE83" s="275">
        <v>661</v>
      </c>
      <c r="AF83" s="275">
        <v>0</v>
      </c>
      <c r="AG83" s="275">
        <v>145</v>
      </c>
      <c r="AH83" s="275">
        <v>-78</v>
      </c>
      <c r="AI83" s="275">
        <v>0</v>
      </c>
      <c r="AJ83" s="275">
        <v>0</v>
      </c>
      <c r="AK83" s="275">
        <v>0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879</v>
      </c>
      <c r="AW83" s="275">
        <v>0</v>
      </c>
      <c r="AX83" s="275">
        <v>0</v>
      </c>
      <c r="AY83" s="275">
        <v>0</v>
      </c>
      <c r="AZ83" s="275">
        <v>143712</v>
      </c>
      <c r="BA83" s="275">
        <v>0</v>
      </c>
      <c r="BB83" s="275">
        <v>0</v>
      </c>
      <c r="BC83" s="275">
        <v>0</v>
      </c>
      <c r="BD83" s="275">
        <v>12</v>
      </c>
      <c r="BE83" s="275">
        <v>298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32569</v>
      </c>
      <c r="BM83" s="275">
        <v>148855</v>
      </c>
      <c r="BN83" s="275">
        <v>82856</v>
      </c>
      <c r="BO83" s="275">
        <v>0</v>
      </c>
      <c r="BP83" s="275">
        <v>0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274</v>
      </c>
      <c r="BW83" s="275">
        <v>0</v>
      </c>
      <c r="BX83" s="275">
        <v>0</v>
      </c>
      <c r="BY83" s="275">
        <v>0</v>
      </c>
      <c r="BZ83" s="275">
        <v>0</v>
      </c>
      <c r="CA83" s="275">
        <v>0</v>
      </c>
      <c r="CB83" s="275">
        <v>0</v>
      </c>
      <c r="CC83" s="275">
        <v>0</v>
      </c>
      <c r="CD83" s="282">
        <v>2889031</v>
      </c>
      <c r="CE83" s="25">
        <f t="shared" si="16"/>
        <v>3311546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3917442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2310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1114699</v>
      </c>
      <c r="P85" s="25">
        <f t="shared" si="17"/>
        <v>1261469</v>
      </c>
      <c r="Q85" s="25">
        <f t="shared" si="17"/>
        <v>248</v>
      </c>
      <c r="R85" s="25">
        <f t="shared" si="17"/>
        <v>1348782</v>
      </c>
      <c r="S85" s="25">
        <f t="shared" si="17"/>
        <v>163462</v>
      </c>
      <c r="T85" s="25">
        <f t="shared" si="17"/>
        <v>0</v>
      </c>
      <c r="U85" s="25">
        <f t="shared" si="17"/>
        <v>1678397</v>
      </c>
      <c r="V85" s="25">
        <f t="shared" si="17"/>
        <v>362</v>
      </c>
      <c r="W85" s="25">
        <f t="shared" si="17"/>
        <v>0</v>
      </c>
      <c r="X85" s="25">
        <f t="shared" si="17"/>
        <v>0</v>
      </c>
      <c r="Y85" s="25">
        <f t="shared" si="17"/>
        <v>1910477</v>
      </c>
      <c r="Z85" s="25">
        <f t="shared" si="17"/>
        <v>0</v>
      </c>
      <c r="AA85" s="25">
        <f t="shared" si="17"/>
        <v>0</v>
      </c>
      <c r="AB85" s="25">
        <f t="shared" si="17"/>
        <v>745210</v>
      </c>
      <c r="AC85" s="25">
        <f t="shared" si="17"/>
        <v>488507</v>
      </c>
      <c r="AD85" s="25">
        <f t="shared" si="17"/>
        <v>0</v>
      </c>
      <c r="AE85" s="25">
        <f t="shared" si="17"/>
        <v>643202</v>
      </c>
      <c r="AF85" s="25">
        <f t="shared" si="17"/>
        <v>0</v>
      </c>
      <c r="AG85" s="25">
        <f t="shared" si="17"/>
        <v>3186359</v>
      </c>
      <c r="AH85" s="25">
        <f t="shared" si="17"/>
        <v>1307064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514439</v>
      </c>
      <c r="AW85" s="25">
        <f t="shared" si="18"/>
        <v>0</v>
      </c>
      <c r="AX85" s="25">
        <f t="shared" si="18"/>
        <v>0</v>
      </c>
      <c r="AY85" s="25">
        <f t="shared" si="18"/>
        <v>461</v>
      </c>
      <c r="AZ85" s="25">
        <f t="shared" si="18"/>
        <v>735470</v>
      </c>
      <c r="BA85" s="25">
        <f t="shared" si="18"/>
        <v>7288</v>
      </c>
      <c r="BB85" s="25">
        <f t="shared" si="18"/>
        <v>0</v>
      </c>
      <c r="BC85" s="25">
        <f t="shared" si="18"/>
        <v>0</v>
      </c>
      <c r="BD85" s="25">
        <f t="shared" si="18"/>
        <v>174476</v>
      </c>
      <c r="BE85" s="25">
        <f t="shared" si="18"/>
        <v>1195601</v>
      </c>
      <c r="BF85" s="25">
        <f t="shared" si="18"/>
        <v>679172</v>
      </c>
      <c r="BG85" s="25">
        <f t="shared" si="18"/>
        <v>0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287680</v>
      </c>
      <c r="BL85" s="25">
        <f t="shared" si="18"/>
        <v>432207</v>
      </c>
      <c r="BM85" s="25">
        <f t="shared" si="18"/>
        <v>1846882</v>
      </c>
      <c r="BN85" s="25">
        <f t="shared" si="18"/>
        <v>1254980</v>
      </c>
      <c r="BO85" s="25">
        <f t="shared" ref="BO85:CD85" si="19">SUM(BO61:BO69)-BO84</f>
        <v>0</v>
      </c>
      <c r="BP85" s="25">
        <f t="shared" si="19"/>
        <v>89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628472</v>
      </c>
      <c r="BW85" s="25">
        <f t="shared" si="19"/>
        <v>0</v>
      </c>
      <c r="BX85" s="25">
        <f t="shared" si="19"/>
        <v>0</v>
      </c>
      <c r="BY85" s="25">
        <f t="shared" si="19"/>
        <v>302465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38590</v>
      </c>
      <c r="CD85" s="25">
        <f t="shared" si="19"/>
        <v>3489095</v>
      </c>
      <c r="CE85" s="25">
        <f t="shared" si="16"/>
        <v>29355357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2155538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1642393</v>
      </c>
      <c r="F87" s="273">
        <v>0</v>
      </c>
      <c r="G87" s="273">
        <v>0</v>
      </c>
      <c r="H87" s="273">
        <v>0</v>
      </c>
      <c r="I87" s="273">
        <v>0</v>
      </c>
      <c r="J87" s="273">
        <v>1388963</v>
      </c>
      <c r="K87" s="273">
        <v>0</v>
      </c>
      <c r="L87" s="273">
        <v>0</v>
      </c>
      <c r="M87" s="273">
        <v>0</v>
      </c>
      <c r="N87" s="273">
        <v>0</v>
      </c>
      <c r="O87" s="273">
        <v>5401856</v>
      </c>
      <c r="P87" s="273">
        <v>2711090</v>
      </c>
      <c r="Q87" s="273">
        <v>0</v>
      </c>
      <c r="R87" s="273">
        <v>1148648</v>
      </c>
      <c r="S87" s="273">
        <v>0</v>
      </c>
      <c r="T87" s="273">
        <v>3652</v>
      </c>
      <c r="U87" s="273">
        <v>1487595</v>
      </c>
      <c r="V87" s="273">
        <v>0</v>
      </c>
      <c r="W87" s="273">
        <v>0</v>
      </c>
      <c r="X87" s="273">
        <v>0</v>
      </c>
      <c r="Y87" s="273">
        <v>126663</v>
      </c>
      <c r="Z87" s="273">
        <v>0</v>
      </c>
      <c r="AA87" s="273">
        <v>0</v>
      </c>
      <c r="AB87" s="273">
        <v>450697</v>
      </c>
      <c r="AC87" s="273">
        <v>76030</v>
      </c>
      <c r="AD87" s="273">
        <v>0</v>
      </c>
      <c r="AE87" s="273">
        <v>11754</v>
      </c>
      <c r="AF87" s="273">
        <v>0</v>
      </c>
      <c r="AG87" s="273">
        <v>2752</v>
      </c>
      <c r="AH87" s="273">
        <v>39856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14491949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838758</v>
      </c>
      <c r="F88" s="273">
        <v>0</v>
      </c>
      <c r="G88" s="273">
        <v>0</v>
      </c>
      <c r="H88" s="273">
        <v>0</v>
      </c>
      <c r="I88" s="273">
        <v>0</v>
      </c>
      <c r="J88" s="273">
        <v>10722</v>
      </c>
      <c r="K88" s="273">
        <v>0</v>
      </c>
      <c r="L88" s="273">
        <v>0</v>
      </c>
      <c r="M88" s="273">
        <v>0</v>
      </c>
      <c r="N88" s="273">
        <v>0</v>
      </c>
      <c r="O88" s="273">
        <v>151597</v>
      </c>
      <c r="P88" s="273">
        <v>2455021</v>
      </c>
      <c r="Q88" s="273">
        <v>0</v>
      </c>
      <c r="R88" s="273">
        <v>2171791</v>
      </c>
      <c r="S88" s="273">
        <v>1137</v>
      </c>
      <c r="T88" s="273">
        <v>1717</v>
      </c>
      <c r="U88" s="273">
        <v>4244270</v>
      </c>
      <c r="V88" s="273">
        <v>1438</v>
      </c>
      <c r="W88" s="273">
        <v>0</v>
      </c>
      <c r="X88" s="273">
        <v>0</v>
      </c>
      <c r="Y88" s="273">
        <v>10691273</v>
      </c>
      <c r="Z88" s="273">
        <v>0</v>
      </c>
      <c r="AA88" s="273">
        <v>0</v>
      </c>
      <c r="AB88" s="273">
        <v>927957</v>
      </c>
      <c r="AC88" s="273">
        <v>220566</v>
      </c>
      <c r="AD88" s="273">
        <v>0</v>
      </c>
      <c r="AE88" s="273">
        <v>1085121</v>
      </c>
      <c r="AF88" s="273">
        <v>0</v>
      </c>
      <c r="AG88" s="273">
        <v>13633459</v>
      </c>
      <c r="AH88" s="273">
        <v>1738226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1119144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39292197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2481151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1399685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5553453</v>
      </c>
      <c r="P89" s="25">
        <f t="shared" si="21"/>
        <v>5166111</v>
      </c>
      <c r="Q89" s="25">
        <f t="shared" si="21"/>
        <v>0</v>
      </c>
      <c r="R89" s="25">
        <f t="shared" si="21"/>
        <v>3320439</v>
      </c>
      <c r="S89" s="25">
        <f t="shared" si="21"/>
        <v>1137</v>
      </c>
      <c r="T89" s="25">
        <f t="shared" si="21"/>
        <v>5369</v>
      </c>
      <c r="U89" s="25">
        <f t="shared" si="21"/>
        <v>5731865</v>
      </c>
      <c r="V89" s="25">
        <f t="shared" si="21"/>
        <v>1438</v>
      </c>
      <c r="W89" s="25">
        <f t="shared" si="21"/>
        <v>0</v>
      </c>
      <c r="X89" s="25">
        <f t="shared" si="21"/>
        <v>0</v>
      </c>
      <c r="Y89" s="25">
        <f t="shared" si="21"/>
        <v>10817936</v>
      </c>
      <c r="Z89" s="25">
        <f t="shared" si="21"/>
        <v>0</v>
      </c>
      <c r="AA89" s="25">
        <f t="shared" si="21"/>
        <v>0</v>
      </c>
      <c r="AB89" s="25">
        <f t="shared" si="21"/>
        <v>1378654</v>
      </c>
      <c r="AC89" s="25">
        <f t="shared" si="21"/>
        <v>296596</v>
      </c>
      <c r="AD89" s="25">
        <f t="shared" si="21"/>
        <v>0</v>
      </c>
      <c r="AE89" s="25">
        <f t="shared" si="21"/>
        <v>1096875</v>
      </c>
      <c r="AF89" s="25">
        <f t="shared" si="21"/>
        <v>0</v>
      </c>
      <c r="AG89" s="25">
        <f t="shared" si="21"/>
        <v>13636211</v>
      </c>
      <c r="AH89" s="25">
        <f t="shared" si="21"/>
        <v>1778082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1119144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53784146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11937</v>
      </c>
      <c r="F90" s="273">
        <v>0</v>
      </c>
      <c r="G90" s="273">
        <v>0</v>
      </c>
      <c r="H90" s="273">
        <v>0</v>
      </c>
      <c r="I90" s="273">
        <v>0</v>
      </c>
      <c r="J90" s="273">
        <v>180</v>
      </c>
      <c r="K90" s="273">
        <v>0</v>
      </c>
      <c r="L90" s="273">
        <v>0</v>
      </c>
      <c r="M90" s="273">
        <v>0</v>
      </c>
      <c r="N90" s="273">
        <v>0</v>
      </c>
      <c r="O90" s="273">
        <v>4344</v>
      </c>
      <c r="P90" s="273">
        <v>4467</v>
      </c>
      <c r="Q90" s="273">
        <v>0</v>
      </c>
      <c r="R90" s="273">
        <v>0</v>
      </c>
      <c r="S90" s="273">
        <v>1190</v>
      </c>
      <c r="T90" s="273">
        <v>0</v>
      </c>
      <c r="U90" s="273">
        <v>1323</v>
      </c>
      <c r="V90" s="273">
        <v>0</v>
      </c>
      <c r="W90" s="273">
        <v>0</v>
      </c>
      <c r="X90" s="273">
        <v>0</v>
      </c>
      <c r="Y90" s="273">
        <v>3655</v>
      </c>
      <c r="Z90" s="273">
        <v>0</v>
      </c>
      <c r="AA90" s="273">
        <v>0</v>
      </c>
      <c r="AB90" s="273">
        <v>1025</v>
      </c>
      <c r="AC90" s="273">
        <v>432</v>
      </c>
      <c r="AD90" s="273">
        <v>0</v>
      </c>
      <c r="AE90" s="273">
        <v>3780</v>
      </c>
      <c r="AF90" s="273">
        <v>0</v>
      </c>
      <c r="AG90" s="273">
        <v>3281</v>
      </c>
      <c r="AH90" s="273">
        <v>36000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1120</v>
      </c>
      <c r="AW90" s="273">
        <v>0</v>
      </c>
      <c r="AX90" s="273">
        <v>0</v>
      </c>
      <c r="AY90" s="273">
        <v>0</v>
      </c>
      <c r="AZ90" s="273">
        <v>1982</v>
      </c>
      <c r="BA90" s="273">
        <v>568</v>
      </c>
      <c r="BB90" s="273">
        <v>0</v>
      </c>
      <c r="BC90" s="273">
        <v>0</v>
      </c>
      <c r="BD90" s="273">
        <v>0</v>
      </c>
      <c r="BE90" s="273">
        <v>2704</v>
      </c>
      <c r="BF90" s="273">
        <v>933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f>1926+2176</f>
        <v>4102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2468</v>
      </c>
      <c r="BW90" s="273">
        <v>0</v>
      </c>
      <c r="BX90" s="273">
        <v>0</v>
      </c>
      <c r="BY90" s="273">
        <v>224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85715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4744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4744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>
        <v>3385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>
        <v>3385</v>
      </c>
      <c r="P92" s="273">
        <v>3238</v>
      </c>
      <c r="Q92" s="273"/>
      <c r="R92" s="273">
        <v>147</v>
      </c>
      <c r="S92" s="273">
        <v>147</v>
      </c>
      <c r="T92" s="273"/>
      <c r="U92" s="273">
        <v>147</v>
      </c>
      <c r="V92" s="273"/>
      <c r="W92" s="273"/>
      <c r="X92" s="273"/>
      <c r="Y92" s="273">
        <v>294</v>
      </c>
      <c r="Z92" s="273"/>
      <c r="AA92" s="273"/>
      <c r="AB92" s="273">
        <v>147</v>
      </c>
      <c r="AC92" s="273">
        <v>147</v>
      </c>
      <c r="AD92" s="273"/>
      <c r="AE92" s="273">
        <v>441</v>
      </c>
      <c r="AF92" s="273"/>
      <c r="AG92" s="273">
        <v>1471</v>
      </c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>
        <v>147</v>
      </c>
      <c r="BM92" s="273">
        <v>147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147</v>
      </c>
      <c r="BW92" s="273"/>
      <c r="BX92" s="273"/>
      <c r="BY92" s="273">
        <v>147</v>
      </c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13537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16088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16088</v>
      </c>
      <c r="P93" s="273">
        <v>7661</v>
      </c>
      <c r="Q93" s="273">
        <v>0</v>
      </c>
      <c r="R93" s="273">
        <v>0</v>
      </c>
      <c r="S93" s="273">
        <v>766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6129</v>
      </c>
      <c r="Z93" s="273">
        <v>0</v>
      </c>
      <c r="AA93" s="273">
        <v>0</v>
      </c>
      <c r="AB93" s="273">
        <v>0</v>
      </c>
      <c r="AC93" s="273">
        <v>766</v>
      </c>
      <c r="AD93" s="273">
        <v>0</v>
      </c>
      <c r="AE93" s="273">
        <v>7661</v>
      </c>
      <c r="AF93" s="273">
        <v>0</v>
      </c>
      <c r="AG93" s="273">
        <v>15322</v>
      </c>
      <c r="AH93" s="273">
        <v>3830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1532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75843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>
        <f>E60</f>
        <v>18.850000000000001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>
        <f>O60</f>
        <v>2.57</v>
      </c>
      <c r="P94" s="274">
        <f>P60</f>
        <v>7.8</v>
      </c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29.220000000000002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99344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1062</v>
      </c>
      <c r="D110" s="284"/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 t="s">
        <v>247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527</v>
      </c>
      <c r="D127" s="295">
        <v>996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419</v>
      </c>
      <c r="D130" s="295">
        <v>551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16</v>
      </c>
    </row>
    <row r="144" spans="1:5" x14ac:dyDescent="0.25">
      <c r="A144" s="16" t="s">
        <v>348</v>
      </c>
      <c r="B144" s="35" t="s">
        <v>299</v>
      </c>
      <c r="C144" s="294">
        <v>16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55</v>
      </c>
      <c r="C154" s="295">
        <v>740</v>
      </c>
      <c r="D154" s="295">
        <f>944-C154-B154</f>
        <v>149</v>
      </c>
      <c r="E154" s="25">
        <f>SUM(B154:D154)</f>
        <v>944</v>
      </c>
    </row>
    <row r="155" spans="1:6" x14ac:dyDescent="0.25">
      <c r="A155" s="16" t="s">
        <v>241</v>
      </c>
      <c r="B155" s="295">
        <v>172</v>
      </c>
      <c r="C155" s="295">
        <v>1163</v>
      </c>
      <c r="D155" s="295">
        <f>1580-C155-B155</f>
        <v>245</v>
      </c>
      <c r="E155" s="25">
        <f>SUM(B155:D155)</f>
        <v>1580</v>
      </c>
    </row>
    <row r="156" spans="1:6" x14ac:dyDescent="0.25">
      <c r="A156" s="16" t="s">
        <v>355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>
        <v>1328046</v>
      </c>
      <c r="C157" s="295">
        <v>10681894</v>
      </c>
      <c r="D157" s="295">
        <f>14491949-C157-B157</f>
        <v>2482009</v>
      </c>
      <c r="E157" s="25">
        <f>SUM(B157:D157)</f>
        <v>14491949</v>
      </c>
      <c r="F157" s="14"/>
    </row>
    <row r="158" spans="1:6" x14ac:dyDescent="0.25">
      <c r="A158" s="16" t="s">
        <v>287</v>
      </c>
      <c r="B158" s="295">
        <v>9324407</v>
      </c>
      <c r="C158" s="295">
        <v>15759275</v>
      </c>
      <c r="D158" s="295">
        <f>39292197-C158-B158</f>
        <v>14208515</v>
      </c>
      <c r="E158" s="25">
        <f>SUM(B158:D158)</f>
        <v>39292197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871608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26628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163098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1212577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80139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476775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24248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51831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2906904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/>
      <c r="D191" s="16"/>
      <c r="E191" s="16"/>
    </row>
    <row r="192" spans="1:5" x14ac:dyDescent="0.25">
      <c r="A192" s="16" t="s">
        <v>373</v>
      </c>
      <c r="B192" s="35" t="s">
        <v>299</v>
      </c>
      <c r="C192" s="292"/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245098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18998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264096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/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354966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354966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20000</v>
      </c>
      <c r="C211" s="292">
        <v>0</v>
      </c>
      <c r="D211" s="295"/>
      <c r="E211" s="25">
        <f t="shared" ref="E211:E219" si="22">SUM(B211:C211)-D211</f>
        <v>20000</v>
      </c>
    </row>
    <row r="212" spans="1:5" x14ac:dyDescent="0.25">
      <c r="A212" s="16" t="s">
        <v>390</v>
      </c>
      <c r="B212" s="292">
        <v>164346.18</v>
      </c>
      <c r="C212" s="292">
        <v>0</v>
      </c>
      <c r="D212" s="295"/>
      <c r="E212" s="25">
        <f t="shared" si="22"/>
        <v>164346.18</v>
      </c>
    </row>
    <row r="213" spans="1:5" x14ac:dyDescent="0.25">
      <c r="A213" s="16" t="s">
        <v>391</v>
      </c>
      <c r="B213" s="292">
        <v>10880436.25</v>
      </c>
      <c r="C213" s="292">
        <v>4456479.75</v>
      </c>
      <c r="D213" s="295"/>
      <c r="E213" s="25">
        <f t="shared" si="22"/>
        <v>15336916</v>
      </c>
    </row>
    <row r="214" spans="1:5" x14ac:dyDescent="0.25">
      <c r="A214" s="16" t="s">
        <v>392</v>
      </c>
      <c r="B214" s="292">
        <v>3507799.96</v>
      </c>
      <c r="C214" s="292">
        <v>129245.04000000004</v>
      </c>
      <c r="D214" s="295"/>
      <c r="E214" s="25">
        <f t="shared" si="22"/>
        <v>3637045</v>
      </c>
    </row>
    <row r="215" spans="1:5" x14ac:dyDescent="0.25">
      <c r="A215" s="16" t="s">
        <v>393</v>
      </c>
      <c r="B215" s="292">
        <v>5526323.2800000003</v>
      </c>
      <c r="C215" s="292">
        <v>270384.71999999974</v>
      </c>
      <c r="D215" s="295"/>
      <c r="E215" s="25">
        <f t="shared" si="22"/>
        <v>5796708</v>
      </c>
    </row>
    <row r="216" spans="1:5" x14ac:dyDescent="0.25">
      <c r="A216" s="16" t="s">
        <v>394</v>
      </c>
      <c r="B216" s="292">
        <v>6647422.4699999997</v>
      </c>
      <c r="C216" s="292">
        <v>592002.53000000026</v>
      </c>
      <c r="D216" s="295"/>
      <c r="E216" s="25">
        <f t="shared" si="22"/>
        <v>7239425</v>
      </c>
    </row>
    <row r="217" spans="1:5" x14ac:dyDescent="0.25">
      <c r="A217" s="16" t="s">
        <v>395</v>
      </c>
      <c r="B217" s="292">
        <v>2500642.04</v>
      </c>
      <c r="C217" s="292">
        <v>103379.95999999996</v>
      </c>
      <c r="D217" s="295"/>
      <c r="E217" s="25">
        <f t="shared" si="22"/>
        <v>2604022</v>
      </c>
    </row>
    <row r="218" spans="1:5" x14ac:dyDescent="0.25">
      <c r="A218" s="16" t="s">
        <v>396</v>
      </c>
      <c r="B218" s="292">
        <v>0</v>
      </c>
      <c r="C218" s="292"/>
      <c r="D218" s="295"/>
      <c r="E218" s="25">
        <f t="shared" si="22"/>
        <v>0</v>
      </c>
    </row>
    <row r="219" spans="1:5" x14ac:dyDescent="0.25">
      <c r="A219" s="16" t="s">
        <v>397</v>
      </c>
      <c r="B219" s="292">
        <v>3179646.66</v>
      </c>
      <c r="C219" s="292">
        <v>-2583069.66</v>
      </c>
      <c r="D219" s="295"/>
      <c r="E219" s="25">
        <f t="shared" si="22"/>
        <v>596577</v>
      </c>
    </row>
    <row r="220" spans="1:5" x14ac:dyDescent="0.25">
      <c r="A220" s="16" t="s">
        <v>229</v>
      </c>
      <c r="B220" s="25">
        <f>SUM(B211:B219)</f>
        <v>32426616.84</v>
      </c>
      <c r="C220" s="225">
        <f>SUM(C211:C219)</f>
        <v>2968422.34</v>
      </c>
      <c r="D220" s="25">
        <f>SUM(D211:D219)</f>
        <v>0</v>
      </c>
      <c r="E220" s="25">
        <f>SUM(E211:E219)</f>
        <v>35395039.18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161813.92000000001</v>
      </c>
      <c r="C225" s="292">
        <v>375.07999999998719</v>
      </c>
      <c r="D225" s="295"/>
      <c r="E225" s="25">
        <f t="shared" ref="E225:E232" si="23">SUM(B225:C225)-D225</f>
        <v>162189</v>
      </c>
    </row>
    <row r="226" spans="1:6" x14ac:dyDescent="0.25">
      <c r="A226" s="16" t="s">
        <v>391</v>
      </c>
      <c r="B226" s="292">
        <v>7067011.6500000004</v>
      </c>
      <c r="C226" s="292">
        <v>284761.34999999963</v>
      </c>
      <c r="D226" s="295"/>
      <c r="E226" s="25">
        <f t="shared" si="23"/>
        <v>7351773</v>
      </c>
    </row>
    <row r="227" spans="1:6" x14ac:dyDescent="0.25">
      <c r="A227" s="16" t="s">
        <v>392</v>
      </c>
      <c r="B227" s="292">
        <v>3027748.9</v>
      </c>
      <c r="C227" s="292">
        <v>184953.10000000009</v>
      </c>
      <c r="D227" s="295"/>
      <c r="E227" s="25">
        <f t="shared" si="23"/>
        <v>3212702</v>
      </c>
    </row>
    <row r="228" spans="1:6" x14ac:dyDescent="0.25">
      <c r="A228" s="16" t="s">
        <v>393</v>
      </c>
      <c r="B228" s="292">
        <v>4897940.16</v>
      </c>
      <c r="C228" s="292">
        <v>181545.83999999985</v>
      </c>
      <c r="D228" s="295"/>
      <c r="E228" s="25">
        <f t="shared" si="23"/>
        <v>5079486</v>
      </c>
    </row>
    <row r="229" spans="1:6" x14ac:dyDescent="0.25">
      <c r="A229" s="16" t="s">
        <v>394</v>
      </c>
      <c r="B229" s="292">
        <v>5793234.04</v>
      </c>
      <c r="C229" s="292">
        <v>210324.95999999996</v>
      </c>
      <c r="D229" s="295"/>
      <c r="E229" s="25">
        <f t="shared" si="23"/>
        <v>6003559</v>
      </c>
    </row>
    <row r="230" spans="1:6" x14ac:dyDescent="0.25">
      <c r="A230" s="16" t="s">
        <v>395</v>
      </c>
      <c r="B230" s="292">
        <v>2155435.02</v>
      </c>
      <c r="C230" s="292">
        <v>94650.979999999981</v>
      </c>
      <c r="D230" s="295"/>
      <c r="E230" s="25">
        <f t="shared" si="23"/>
        <v>2250086</v>
      </c>
    </row>
    <row r="231" spans="1:6" x14ac:dyDescent="0.25">
      <c r="A231" s="16" t="s">
        <v>396</v>
      </c>
      <c r="B231" s="292"/>
      <c r="C231" s="292"/>
      <c r="D231" s="295"/>
      <c r="E231" s="25">
        <f t="shared" si="23"/>
        <v>0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23103183.690000001</v>
      </c>
      <c r="C233" s="225">
        <f>SUM(C224:C232)</f>
        <v>956611.30999999947</v>
      </c>
      <c r="D233" s="25">
        <f>SUM(D224:D232)</f>
        <v>0</v>
      </c>
      <c r="E233" s="25">
        <f>SUM(E224:E232)</f>
        <v>24059795</v>
      </c>
    </row>
    <row r="234" spans="1:6" x14ac:dyDescent="0.25">
      <c r="A234" s="16"/>
      <c r="B234" s="16"/>
      <c r="C234" s="22"/>
      <c r="D234" s="16"/>
      <c r="E234" s="16"/>
      <c r="F234" s="11">
        <f>E220-E233</f>
        <v>11335244.18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6" t="s">
        <v>400</v>
      </c>
      <c r="C236" s="336"/>
      <c r="D236" s="30"/>
      <c r="E236" s="30"/>
    </row>
    <row r="237" spans="1:6" x14ac:dyDescent="0.25">
      <c r="A237" s="43" t="s">
        <v>400</v>
      </c>
      <c r="B237" s="30"/>
      <c r="C237" s="292">
        <v>0</v>
      </c>
      <c r="D237" s="32">
        <f>C237</f>
        <v>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3412971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6625498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839083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9191317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20068869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/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1246017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1246017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179079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6772999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6952078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28266964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5393387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10547877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5801332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344911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305137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10789980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20000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164346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15336916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3637045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5796708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9843447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596577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35395039</v>
      </c>
      <c r="E291" s="16"/>
    </row>
    <row r="292" spans="1:5" x14ac:dyDescent="0.25">
      <c r="A292" s="16" t="s">
        <v>439</v>
      </c>
      <c r="B292" s="35" t="s">
        <v>299</v>
      </c>
      <c r="C292" s="292">
        <v>24059795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11335244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11860469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1993032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13853501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35978725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35978725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328514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1247580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61930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30409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143127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1811560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298177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298177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298177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f>33822566+46422</f>
        <v>33868988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35978725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35978725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14491949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39292197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53784146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0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20068869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1246017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6952078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28266964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25517182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2304400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2304400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2155538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4459938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29977120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12270590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2906904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290384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2067438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6351697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1099816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0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264096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354966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105262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332658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3311546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3749466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29355357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621763</v>
      </c>
      <c r="E417" s="25"/>
    </row>
    <row r="418" spans="1:13" x14ac:dyDescent="0.25">
      <c r="A418" s="25" t="s">
        <v>531</v>
      </c>
      <c r="B418" s="16"/>
      <c r="C418" s="294"/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534</v>
      </c>
      <c r="B421" s="16"/>
      <c r="C421" s="22"/>
      <c r="D421" s="25">
        <f>D417+D420</f>
        <v>621763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621763</v>
      </c>
      <c r="E424" s="16"/>
    </row>
    <row r="426" spans="1:13" ht="29.1" customHeight="1" x14ac:dyDescent="0.25">
      <c r="A426" s="337" t="s">
        <v>538</v>
      </c>
      <c r="B426" s="337"/>
      <c r="C426" s="337"/>
      <c r="D426" s="337"/>
      <c r="E426" s="337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83011</v>
      </c>
      <c r="E612" s="219">
        <f>SUM(C624:D647)+SUM(C668:D713)</f>
        <v>27830203.101829883</v>
      </c>
      <c r="F612" s="219">
        <f>CE64-(AX64+BD64+BE64+BG64+BJ64+BN64+BP64+BQ64+CB64+CC64+CD64)</f>
        <v>1883790</v>
      </c>
      <c r="G612" s="217">
        <f>CE91-(AX91+AY91+BD91+BE91+BG91+BJ91+BN91+BP91+BQ91+CB91+CC91+CD91)</f>
        <v>4744</v>
      </c>
      <c r="H612" s="222">
        <f>CE60-(AX60+AY60+AZ60+BD60+BE60+BG60+BJ60+BN60+BO60+BP60+BQ60+BR60+CB60+CC60+CD60)</f>
        <v>95.269999999999982</v>
      </c>
      <c r="I612" s="217">
        <f>CE92-(AX92+AY92+AZ92+BD92+BE92+BF92+BG92+BJ92+BN92+BO92+BP92+BQ92+BR92+CB92+CC92+CD92)</f>
        <v>13537</v>
      </c>
      <c r="J612" s="217">
        <f>CE93-(AX93+AY93+AZ93+BA93+BD93+BE93+BF93+BG93+BJ93+BN93+BO93+BP93+BQ93+BR93+CB93+CC93+CD93)</f>
        <v>75843</v>
      </c>
      <c r="K612" s="217">
        <f>CE89-(AW89+AX89+AY89+AZ89+BA89+BB89+BC89+BD89+BE89+BF89+BG89+BH89+BI89+BJ89+BK89+BL89+BM89+BN89+BO89+BP89+BQ89+BR89+BS89+BT89+BU89+BV89+BW89+BX89+CB89+CC89+CD89)</f>
        <v>53784146</v>
      </c>
      <c r="L612" s="223">
        <f>CE94-(AW94+AX94+AY94+AZ94+BA94+BB94+BC94+BD94+BE94+BF94+BG94+BH94+BI94+BJ94+BK94+BL94+BM94+BN94+BO94+BP94+BQ94+BR94+BS94+BT94+BU94+BV94+BW94+BX94+BY94+BZ94+CA94+CB94+CC94+CD94)</f>
        <v>29.220000000000002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1195601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3489095</v>
      </c>
      <c r="D615" s="217">
        <f>SUM(C614:C615)</f>
        <v>4684696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1254980</v>
      </c>
      <c r="D619" s="217">
        <f>(D615/D612)*BN90</f>
        <v>231494.898170122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38590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89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1525153.8981701219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174476</v>
      </c>
      <c r="D624" s="217">
        <f>(D615/D612)*BD90</f>
        <v>0</v>
      </c>
      <c r="E624" s="219">
        <f>(E623/E612)*SUM(C624:D624)</f>
        <v>9561.6532356400039</v>
      </c>
      <c r="F624" s="219">
        <f>SUM(C624:E624)</f>
        <v>184037.65323564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461</v>
      </c>
      <c r="D625" s="217">
        <f>(D615/D612)*AY90</f>
        <v>0</v>
      </c>
      <c r="E625" s="219">
        <f>(E623/E612)*SUM(C625:D625)</f>
        <v>25.263773479619214</v>
      </c>
      <c r="F625" s="219">
        <f>(F624/F612)*AY64</f>
        <v>0</v>
      </c>
      <c r="G625" s="217">
        <f>SUM(C625:F625)</f>
        <v>486.2637734796192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735470</v>
      </c>
      <c r="D628" s="217">
        <f>(D615/D612)*AZ90</f>
        <v>111853.45884280396</v>
      </c>
      <c r="E628" s="219">
        <f>(E623/E612)*SUM(C628:D628)</f>
        <v>46435.114811653046</v>
      </c>
      <c r="F628" s="219">
        <f>(F624/F612)*AZ64</f>
        <v>3340.0109825511654</v>
      </c>
      <c r="G628" s="217">
        <f>(G625/G612)*AZ91</f>
        <v>486.2637734796192</v>
      </c>
      <c r="H628" s="219">
        <f>SUM(C626:G628)</f>
        <v>897584.84841048776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679172</v>
      </c>
      <c r="D629" s="217">
        <f>(D615/D612)*BF90</f>
        <v>52653.520232258372</v>
      </c>
      <c r="E629" s="219">
        <f>(E623/E612)*SUM(C629:D629)</f>
        <v>40105.583882325955</v>
      </c>
      <c r="F629" s="219">
        <f>(F624/F612)*BF64</f>
        <v>6284.6486046722221</v>
      </c>
      <c r="G629" s="217">
        <f>(G625/G612)*BF91</f>
        <v>0</v>
      </c>
      <c r="H629" s="219">
        <f>(H628/H612)*BF60</f>
        <v>66609.896906288966</v>
      </c>
      <c r="I629" s="217">
        <f>SUM(C629:H629)</f>
        <v>844825.64962554537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7288</v>
      </c>
      <c r="D630" s="217">
        <f>(D615/D612)*BA90</f>
        <v>32054.876197130499</v>
      </c>
      <c r="E630" s="219">
        <f>(E623/E612)*SUM(C630:D630)</f>
        <v>2156.0726947527278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41498.948891883228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287680</v>
      </c>
      <c r="D635" s="217">
        <f>(D615/D612)*BK90</f>
        <v>0</v>
      </c>
      <c r="E635" s="219">
        <f>(E623/E612)*SUM(C635:D635)</f>
        <v>15765.471485069102</v>
      </c>
      <c r="F635" s="219">
        <f>(F624/F612)*BK64</f>
        <v>642.34737949789144</v>
      </c>
      <c r="G635" s="217">
        <f>(G625/G612)*BK91</f>
        <v>0</v>
      </c>
      <c r="H635" s="219">
        <f>(H628/H612)*BK60</f>
        <v>29677.676839435677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432207</v>
      </c>
      <c r="D637" s="217">
        <f>(D615/D612)*BL90</f>
        <v>0</v>
      </c>
      <c r="E637" s="219">
        <f>(E623/E612)*SUM(C637:D637)</f>
        <v>23685.856278320567</v>
      </c>
      <c r="F637" s="219">
        <f>(F624/F612)*BL64</f>
        <v>1327.7784387461359</v>
      </c>
      <c r="G637" s="217">
        <f>(G625/G612)*BL91</f>
        <v>0</v>
      </c>
      <c r="H637" s="219">
        <f>(H628/H612)*BL60</f>
        <v>58507.42005488748</v>
      </c>
      <c r="I637" s="217">
        <f>(I629/I612)*BL92</f>
        <v>9174.0688849047183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1846882</v>
      </c>
      <c r="D638" s="217">
        <f>(D615/D612)*BM90</f>
        <v>0</v>
      </c>
      <c r="E638" s="219">
        <f>(E623/E612)*SUM(C638:D638)</f>
        <v>101213.03360430824</v>
      </c>
      <c r="F638" s="219">
        <f>(F624/F612)*BM64</f>
        <v>1065.7593251623571</v>
      </c>
      <c r="G638" s="217">
        <f>(G625/G612)*BM91</f>
        <v>0</v>
      </c>
      <c r="H638" s="219">
        <f>(H628/H612)*BM60</f>
        <v>33446.270723808462</v>
      </c>
      <c r="I638" s="217">
        <f>(I629/I612)*BM92</f>
        <v>9174.0688849047183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628472</v>
      </c>
      <c r="D642" s="217">
        <f>(D615/D612)*BV90</f>
        <v>139280.6944621797</v>
      </c>
      <c r="E642" s="219">
        <f>(E623/E612)*SUM(C642:D642)</f>
        <v>42074.4688964421</v>
      </c>
      <c r="F642" s="219">
        <f>(F624/F612)*BV64</f>
        <v>1041.9216429422072</v>
      </c>
      <c r="G642" s="217">
        <f>(G625/G612)*BV91</f>
        <v>0</v>
      </c>
      <c r="H642" s="219">
        <f>(H628/H612)*BV60</f>
        <v>38816.517009039686</v>
      </c>
      <c r="I642" s="217">
        <f>(I629/I612)*BV92</f>
        <v>9174.0688849047183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3709308.4227945535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302465</v>
      </c>
      <c r="D645" s="217">
        <f>(D615/D612)*BY90</f>
        <v>12641.35962703738</v>
      </c>
      <c r="E645" s="219">
        <f>(E623/E612)*SUM(C645:D645)</f>
        <v>17268.493908036664</v>
      </c>
      <c r="F645" s="219">
        <f>(F624/F612)*BY64</f>
        <v>101.70093111137719</v>
      </c>
      <c r="G645" s="217">
        <f>(G625/G612)*BY91</f>
        <v>0</v>
      </c>
      <c r="H645" s="219">
        <f>(H628/H612)*BY60</f>
        <v>10740.492570462435</v>
      </c>
      <c r="I645" s="217">
        <f>(I629/I612)*BY92</f>
        <v>9174.0688849047183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352391.11592155258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11072928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3917442</v>
      </c>
      <c r="D670" s="217">
        <f>(D615/D612)*E90</f>
        <v>673660.31191046967</v>
      </c>
      <c r="E670" s="219">
        <f>(E623/E612)*SUM(C670:D670)</f>
        <v>251602.10158321518</v>
      </c>
      <c r="F670" s="219">
        <f>(F624/F612)*E64</f>
        <v>14554.077340428727</v>
      </c>
      <c r="G670" s="217">
        <f>(G625/G612)*E91</f>
        <v>0</v>
      </c>
      <c r="H670" s="219">
        <f>(H628/H612)*E60</f>
        <v>177594.98680106748</v>
      </c>
      <c r="I670" s="217">
        <f>(I629/I612)*E92</f>
        <v>211253.21888028891</v>
      </c>
      <c r="J670" s="217">
        <f>(J630/J612)*E93</f>
        <v>8802.8570833513622</v>
      </c>
      <c r="K670" s="217">
        <f>(K644/K612)*E89</f>
        <v>171116.49039709821</v>
      </c>
      <c r="L670" s="217">
        <f>(L647/L612)*E94</f>
        <v>227329.65554829795</v>
      </c>
      <c r="M670" s="202">
        <f t="shared" si="24"/>
        <v>1735914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2310</v>
      </c>
      <c r="D675" s="217">
        <f>(D615/D612)*J90</f>
        <v>10158.235414583609</v>
      </c>
      <c r="E675" s="219">
        <f>(E623/E612)*SUM(C675:D675)</f>
        <v>683.28562951107699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96531.482711637625</v>
      </c>
      <c r="L675" s="217">
        <f>(L647/L612)*J94</f>
        <v>0</v>
      </c>
      <c r="M675" s="202">
        <f t="shared" si="24"/>
        <v>107373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1114699</v>
      </c>
      <c r="D680" s="217">
        <f>(D615/D612)*O90</f>
        <v>245152.08133861775</v>
      </c>
      <c r="E680" s="219">
        <f>(E623/E612)*SUM(C680:D680)</f>
        <v>74522.710813349418</v>
      </c>
      <c r="F680" s="219">
        <f>(F624/F612)*O64</f>
        <v>3332.5861307121022</v>
      </c>
      <c r="G680" s="217">
        <f>(G625/G612)*O91</f>
        <v>0</v>
      </c>
      <c r="H680" s="219">
        <f>(H628/H612)*O60</f>
        <v>24213.21570709514</v>
      </c>
      <c r="I680" s="217">
        <f>(I629/I612)*O92</f>
        <v>211253.21888028891</v>
      </c>
      <c r="J680" s="217">
        <f>(J630/J612)*O93</f>
        <v>8802.8570833513622</v>
      </c>
      <c r="K680" s="217">
        <f>(K644/K612)*O89</f>
        <v>383002.64149390196</v>
      </c>
      <c r="L680" s="217">
        <f>(L647/L612)*O94</f>
        <v>30994.01669809685</v>
      </c>
      <c r="M680" s="202">
        <f t="shared" si="24"/>
        <v>981273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1261469</v>
      </c>
      <c r="D681" s="217">
        <f>(D615/D612)*P90</f>
        <v>252093.54220524989</v>
      </c>
      <c r="E681" s="219">
        <f>(E623/E612)*SUM(C681:D681)</f>
        <v>82946.423456637815</v>
      </c>
      <c r="F681" s="219">
        <f>(F624/F612)*P64</f>
        <v>22517.914805756423</v>
      </c>
      <c r="G681" s="217">
        <f>(G625/G612)*P91</f>
        <v>0</v>
      </c>
      <c r="H681" s="219">
        <f>(H628/H612)*P60</f>
        <v>73487.580745269297</v>
      </c>
      <c r="I681" s="217">
        <f>(I629/I612)*P92</f>
        <v>202079.14999538418</v>
      </c>
      <c r="J681" s="217">
        <f>(J630/J612)*P93</f>
        <v>4191.8627620310035</v>
      </c>
      <c r="K681" s="217">
        <f>(K644/K612)*P89</f>
        <v>356288.98979620484</v>
      </c>
      <c r="L681" s="217">
        <f>(L647/L612)*P94</f>
        <v>94067.44367515776</v>
      </c>
      <c r="M681" s="202">
        <f t="shared" si="24"/>
        <v>1087673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248</v>
      </c>
      <c r="D682" s="217">
        <f>(D615/D612)*Q90</f>
        <v>0</v>
      </c>
      <c r="E682" s="219">
        <f>(E623/E612)*SUM(C682:D682)</f>
        <v>13.590923694025088</v>
      </c>
      <c r="F682" s="219">
        <f>(F624/F612)*Q64</f>
        <v>24.228463895890052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38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1348782</v>
      </c>
      <c r="D683" s="217">
        <f>(D615/D612)*R90</f>
        <v>0</v>
      </c>
      <c r="E683" s="219">
        <f>(E623/E612)*SUM(C683:D683)</f>
        <v>73916.101781752193</v>
      </c>
      <c r="F683" s="219">
        <f>(F624/F612)*R64</f>
        <v>3013.2198062134548</v>
      </c>
      <c r="G683" s="217">
        <f>(G625/G612)*R91</f>
        <v>0</v>
      </c>
      <c r="H683" s="219">
        <f>(H628/H612)*R60</f>
        <v>43244.614823177704</v>
      </c>
      <c r="I683" s="217">
        <f>(I629/I612)*R92</f>
        <v>9174.0688849047183</v>
      </c>
      <c r="J683" s="217">
        <f>(J630/J612)*R93</f>
        <v>0</v>
      </c>
      <c r="K683" s="217">
        <f>(K644/K612)*R89</f>
        <v>228999.31050454019</v>
      </c>
      <c r="L683" s="217">
        <f>(L647/L612)*R94</f>
        <v>0</v>
      </c>
      <c r="M683" s="202">
        <f t="shared" si="24"/>
        <v>358347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163462</v>
      </c>
      <c r="D684" s="217">
        <f>(D615/D612)*S90</f>
        <v>67157.223018636083</v>
      </c>
      <c r="E684" s="219">
        <f>(E623/E612)*SUM(C684:D684)</f>
        <v>12638.420412990472</v>
      </c>
      <c r="F684" s="219">
        <f>(F624/F612)*S64</f>
        <v>4455.008798856783</v>
      </c>
      <c r="G684" s="217">
        <f>(G625/G612)*S91</f>
        <v>0</v>
      </c>
      <c r="H684" s="219">
        <f>(H628/H612)*S60</f>
        <v>13566.937983742024</v>
      </c>
      <c r="I684" s="217">
        <f>(I629/I612)*S92</f>
        <v>9174.0688849047183</v>
      </c>
      <c r="J684" s="217">
        <f>(J630/J612)*S93</f>
        <v>419.13155928935498</v>
      </c>
      <c r="K684" s="217">
        <f>(K644/K612)*S89</f>
        <v>78.41499754811403</v>
      </c>
      <c r="L684" s="217">
        <f>(L647/L612)*S94</f>
        <v>0</v>
      </c>
      <c r="M684" s="202">
        <f t="shared" si="24"/>
        <v>107489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370.28154954777858</v>
      </c>
      <c r="L685" s="217">
        <f>(L647/L612)*T94</f>
        <v>0</v>
      </c>
      <c r="M685" s="202">
        <f t="shared" si="24"/>
        <v>370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1678397</v>
      </c>
      <c r="D686" s="217">
        <f>(D615/D612)*U90</f>
        <v>74663.030297189529</v>
      </c>
      <c r="E686" s="219">
        <f>(E623/E612)*SUM(C686:D686)</f>
        <v>96071.3915436065</v>
      </c>
      <c r="F686" s="219">
        <f>(F624/F612)*U64</f>
        <v>53421.906677477797</v>
      </c>
      <c r="G686" s="217">
        <f>(G625/G612)*U91</f>
        <v>0</v>
      </c>
      <c r="H686" s="219">
        <f>(H628/H612)*U60</f>
        <v>65479.318740977134</v>
      </c>
      <c r="I686" s="217">
        <f>(I629/I612)*U92</f>
        <v>9174.0688849047183</v>
      </c>
      <c r="J686" s="217">
        <f>(J630/J612)*U93</f>
        <v>0</v>
      </c>
      <c r="K686" s="217">
        <f>(K644/K612)*U89</f>
        <v>395307.10635102959</v>
      </c>
      <c r="L686" s="217">
        <f>(L647/L612)*U94</f>
        <v>0</v>
      </c>
      <c r="M686" s="202">
        <f t="shared" si="24"/>
        <v>694117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362</v>
      </c>
      <c r="D687" s="217">
        <f>(D615/D612)*V90</f>
        <v>0</v>
      </c>
      <c r="E687" s="219">
        <f>(E623/E612)*SUM(C687:D687)</f>
        <v>19.838364424343073</v>
      </c>
      <c r="F687" s="219">
        <f>(F624/F612)*V64</f>
        <v>35.365741654484673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99.173937092513611</v>
      </c>
      <c r="L687" s="217">
        <f>(L647/L612)*V94</f>
        <v>0</v>
      </c>
      <c r="M687" s="202">
        <f t="shared" si="24"/>
        <v>154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24"/>
        <v>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2">
        <f t="shared" si="24"/>
        <v>0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1910477</v>
      </c>
      <c r="D690" s="217">
        <f>(D615/D612)*Y90</f>
        <v>206268.61355723938</v>
      </c>
      <c r="E690" s="219">
        <f>(E623/E612)*SUM(C690:D690)</f>
        <v>116002.12948999499</v>
      </c>
      <c r="F690" s="219">
        <f>(F624/F612)*Y64</f>
        <v>5075.3747090942907</v>
      </c>
      <c r="G690" s="217">
        <f>(G625/G612)*Y91</f>
        <v>0</v>
      </c>
      <c r="H690" s="219">
        <f>(H628/H612)*Y60</f>
        <v>50310.728356376676</v>
      </c>
      <c r="I690" s="217">
        <f>(I629/I612)*Y92</f>
        <v>18348.137769809437</v>
      </c>
      <c r="J690" s="217">
        <f>(J630/J612)*Y93</f>
        <v>3353.5996434522935</v>
      </c>
      <c r="K690" s="217">
        <f>(K644/K612)*Y89</f>
        <v>746076.01135941467</v>
      </c>
      <c r="L690" s="217">
        <f>(L647/L612)*Y94</f>
        <v>0</v>
      </c>
      <c r="M690" s="202">
        <f t="shared" si="24"/>
        <v>1145435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745210</v>
      </c>
      <c r="D693" s="217">
        <f>(D615/D612)*AB90</f>
        <v>57845.507221934437</v>
      </c>
      <c r="E693" s="219">
        <f>(E623/E612)*SUM(C693:D693)</f>
        <v>44009.137583548079</v>
      </c>
      <c r="F693" s="219">
        <f>(F624/F612)*AB64</f>
        <v>38437.67640747808</v>
      </c>
      <c r="G693" s="217">
        <f>(G625/G612)*AB91</f>
        <v>0</v>
      </c>
      <c r="H693" s="219">
        <f>(H628/H612)*AB60</f>
        <v>0</v>
      </c>
      <c r="I693" s="217">
        <f>(I629/I612)*AB92</f>
        <v>9174.0688849047183</v>
      </c>
      <c r="J693" s="217">
        <f>(J630/J612)*AB93</f>
        <v>0</v>
      </c>
      <c r="K693" s="217">
        <f>(K644/K612)*AB89</f>
        <v>95081.046640015484</v>
      </c>
      <c r="L693" s="217">
        <f>(L647/L612)*AB94</f>
        <v>0</v>
      </c>
      <c r="M693" s="202">
        <f t="shared" si="24"/>
        <v>244547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488507</v>
      </c>
      <c r="D694" s="217">
        <f>(D615/D612)*AC90</f>
        <v>24379.76499500066</v>
      </c>
      <c r="E694" s="219">
        <f>(E623/E612)*SUM(C694:D694)</f>
        <v>28107.277769042063</v>
      </c>
      <c r="F694" s="219">
        <f>(F624/F612)*AC64</f>
        <v>3529.5400952851442</v>
      </c>
      <c r="G694" s="217">
        <f>(G625/G612)*AC91</f>
        <v>0</v>
      </c>
      <c r="H694" s="219">
        <f>(H628/H612)*AC60</f>
        <v>14697.516149053861</v>
      </c>
      <c r="I694" s="217">
        <f>(I629/I612)*AC92</f>
        <v>9174.0688849047183</v>
      </c>
      <c r="J694" s="217">
        <f>(J630/J612)*AC93</f>
        <v>419.13155928935498</v>
      </c>
      <c r="K694" s="217">
        <f>(K644/K612)*AC89</f>
        <v>20455.210741231687</v>
      </c>
      <c r="L694" s="217">
        <f>(L647/L612)*AC94</f>
        <v>0</v>
      </c>
      <c r="M694" s="202">
        <f t="shared" si="24"/>
        <v>100763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643202</v>
      </c>
      <c r="D696" s="217">
        <f>(D615/D612)*AE90</f>
        <v>213322.94370625578</v>
      </c>
      <c r="E696" s="219">
        <f>(E623/E612)*SUM(C696:D696)</f>
        <v>46939.375612664742</v>
      </c>
      <c r="F696" s="219">
        <f>(F624/F612)*AE64</f>
        <v>646.64597793103326</v>
      </c>
      <c r="G696" s="217">
        <f>(G625/G612)*AE91</f>
        <v>0</v>
      </c>
      <c r="H696" s="219">
        <f>(H628/H612)*AE60</f>
        <v>32033.048017168669</v>
      </c>
      <c r="I696" s="217">
        <f>(I629/I612)*AE92</f>
        <v>27522.206654714155</v>
      </c>
      <c r="J696" s="217">
        <f>(J630/J612)*AE93</f>
        <v>4191.8627620310035</v>
      </c>
      <c r="K696" s="217">
        <f>(K644/K612)*AE89</f>
        <v>75647.713663665418</v>
      </c>
      <c r="L696" s="217">
        <f>(L647/L612)*AE94</f>
        <v>0</v>
      </c>
      <c r="M696" s="202">
        <f t="shared" si="24"/>
        <v>400304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3186359</v>
      </c>
      <c r="D698" s="217">
        <f>(D615/D612)*AG90</f>
        <v>185162.05775138232</v>
      </c>
      <c r="E698" s="219">
        <f>(E623/E612)*SUM(C698:D698)</f>
        <v>184766.47350281366</v>
      </c>
      <c r="F698" s="219">
        <f>(F624/F612)*AG64</f>
        <v>14181.760098867288</v>
      </c>
      <c r="G698" s="217">
        <f>(G625/G612)*AG91</f>
        <v>0</v>
      </c>
      <c r="H698" s="219">
        <f>(H628/H612)*AG60</f>
        <v>77161.959782532766</v>
      </c>
      <c r="I698" s="217">
        <f>(I629/I612)*AG92</f>
        <v>91803.097480917277</v>
      </c>
      <c r="J698" s="217">
        <f>(J630/J612)*AG93</f>
        <v>8383.725524062007</v>
      </c>
      <c r="K698" s="217">
        <f>(K644/K612)*AG89</f>
        <v>940442.78991254664</v>
      </c>
      <c r="L698" s="217">
        <f>(L647/L612)*AG94</f>
        <v>0</v>
      </c>
      <c r="M698" s="202">
        <f t="shared" si="24"/>
        <v>1501902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1307064</v>
      </c>
      <c r="D699" s="217">
        <f>(D615/D612)*AH90</f>
        <v>2031647.0829167217</v>
      </c>
      <c r="E699" s="219">
        <f>(E623/E612)*SUM(C699:D699)</f>
        <v>182968.41759805256</v>
      </c>
      <c r="F699" s="219">
        <f>(F624/F612)*AH64</f>
        <v>6105.5729017642925</v>
      </c>
      <c r="G699" s="217">
        <f>(G625/G612)*AH91</f>
        <v>0</v>
      </c>
      <c r="H699" s="219">
        <f>(H628/H612)*AH60</f>
        <v>87996.667200104523</v>
      </c>
      <c r="I699" s="217">
        <f>(I629/I612)*AH92</f>
        <v>0</v>
      </c>
      <c r="J699" s="217">
        <f>(J630/J612)*AH93</f>
        <v>2095.6577964467751</v>
      </c>
      <c r="K699" s="217">
        <f>(K644/K612)*AH89</f>
        <v>122628.22838201027</v>
      </c>
      <c r="L699" s="217">
        <f>(L647/L612)*AH94</f>
        <v>0</v>
      </c>
      <c r="M699" s="202">
        <f t="shared" si="24"/>
        <v>2433442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4"/>
        <v>0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514439</v>
      </c>
      <c r="D713" s="217">
        <f>(D615/D612)*AV90</f>
        <v>63206.798135186902</v>
      </c>
      <c r="E713" s="219">
        <f>(E623/E612)*SUM(C713:D713)</f>
        <v>31656.209534796548</v>
      </c>
      <c r="F713" s="219">
        <f>(F624/F612)*AV64</f>
        <v>902.60797554083945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838.26311857870996</v>
      </c>
      <c r="K713" s="217">
        <f>(K644/K612)*AV89</f>
        <v>77183.530357068186</v>
      </c>
      <c r="L713" s="217">
        <f>(L647/L612)*AV94</f>
        <v>0</v>
      </c>
      <c r="M713" s="202">
        <f t="shared" si="24"/>
        <v>173787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29355357</v>
      </c>
      <c r="D715" s="202">
        <f>SUM(D616:D647)+SUM(D668:D713)</f>
        <v>4684696</v>
      </c>
      <c r="E715" s="202">
        <f>SUM(E624:E647)+SUM(E668:E713)</f>
        <v>1525153.8981701217</v>
      </c>
      <c r="F715" s="202">
        <f>SUM(F625:F648)+SUM(F668:F713)</f>
        <v>184037.65323564</v>
      </c>
      <c r="G715" s="202">
        <f>SUM(G626:G647)+SUM(G668:G713)</f>
        <v>486.2637734796192</v>
      </c>
      <c r="H715" s="202">
        <f>SUM(H629:H647)+SUM(H668:H713)</f>
        <v>897584.84841048799</v>
      </c>
      <c r="I715" s="202">
        <f>SUM(I630:I647)+SUM(I668:I713)</f>
        <v>844825.64962554548</v>
      </c>
      <c r="J715" s="202">
        <f>SUM(J631:J647)+SUM(J668:J713)</f>
        <v>41498.948891883228</v>
      </c>
      <c r="K715" s="202">
        <f>SUM(K668:K713)</f>
        <v>3709308.4227945539</v>
      </c>
      <c r="L715" s="202">
        <f>SUM(L668:L713)</f>
        <v>352391.11592155253</v>
      </c>
      <c r="M715" s="202">
        <f>SUM(M668:M713)</f>
        <v>11072928</v>
      </c>
      <c r="N715" s="211" t="s">
        <v>693</v>
      </c>
    </row>
    <row r="716" spans="1:14" s="202" customFormat="1" ht="12.6" customHeight="1" x14ac:dyDescent="0.2">
      <c r="C716" s="214">
        <f>CE85</f>
        <v>29355357</v>
      </c>
      <c r="D716" s="202">
        <f>D615</f>
        <v>4684696</v>
      </c>
      <c r="E716" s="202">
        <f>E623</f>
        <v>1525153.8981701219</v>
      </c>
      <c r="F716" s="202">
        <f>F624</f>
        <v>184037.65323564</v>
      </c>
      <c r="G716" s="202">
        <f>G625</f>
        <v>486.2637734796192</v>
      </c>
      <c r="H716" s="202">
        <f>H628</f>
        <v>897584.84841048776</v>
      </c>
      <c r="I716" s="202">
        <f>I629</f>
        <v>844825.64962554537</v>
      </c>
      <c r="J716" s="202">
        <f>J630</f>
        <v>41498.948891883228</v>
      </c>
      <c r="K716" s="202">
        <f>K644</f>
        <v>3709308.4227945535</v>
      </c>
      <c r="L716" s="202">
        <f>L647</f>
        <v>352391.11592155258</v>
      </c>
      <c r="M716" s="202">
        <f>C648</f>
        <v>11072928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Othello Community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5393387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10547877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5801332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344911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305137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10789980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20000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164346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15336916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3637045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5796708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9843447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596577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24059795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11335244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11860469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1993032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13853501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35978725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Othello Community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328514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1247580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61930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30409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143127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1811560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298177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298177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298177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33868988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33868988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35978725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Othello Community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14491949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39292197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53784146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0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20068869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1246017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6952078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28266964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25517182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0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2304400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4459938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29977120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12270590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2906904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290384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2067438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6351697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1099816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0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264096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354966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0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105262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332658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3311546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29355357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621763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621763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621763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Othello Community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996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18.850000000000001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2266586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539641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148974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780463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153165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28613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0</v>
      </c>
      <c r="D21" s="238">
        <f>data!D85</f>
        <v>0</v>
      </c>
      <c r="E21" s="238">
        <f>data!E85</f>
        <v>3917442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0</v>
      </c>
      <c r="D23" s="246">
        <f>+data!M669</f>
        <v>0</v>
      </c>
      <c r="E23" s="246">
        <f>+data!M670</f>
        <v>1735914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0</v>
      </c>
      <c r="D24" s="238">
        <f>data!D87</f>
        <v>0</v>
      </c>
      <c r="E24" s="238">
        <f>data!E87</f>
        <v>1642393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0</v>
      </c>
      <c r="D25" s="238">
        <f>data!D88</f>
        <v>0</v>
      </c>
      <c r="E25" s="238">
        <f>data!E88</f>
        <v>838758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0</v>
      </c>
      <c r="D26" s="238">
        <f>data!D89</f>
        <v>0</v>
      </c>
      <c r="E26" s="238">
        <f>data!E89</f>
        <v>2481151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0</v>
      </c>
      <c r="D28" s="238">
        <f>data!D90</f>
        <v>0</v>
      </c>
      <c r="E28" s="238">
        <f>data!E90</f>
        <v>11937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0</v>
      </c>
      <c r="D30" s="238">
        <f>data!D92</f>
        <v>0</v>
      </c>
      <c r="E30" s="238">
        <f>data!E92</f>
        <v>3385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16088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18.850000000000001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Othello Community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587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419</v>
      </c>
      <c r="I41" s="238">
        <f>data!P59</f>
        <v>27382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2.57</v>
      </c>
      <c r="I42" s="245">
        <f>data!P60</f>
        <v>7.8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522095</v>
      </c>
      <c r="I43" s="238">
        <f>data!P61</f>
        <v>607785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122014</v>
      </c>
      <c r="I44" s="238">
        <f>data!P62</f>
        <v>144392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34112</v>
      </c>
      <c r="I46" s="238">
        <f>data!P64</f>
        <v>230491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380076</v>
      </c>
      <c r="I48" s="238">
        <f>data!P66</f>
        <v>217879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2310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55738</v>
      </c>
      <c r="I49" s="238">
        <f>data!P67</f>
        <v>57316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664</v>
      </c>
      <c r="I51" s="238">
        <f>data!P69</f>
        <v>3606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2310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1114699</v>
      </c>
      <c r="I53" s="238">
        <f>data!P85</f>
        <v>1261469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107373</v>
      </c>
      <c r="D55" s="246">
        <f>+data!M676</f>
        <v>0</v>
      </c>
      <c r="E55" s="246">
        <f>+data!M691</f>
        <v>0</v>
      </c>
      <c r="F55" s="246">
        <f>+data!M692</f>
        <v>0</v>
      </c>
      <c r="G55" s="246">
        <f>+data!M693</f>
        <v>244547</v>
      </c>
      <c r="H55" s="246">
        <f>+data!M680</f>
        <v>981273</v>
      </c>
      <c r="I55" s="246">
        <f>+data!M681</f>
        <v>1087673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1388963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5401856</v>
      </c>
      <c r="I56" s="238">
        <f>data!P87</f>
        <v>2711090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10722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151597</v>
      </c>
      <c r="I57" s="238">
        <f>data!P88</f>
        <v>2455021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1399685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5553453</v>
      </c>
      <c r="I58" s="238">
        <f>data!P89</f>
        <v>5166111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180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4344</v>
      </c>
      <c r="I60" s="238">
        <f>data!P90</f>
        <v>4467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3385</v>
      </c>
      <c r="I62" s="238">
        <f>data!P92</f>
        <v>3238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16088</v>
      </c>
      <c r="I63" s="238">
        <f>data!P93</f>
        <v>7661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2.57</v>
      </c>
      <c r="I64" s="245">
        <f>data!P94</f>
        <v>7.8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Othello Community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58304</v>
      </c>
      <c r="E73" s="250"/>
      <c r="F73" s="250"/>
      <c r="G73" s="238">
        <f>data!U59</f>
        <v>34186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4.59</v>
      </c>
      <c r="E74" s="245">
        <f>data!S60</f>
        <v>1.44</v>
      </c>
      <c r="F74" s="245">
        <f>data!T60</f>
        <v>0</v>
      </c>
      <c r="G74" s="245">
        <f>data!U60</f>
        <v>6.95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1061309</v>
      </c>
      <c r="E75" s="238">
        <f>data!S61</f>
        <v>82542</v>
      </c>
      <c r="F75" s="238">
        <f>data!T61</f>
        <v>0</v>
      </c>
      <c r="G75" s="238">
        <f>data!U61</f>
        <v>705488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232169</v>
      </c>
      <c r="E76" s="238">
        <f>data!S62</f>
        <v>19779</v>
      </c>
      <c r="F76" s="238">
        <f>data!T62</f>
        <v>0</v>
      </c>
      <c r="G76" s="238">
        <f>data!U62</f>
        <v>169621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248</v>
      </c>
      <c r="D78" s="238">
        <f>data!R64</f>
        <v>30843</v>
      </c>
      <c r="E78" s="238">
        <f>data!S64</f>
        <v>45601</v>
      </c>
      <c r="F78" s="238">
        <f>data!T64</f>
        <v>0</v>
      </c>
      <c r="G78" s="238">
        <f>data!U64</f>
        <v>546821</v>
      </c>
      <c r="H78" s="238">
        <f>data!V64</f>
        <v>362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3838</v>
      </c>
      <c r="E80" s="238">
        <f>data!S66</f>
        <v>84</v>
      </c>
      <c r="F80" s="238">
        <f>data!T66</f>
        <v>0</v>
      </c>
      <c r="G80" s="238">
        <f>data!U66</f>
        <v>236174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15269</v>
      </c>
      <c r="F81" s="238">
        <f>data!T67</f>
        <v>0</v>
      </c>
      <c r="G81" s="238">
        <f>data!U67</f>
        <v>16976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20623</v>
      </c>
      <c r="E83" s="238">
        <f>data!S69</f>
        <v>187</v>
      </c>
      <c r="F83" s="238">
        <f>data!T69</f>
        <v>0</v>
      </c>
      <c r="G83" s="238">
        <f>data!U69</f>
        <v>3317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248</v>
      </c>
      <c r="D85" s="238">
        <f>data!R85</f>
        <v>1348782</v>
      </c>
      <c r="E85" s="238">
        <f>data!S85</f>
        <v>163462</v>
      </c>
      <c r="F85" s="238">
        <f>data!T85</f>
        <v>0</v>
      </c>
      <c r="G85" s="238">
        <f>data!U85</f>
        <v>1678397</v>
      </c>
      <c r="H85" s="238">
        <f>data!V85</f>
        <v>362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38</v>
      </c>
      <c r="D87" s="246">
        <f>+data!M683</f>
        <v>358347</v>
      </c>
      <c r="E87" s="246">
        <f>+data!M684</f>
        <v>107489</v>
      </c>
      <c r="F87" s="246">
        <f>+data!M685</f>
        <v>370</v>
      </c>
      <c r="G87" s="246">
        <f>+data!M686</f>
        <v>694117</v>
      </c>
      <c r="H87" s="246">
        <f>+data!M687</f>
        <v>154</v>
      </c>
      <c r="I87" s="246">
        <f>+data!M688</f>
        <v>0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0</v>
      </c>
      <c r="D88" s="238">
        <f>data!R87</f>
        <v>1148648</v>
      </c>
      <c r="E88" s="238">
        <f>data!S87</f>
        <v>0</v>
      </c>
      <c r="F88" s="238">
        <f>data!T87</f>
        <v>3652</v>
      </c>
      <c r="G88" s="238">
        <f>data!U87</f>
        <v>1487595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0</v>
      </c>
      <c r="D89" s="238">
        <f>data!R88</f>
        <v>2171791</v>
      </c>
      <c r="E89" s="238">
        <f>data!S88</f>
        <v>1137</v>
      </c>
      <c r="F89" s="238">
        <f>data!T88</f>
        <v>1717</v>
      </c>
      <c r="G89" s="238">
        <f>data!U88</f>
        <v>4244270</v>
      </c>
      <c r="H89" s="238">
        <f>data!V88</f>
        <v>1438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0</v>
      </c>
      <c r="D90" s="238">
        <f>data!R89</f>
        <v>3320439</v>
      </c>
      <c r="E90" s="238">
        <f>data!S89</f>
        <v>1137</v>
      </c>
      <c r="F90" s="238">
        <f>data!T89</f>
        <v>5369</v>
      </c>
      <c r="G90" s="238">
        <f>data!U89</f>
        <v>5731865</v>
      </c>
      <c r="H90" s="238">
        <f>data!V89</f>
        <v>1438</v>
      </c>
      <c r="I90" s="238">
        <f>data!W89</f>
        <v>0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0</v>
      </c>
      <c r="D92" s="238">
        <f>data!R90</f>
        <v>0</v>
      </c>
      <c r="E92" s="238">
        <f>data!S90</f>
        <v>1190</v>
      </c>
      <c r="F92" s="238">
        <f>data!T90</f>
        <v>0</v>
      </c>
      <c r="G92" s="238">
        <f>data!U90</f>
        <v>1323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0</v>
      </c>
      <c r="D94" s="238">
        <f>data!R92</f>
        <v>147</v>
      </c>
      <c r="E94" s="238">
        <f>data!S92</f>
        <v>147</v>
      </c>
      <c r="F94" s="238">
        <f>data!T92</f>
        <v>0</v>
      </c>
      <c r="G94" s="238">
        <f>data!U92</f>
        <v>147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766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Othello Community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6730</v>
      </c>
      <c r="E105" s="238">
        <f>data!Z59</f>
        <v>0</v>
      </c>
      <c r="F105" s="238">
        <f>data!AA59</f>
        <v>0</v>
      </c>
      <c r="G105" s="250"/>
      <c r="H105" s="238">
        <f>data!AC59</f>
        <v>1764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5.34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1.56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939922</v>
      </c>
      <c r="E107" s="238">
        <f>data!Z61</f>
        <v>0</v>
      </c>
      <c r="F107" s="238">
        <f>data!AA61</f>
        <v>0</v>
      </c>
      <c r="G107" s="238">
        <f>data!AB61</f>
        <v>2121</v>
      </c>
      <c r="H107" s="238">
        <f>data!AC61</f>
        <v>191824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225497</v>
      </c>
      <c r="E108" s="238">
        <f>data!Z62</f>
        <v>0</v>
      </c>
      <c r="F108" s="238">
        <f>data!AA62</f>
        <v>0</v>
      </c>
      <c r="G108" s="238">
        <f>data!AB62</f>
        <v>512</v>
      </c>
      <c r="H108" s="238">
        <f>data!AC62</f>
        <v>46546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51951</v>
      </c>
      <c r="E110" s="238">
        <f>data!Z64</f>
        <v>0</v>
      </c>
      <c r="F110" s="238">
        <f>data!AA64</f>
        <v>0</v>
      </c>
      <c r="G110" s="238">
        <f>data!AB64</f>
        <v>393444</v>
      </c>
      <c r="H110" s="238">
        <f>data!AC64</f>
        <v>36128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642490</v>
      </c>
      <c r="E112" s="238">
        <f>data!Z66</f>
        <v>0</v>
      </c>
      <c r="F112" s="238">
        <f>data!AA66</f>
        <v>0</v>
      </c>
      <c r="G112" s="238">
        <f>data!AB66</f>
        <v>335191</v>
      </c>
      <c r="H112" s="238">
        <f>data!AC66</f>
        <v>203965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46898</v>
      </c>
      <c r="E113" s="238">
        <f>data!Z67</f>
        <v>0</v>
      </c>
      <c r="F113" s="238">
        <f>data!AA67</f>
        <v>0</v>
      </c>
      <c r="G113" s="238">
        <f>data!AB67</f>
        <v>13152</v>
      </c>
      <c r="H113" s="238">
        <f>data!AC67</f>
        <v>5543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0</v>
      </c>
      <c r="D115" s="238">
        <f>data!Y69</f>
        <v>3719</v>
      </c>
      <c r="E115" s="238">
        <f>data!Z69</f>
        <v>0</v>
      </c>
      <c r="F115" s="238">
        <f>data!AA69</f>
        <v>0</v>
      </c>
      <c r="G115" s="238">
        <f>data!AB69</f>
        <v>790</v>
      </c>
      <c r="H115" s="238">
        <f>data!AC69</f>
        <v>4501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0</v>
      </c>
      <c r="D117" s="238">
        <f>data!Y85</f>
        <v>1910477</v>
      </c>
      <c r="E117" s="238">
        <f>data!Z85</f>
        <v>0</v>
      </c>
      <c r="F117" s="238">
        <f>data!AA85</f>
        <v>0</v>
      </c>
      <c r="G117" s="238">
        <f>data!AB85</f>
        <v>745210</v>
      </c>
      <c r="H117" s="238">
        <f>data!AC85</f>
        <v>488507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0</v>
      </c>
      <c r="D119" s="246">
        <f>+data!M690</f>
        <v>1145435</v>
      </c>
      <c r="E119" s="246">
        <f>+data!M691</f>
        <v>0</v>
      </c>
      <c r="F119" s="246">
        <f>+data!M692</f>
        <v>0</v>
      </c>
      <c r="G119" s="246">
        <f>+data!M693</f>
        <v>244547</v>
      </c>
      <c r="H119" s="246">
        <f>+data!M694</f>
        <v>100763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0</v>
      </c>
      <c r="D120" s="238">
        <f>data!Y87</f>
        <v>126663</v>
      </c>
      <c r="E120" s="238">
        <f>data!Z87</f>
        <v>0</v>
      </c>
      <c r="F120" s="238">
        <f>data!AA87</f>
        <v>0</v>
      </c>
      <c r="G120" s="238">
        <f>data!AB87</f>
        <v>450697</v>
      </c>
      <c r="H120" s="238">
        <f>data!AC87</f>
        <v>76030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0</v>
      </c>
      <c r="D121" s="238">
        <f>data!Y88</f>
        <v>10691273</v>
      </c>
      <c r="E121" s="238">
        <f>data!Z88</f>
        <v>0</v>
      </c>
      <c r="F121" s="238">
        <f>data!AA88</f>
        <v>0</v>
      </c>
      <c r="G121" s="238">
        <f>data!AB88</f>
        <v>927957</v>
      </c>
      <c r="H121" s="238">
        <f>data!AC88</f>
        <v>220566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0</v>
      </c>
      <c r="D122" s="238">
        <f>data!Y89</f>
        <v>10817936</v>
      </c>
      <c r="E122" s="238">
        <f>data!Z89</f>
        <v>0</v>
      </c>
      <c r="F122" s="238">
        <f>data!AA89</f>
        <v>0</v>
      </c>
      <c r="G122" s="238">
        <f>data!AB89</f>
        <v>1378654</v>
      </c>
      <c r="H122" s="238">
        <f>data!AC89</f>
        <v>296596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0</v>
      </c>
      <c r="D124" s="238">
        <f>data!Y90</f>
        <v>3655</v>
      </c>
      <c r="E124" s="238">
        <f>data!Z90</f>
        <v>0</v>
      </c>
      <c r="F124" s="238">
        <f>data!AA90</f>
        <v>0</v>
      </c>
      <c r="G124" s="238">
        <f>data!AB90</f>
        <v>1025</v>
      </c>
      <c r="H124" s="238">
        <f>data!AC90</f>
        <v>432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0</v>
      </c>
      <c r="D126" s="238">
        <f>data!Y92</f>
        <v>294</v>
      </c>
      <c r="E126" s="238">
        <f>data!Z92</f>
        <v>0</v>
      </c>
      <c r="F126" s="238">
        <f>data!AA92</f>
        <v>0</v>
      </c>
      <c r="G126" s="238">
        <f>data!AB92</f>
        <v>147</v>
      </c>
      <c r="H126" s="238">
        <f>data!AC92</f>
        <v>147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6129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766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Othello Community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8257</v>
      </c>
      <c r="D137" s="238">
        <f>data!AF59</f>
        <v>0</v>
      </c>
      <c r="E137" s="238">
        <f>data!AG59</f>
        <v>6371</v>
      </c>
      <c r="F137" s="238">
        <f>data!AH59</f>
        <v>918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3.4</v>
      </c>
      <c r="D138" s="245">
        <f>data!AF60</f>
        <v>0</v>
      </c>
      <c r="E138" s="245">
        <f>data!AG60</f>
        <v>8.19</v>
      </c>
      <c r="F138" s="245">
        <f>data!AH60</f>
        <v>9.34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469583</v>
      </c>
      <c r="D139" s="238">
        <f>data!AF61</f>
        <v>0</v>
      </c>
      <c r="E139" s="238">
        <f>data!AG61</f>
        <v>1227071</v>
      </c>
      <c r="F139" s="238">
        <f>data!AH61</f>
        <v>582049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111198</v>
      </c>
      <c r="D140" s="238">
        <f>data!AF62</f>
        <v>0</v>
      </c>
      <c r="E140" s="238">
        <f>data!AG62</f>
        <v>290944</v>
      </c>
      <c r="F140" s="238">
        <f>data!AH62</f>
        <v>139195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6619</v>
      </c>
      <c r="D142" s="238">
        <f>data!AF64</f>
        <v>0</v>
      </c>
      <c r="E142" s="238">
        <f>data!AG64</f>
        <v>145163</v>
      </c>
      <c r="F142" s="238">
        <f>data!AH64</f>
        <v>62496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0</v>
      </c>
      <c r="D144" s="238">
        <f>data!AF66</f>
        <v>0</v>
      </c>
      <c r="E144" s="238">
        <f>data!AG66</f>
        <v>1475480</v>
      </c>
      <c r="F144" s="238">
        <f>data!AH66</f>
        <v>33043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48501</v>
      </c>
      <c r="D145" s="238">
        <f>data!AF67</f>
        <v>0</v>
      </c>
      <c r="E145" s="238">
        <f>data!AG67</f>
        <v>42099</v>
      </c>
      <c r="F145" s="238">
        <f>data!AH67</f>
        <v>461919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7301</v>
      </c>
      <c r="D147" s="238">
        <f>data!AF69</f>
        <v>0</v>
      </c>
      <c r="E147" s="238">
        <f>data!AG69</f>
        <v>5602</v>
      </c>
      <c r="F147" s="238">
        <f>data!AH69</f>
        <v>28362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643202</v>
      </c>
      <c r="D149" s="238">
        <f>data!AF85</f>
        <v>0</v>
      </c>
      <c r="E149" s="238">
        <f>data!AG85</f>
        <v>3186359</v>
      </c>
      <c r="F149" s="238">
        <f>data!AH85</f>
        <v>1307064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400304</v>
      </c>
      <c r="D151" s="246">
        <f>+data!M697</f>
        <v>0</v>
      </c>
      <c r="E151" s="246">
        <f>+data!M698</f>
        <v>1501902</v>
      </c>
      <c r="F151" s="246">
        <f>+data!M699</f>
        <v>2433442</v>
      </c>
      <c r="G151" s="246">
        <f>+data!M700</f>
        <v>0</v>
      </c>
      <c r="H151" s="246">
        <f>+data!M701</f>
        <v>0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11754</v>
      </c>
      <c r="D152" s="238">
        <f>data!AF87</f>
        <v>0</v>
      </c>
      <c r="E152" s="238">
        <f>data!AG87</f>
        <v>2752</v>
      </c>
      <c r="F152" s="238">
        <f>data!AH87</f>
        <v>39856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1085121</v>
      </c>
      <c r="D153" s="238">
        <f>data!AF88</f>
        <v>0</v>
      </c>
      <c r="E153" s="238">
        <f>data!AG88</f>
        <v>13633459</v>
      </c>
      <c r="F153" s="238">
        <f>data!AH88</f>
        <v>1738226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1096875</v>
      </c>
      <c r="D154" s="238">
        <f>data!AF89</f>
        <v>0</v>
      </c>
      <c r="E154" s="238">
        <f>data!AG89</f>
        <v>13636211</v>
      </c>
      <c r="F154" s="238">
        <f>data!AH89</f>
        <v>1778082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3780</v>
      </c>
      <c r="D156" s="238">
        <f>data!AF90</f>
        <v>0</v>
      </c>
      <c r="E156" s="238">
        <f>data!AG90</f>
        <v>3281</v>
      </c>
      <c r="F156" s="238">
        <f>data!AH90</f>
        <v>36000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441</v>
      </c>
      <c r="D158" s="238">
        <f>data!AF92</f>
        <v>0</v>
      </c>
      <c r="E158" s="238">
        <f>data!AG92</f>
        <v>1471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7661</v>
      </c>
      <c r="D159" s="238">
        <f>data!AF93</f>
        <v>0</v>
      </c>
      <c r="E159" s="238">
        <f>data!AG93</f>
        <v>15322</v>
      </c>
      <c r="F159" s="238">
        <f>data!AH93</f>
        <v>3830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Othello Community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Othello Community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4744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9239</v>
      </c>
      <c r="G206" s="238">
        <f>data!AW64</f>
        <v>0</v>
      </c>
      <c r="H206" s="238">
        <f>data!AX64</f>
        <v>0</v>
      </c>
      <c r="I206" s="238">
        <f>data!AY64</f>
        <v>0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489950</v>
      </c>
      <c r="G208" s="238">
        <f>data!AW66</f>
        <v>0</v>
      </c>
      <c r="H208" s="238">
        <f>data!AX66</f>
        <v>0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14371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879</v>
      </c>
      <c r="G211" s="238">
        <f>data!AW69</f>
        <v>0</v>
      </c>
      <c r="H211" s="238">
        <f>data!AX69</f>
        <v>0</v>
      </c>
      <c r="I211" s="238">
        <f>data!AY69</f>
        <v>461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514439</v>
      </c>
      <c r="G213" s="238">
        <f>data!AW85</f>
        <v>0</v>
      </c>
      <c r="H213" s="238">
        <f>data!AX85</f>
        <v>0</v>
      </c>
      <c r="I213" s="238">
        <f>data!AY85</f>
        <v>461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173787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1119144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1119144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1120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1532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Othello Community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4744</v>
      </c>
      <c r="D233" s="238">
        <f>data!BA59</f>
        <v>0</v>
      </c>
      <c r="E233" s="250"/>
      <c r="F233" s="250"/>
      <c r="G233" s="250"/>
      <c r="H233" s="238">
        <f>data!BE59</f>
        <v>85715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6.35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1.66</v>
      </c>
      <c r="H234" s="245">
        <f>data!BE60</f>
        <v>4.75</v>
      </c>
      <c r="I234" s="245">
        <f>data!BF60</f>
        <v>7.07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425237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135748</v>
      </c>
      <c r="H235" s="238">
        <f>data!BE61</f>
        <v>428126</v>
      </c>
      <c r="I235" s="238">
        <f>data!BF61</f>
        <v>412108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101936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32811</v>
      </c>
      <c r="H236" s="238">
        <f>data!BE62</f>
        <v>102169</v>
      </c>
      <c r="I236" s="238">
        <f>data!BF62</f>
        <v>99414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34188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4209</v>
      </c>
      <c r="H238" s="238">
        <f>data!BE64</f>
        <v>141807</v>
      </c>
      <c r="I238" s="238">
        <f>data!BF64</f>
        <v>64329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4966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1696</v>
      </c>
      <c r="H240" s="238">
        <f>data!BE66</f>
        <v>158915</v>
      </c>
      <c r="I240" s="238">
        <f>data!BF66</f>
        <v>91310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25431</v>
      </c>
      <c r="D241" s="238">
        <f>data!BA67</f>
        <v>7288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34695</v>
      </c>
      <c r="I241" s="238">
        <f>data!BF67</f>
        <v>11971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143712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12</v>
      </c>
      <c r="H243" s="238">
        <f>data!BE69</f>
        <v>329889</v>
      </c>
      <c r="I243" s="238">
        <f>data!BF69</f>
        <v>40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735470</v>
      </c>
      <c r="D245" s="238">
        <f>data!BA85</f>
        <v>7288</v>
      </c>
      <c r="E245" s="238">
        <f>data!BB85</f>
        <v>0</v>
      </c>
      <c r="F245" s="238">
        <f>data!BC85</f>
        <v>0</v>
      </c>
      <c r="G245" s="238">
        <f>data!BD85</f>
        <v>174476</v>
      </c>
      <c r="H245" s="238">
        <f>data!BE85</f>
        <v>1195601</v>
      </c>
      <c r="I245" s="238">
        <f>data!BF85</f>
        <v>679172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1982</v>
      </c>
      <c r="D252" s="254">
        <f>data!BA90</f>
        <v>568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2704</v>
      </c>
      <c r="I252" s="254">
        <f>data!BF90</f>
        <v>933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4744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Othello Community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3.15</v>
      </c>
      <c r="H266" s="245">
        <f>data!BL60</f>
        <v>6.21</v>
      </c>
      <c r="I266" s="245">
        <f>data!BM60</f>
        <v>3.55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203858</v>
      </c>
      <c r="H267" s="238">
        <f>data!BL61</f>
        <v>304497</v>
      </c>
      <c r="I267" s="238">
        <f>data!BM61</f>
        <v>328211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48651</v>
      </c>
      <c r="H268" s="238">
        <f>data!BL62</f>
        <v>73587</v>
      </c>
      <c r="I268" s="238">
        <f>data!BM62</f>
        <v>76985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255854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6575</v>
      </c>
      <c r="H270" s="238">
        <f>data!BL64</f>
        <v>13591</v>
      </c>
      <c r="I270" s="238">
        <f>data!BM64</f>
        <v>10909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28596</v>
      </c>
      <c r="H272" s="238">
        <f>data!BL66</f>
        <v>7569</v>
      </c>
      <c r="I272" s="238">
        <f>data!BM66</f>
        <v>1021633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32963</v>
      </c>
      <c r="I275" s="238">
        <f>data!BM69</f>
        <v>153290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0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287680</v>
      </c>
      <c r="H277" s="238">
        <f>data!BL85</f>
        <v>432207</v>
      </c>
      <c r="I277" s="238">
        <f>data!BM85</f>
        <v>1846882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147</v>
      </c>
      <c r="I286" s="254">
        <f>data!BM92</f>
        <v>147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Othello Community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6.45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711204</v>
      </c>
      <c r="D299" s="238">
        <f>data!BO61</f>
        <v>0</v>
      </c>
      <c r="E299" s="238">
        <f>data!BP61</f>
        <v>76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169110</v>
      </c>
      <c r="D300" s="238">
        <f>data!BO62</f>
        <v>0</v>
      </c>
      <c r="E300" s="238">
        <f>data!BP62</f>
        <v>13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7791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37632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181517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52633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95093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1254980</v>
      </c>
      <c r="D309" s="238">
        <f>data!BO85</f>
        <v>0</v>
      </c>
      <c r="E309" s="238">
        <f>data!BP85</f>
        <v>89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4102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Othello Community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4.12</v>
      </c>
      <c r="E330" s="245">
        <f>data!BW60</f>
        <v>0</v>
      </c>
      <c r="F330" s="245">
        <f>data!BX60</f>
        <v>0</v>
      </c>
      <c r="G330" s="245">
        <f>data!BY60</f>
        <v>1.1399999999999999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425827</v>
      </c>
      <c r="E331" s="257">
        <f>data!BW61</f>
        <v>0</v>
      </c>
      <c r="F331" s="257">
        <f>data!BX61</f>
        <v>0</v>
      </c>
      <c r="G331" s="257">
        <f>data!BY61</f>
        <v>237323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102792</v>
      </c>
      <c r="E332" s="257">
        <f>data!BW62</f>
        <v>0</v>
      </c>
      <c r="F332" s="257">
        <f>data!BX62</f>
        <v>0</v>
      </c>
      <c r="G332" s="257">
        <f>data!BY62</f>
        <v>57928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-107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10665</v>
      </c>
      <c r="E334" s="257">
        <f>data!BW64</f>
        <v>0</v>
      </c>
      <c r="F334" s="257">
        <f>data!BX64</f>
        <v>0</v>
      </c>
      <c r="G334" s="257">
        <f>data!BY64</f>
        <v>1041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56862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31667</v>
      </c>
      <c r="E337" s="257">
        <f>data!BW67</f>
        <v>0</v>
      </c>
      <c r="F337" s="257">
        <f>data!BX67</f>
        <v>0</v>
      </c>
      <c r="G337" s="257">
        <f>data!BY67</f>
        <v>2874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766</v>
      </c>
      <c r="E339" s="257">
        <f>data!BW69</f>
        <v>0</v>
      </c>
      <c r="F339" s="257">
        <f>data!BX69</f>
        <v>0</v>
      </c>
      <c r="G339" s="257">
        <f>data!BY69</f>
        <v>3299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628472</v>
      </c>
      <c r="E341" s="238">
        <f>data!BW85</f>
        <v>0</v>
      </c>
      <c r="F341" s="238">
        <f>data!BX85</f>
        <v>0</v>
      </c>
      <c r="G341" s="238">
        <f>data!BY85</f>
        <v>302465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2468</v>
      </c>
      <c r="E348" s="254">
        <f>data!BW90</f>
        <v>0</v>
      </c>
      <c r="F348" s="254">
        <f>data!BX90</f>
        <v>0</v>
      </c>
      <c r="G348" s="254">
        <f>data!BY90</f>
        <v>224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147</v>
      </c>
      <c r="E350" s="254">
        <f>data!BW92</f>
        <v>0</v>
      </c>
      <c r="F350" s="254">
        <f>data!BX92</f>
        <v>0</v>
      </c>
      <c r="G350" s="254">
        <f>data!BY92</f>
        <v>147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Othello Community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114.47999999999999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12270590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2906904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26846</v>
      </c>
      <c r="E365" s="262"/>
      <c r="F365" s="262"/>
      <c r="G365" s="262"/>
      <c r="H365" s="262"/>
      <c r="I365" s="257">
        <f>data!CE63</f>
        <v>290384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2067438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6351697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1099816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0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11744</v>
      </c>
      <c r="E371" s="257">
        <f>data!CD69</f>
        <v>3489095</v>
      </c>
      <c r="F371" s="262"/>
      <c r="G371" s="262"/>
      <c r="H371" s="262"/>
      <c r="I371" s="257">
        <f>data!CE69</f>
        <v>4368528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38590</v>
      </c>
      <c r="E373" s="257">
        <f>data!CD85</f>
        <v>3489095</v>
      </c>
      <c r="F373" s="262"/>
      <c r="G373" s="262"/>
      <c r="H373" s="262"/>
      <c r="I373" s="238">
        <f>data!CE85</f>
        <v>29355357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2155538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14491949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39292197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53784146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85715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4744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13537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75843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29.220000000000002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="80" zoomScaleNormal="80" workbookViewId="0">
      <selection activeCell="D417" sqref="D417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1052</v>
      </c>
    </row>
    <row r="6" spans="1:5" x14ac:dyDescent="0.25">
      <c r="A6" s="11" t="s">
        <v>1053</v>
      </c>
    </row>
    <row r="7" spans="1:5" x14ac:dyDescent="0.25">
      <c r="A7" s="3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A35" s="14"/>
      <c r="B35" s="57"/>
      <c r="C35" s="57"/>
      <c r="D35" s="57"/>
    </row>
    <row r="36" spans="1:83" ht="16.5" x14ac:dyDescent="0.25">
      <c r="A36" s="314" t="s">
        <v>27</v>
      </c>
      <c r="B36" s="315"/>
      <c r="C36" s="315"/>
      <c r="D36" s="315"/>
      <c r="E36" s="316"/>
      <c r="F36" s="316"/>
      <c r="G36" s="317"/>
    </row>
    <row r="37" spans="1:83" ht="16.5" x14ac:dyDescent="0.25">
      <c r="A37" s="318" t="s">
        <v>1054</v>
      </c>
      <c r="B37" s="319"/>
      <c r="C37" s="319"/>
      <c r="D37" s="319"/>
      <c r="E37" s="320"/>
      <c r="F37" s="320"/>
      <c r="G37" s="321"/>
    </row>
    <row r="38" spans="1:83" ht="16.5" x14ac:dyDescent="0.25">
      <c r="A38" s="318" t="s">
        <v>29</v>
      </c>
      <c r="B38" s="319"/>
      <c r="C38" s="319"/>
      <c r="D38" s="319"/>
      <c r="E38" s="320"/>
      <c r="F38" s="320"/>
      <c r="G38" s="321"/>
    </row>
    <row r="39" spans="1:83" ht="16.5" x14ac:dyDescent="0.25">
      <c r="A39" s="318" t="s">
        <v>1055</v>
      </c>
      <c r="B39" s="319"/>
      <c r="C39" s="319"/>
      <c r="D39" s="319"/>
      <c r="E39" s="320"/>
      <c r="F39" s="320"/>
      <c r="G39" s="321"/>
    </row>
    <row r="40" spans="1:83" ht="16.5" x14ac:dyDescent="0.25">
      <c r="A40" s="322" t="s">
        <v>31</v>
      </c>
      <c r="B40" s="323"/>
      <c r="C40" s="323"/>
      <c r="D40" s="323"/>
      <c r="E40" s="324"/>
      <c r="F40" s="324"/>
      <c r="G40" s="325"/>
    </row>
    <row r="41" spans="1:83" ht="16.5" x14ac:dyDescent="0.25">
      <c r="A41" s="14"/>
      <c r="B41" s="57"/>
      <c r="C41" s="57"/>
      <c r="D41" s="57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143475.71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32064.29</v>
      </c>
      <c r="P47" s="273">
        <v>36307.730000000003</v>
      </c>
      <c r="Q47" s="273">
        <v>0</v>
      </c>
      <c r="R47" s="273">
        <v>50119.4</v>
      </c>
      <c r="S47" s="273">
        <v>4070.64</v>
      </c>
      <c r="T47" s="273">
        <v>0</v>
      </c>
      <c r="U47" s="273">
        <v>50336.46</v>
      </c>
      <c r="V47" s="273">
        <v>0</v>
      </c>
      <c r="W47" s="273">
        <v>0</v>
      </c>
      <c r="X47" s="273">
        <v>0</v>
      </c>
      <c r="Y47" s="273">
        <v>67121.209999999992</v>
      </c>
      <c r="Z47" s="273">
        <v>0</v>
      </c>
      <c r="AA47" s="273">
        <v>0</v>
      </c>
      <c r="AB47" s="273">
        <v>226.37</v>
      </c>
      <c r="AC47" s="273">
        <v>13764.52</v>
      </c>
      <c r="AD47" s="273">
        <v>0</v>
      </c>
      <c r="AE47" s="273">
        <v>31746.22</v>
      </c>
      <c r="AF47" s="273">
        <v>0</v>
      </c>
      <c r="AG47" s="273">
        <v>80233.539999999994</v>
      </c>
      <c r="AH47" s="273">
        <v>41142.9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27241.15</v>
      </c>
      <c r="BA47" s="273">
        <v>0</v>
      </c>
      <c r="BB47" s="273">
        <v>0</v>
      </c>
      <c r="BC47" s="273">
        <v>0</v>
      </c>
      <c r="BD47" s="273">
        <v>9798.43</v>
      </c>
      <c r="BE47" s="273">
        <v>27713.01</v>
      </c>
      <c r="BF47" s="273">
        <v>27892.83</v>
      </c>
      <c r="BG47" s="273">
        <v>0</v>
      </c>
      <c r="BH47" s="273">
        <v>0</v>
      </c>
      <c r="BI47" s="273">
        <v>0</v>
      </c>
      <c r="BJ47" s="273">
        <v>0</v>
      </c>
      <c r="BK47" s="273">
        <v>15558.81</v>
      </c>
      <c r="BL47" s="273">
        <v>22161.55</v>
      </c>
      <c r="BM47" s="273">
        <v>23028.93</v>
      </c>
      <c r="BN47" s="273">
        <v>47696.12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29439.14</v>
      </c>
      <c r="BW47" s="273">
        <v>0</v>
      </c>
      <c r="BX47" s="273">
        <v>0</v>
      </c>
      <c r="BY47" s="273">
        <v>14311.56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795450.52000000025</v>
      </c>
    </row>
    <row r="48" spans="1:83" x14ac:dyDescent="0.25">
      <c r="A48" s="25" t="s">
        <v>231</v>
      </c>
      <c r="B48" s="272">
        <v>1904683.3</v>
      </c>
      <c r="C48" s="25">
        <v>0</v>
      </c>
      <c r="D48" s="25">
        <v>0</v>
      </c>
      <c r="E48" s="25">
        <v>342114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78273</v>
      </c>
      <c r="P48" s="25">
        <v>85979</v>
      </c>
      <c r="Q48" s="25">
        <v>0</v>
      </c>
      <c r="R48" s="25">
        <v>152777</v>
      </c>
      <c r="S48" s="25">
        <v>9930</v>
      </c>
      <c r="T48" s="25">
        <v>0</v>
      </c>
      <c r="U48" s="25">
        <v>116103</v>
      </c>
      <c r="V48" s="25">
        <v>0</v>
      </c>
      <c r="W48" s="25">
        <v>0</v>
      </c>
      <c r="X48" s="25">
        <v>0</v>
      </c>
      <c r="Y48" s="25">
        <v>155898</v>
      </c>
      <c r="Z48" s="25">
        <v>0</v>
      </c>
      <c r="AA48" s="25">
        <v>0</v>
      </c>
      <c r="AB48" s="25">
        <v>502</v>
      </c>
      <c r="AC48" s="25">
        <v>32024</v>
      </c>
      <c r="AD48" s="25">
        <v>0</v>
      </c>
      <c r="AE48" s="25">
        <v>79808</v>
      </c>
      <c r="AF48" s="25">
        <v>0</v>
      </c>
      <c r="AG48" s="25">
        <v>189164</v>
      </c>
      <c r="AH48" s="25">
        <v>95864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63791</v>
      </c>
      <c r="BA48" s="25">
        <v>0</v>
      </c>
      <c r="BB48" s="25">
        <v>0</v>
      </c>
      <c r="BC48" s="25">
        <v>0</v>
      </c>
      <c r="BD48" s="25">
        <v>22481</v>
      </c>
      <c r="BE48" s="25">
        <v>64022</v>
      </c>
      <c r="BF48" s="25">
        <v>65087</v>
      </c>
      <c r="BG48" s="25">
        <v>0</v>
      </c>
      <c r="BH48" s="25">
        <v>0</v>
      </c>
      <c r="BI48" s="25">
        <v>0</v>
      </c>
      <c r="BJ48" s="25">
        <v>0</v>
      </c>
      <c r="BK48" s="25">
        <v>35787</v>
      </c>
      <c r="BL48" s="25">
        <v>50404</v>
      </c>
      <c r="BM48" s="25">
        <v>50120</v>
      </c>
      <c r="BN48" s="25">
        <v>111936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69221</v>
      </c>
      <c r="BW48" s="25">
        <v>0</v>
      </c>
      <c r="BX48" s="25">
        <v>0</v>
      </c>
      <c r="BY48" s="25">
        <v>33401</v>
      </c>
      <c r="BZ48" s="25">
        <v>0</v>
      </c>
      <c r="CA48" s="25">
        <v>0</v>
      </c>
      <c r="CB48" s="25">
        <v>0</v>
      </c>
      <c r="CC48" s="25">
        <v>0</v>
      </c>
      <c r="CD48" s="25" t="s">
        <v>1056</v>
      </c>
      <c r="CE48" s="25" t="s">
        <v>1056</v>
      </c>
    </row>
    <row r="49" spans="1:83" x14ac:dyDescent="0.25">
      <c r="A49" s="16" t="s">
        <v>232</v>
      </c>
      <c r="B49" s="25">
        <v>1904683.3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272">
        <v>974818.43</v>
      </c>
      <c r="C52" s="25">
        <v>0</v>
      </c>
      <c r="D52" s="25">
        <v>0</v>
      </c>
      <c r="E52" s="25">
        <v>234062</v>
      </c>
      <c r="F52" s="25">
        <v>0</v>
      </c>
      <c r="G52" s="25">
        <v>0</v>
      </c>
      <c r="H52" s="25">
        <v>0</v>
      </c>
      <c r="I52" s="25">
        <v>0</v>
      </c>
      <c r="J52" s="25">
        <v>3529</v>
      </c>
      <c r="K52" s="25">
        <v>0</v>
      </c>
      <c r="L52" s="25">
        <v>0</v>
      </c>
      <c r="M52" s="25">
        <v>0</v>
      </c>
      <c r="N52" s="25">
        <v>0</v>
      </c>
      <c r="O52" s="25">
        <v>85178</v>
      </c>
      <c r="P52" s="25">
        <v>87590</v>
      </c>
      <c r="Q52" s="25">
        <v>0</v>
      </c>
      <c r="R52" s="25">
        <v>0</v>
      </c>
      <c r="S52" s="25">
        <v>23334</v>
      </c>
      <c r="T52" s="25">
        <v>0</v>
      </c>
      <c r="U52" s="25">
        <v>25942</v>
      </c>
      <c r="V52" s="25">
        <v>0</v>
      </c>
      <c r="W52" s="25">
        <v>0</v>
      </c>
      <c r="X52" s="25">
        <v>0</v>
      </c>
      <c r="Y52" s="25">
        <v>71668</v>
      </c>
      <c r="Z52" s="25">
        <v>0</v>
      </c>
      <c r="AA52" s="25">
        <v>0</v>
      </c>
      <c r="AB52" s="25">
        <v>20098</v>
      </c>
      <c r="AC52" s="25">
        <v>8471</v>
      </c>
      <c r="AD52" s="25">
        <v>0</v>
      </c>
      <c r="AE52" s="25">
        <v>74119</v>
      </c>
      <c r="AF52" s="25">
        <v>0</v>
      </c>
      <c r="AG52" s="25">
        <v>64334</v>
      </c>
      <c r="AH52" s="25">
        <v>42667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21961</v>
      </c>
      <c r="AW52" s="25">
        <v>0</v>
      </c>
      <c r="AX52" s="25">
        <v>0</v>
      </c>
      <c r="AY52" s="25">
        <v>0</v>
      </c>
      <c r="AZ52" s="25">
        <v>38863</v>
      </c>
      <c r="BA52" s="25">
        <v>11137</v>
      </c>
      <c r="BB52" s="25">
        <v>0</v>
      </c>
      <c r="BC52" s="25">
        <v>0</v>
      </c>
      <c r="BD52" s="25">
        <v>0</v>
      </c>
      <c r="BE52" s="25">
        <v>53020</v>
      </c>
      <c r="BF52" s="25">
        <v>18294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37765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48393</v>
      </c>
      <c r="BW52" s="25">
        <v>0</v>
      </c>
      <c r="BX52" s="25">
        <v>0</v>
      </c>
      <c r="BY52" s="25">
        <v>4392</v>
      </c>
      <c r="BZ52" s="25">
        <v>0</v>
      </c>
      <c r="CA52" s="25">
        <v>0</v>
      </c>
      <c r="CB52" s="25">
        <v>0</v>
      </c>
      <c r="CC52" s="25">
        <v>0</v>
      </c>
      <c r="CD52" s="25" t="s">
        <v>1056</v>
      </c>
      <c r="CE52" s="25" t="s">
        <v>1056</v>
      </c>
    </row>
    <row r="53" spans="1:83" x14ac:dyDescent="0.25">
      <c r="A53" s="16" t="s">
        <v>232</v>
      </c>
      <c r="B53" s="25">
        <v>974818.43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1066</v>
      </c>
      <c r="F59" s="273">
        <v>0</v>
      </c>
      <c r="G59" s="273">
        <v>0</v>
      </c>
      <c r="H59" s="273">
        <v>0</v>
      </c>
      <c r="I59" s="273">
        <v>0</v>
      </c>
      <c r="J59" s="273">
        <v>551</v>
      </c>
      <c r="K59" s="273">
        <v>0</v>
      </c>
      <c r="L59" s="273">
        <v>0</v>
      </c>
      <c r="M59" s="273">
        <v>0</v>
      </c>
      <c r="N59" s="273">
        <v>0</v>
      </c>
      <c r="O59" s="273">
        <v>402</v>
      </c>
      <c r="P59" s="326">
        <v>31981</v>
      </c>
      <c r="Q59" s="327">
        <v>0</v>
      </c>
      <c r="R59" s="327">
        <v>52608</v>
      </c>
      <c r="S59" s="328">
        <v>0</v>
      </c>
      <c r="T59" s="328">
        <v>0</v>
      </c>
      <c r="U59" s="329">
        <v>31981</v>
      </c>
      <c r="V59" s="327">
        <v>0</v>
      </c>
      <c r="W59" s="327">
        <v>0</v>
      </c>
      <c r="X59" s="327">
        <v>0</v>
      </c>
      <c r="Y59" s="327">
        <v>6373</v>
      </c>
      <c r="Z59" s="327">
        <v>0</v>
      </c>
      <c r="AA59" s="327">
        <v>0</v>
      </c>
      <c r="AB59" s="328">
        <v>0</v>
      </c>
      <c r="AC59" s="327">
        <v>1358</v>
      </c>
      <c r="AD59" s="327">
        <v>0</v>
      </c>
      <c r="AE59" s="327">
        <v>8114</v>
      </c>
      <c r="AF59" s="327">
        <v>0</v>
      </c>
      <c r="AG59" s="327">
        <v>5955</v>
      </c>
      <c r="AH59" s="327">
        <v>730</v>
      </c>
      <c r="AI59" s="327">
        <v>0</v>
      </c>
      <c r="AJ59" s="327">
        <v>0</v>
      </c>
      <c r="AK59" s="327">
        <v>0</v>
      </c>
      <c r="AL59" s="327">
        <v>0</v>
      </c>
      <c r="AM59" s="327">
        <v>0</v>
      </c>
      <c r="AN59" s="327">
        <v>0</v>
      </c>
      <c r="AO59" s="327">
        <v>0</v>
      </c>
      <c r="AP59" s="327">
        <v>0</v>
      </c>
      <c r="AQ59" s="327">
        <v>0</v>
      </c>
      <c r="AR59" s="327">
        <v>0</v>
      </c>
      <c r="AS59" s="327">
        <v>0</v>
      </c>
      <c r="AT59" s="327">
        <v>0</v>
      </c>
      <c r="AU59" s="327">
        <v>0</v>
      </c>
      <c r="AV59" s="328">
        <v>0</v>
      </c>
      <c r="AW59" s="328">
        <v>0</v>
      </c>
      <c r="AX59" s="328">
        <v>0</v>
      </c>
      <c r="AY59" s="327">
        <v>4741</v>
      </c>
      <c r="AZ59" s="327">
        <v>4741</v>
      </c>
      <c r="BA59" s="328">
        <v>0</v>
      </c>
      <c r="BB59" s="328">
        <v>0</v>
      </c>
      <c r="BC59" s="328">
        <v>0</v>
      </c>
      <c r="BD59" s="328">
        <v>0</v>
      </c>
      <c r="BE59" s="327">
        <v>49715</v>
      </c>
      <c r="BF59" s="328">
        <v>0</v>
      </c>
      <c r="BG59" s="328">
        <v>0</v>
      </c>
      <c r="BH59" s="328">
        <v>0</v>
      </c>
      <c r="BI59" s="328">
        <v>0</v>
      </c>
      <c r="BJ59" s="328">
        <v>0</v>
      </c>
      <c r="BK59" s="328">
        <v>0</v>
      </c>
      <c r="BL59" s="328">
        <v>0</v>
      </c>
      <c r="BM59" s="328">
        <v>0</v>
      </c>
      <c r="BN59" s="328">
        <v>0</v>
      </c>
      <c r="BO59" s="328">
        <v>0</v>
      </c>
      <c r="BP59" s="328">
        <v>0</v>
      </c>
      <c r="BQ59" s="328">
        <v>0</v>
      </c>
      <c r="BR59" s="328">
        <v>0</v>
      </c>
      <c r="BS59" s="328">
        <v>0</v>
      </c>
      <c r="BT59" s="328">
        <v>0</v>
      </c>
      <c r="BU59" s="328">
        <v>0</v>
      </c>
      <c r="BV59" s="328">
        <v>0</v>
      </c>
      <c r="BW59" s="328">
        <v>0</v>
      </c>
      <c r="BX59" s="328">
        <v>0</v>
      </c>
      <c r="BY59" s="328">
        <v>0</v>
      </c>
      <c r="BZ59" s="328">
        <v>0</v>
      </c>
      <c r="CA59" s="328">
        <v>0</v>
      </c>
      <c r="CB59" s="328">
        <v>0</v>
      </c>
      <c r="CC59" s="328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16.07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2.44</v>
      </c>
      <c r="P60" s="326">
        <v>5.25</v>
      </c>
      <c r="Q60" s="326">
        <v>0</v>
      </c>
      <c r="R60" s="326">
        <v>4.5599999999999996</v>
      </c>
      <c r="S60" s="278">
        <v>0.74</v>
      </c>
      <c r="T60" s="278">
        <v>0</v>
      </c>
      <c r="U60" s="330">
        <v>6.92</v>
      </c>
      <c r="V60" s="326">
        <v>0</v>
      </c>
      <c r="W60" s="326">
        <v>0</v>
      </c>
      <c r="X60" s="326">
        <v>0</v>
      </c>
      <c r="Y60" s="326">
        <v>5.46</v>
      </c>
      <c r="Z60" s="326">
        <v>0</v>
      </c>
      <c r="AA60" s="326">
        <v>0</v>
      </c>
      <c r="AB60" s="278">
        <v>0</v>
      </c>
      <c r="AC60" s="326">
        <v>1.78</v>
      </c>
      <c r="AD60" s="326">
        <v>0</v>
      </c>
      <c r="AE60" s="326">
        <v>3.29</v>
      </c>
      <c r="AF60" s="326">
        <v>0</v>
      </c>
      <c r="AG60" s="326">
        <v>8.34</v>
      </c>
      <c r="AH60" s="326">
        <v>8.82</v>
      </c>
      <c r="AI60" s="326">
        <v>0</v>
      </c>
      <c r="AJ60" s="326">
        <v>0</v>
      </c>
      <c r="AK60" s="326">
        <v>0</v>
      </c>
      <c r="AL60" s="326">
        <v>0</v>
      </c>
      <c r="AM60" s="326">
        <v>0</v>
      </c>
      <c r="AN60" s="326">
        <v>0</v>
      </c>
      <c r="AO60" s="326">
        <v>0</v>
      </c>
      <c r="AP60" s="326">
        <v>0</v>
      </c>
      <c r="AQ60" s="326">
        <v>0</v>
      </c>
      <c r="AR60" s="326">
        <v>0</v>
      </c>
      <c r="AS60" s="326">
        <v>0</v>
      </c>
      <c r="AT60" s="326">
        <v>0</v>
      </c>
      <c r="AU60" s="326">
        <v>0</v>
      </c>
      <c r="AV60" s="278">
        <v>0</v>
      </c>
      <c r="AW60" s="278">
        <v>0</v>
      </c>
      <c r="AX60" s="278">
        <v>0</v>
      </c>
      <c r="AY60" s="326">
        <v>0</v>
      </c>
      <c r="AZ60" s="326">
        <v>5.77</v>
      </c>
      <c r="BA60" s="278">
        <v>0</v>
      </c>
      <c r="BB60" s="278">
        <v>0</v>
      </c>
      <c r="BC60" s="278">
        <v>0</v>
      </c>
      <c r="BD60" s="278">
        <v>1.74</v>
      </c>
      <c r="BE60" s="326">
        <v>4.33</v>
      </c>
      <c r="BF60" s="278">
        <v>6.64</v>
      </c>
      <c r="BG60" s="278">
        <v>0</v>
      </c>
      <c r="BH60" s="278">
        <v>0</v>
      </c>
      <c r="BI60" s="278">
        <v>0</v>
      </c>
      <c r="BJ60" s="278">
        <v>0</v>
      </c>
      <c r="BK60" s="278">
        <v>4.07</v>
      </c>
      <c r="BL60" s="278">
        <v>5.96</v>
      </c>
      <c r="BM60" s="278">
        <v>3.21</v>
      </c>
      <c r="BN60" s="278">
        <v>6.72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4.4800000000000004</v>
      </c>
      <c r="BW60" s="278">
        <v>0</v>
      </c>
      <c r="BX60" s="278">
        <v>0</v>
      </c>
      <c r="BY60" s="278">
        <v>0.91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107.49999999999999</v>
      </c>
    </row>
    <row r="61" spans="1:83" x14ac:dyDescent="0.25">
      <c r="A61" s="31" t="s">
        <v>262</v>
      </c>
      <c r="B61" s="16"/>
      <c r="C61" s="273">
        <v>0</v>
      </c>
      <c r="D61" s="273">
        <v>0</v>
      </c>
      <c r="E61" s="273">
        <v>1978737.38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452722.1</v>
      </c>
      <c r="P61" s="327">
        <v>497292.64</v>
      </c>
      <c r="Q61" s="327">
        <v>0</v>
      </c>
      <c r="R61" s="327">
        <v>883638.02</v>
      </c>
      <c r="S61" s="280">
        <v>57430.99</v>
      </c>
      <c r="T61" s="280">
        <v>0</v>
      </c>
      <c r="U61" s="329">
        <v>671520.16</v>
      </c>
      <c r="V61" s="327">
        <v>0</v>
      </c>
      <c r="W61" s="327">
        <v>0</v>
      </c>
      <c r="X61" s="327">
        <v>0</v>
      </c>
      <c r="Y61" s="327">
        <v>901689.72</v>
      </c>
      <c r="Z61" s="327">
        <v>0</v>
      </c>
      <c r="AA61" s="327">
        <v>0</v>
      </c>
      <c r="AB61" s="281">
        <v>2901.73</v>
      </c>
      <c r="AC61" s="327">
        <v>185220.01</v>
      </c>
      <c r="AD61" s="327">
        <v>0</v>
      </c>
      <c r="AE61" s="327">
        <v>461595.07</v>
      </c>
      <c r="AF61" s="327">
        <v>0</v>
      </c>
      <c r="AG61" s="327">
        <v>1094097.17</v>
      </c>
      <c r="AH61" s="327">
        <v>554461.65</v>
      </c>
      <c r="AI61" s="327">
        <v>0</v>
      </c>
      <c r="AJ61" s="327">
        <v>0</v>
      </c>
      <c r="AK61" s="327">
        <v>0</v>
      </c>
      <c r="AL61" s="327">
        <v>0</v>
      </c>
      <c r="AM61" s="327">
        <v>0</v>
      </c>
      <c r="AN61" s="327">
        <v>0</v>
      </c>
      <c r="AO61" s="327">
        <v>0</v>
      </c>
      <c r="AP61" s="327">
        <v>0</v>
      </c>
      <c r="AQ61" s="327">
        <v>0</v>
      </c>
      <c r="AR61" s="327">
        <v>0</v>
      </c>
      <c r="AS61" s="327">
        <v>0</v>
      </c>
      <c r="AT61" s="327">
        <v>0</v>
      </c>
      <c r="AU61" s="327">
        <v>0</v>
      </c>
      <c r="AV61" s="280">
        <v>0</v>
      </c>
      <c r="AW61" s="280">
        <v>0</v>
      </c>
      <c r="AX61" s="280">
        <v>0</v>
      </c>
      <c r="AY61" s="327">
        <v>0</v>
      </c>
      <c r="AZ61" s="327">
        <v>368960.37</v>
      </c>
      <c r="BA61" s="280">
        <v>0</v>
      </c>
      <c r="BB61" s="280">
        <v>0</v>
      </c>
      <c r="BC61" s="280">
        <v>0</v>
      </c>
      <c r="BD61" s="280">
        <v>130029.09</v>
      </c>
      <c r="BE61" s="327">
        <v>370291.49</v>
      </c>
      <c r="BF61" s="280">
        <v>376454.03</v>
      </c>
      <c r="BG61" s="280">
        <v>0</v>
      </c>
      <c r="BH61" s="280">
        <v>0</v>
      </c>
      <c r="BI61" s="280">
        <v>0</v>
      </c>
      <c r="BJ61" s="280">
        <v>0</v>
      </c>
      <c r="BK61" s="280">
        <v>206987.31</v>
      </c>
      <c r="BL61" s="280">
        <v>291528.76</v>
      </c>
      <c r="BM61" s="280">
        <v>289884.2</v>
      </c>
      <c r="BN61" s="280">
        <v>647419.12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400362.76</v>
      </c>
      <c r="BW61" s="280">
        <v>0</v>
      </c>
      <c r="BX61" s="280">
        <v>0</v>
      </c>
      <c r="BY61" s="280">
        <v>193184.34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11016408.109999998</v>
      </c>
    </row>
    <row r="62" spans="1:83" x14ac:dyDescent="0.25">
      <c r="A62" s="31" t="s">
        <v>10</v>
      </c>
      <c r="B62" s="16"/>
      <c r="C62" s="25">
        <v>0</v>
      </c>
      <c r="D62" s="25">
        <v>0</v>
      </c>
      <c r="E62" s="25">
        <v>485590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110337</v>
      </c>
      <c r="P62" s="25">
        <v>122287</v>
      </c>
      <c r="Q62" s="25">
        <v>0</v>
      </c>
      <c r="R62" s="25">
        <v>202896</v>
      </c>
      <c r="S62" s="25">
        <v>14001</v>
      </c>
      <c r="T62" s="25">
        <v>0</v>
      </c>
      <c r="U62" s="25">
        <v>166439</v>
      </c>
      <c r="V62" s="25">
        <v>0</v>
      </c>
      <c r="W62" s="25">
        <v>0</v>
      </c>
      <c r="X62" s="25">
        <v>0</v>
      </c>
      <c r="Y62" s="25">
        <v>223019</v>
      </c>
      <c r="Z62" s="25">
        <v>0</v>
      </c>
      <c r="AA62" s="25">
        <v>0</v>
      </c>
      <c r="AB62" s="25">
        <v>728</v>
      </c>
      <c r="AC62" s="25">
        <v>45789</v>
      </c>
      <c r="AD62" s="25">
        <v>0</v>
      </c>
      <c r="AE62" s="25">
        <v>111554</v>
      </c>
      <c r="AF62" s="25">
        <v>0</v>
      </c>
      <c r="AG62" s="25">
        <v>269398</v>
      </c>
      <c r="AH62" s="25">
        <v>137007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91032</v>
      </c>
      <c r="BA62" s="25">
        <v>0</v>
      </c>
      <c r="BB62" s="25">
        <v>0</v>
      </c>
      <c r="BC62" s="25">
        <v>0</v>
      </c>
      <c r="BD62" s="25">
        <v>32279</v>
      </c>
      <c r="BE62" s="25">
        <v>91735</v>
      </c>
      <c r="BF62" s="25">
        <v>92980</v>
      </c>
      <c r="BG62" s="25">
        <v>0</v>
      </c>
      <c r="BH62" s="25">
        <v>0</v>
      </c>
      <c r="BI62" s="25">
        <v>0</v>
      </c>
      <c r="BJ62" s="25">
        <v>0</v>
      </c>
      <c r="BK62" s="25">
        <v>51346</v>
      </c>
      <c r="BL62" s="25">
        <v>72566</v>
      </c>
      <c r="BM62" s="25">
        <v>73149</v>
      </c>
      <c r="BN62" s="25">
        <v>159632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98660</v>
      </c>
      <c r="BW62" s="25">
        <v>0</v>
      </c>
      <c r="BX62" s="25">
        <v>0</v>
      </c>
      <c r="BY62" s="25">
        <v>47713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2700137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7">
        <v>0</v>
      </c>
      <c r="Q63" s="327">
        <v>0</v>
      </c>
      <c r="R63" s="327">
        <v>0</v>
      </c>
      <c r="S63" s="280">
        <v>0</v>
      </c>
      <c r="T63" s="280">
        <v>0</v>
      </c>
      <c r="U63" s="329">
        <v>0</v>
      </c>
      <c r="V63" s="327">
        <v>0</v>
      </c>
      <c r="W63" s="327">
        <v>0</v>
      </c>
      <c r="X63" s="327">
        <v>0</v>
      </c>
      <c r="Y63" s="327">
        <v>0</v>
      </c>
      <c r="Z63" s="327">
        <v>0</v>
      </c>
      <c r="AA63" s="327">
        <v>0</v>
      </c>
      <c r="AB63" s="281">
        <v>0</v>
      </c>
      <c r="AC63" s="327">
        <v>0</v>
      </c>
      <c r="AD63" s="327">
        <v>0</v>
      </c>
      <c r="AE63" s="327">
        <v>0</v>
      </c>
      <c r="AF63" s="327">
        <v>0</v>
      </c>
      <c r="AG63" s="327">
        <v>0</v>
      </c>
      <c r="AH63" s="327">
        <v>0</v>
      </c>
      <c r="AI63" s="327">
        <v>0</v>
      </c>
      <c r="AJ63" s="327">
        <v>0</v>
      </c>
      <c r="AK63" s="327">
        <v>0</v>
      </c>
      <c r="AL63" s="327">
        <v>0</v>
      </c>
      <c r="AM63" s="327">
        <v>0</v>
      </c>
      <c r="AN63" s="327">
        <v>0</v>
      </c>
      <c r="AO63" s="327">
        <v>0</v>
      </c>
      <c r="AP63" s="327">
        <v>0</v>
      </c>
      <c r="AQ63" s="327">
        <v>0</v>
      </c>
      <c r="AR63" s="327">
        <v>0</v>
      </c>
      <c r="AS63" s="327">
        <v>0</v>
      </c>
      <c r="AT63" s="327">
        <v>0</v>
      </c>
      <c r="AU63" s="327">
        <v>0</v>
      </c>
      <c r="AV63" s="280">
        <v>0</v>
      </c>
      <c r="AW63" s="280">
        <v>0</v>
      </c>
      <c r="AX63" s="280">
        <v>0</v>
      </c>
      <c r="AY63" s="327">
        <v>0</v>
      </c>
      <c r="AZ63" s="327">
        <v>0</v>
      </c>
      <c r="BA63" s="280">
        <v>0</v>
      </c>
      <c r="BB63" s="280">
        <v>0</v>
      </c>
      <c r="BC63" s="280">
        <v>0</v>
      </c>
      <c r="BD63" s="280">
        <v>0</v>
      </c>
      <c r="BE63" s="327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41353.339999999997</v>
      </c>
      <c r="BL63" s="280">
        <v>0</v>
      </c>
      <c r="BM63" s="280">
        <v>110817.12</v>
      </c>
      <c r="BN63" s="280">
        <v>2220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28960.880000000001</v>
      </c>
      <c r="CD63" s="24" t="s">
        <v>247</v>
      </c>
      <c r="CE63" s="25">
        <v>183351.34</v>
      </c>
    </row>
    <row r="64" spans="1:83" x14ac:dyDescent="0.25">
      <c r="A64" s="31" t="s">
        <v>264</v>
      </c>
      <c r="B64" s="16"/>
      <c r="C64" s="273">
        <v>0</v>
      </c>
      <c r="D64" s="273">
        <v>0</v>
      </c>
      <c r="E64" s="273">
        <v>127493.34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68413.98</v>
      </c>
      <c r="P64" s="327">
        <v>160987.37</v>
      </c>
      <c r="Q64" s="327">
        <v>0</v>
      </c>
      <c r="R64" s="327">
        <v>22805.93</v>
      </c>
      <c r="S64" s="280">
        <v>4685.82</v>
      </c>
      <c r="T64" s="280">
        <v>0</v>
      </c>
      <c r="U64" s="329">
        <v>466078.93000000011</v>
      </c>
      <c r="V64" s="327">
        <v>132.80000000000001</v>
      </c>
      <c r="W64" s="327">
        <v>0</v>
      </c>
      <c r="X64" s="327">
        <v>0</v>
      </c>
      <c r="Y64" s="327">
        <v>51602.369999999995</v>
      </c>
      <c r="Z64" s="327">
        <v>0</v>
      </c>
      <c r="AA64" s="327">
        <v>0</v>
      </c>
      <c r="AB64" s="281">
        <v>375368.66999999993</v>
      </c>
      <c r="AC64" s="327">
        <v>28206.78</v>
      </c>
      <c r="AD64" s="327">
        <v>0</v>
      </c>
      <c r="AE64" s="327">
        <v>1871.94</v>
      </c>
      <c r="AF64" s="327">
        <v>0</v>
      </c>
      <c r="AG64" s="327">
        <v>136042.09</v>
      </c>
      <c r="AH64" s="327">
        <v>26248.01</v>
      </c>
      <c r="AI64" s="327">
        <v>0</v>
      </c>
      <c r="AJ64" s="327">
        <v>0</v>
      </c>
      <c r="AK64" s="327">
        <v>0</v>
      </c>
      <c r="AL64" s="327">
        <v>0</v>
      </c>
      <c r="AM64" s="327">
        <v>0</v>
      </c>
      <c r="AN64" s="327">
        <v>0</v>
      </c>
      <c r="AO64" s="327">
        <v>0</v>
      </c>
      <c r="AP64" s="327">
        <v>0</v>
      </c>
      <c r="AQ64" s="327">
        <v>0</v>
      </c>
      <c r="AR64" s="327">
        <v>0</v>
      </c>
      <c r="AS64" s="327">
        <v>0</v>
      </c>
      <c r="AT64" s="327">
        <v>0</v>
      </c>
      <c r="AU64" s="327">
        <v>0</v>
      </c>
      <c r="AV64" s="280">
        <v>2866.16</v>
      </c>
      <c r="AW64" s="280">
        <v>0</v>
      </c>
      <c r="AX64" s="280">
        <v>0</v>
      </c>
      <c r="AY64" s="327">
        <v>0</v>
      </c>
      <c r="AZ64" s="327">
        <v>31915.78</v>
      </c>
      <c r="BA64" s="280">
        <v>0</v>
      </c>
      <c r="BB64" s="280">
        <v>0</v>
      </c>
      <c r="BC64" s="280">
        <v>0</v>
      </c>
      <c r="BD64" s="280">
        <v>2598.1999999999998</v>
      </c>
      <c r="BE64" s="327">
        <v>112727.7</v>
      </c>
      <c r="BF64" s="280">
        <v>66325.78</v>
      </c>
      <c r="BG64" s="280">
        <v>0</v>
      </c>
      <c r="BH64" s="280">
        <v>0</v>
      </c>
      <c r="BI64" s="280">
        <v>0</v>
      </c>
      <c r="BJ64" s="280">
        <v>0</v>
      </c>
      <c r="BK64" s="280">
        <v>4927.96</v>
      </c>
      <c r="BL64" s="280">
        <v>10482.029999999999</v>
      </c>
      <c r="BM64" s="280">
        <v>2808.14</v>
      </c>
      <c r="BN64" s="280">
        <v>13505.94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15274.24</v>
      </c>
      <c r="BW64" s="280">
        <v>0</v>
      </c>
      <c r="BX64" s="280">
        <v>0</v>
      </c>
      <c r="BY64" s="280">
        <v>70.94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1733440.8999999997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7">
        <v>0</v>
      </c>
      <c r="Q65" s="327">
        <v>0</v>
      </c>
      <c r="R65" s="327">
        <v>0</v>
      </c>
      <c r="S65" s="280">
        <v>0</v>
      </c>
      <c r="T65" s="280">
        <v>0</v>
      </c>
      <c r="U65" s="329">
        <v>0</v>
      </c>
      <c r="V65" s="327">
        <v>0</v>
      </c>
      <c r="W65" s="327">
        <v>0</v>
      </c>
      <c r="X65" s="327">
        <v>0</v>
      </c>
      <c r="Y65" s="327">
        <v>0</v>
      </c>
      <c r="Z65" s="327">
        <v>0</v>
      </c>
      <c r="AA65" s="327">
        <v>0</v>
      </c>
      <c r="AB65" s="281">
        <v>0</v>
      </c>
      <c r="AC65" s="327">
        <v>0</v>
      </c>
      <c r="AD65" s="327">
        <v>0</v>
      </c>
      <c r="AE65" s="327">
        <v>0</v>
      </c>
      <c r="AF65" s="327">
        <v>0</v>
      </c>
      <c r="AG65" s="327">
        <v>0</v>
      </c>
      <c r="AH65" s="327">
        <v>0</v>
      </c>
      <c r="AI65" s="327">
        <v>0</v>
      </c>
      <c r="AJ65" s="327">
        <v>0</v>
      </c>
      <c r="AK65" s="327">
        <v>0</v>
      </c>
      <c r="AL65" s="327">
        <v>0</v>
      </c>
      <c r="AM65" s="327">
        <v>0</v>
      </c>
      <c r="AN65" s="327">
        <v>0</v>
      </c>
      <c r="AO65" s="327">
        <v>0</v>
      </c>
      <c r="AP65" s="327">
        <v>0</v>
      </c>
      <c r="AQ65" s="327">
        <v>0</v>
      </c>
      <c r="AR65" s="327">
        <v>0</v>
      </c>
      <c r="AS65" s="327">
        <v>0</v>
      </c>
      <c r="AT65" s="327">
        <v>0</v>
      </c>
      <c r="AU65" s="327">
        <v>0</v>
      </c>
      <c r="AV65" s="280">
        <v>0</v>
      </c>
      <c r="AW65" s="280">
        <v>0</v>
      </c>
      <c r="AX65" s="280">
        <v>0</v>
      </c>
      <c r="AY65" s="327">
        <v>0</v>
      </c>
      <c r="AZ65" s="327">
        <v>0</v>
      </c>
      <c r="BA65" s="280">
        <v>0</v>
      </c>
      <c r="BB65" s="280">
        <v>0</v>
      </c>
      <c r="BC65" s="280">
        <v>0</v>
      </c>
      <c r="BD65" s="280">
        <v>0</v>
      </c>
      <c r="BE65" s="327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0</v>
      </c>
      <c r="D66" s="273">
        <v>0</v>
      </c>
      <c r="E66" s="273">
        <v>712836.63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551380.57999999996</v>
      </c>
      <c r="P66" s="327">
        <v>23426.65</v>
      </c>
      <c r="Q66" s="327">
        <v>0</v>
      </c>
      <c r="R66" s="327">
        <v>6081</v>
      </c>
      <c r="S66" s="280">
        <v>0</v>
      </c>
      <c r="T66" s="280">
        <v>0</v>
      </c>
      <c r="U66" s="329">
        <v>189585.39</v>
      </c>
      <c r="V66" s="327">
        <v>0</v>
      </c>
      <c r="W66" s="327">
        <v>0</v>
      </c>
      <c r="X66" s="327">
        <v>0</v>
      </c>
      <c r="Y66" s="327">
        <v>507524.41</v>
      </c>
      <c r="Z66" s="327">
        <v>0</v>
      </c>
      <c r="AA66" s="327">
        <v>0</v>
      </c>
      <c r="AB66" s="281">
        <v>239827.19</v>
      </c>
      <c r="AC66" s="327">
        <v>67018.559999999998</v>
      </c>
      <c r="AD66" s="327">
        <v>0</v>
      </c>
      <c r="AE66" s="327">
        <v>0</v>
      </c>
      <c r="AF66" s="327">
        <v>0</v>
      </c>
      <c r="AG66" s="327">
        <v>1454393.55</v>
      </c>
      <c r="AH66" s="327">
        <v>19215.07</v>
      </c>
      <c r="AI66" s="327">
        <v>0</v>
      </c>
      <c r="AJ66" s="327">
        <v>0</v>
      </c>
      <c r="AK66" s="327">
        <v>0</v>
      </c>
      <c r="AL66" s="327">
        <v>0</v>
      </c>
      <c r="AM66" s="327">
        <v>0</v>
      </c>
      <c r="AN66" s="327">
        <v>0</v>
      </c>
      <c r="AO66" s="327">
        <v>0</v>
      </c>
      <c r="AP66" s="327">
        <v>0</v>
      </c>
      <c r="AQ66" s="327">
        <v>0</v>
      </c>
      <c r="AR66" s="327">
        <v>0</v>
      </c>
      <c r="AS66" s="327">
        <v>0</v>
      </c>
      <c r="AT66" s="327">
        <v>0</v>
      </c>
      <c r="AU66" s="327">
        <v>0</v>
      </c>
      <c r="AV66" s="280">
        <v>429811</v>
      </c>
      <c r="AW66" s="280">
        <v>0</v>
      </c>
      <c r="AX66" s="280">
        <v>0</v>
      </c>
      <c r="AY66" s="327">
        <v>0</v>
      </c>
      <c r="AZ66" s="327">
        <v>11296.93</v>
      </c>
      <c r="BA66" s="280">
        <v>0</v>
      </c>
      <c r="BB66" s="280">
        <v>0</v>
      </c>
      <c r="BC66" s="280">
        <v>0</v>
      </c>
      <c r="BD66" s="280">
        <v>4487.07</v>
      </c>
      <c r="BE66" s="327">
        <v>99187.42</v>
      </c>
      <c r="BF66" s="280">
        <v>75538.080000000002</v>
      </c>
      <c r="BG66" s="280">
        <v>0</v>
      </c>
      <c r="BH66" s="280">
        <v>0</v>
      </c>
      <c r="BI66" s="280">
        <v>0</v>
      </c>
      <c r="BJ66" s="280">
        <v>0</v>
      </c>
      <c r="BK66" s="280">
        <v>27543</v>
      </c>
      <c r="BL66" s="280">
        <v>7503.94</v>
      </c>
      <c r="BM66" s="280">
        <v>956959.86</v>
      </c>
      <c r="BN66" s="280">
        <v>270487.74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106780.79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0</v>
      </c>
      <c r="CD66" s="24" t="s">
        <v>247</v>
      </c>
      <c r="CE66" s="25">
        <v>5760884.8600000003</v>
      </c>
    </row>
    <row r="67" spans="1:83" x14ac:dyDescent="0.25">
      <c r="A67" s="31" t="s">
        <v>15</v>
      </c>
      <c r="B67" s="16"/>
      <c r="C67" s="25">
        <v>0</v>
      </c>
      <c r="D67" s="25">
        <v>0</v>
      </c>
      <c r="E67" s="25">
        <v>234062</v>
      </c>
      <c r="F67" s="25">
        <v>0</v>
      </c>
      <c r="G67" s="25">
        <v>0</v>
      </c>
      <c r="H67" s="25">
        <v>0</v>
      </c>
      <c r="I67" s="25">
        <v>0</v>
      </c>
      <c r="J67" s="25">
        <v>3529</v>
      </c>
      <c r="K67" s="25">
        <v>0</v>
      </c>
      <c r="L67" s="25">
        <v>0</v>
      </c>
      <c r="M67" s="25">
        <v>0</v>
      </c>
      <c r="N67" s="25">
        <v>0</v>
      </c>
      <c r="O67" s="25">
        <v>85178</v>
      </c>
      <c r="P67" s="25">
        <v>87590</v>
      </c>
      <c r="Q67" s="25">
        <v>0</v>
      </c>
      <c r="R67" s="25">
        <v>0</v>
      </c>
      <c r="S67" s="25">
        <v>23334</v>
      </c>
      <c r="T67" s="25">
        <v>0</v>
      </c>
      <c r="U67" s="25">
        <v>25942</v>
      </c>
      <c r="V67" s="25">
        <v>0</v>
      </c>
      <c r="W67" s="25">
        <v>0</v>
      </c>
      <c r="X67" s="25">
        <v>0</v>
      </c>
      <c r="Y67" s="25">
        <v>71668</v>
      </c>
      <c r="Z67" s="25">
        <v>0</v>
      </c>
      <c r="AA67" s="25">
        <v>0</v>
      </c>
      <c r="AB67" s="25">
        <v>20098</v>
      </c>
      <c r="AC67" s="25">
        <v>8471</v>
      </c>
      <c r="AD67" s="25">
        <v>0</v>
      </c>
      <c r="AE67" s="25">
        <v>74119</v>
      </c>
      <c r="AF67" s="25">
        <v>0</v>
      </c>
      <c r="AG67" s="25">
        <v>64334</v>
      </c>
      <c r="AH67" s="25">
        <v>42667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21961</v>
      </c>
      <c r="AW67" s="25">
        <v>0</v>
      </c>
      <c r="AX67" s="25">
        <v>0</v>
      </c>
      <c r="AY67" s="25">
        <v>0</v>
      </c>
      <c r="AZ67" s="25">
        <v>38863</v>
      </c>
      <c r="BA67" s="25">
        <v>11137</v>
      </c>
      <c r="BB67" s="25">
        <v>0</v>
      </c>
      <c r="BC67" s="25">
        <v>0</v>
      </c>
      <c r="BD67" s="25">
        <v>0</v>
      </c>
      <c r="BE67" s="25">
        <v>53020</v>
      </c>
      <c r="BF67" s="25">
        <v>18294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37765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48393</v>
      </c>
      <c r="BW67" s="25">
        <v>0</v>
      </c>
      <c r="BX67" s="25">
        <v>0</v>
      </c>
      <c r="BY67" s="25">
        <v>4392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974817</v>
      </c>
    </row>
    <row r="68" spans="1:83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7">
        <v>0</v>
      </c>
      <c r="Q68" s="327">
        <v>0</v>
      </c>
      <c r="R68" s="327">
        <v>0</v>
      </c>
      <c r="S68" s="280">
        <v>0</v>
      </c>
      <c r="T68" s="280">
        <v>0</v>
      </c>
      <c r="U68" s="329">
        <v>0</v>
      </c>
      <c r="V68" s="327">
        <v>0</v>
      </c>
      <c r="W68" s="327">
        <v>0</v>
      </c>
      <c r="X68" s="327">
        <v>0</v>
      </c>
      <c r="Y68" s="327">
        <v>0</v>
      </c>
      <c r="Z68" s="327">
        <v>0</v>
      </c>
      <c r="AA68" s="327">
        <v>0</v>
      </c>
      <c r="AB68" s="281">
        <v>0</v>
      </c>
      <c r="AC68" s="327">
        <v>0</v>
      </c>
      <c r="AD68" s="327">
        <v>0</v>
      </c>
      <c r="AE68" s="327">
        <v>0</v>
      </c>
      <c r="AF68" s="327">
        <v>0</v>
      </c>
      <c r="AG68" s="327">
        <v>0</v>
      </c>
      <c r="AH68" s="327">
        <v>0</v>
      </c>
      <c r="AI68" s="327">
        <v>0</v>
      </c>
      <c r="AJ68" s="327">
        <v>0</v>
      </c>
      <c r="AK68" s="327">
        <v>0</v>
      </c>
      <c r="AL68" s="327">
        <v>0</v>
      </c>
      <c r="AM68" s="327">
        <v>0</v>
      </c>
      <c r="AN68" s="327">
        <v>0</v>
      </c>
      <c r="AO68" s="327">
        <v>0</v>
      </c>
      <c r="AP68" s="327">
        <v>0</v>
      </c>
      <c r="AQ68" s="327">
        <v>0</v>
      </c>
      <c r="AR68" s="327">
        <v>0</v>
      </c>
      <c r="AS68" s="327">
        <v>0</v>
      </c>
      <c r="AT68" s="327">
        <v>0</v>
      </c>
      <c r="AU68" s="327">
        <v>0</v>
      </c>
      <c r="AV68" s="280">
        <v>0</v>
      </c>
      <c r="AW68" s="280">
        <v>0</v>
      </c>
      <c r="AX68" s="280">
        <v>0</v>
      </c>
      <c r="AY68" s="327">
        <v>0</v>
      </c>
      <c r="AZ68" s="327">
        <v>0</v>
      </c>
      <c r="BA68" s="280">
        <v>0</v>
      </c>
      <c r="BB68" s="280">
        <v>0</v>
      </c>
      <c r="BC68" s="280">
        <v>0</v>
      </c>
      <c r="BD68" s="280">
        <v>0</v>
      </c>
      <c r="BE68" s="327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0</v>
      </c>
    </row>
    <row r="69" spans="1:83" x14ac:dyDescent="0.25">
      <c r="A69" s="31" t="s">
        <v>268</v>
      </c>
      <c r="B69" s="16"/>
      <c r="C69" s="25">
        <v>0</v>
      </c>
      <c r="D69" s="25">
        <v>0</v>
      </c>
      <c r="E69" s="25">
        <v>17872.640000000003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599.25</v>
      </c>
      <c r="P69" s="25">
        <v>3864.09</v>
      </c>
      <c r="Q69" s="25">
        <v>0</v>
      </c>
      <c r="R69" s="25">
        <v>11063</v>
      </c>
      <c r="S69" s="25">
        <v>506.18</v>
      </c>
      <c r="T69" s="25">
        <v>0</v>
      </c>
      <c r="U69" s="25">
        <v>904.12999999999988</v>
      </c>
      <c r="V69" s="25">
        <v>0</v>
      </c>
      <c r="W69" s="25">
        <v>0</v>
      </c>
      <c r="X69" s="25">
        <v>0</v>
      </c>
      <c r="Y69" s="25">
        <v>2120.42</v>
      </c>
      <c r="Z69" s="25">
        <v>0</v>
      </c>
      <c r="AA69" s="25">
        <v>0</v>
      </c>
      <c r="AB69" s="25">
        <v>39897.18</v>
      </c>
      <c r="AC69" s="25">
        <v>972.39</v>
      </c>
      <c r="AD69" s="25">
        <v>0</v>
      </c>
      <c r="AE69" s="25">
        <v>3516.71</v>
      </c>
      <c r="AF69" s="25">
        <v>0</v>
      </c>
      <c r="AG69" s="25">
        <v>4329.91</v>
      </c>
      <c r="AH69" s="25">
        <v>25168.36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580.08000000000004</v>
      </c>
      <c r="AZ69" s="25">
        <v>128568.59</v>
      </c>
      <c r="BA69" s="25">
        <v>0</v>
      </c>
      <c r="BB69" s="25">
        <v>0</v>
      </c>
      <c r="BC69" s="25">
        <v>0</v>
      </c>
      <c r="BD69" s="25">
        <v>115.3</v>
      </c>
      <c r="BE69" s="25">
        <v>321121.54000000004</v>
      </c>
      <c r="BF69" s="25">
        <v>11.3</v>
      </c>
      <c r="BG69" s="25">
        <v>0</v>
      </c>
      <c r="BH69" s="25">
        <v>0</v>
      </c>
      <c r="BI69" s="25">
        <v>0</v>
      </c>
      <c r="BJ69" s="25">
        <v>0</v>
      </c>
      <c r="BK69" s="25">
        <v>-2753</v>
      </c>
      <c r="BL69" s="25">
        <v>56702.67</v>
      </c>
      <c r="BM69" s="25">
        <v>109649.09</v>
      </c>
      <c r="BN69" s="25">
        <v>76382.03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458.92</v>
      </c>
      <c r="BW69" s="25">
        <v>0</v>
      </c>
      <c r="BX69" s="25">
        <v>0</v>
      </c>
      <c r="BY69" s="25">
        <v>792.57</v>
      </c>
      <c r="BZ69" s="25">
        <v>0</v>
      </c>
      <c r="CA69" s="25">
        <v>0</v>
      </c>
      <c r="CB69" s="25">
        <v>0</v>
      </c>
      <c r="CC69" s="25">
        <v>10486.33</v>
      </c>
      <c r="CD69" s="25">
        <v>2920526.12</v>
      </c>
      <c r="CE69" s="25">
        <v>3733455.8000000003</v>
      </c>
    </row>
    <row r="70" spans="1:83" x14ac:dyDescent="0.25">
      <c r="A70" s="26" t="s">
        <v>269</v>
      </c>
      <c r="B70" s="331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1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1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3107.05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3107.05</v>
      </c>
    </row>
    <row r="73" spans="1:83" x14ac:dyDescent="0.25">
      <c r="A73" s="26" t="s">
        <v>272</v>
      </c>
      <c r="B73" s="331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14669.5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214677.91999999998</v>
      </c>
      <c r="CE73" s="25">
        <v>229347.41999999998</v>
      </c>
    </row>
    <row r="74" spans="1:83" x14ac:dyDescent="0.25">
      <c r="A74" s="26" t="s">
        <v>273</v>
      </c>
      <c r="B74" s="331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1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</row>
    <row r="76" spans="1:83" x14ac:dyDescent="0.25">
      <c r="A76" s="26" t="s">
        <v>275</v>
      </c>
      <c r="B76" s="332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1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</row>
    <row r="80" spans="1:83" x14ac:dyDescent="0.25">
      <c r="A80" s="26" t="s">
        <v>279</v>
      </c>
      <c r="B80" s="16"/>
      <c r="C80" s="282">
        <v>0</v>
      </c>
      <c r="D80" s="282">
        <v>0</v>
      </c>
      <c r="E80" s="282">
        <v>16991.830000000002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599.25</v>
      </c>
      <c r="P80" s="282">
        <v>3083.73</v>
      </c>
      <c r="Q80" s="282">
        <v>0</v>
      </c>
      <c r="R80" s="282">
        <v>8405.9500000000007</v>
      </c>
      <c r="S80" s="282">
        <v>506.18</v>
      </c>
      <c r="T80" s="282">
        <v>0</v>
      </c>
      <c r="U80" s="282">
        <v>256.7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39107.18</v>
      </c>
      <c r="AC80" s="282">
        <v>972.39</v>
      </c>
      <c r="AD80" s="282">
        <v>0</v>
      </c>
      <c r="AE80" s="282">
        <v>3071.71</v>
      </c>
      <c r="AF80" s="282">
        <v>0</v>
      </c>
      <c r="AG80" s="282">
        <v>3749.91</v>
      </c>
      <c r="AH80" s="282">
        <v>7201.38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580.08000000000004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5797.88</v>
      </c>
      <c r="BF80" s="282">
        <v>11.3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372.39</v>
      </c>
      <c r="BM80" s="282">
        <v>0</v>
      </c>
      <c r="BN80" s="282">
        <v>7637.16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792.57</v>
      </c>
      <c r="BZ80" s="282">
        <v>0</v>
      </c>
      <c r="CA80" s="282">
        <v>0</v>
      </c>
      <c r="CB80" s="282">
        <v>0</v>
      </c>
      <c r="CC80" s="282">
        <v>10486.33</v>
      </c>
      <c r="CD80" s="282">
        <v>0</v>
      </c>
      <c r="CE80" s="25">
        <v>109623.92000000004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148654.63</v>
      </c>
      <c r="CE81" s="25">
        <v>148654.63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2565.54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311951.61000000004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314517.15000000002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27">
        <v>880.81</v>
      </c>
      <c r="F83" s="327">
        <v>0</v>
      </c>
      <c r="G83" s="273">
        <v>0</v>
      </c>
      <c r="H83" s="273">
        <v>0</v>
      </c>
      <c r="I83" s="327">
        <v>0</v>
      </c>
      <c r="J83" s="327">
        <v>0</v>
      </c>
      <c r="K83" s="327">
        <v>0</v>
      </c>
      <c r="L83" s="327">
        <v>0</v>
      </c>
      <c r="M83" s="273">
        <v>0</v>
      </c>
      <c r="N83" s="273">
        <v>0</v>
      </c>
      <c r="O83" s="273">
        <v>0</v>
      </c>
      <c r="P83" s="327">
        <v>780.36</v>
      </c>
      <c r="Q83" s="327">
        <v>0</v>
      </c>
      <c r="R83" s="329">
        <v>2657.05</v>
      </c>
      <c r="S83" s="327">
        <v>0</v>
      </c>
      <c r="T83" s="273">
        <v>0</v>
      </c>
      <c r="U83" s="327">
        <v>647.42999999999995</v>
      </c>
      <c r="V83" s="327">
        <v>0</v>
      </c>
      <c r="W83" s="273">
        <v>0</v>
      </c>
      <c r="X83" s="327">
        <v>0</v>
      </c>
      <c r="Y83" s="327">
        <v>2120.42</v>
      </c>
      <c r="Z83" s="327">
        <v>0</v>
      </c>
      <c r="AA83" s="327">
        <v>0</v>
      </c>
      <c r="AB83" s="327">
        <v>790</v>
      </c>
      <c r="AC83" s="327">
        <v>0</v>
      </c>
      <c r="AD83" s="327">
        <v>0</v>
      </c>
      <c r="AE83" s="327">
        <v>445</v>
      </c>
      <c r="AF83" s="327">
        <v>0</v>
      </c>
      <c r="AG83" s="327">
        <v>580</v>
      </c>
      <c r="AH83" s="327">
        <v>731.94</v>
      </c>
      <c r="AI83" s="327">
        <v>0</v>
      </c>
      <c r="AJ83" s="327">
        <v>0</v>
      </c>
      <c r="AK83" s="327">
        <v>0</v>
      </c>
      <c r="AL83" s="327">
        <v>0</v>
      </c>
      <c r="AM83" s="327">
        <v>0</v>
      </c>
      <c r="AN83" s="327">
        <v>0</v>
      </c>
      <c r="AO83" s="273">
        <v>0</v>
      </c>
      <c r="AP83" s="327">
        <v>0</v>
      </c>
      <c r="AQ83" s="273">
        <v>0</v>
      </c>
      <c r="AR83" s="273">
        <v>0</v>
      </c>
      <c r="AS83" s="273">
        <v>0</v>
      </c>
      <c r="AT83" s="273">
        <v>0</v>
      </c>
      <c r="AU83" s="327">
        <v>0</v>
      </c>
      <c r="AV83" s="327">
        <v>0</v>
      </c>
      <c r="AW83" s="327">
        <v>0</v>
      </c>
      <c r="AX83" s="327">
        <v>0</v>
      </c>
      <c r="AY83" s="327">
        <v>0</v>
      </c>
      <c r="AZ83" s="327">
        <v>128568.59</v>
      </c>
      <c r="BA83" s="327">
        <v>0</v>
      </c>
      <c r="BB83" s="327">
        <v>0</v>
      </c>
      <c r="BC83" s="327">
        <v>0</v>
      </c>
      <c r="BD83" s="327">
        <v>115.3</v>
      </c>
      <c r="BE83" s="327">
        <v>265</v>
      </c>
      <c r="BF83" s="327">
        <v>0</v>
      </c>
      <c r="BG83" s="327">
        <v>0</v>
      </c>
      <c r="BH83" s="329">
        <v>0</v>
      </c>
      <c r="BI83" s="327">
        <v>0</v>
      </c>
      <c r="BJ83" s="327">
        <v>0</v>
      </c>
      <c r="BK83" s="327">
        <v>-2753</v>
      </c>
      <c r="BL83" s="327">
        <v>56330.28</v>
      </c>
      <c r="BM83" s="327">
        <v>109649.09</v>
      </c>
      <c r="BN83" s="327">
        <v>68744.87</v>
      </c>
      <c r="BO83" s="327">
        <v>0</v>
      </c>
      <c r="BP83" s="327">
        <v>0</v>
      </c>
      <c r="BQ83" s="327">
        <v>0</v>
      </c>
      <c r="BR83" s="327">
        <v>0</v>
      </c>
      <c r="BS83" s="327">
        <v>0</v>
      </c>
      <c r="BT83" s="327">
        <v>0</v>
      </c>
      <c r="BU83" s="327">
        <v>0</v>
      </c>
      <c r="BV83" s="327">
        <v>458.92</v>
      </c>
      <c r="BW83" s="327">
        <v>0</v>
      </c>
      <c r="BX83" s="327">
        <v>0</v>
      </c>
      <c r="BY83" s="327">
        <v>0</v>
      </c>
      <c r="BZ83" s="327">
        <v>0</v>
      </c>
      <c r="CA83" s="327">
        <v>0</v>
      </c>
      <c r="CB83" s="327">
        <v>0</v>
      </c>
      <c r="CC83" s="327">
        <v>0</v>
      </c>
      <c r="CD83" s="282">
        <v>2557193.5700000003</v>
      </c>
      <c r="CE83" s="25">
        <v>2928205.6300000004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3556591.9899999998</v>
      </c>
      <c r="F85" s="25">
        <v>0</v>
      </c>
      <c r="G85" s="25">
        <v>0</v>
      </c>
      <c r="H85" s="25">
        <v>0</v>
      </c>
      <c r="I85" s="25">
        <v>0</v>
      </c>
      <c r="J85" s="25">
        <v>3529</v>
      </c>
      <c r="K85" s="25">
        <v>0</v>
      </c>
      <c r="L85" s="25">
        <v>0</v>
      </c>
      <c r="M85" s="25">
        <v>0</v>
      </c>
      <c r="N85" s="25">
        <v>0</v>
      </c>
      <c r="O85" s="25">
        <v>1268630.9099999999</v>
      </c>
      <c r="P85" s="25">
        <v>895447.75</v>
      </c>
      <c r="Q85" s="25">
        <v>0</v>
      </c>
      <c r="R85" s="25">
        <v>1126483.95</v>
      </c>
      <c r="S85" s="25">
        <v>99957.989999999991</v>
      </c>
      <c r="T85" s="25">
        <v>0</v>
      </c>
      <c r="U85" s="25">
        <v>1520469.6099999999</v>
      </c>
      <c r="V85" s="25">
        <v>132.80000000000001</v>
      </c>
      <c r="W85" s="25">
        <v>0</v>
      </c>
      <c r="X85" s="25">
        <v>0</v>
      </c>
      <c r="Y85" s="25">
        <v>1757623.9199999997</v>
      </c>
      <c r="Z85" s="25">
        <v>0</v>
      </c>
      <c r="AA85" s="25">
        <v>0</v>
      </c>
      <c r="AB85" s="25">
        <v>678820.7699999999</v>
      </c>
      <c r="AC85" s="25">
        <v>335677.74</v>
      </c>
      <c r="AD85" s="25">
        <v>0</v>
      </c>
      <c r="AE85" s="25">
        <v>652656.72</v>
      </c>
      <c r="AF85" s="25">
        <v>0</v>
      </c>
      <c r="AG85" s="25">
        <v>3022594.72</v>
      </c>
      <c r="AH85" s="25">
        <v>804767.09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454638.16</v>
      </c>
      <c r="AW85" s="25">
        <v>0</v>
      </c>
      <c r="AX85" s="25">
        <v>0</v>
      </c>
      <c r="AY85" s="25">
        <v>580.08000000000004</v>
      </c>
      <c r="AZ85" s="25">
        <v>670636.67000000004</v>
      </c>
      <c r="BA85" s="25">
        <v>11137</v>
      </c>
      <c r="BB85" s="25">
        <v>0</v>
      </c>
      <c r="BC85" s="25">
        <v>0</v>
      </c>
      <c r="BD85" s="25">
        <v>169508.66</v>
      </c>
      <c r="BE85" s="25">
        <v>1048083.15</v>
      </c>
      <c r="BF85" s="25">
        <v>629603.19000000006</v>
      </c>
      <c r="BG85" s="25">
        <v>0</v>
      </c>
      <c r="BH85" s="25">
        <v>0</v>
      </c>
      <c r="BI85" s="25">
        <v>0</v>
      </c>
      <c r="BJ85" s="25">
        <v>0</v>
      </c>
      <c r="BK85" s="25">
        <v>329404.61000000004</v>
      </c>
      <c r="BL85" s="25">
        <v>438783.4</v>
      </c>
      <c r="BM85" s="25">
        <v>1543267.4100000001</v>
      </c>
      <c r="BN85" s="25">
        <v>1207411.8299999998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669929.71000000008</v>
      </c>
      <c r="BW85" s="25">
        <v>0</v>
      </c>
      <c r="BX85" s="25">
        <v>0</v>
      </c>
      <c r="BY85" s="25">
        <v>246152.85</v>
      </c>
      <c r="BZ85" s="25">
        <v>0</v>
      </c>
      <c r="CA85" s="25">
        <v>0</v>
      </c>
      <c r="CB85" s="25">
        <v>0</v>
      </c>
      <c r="CC85" s="25">
        <v>39447.21</v>
      </c>
      <c r="CD85" s="25">
        <v>2920526.12</v>
      </c>
      <c r="CE85" s="25">
        <v>26102495.010000002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3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1643345.56</v>
      </c>
    </row>
    <row r="87" spans="1:84" x14ac:dyDescent="0.25">
      <c r="A87" s="31" t="s">
        <v>286</v>
      </c>
      <c r="B87" s="16"/>
      <c r="C87" s="273">
        <v>0</v>
      </c>
      <c r="D87" s="273">
        <v>0</v>
      </c>
      <c r="E87" s="273">
        <v>2085603.5</v>
      </c>
      <c r="F87" s="273">
        <v>0</v>
      </c>
      <c r="G87" s="273">
        <v>0</v>
      </c>
      <c r="H87" s="273">
        <v>0</v>
      </c>
      <c r="I87" s="273">
        <v>0</v>
      </c>
      <c r="J87" s="273">
        <v>1252872.5</v>
      </c>
      <c r="K87" s="273">
        <v>0</v>
      </c>
      <c r="L87" s="273">
        <v>0</v>
      </c>
      <c r="M87" s="273">
        <v>0</v>
      </c>
      <c r="N87" s="273">
        <v>0</v>
      </c>
      <c r="O87" s="273">
        <v>4844013.75</v>
      </c>
      <c r="P87" s="273">
        <v>2385742</v>
      </c>
      <c r="Q87" s="273">
        <v>0</v>
      </c>
      <c r="R87" s="273">
        <v>1016520.5</v>
      </c>
      <c r="S87" s="273">
        <v>0</v>
      </c>
      <c r="T87" s="273">
        <v>-6032</v>
      </c>
      <c r="U87" s="273">
        <v>1430117.25</v>
      </c>
      <c r="V87" s="273">
        <v>0</v>
      </c>
      <c r="W87" s="273">
        <v>0</v>
      </c>
      <c r="X87" s="273">
        <v>0</v>
      </c>
      <c r="Y87" s="273">
        <v>144842.5</v>
      </c>
      <c r="Z87" s="273">
        <v>0</v>
      </c>
      <c r="AA87" s="273">
        <v>0</v>
      </c>
      <c r="AB87" s="273">
        <v>491537.1</v>
      </c>
      <c r="AC87" s="273">
        <v>69477.5</v>
      </c>
      <c r="AD87" s="273">
        <v>0</v>
      </c>
      <c r="AE87" s="273">
        <v>15212</v>
      </c>
      <c r="AF87" s="273">
        <v>0</v>
      </c>
      <c r="AG87" s="273">
        <v>7762.25</v>
      </c>
      <c r="AH87" s="273">
        <v>72629.149999999994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13810298</v>
      </c>
    </row>
    <row r="88" spans="1:84" x14ac:dyDescent="0.25">
      <c r="A88" s="31" t="s">
        <v>287</v>
      </c>
      <c r="B88" s="16"/>
      <c r="C88" s="273">
        <v>0</v>
      </c>
      <c r="D88" s="273">
        <v>0</v>
      </c>
      <c r="E88" s="273">
        <v>605658.75</v>
      </c>
      <c r="F88" s="273">
        <v>0</v>
      </c>
      <c r="G88" s="273">
        <v>0</v>
      </c>
      <c r="H88" s="273">
        <v>0</v>
      </c>
      <c r="I88" s="273">
        <v>0</v>
      </c>
      <c r="J88" s="273">
        <v>13515</v>
      </c>
      <c r="K88" s="273">
        <v>0</v>
      </c>
      <c r="L88" s="273">
        <v>0</v>
      </c>
      <c r="M88" s="273">
        <v>0</v>
      </c>
      <c r="N88" s="273">
        <v>0</v>
      </c>
      <c r="O88" s="273">
        <v>145302.5</v>
      </c>
      <c r="P88" s="273">
        <v>1492124.5</v>
      </c>
      <c r="Q88" s="273">
        <v>0</v>
      </c>
      <c r="R88" s="273">
        <v>1807824</v>
      </c>
      <c r="S88" s="273">
        <v>24</v>
      </c>
      <c r="T88" s="273">
        <v>6032</v>
      </c>
      <c r="U88" s="273">
        <v>3375376.61</v>
      </c>
      <c r="V88" s="273">
        <v>0</v>
      </c>
      <c r="W88" s="273">
        <v>0</v>
      </c>
      <c r="X88" s="273">
        <v>1928</v>
      </c>
      <c r="Y88" s="273">
        <v>8874721.75</v>
      </c>
      <c r="Z88" s="273">
        <v>0</v>
      </c>
      <c r="AA88" s="273">
        <v>0</v>
      </c>
      <c r="AB88" s="273">
        <v>846559.07</v>
      </c>
      <c r="AC88" s="273">
        <v>139046.5</v>
      </c>
      <c r="AD88" s="273">
        <v>0</v>
      </c>
      <c r="AE88" s="273">
        <v>1012971.5</v>
      </c>
      <c r="AF88" s="273">
        <v>0</v>
      </c>
      <c r="AG88" s="273">
        <v>11812921.25</v>
      </c>
      <c r="AH88" s="273">
        <v>1257882.75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783835.4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32175723.579999998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2691262.25</v>
      </c>
      <c r="F89" s="25">
        <v>0</v>
      </c>
      <c r="G89" s="25">
        <v>0</v>
      </c>
      <c r="H89" s="25">
        <v>0</v>
      </c>
      <c r="I89" s="25">
        <v>0</v>
      </c>
      <c r="J89" s="25">
        <v>1266387.5</v>
      </c>
      <c r="K89" s="25">
        <v>0</v>
      </c>
      <c r="L89" s="25">
        <v>0</v>
      </c>
      <c r="M89" s="25">
        <v>0</v>
      </c>
      <c r="N89" s="25">
        <v>0</v>
      </c>
      <c r="O89" s="25">
        <v>4989316.25</v>
      </c>
      <c r="P89" s="25">
        <v>3877866.5</v>
      </c>
      <c r="Q89" s="25">
        <v>0</v>
      </c>
      <c r="R89" s="25">
        <v>2824344.5</v>
      </c>
      <c r="S89" s="25">
        <v>24</v>
      </c>
      <c r="T89" s="25">
        <v>0</v>
      </c>
      <c r="U89" s="25">
        <v>4805493.8599999994</v>
      </c>
      <c r="V89" s="25">
        <v>0</v>
      </c>
      <c r="W89" s="25">
        <v>0</v>
      </c>
      <c r="X89" s="25">
        <v>1928</v>
      </c>
      <c r="Y89" s="25">
        <v>9019564.25</v>
      </c>
      <c r="Z89" s="25">
        <v>0</v>
      </c>
      <c r="AA89" s="25">
        <v>0</v>
      </c>
      <c r="AB89" s="25">
        <v>1338096.17</v>
      </c>
      <c r="AC89" s="25">
        <v>208524</v>
      </c>
      <c r="AD89" s="25">
        <v>0</v>
      </c>
      <c r="AE89" s="25">
        <v>1028183.5</v>
      </c>
      <c r="AF89" s="25">
        <v>0</v>
      </c>
      <c r="AG89" s="25">
        <v>11820683.5</v>
      </c>
      <c r="AH89" s="25">
        <v>1330511.8999999999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783835.4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45986021.579999998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11937</v>
      </c>
      <c r="F90" s="273">
        <v>0</v>
      </c>
      <c r="G90" s="273">
        <v>0</v>
      </c>
      <c r="H90" s="273">
        <v>0</v>
      </c>
      <c r="I90" s="273">
        <v>0</v>
      </c>
      <c r="J90" s="273">
        <v>180</v>
      </c>
      <c r="K90" s="273">
        <v>0</v>
      </c>
      <c r="L90" s="273">
        <v>0</v>
      </c>
      <c r="M90" s="273">
        <v>0</v>
      </c>
      <c r="N90" s="273">
        <v>0</v>
      </c>
      <c r="O90" s="273">
        <v>4344</v>
      </c>
      <c r="P90" s="273">
        <v>4467</v>
      </c>
      <c r="Q90" s="273">
        <v>0</v>
      </c>
      <c r="R90" s="273">
        <v>0</v>
      </c>
      <c r="S90" s="273">
        <v>1190</v>
      </c>
      <c r="T90" s="273">
        <v>0</v>
      </c>
      <c r="U90" s="273">
        <v>1323</v>
      </c>
      <c r="V90" s="273">
        <v>0</v>
      </c>
      <c r="W90" s="273">
        <v>0</v>
      </c>
      <c r="X90" s="273">
        <v>0</v>
      </c>
      <c r="Y90" s="273">
        <v>3655</v>
      </c>
      <c r="Z90" s="273">
        <v>0</v>
      </c>
      <c r="AA90" s="273">
        <v>0</v>
      </c>
      <c r="AB90" s="273">
        <v>1025</v>
      </c>
      <c r="AC90" s="273">
        <v>432</v>
      </c>
      <c r="AD90" s="273">
        <v>0</v>
      </c>
      <c r="AE90" s="273">
        <v>3780</v>
      </c>
      <c r="AF90" s="273">
        <v>0</v>
      </c>
      <c r="AG90" s="273">
        <v>3281</v>
      </c>
      <c r="AH90" s="273">
        <v>2176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1120</v>
      </c>
      <c r="AW90" s="273">
        <v>0</v>
      </c>
      <c r="AX90" s="273">
        <v>0</v>
      </c>
      <c r="AY90" s="273">
        <v>0</v>
      </c>
      <c r="AZ90" s="273">
        <v>1982</v>
      </c>
      <c r="BA90" s="273">
        <v>568</v>
      </c>
      <c r="BB90" s="273">
        <v>0</v>
      </c>
      <c r="BC90" s="273">
        <v>0</v>
      </c>
      <c r="BD90" s="273">
        <v>0</v>
      </c>
      <c r="BE90" s="273">
        <v>2704</v>
      </c>
      <c r="BF90" s="273">
        <v>933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1926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2468</v>
      </c>
      <c r="BW90" s="273">
        <v>0</v>
      </c>
      <c r="BX90" s="273">
        <v>0</v>
      </c>
      <c r="BY90" s="273">
        <v>224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49715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4741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4741</v>
      </c>
      <c r="CF91" s="25">
        <v>-4741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3793</v>
      </c>
      <c r="F92" s="273">
        <v>0</v>
      </c>
      <c r="G92" s="273">
        <v>0</v>
      </c>
      <c r="H92" s="273">
        <v>0</v>
      </c>
      <c r="I92" s="273">
        <v>0</v>
      </c>
      <c r="J92" s="273">
        <v>236</v>
      </c>
      <c r="K92" s="273">
        <v>0</v>
      </c>
      <c r="L92" s="273">
        <v>0</v>
      </c>
      <c r="M92" s="273">
        <v>0</v>
      </c>
      <c r="N92" s="273">
        <v>0</v>
      </c>
      <c r="O92" s="273">
        <v>997</v>
      </c>
      <c r="P92" s="273">
        <v>2487</v>
      </c>
      <c r="Q92" s="273">
        <v>0</v>
      </c>
      <c r="R92" s="273">
        <v>138</v>
      </c>
      <c r="S92" s="273">
        <v>138</v>
      </c>
      <c r="T92" s="273">
        <v>0</v>
      </c>
      <c r="U92" s="273">
        <v>414</v>
      </c>
      <c r="V92" s="273">
        <v>0</v>
      </c>
      <c r="W92" s="273">
        <v>0</v>
      </c>
      <c r="X92" s="273">
        <v>0</v>
      </c>
      <c r="Y92" s="273">
        <v>414</v>
      </c>
      <c r="Z92" s="273">
        <v>0</v>
      </c>
      <c r="AA92" s="273">
        <v>0</v>
      </c>
      <c r="AB92" s="273">
        <v>138</v>
      </c>
      <c r="AC92" s="273">
        <v>276</v>
      </c>
      <c r="AD92" s="273">
        <v>0</v>
      </c>
      <c r="AE92" s="273">
        <v>414</v>
      </c>
      <c r="AF92" s="273">
        <v>0</v>
      </c>
      <c r="AG92" s="273">
        <v>1381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138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276</v>
      </c>
      <c r="BL92" s="273">
        <v>276</v>
      </c>
      <c r="BM92" s="273">
        <v>138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276</v>
      </c>
      <c r="BW92" s="273">
        <v>0</v>
      </c>
      <c r="BX92" s="273">
        <v>0</v>
      </c>
      <c r="BY92" s="273">
        <v>138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12068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16088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16088</v>
      </c>
      <c r="P93" s="273">
        <v>7661</v>
      </c>
      <c r="Q93" s="273">
        <v>0</v>
      </c>
      <c r="R93" s="273">
        <v>0</v>
      </c>
      <c r="S93" s="273">
        <v>766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6129</v>
      </c>
      <c r="Z93" s="273">
        <v>0</v>
      </c>
      <c r="AA93" s="273">
        <v>0</v>
      </c>
      <c r="AB93" s="273">
        <v>0</v>
      </c>
      <c r="AC93" s="273">
        <v>766</v>
      </c>
      <c r="AD93" s="273">
        <v>0</v>
      </c>
      <c r="AE93" s="273">
        <v>7661</v>
      </c>
      <c r="AF93" s="273">
        <v>0</v>
      </c>
      <c r="AG93" s="273">
        <v>15322</v>
      </c>
      <c r="AH93" s="273">
        <v>3830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1532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75843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16.07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2.44</v>
      </c>
      <c r="P94" s="326">
        <v>5.25</v>
      </c>
      <c r="Q94" s="326">
        <v>0</v>
      </c>
      <c r="R94" s="326">
        <v>0</v>
      </c>
      <c r="S94" s="278">
        <v>0</v>
      </c>
      <c r="T94" s="278">
        <v>0</v>
      </c>
      <c r="U94" s="330">
        <v>0</v>
      </c>
      <c r="V94" s="326">
        <v>0</v>
      </c>
      <c r="W94" s="326">
        <v>0</v>
      </c>
      <c r="X94" s="326">
        <v>0</v>
      </c>
      <c r="Y94" s="326">
        <v>0</v>
      </c>
      <c r="Z94" s="326">
        <v>0</v>
      </c>
      <c r="AA94" s="326">
        <v>0</v>
      </c>
      <c r="AB94" s="278">
        <v>0</v>
      </c>
      <c r="AC94" s="326">
        <v>0</v>
      </c>
      <c r="AD94" s="326">
        <v>0</v>
      </c>
      <c r="AE94" s="326">
        <v>0</v>
      </c>
      <c r="AF94" s="326">
        <v>0</v>
      </c>
      <c r="AG94" s="326">
        <v>0</v>
      </c>
      <c r="AH94" s="326">
        <v>0</v>
      </c>
      <c r="AI94" s="326">
        <v>0</v>
      </c>
      <c r="AJ94" s="326">
        <v>0</v>
      </c>
      <c r="AK94" s="326">
        <v>0</v>
      </c>
      <c r="AL94" s="326">
        <v>0</v>
      </c>
      <c r="AM94" s="326">
        <v>0</v>
      </c>
      <c r="AN94" s="326">
        <v>0</v>
      </c>
      <c r="AO94" s="326">
        <v>0</v>
      </c>
      <c r="AP94" s="326">
        <v>0</v>
      </c>
      <c r="AQ94" s="326">
        <v>0</v>
      </c>
      <c r="AR94" s="326">
        <v>0</v>
      </c>
      <c r="AS94" s="326">
        <v>0</v>
      </c>
      <c r="AT94" s="326">
        <v>0</v>
      </c>
      <c r="AU94" s="326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23.76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99344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4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 t="s">
        <v>247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522</v>
      </c>
      <c r="D127" s="295">
        <v>1066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402</v>
      </c>
      <c r="D130" s="295">
        <v>551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16</v>
      </c>
    </row>
    <row r="144" spans="1:5" x14ac:dyDescent="0.25">
      <c r="A144" s="16" t="s">
        <v>348</v>
      </c>
      <c r="B144" s="35" t="s">
        <v>299</v>
      </c>
      <c r="C144" s="294">
        <v>16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47</v>
      </c>
      <c r="C154" s="295">
        <v>292</v>
      </c>
      <c r="D154" s="295">
        <v>584</v>
      </c>
      <c r="E154" s="25">
        <v>923</v>
      </c>
    </row>
    <row r="155" spans="1:6" x14ac:dyDescent="0.25">
      <c r="A155" s="16" t="s">
        <v>241</v>
      </c>
      <c r="B155" s="295">
        <v>131</v>
      </c>
      <c r="C155" s="295">
        <v>302</v>
      </c>
      <c r="D155" s="295">
        <v>1182</v>
      </c>
      <c r="E155" s="25">
        <v>1615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1014187.6</v>
      </c>
      <c r="C157" s="295">
        <v>4356981.47</v>
      </c>
      <c r="D157" s="295">
        <v>26804554.93</v>
      </c>
      <c r="E157" s="25">
        <v>32175724</v>
      </c>
      <c r="F157" s="14"/>
    </row>
    <row r="158" spans="1:6" x14ac:dyDescent="0.25">
      <c r="A158" s="16" t="s">
        <v>287</v>
      </c>
      <c r="B158" s="295">
        <v>4528269.43</v>
      </c>
      <c r="C158" s="295">
        <v>10921116.9</v>
      </c>
      <c r="D158" s="295">
        <v>30536635.670000002</v>
      </c>
      <c r="E158" s="25">
        <v>45986022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0</v>
      </c>
      <c r="C160" s="272">
        <v>0</v>
      </c>
      <c r="D160" s="272">
        <v>0</v>
      </c>
      <c r="E160" s="25"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795450.52000000025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6663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119515.22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1187547.94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75236.039999999994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450342.33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22912.47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42466.3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2700133.8200000003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214677.91999999998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14669.5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229347.41999999998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148654.63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148654.63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20000</v>
      </c>
      <c r="C211" s="292">
        <v>0</v>
      </c>
      <c r="D211" s="295">
        <v>0</v>
      </c>
      <c r="E211" s="25">
        <v>20000</v>
      </c>
    </row>
    <row r="212" spans="1:5" x14ac:dyDescent="0.25">
      <c r="A212" s="16" t="s">
        <v>390</v>
      </c>
      <c r="B212" s="292">
        <v>164346.18</v>
      </c>
      <c r="C212" s="292">
        <v>0</v>
      </c>
      <c r="D212" s="295">
        <v>0</v>
      </c>
      <c r="E212" s="25">
        <v>164346.18</v>
      </c>
    </row>
    <row r="213" spans="1:5" x14ac:dyDescent="0.25">
      <c r="A213" s="16" t="s">
        <v>391</v>
      </c>
      <c r="B213" s="292">
        <v>10880436.25</v>
      </c>
      <c r="C213" s="292">
        <v>0</v>
      </c>
      <c r="D213" s="295">
        <v>0</v>
      </c>
      <c r="E213" s="25">
        <v>10880436.25</v>
      </c>
    </row>
    <row r="214" spans="1:5" x14ac:dyDescent="0.25">
      <c r="A214" s="16" t="s">
        <v>392</v>
      </c>
      <c r="B214" s="292">
        <v>3303407.8</v>
      </c>
      <c r="C214" s="292">
        <v>204392.16</v>
      </c>
      <c r="D214" s="295">
        <v>0</v>
      </c>
      <c r="E214" s="25">
        <v>3507799.96</v>
      </c>
    </row>
    <row r="215" spans="1:5" x14ac:dyDescent="0.25">
      <c r="A215" s="16" t="s">
        <v>393</v>
      </c>
      <c r="B215" s="292">
        <v>5508318.9000000004</v>
      </c>
      <c r="C215" s="292">
        <v>18004.38</v>
      </c>
      <c r="D215" s="295">
        <v>0</v>
      </c>
      <c r="E215" s="25">
        <v>5526323.2800000003</v>
      </c>
    </row>
    <row r="216" spans="1:5" x14ac:dyDescent="0.25">
      <c r="A216" s="16" t="s">
        <v>394</v>
      </c>
      <c r="B216" s="292">
        <v>6278517.3099999996</v>
      </c>
      <c r="C216" s="292">
        <v>368905.16</v>
      </c>
      <c r="D216" s="295">
        <v>0</v>
      </c>
      <c r="E216" s="25">
        <v>6647422.4699999997</v>
      </c>
    </row>
    <row r="217" spans="1:5" x14ac:dyDescent="0.25">
      <c r="A217" s="16" t="s">
        <v>395</v>
      </c>
      <c r="B217" s="292">
        <v>2339480.7999999998</v>
      </c>
      <c r="C217" s="292">
        <v>161161.24</v>
      </c>
      <c r="D217" s="295">
        <v>0</v>
      </c>
      <c r="E217" s="25">
        <v>2500642.04</v>
      </c>
    </row>
    <row r="218" spans="1:5" x14ac:dyDescent="0.25">
      <c r="A218" s="16" t="s">
        <v>396</v>
      </c>
      <c r="B218" s="292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397</v>
      </c>
      <c r="B219" s="292">
        <v>194271.12</v>
      </c>
      <c r="C219" s="292">
        <v>2985375.54</v>
      </c>
      <c r="D219" s="295">
        <v>0</v>
      </c>
      <c r="E219" s="25">
        <v>3179646.66</v>
      </c>
    </row>
    <row r="220" spans="1:5" x14ac:dyDescent="0.25">
      <c r="A220" s="16" t="s">
        <v>229</v>
      </c>
      <c r="B220" s="25">
        <v>28688778.360000003</v>
      </c>
      <c r="C220" s="225">
        <v>3737838.48</v>
      </c>
      <c r="D220" s="25">
        <v>0</v>
      </c>
      <c r="E220" s="25">
        <v>32426616.84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159346.89000000001</v>
      </c>
      <c r="C225" s="292">
        <v>2467.0300000000002</v>
      </c>
      <c r="D225" s="295">
        <v>0</v>
      </c>
      <c r="E225" s="25">
        <v>161813.92000000001</v>
      </c>
    </row>
    <row r="226" spans="1:6" x14ac:dyDescent="0.25">
      <c r="A226" s="16" t="s">
        <v>391</v>
      </c>
      <c r="B226" s="292">
        <v>6827663.4199999999</v>
      </c>
      <c r="C226" s="292">
        <v>239348.23</v>
      </c>
      <c r="D226" s="295">
        <v>0</v>
      </c>
      <c r="E226" s="25">
        <v>7067011.6500000004</v>
      </c>
    </row>
    <row r="227" spans="1:6" x14ac:dyDescent="0.25">
      <c r="A227" s="16" t="s">
        <v>392</v>
      </c>
      <c r="B227" s="292">
        <v>2855646.03</v>
      </c>
      <c r="C227" s="292">
        <v>172102.87</v>
      </c>
      <c r="D227" s="295">
        <v>0</v>
      </c>
      <c r="E227" s="25">
        <v>3027748.9</v>
      </c>
    </row>
    <row r="228" spans="1:6" x14ac:dyDescent="0.25">
      <c r="A228" s="16" t="s">
        <v>393</v>
      </c>
      <c r="B228" s="292">
        <v>4745595.37</v>
      </c>
      <c r="C228" s="292">
        <v>152344.79</v>
      </c>
      <c r="D228" s="295">
        <v>0</v>
      </c>
      <c r="E228" s="25">
        <v>4897940.16</v>
      </c>
    </row>
    <row r="229" spans="1:6" x14ac:dyDescent="0.25">
      <c r="A229" s="16" t="s">
        <v>394</v>
      </c>
      <c r="B229" s="292">
        <v>5618715.4199999999</v>
      </c>
      <c r="C229" s="292">
        <v>174518.62</v>
      </c>
      <c r="D229" s="295">
        <v>0</v>
      </c>
      <c r="E229" s="25">
        <v>5793234.04</v>
      </c>
    </row>
    <row r="230" spans="1:6" x14ac:dyDescent="0.25">
      <c r="A230" s="16" t="s">
        <v>395</v>
      </c>
      <c r="B230" s="292">
        <v>2064604.13</v>
      </c>
      <c r="C230" s="292">
        <v>90830.89</v>
      </c>
      <c r="D230" s="295">
        <v>0</v>
      </c>
      <c r="E230" s="25">
        <v>2155435.02</v>
      </c>
    </row>
    <row r="231" spans="1:6" x14ac:dyDescent="0.25">
      <c r="A231" s="16" t="s">
        <v>396</v>
      </c>
      <c r="B231" s="292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397</v>
      </c>
      <c r="B232" s="292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22271571.260000002</v>
      </c>
      <c r="C233" s="225">
        <v>831612.43</v>
      </c>
      <c r="D233" s="25">
        <v>0</v>
      </c>
      <c r="E233" s="25">
        <v>23103183.690000001</v>
      </c>
    </row>
    <row r="234" spans="1:6" x14ac:dyDescent="0.25">
      <c r="A234" s="16"/>
      <c r="B234" s="16"/>
      <c r="C234" s="22"/>
      <c r="D234" s="16"/>
      <c r="E234" s="16"/>
      <c r="F234" s="11">
        <v>9323433.1499999985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36" t="s">
        <v>400</v>
      </c>
      <c r="C236" s="336"/>
      <c r="D236" s="30"/>
      <c r="E236" s="30"/>
    </row>
    <row r="237" spans="1:6" x14ac:dyDescent="0.25">
      <c r="A237" s="43" t="s">
        <v>400</v>
      </c>
      <c r="B237" s="30"/>
      <c r="C237" s="292">
        <v>0</v>
      </c>
      <c r="D237" s="32">
        <v>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1310265.47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6025604.5299999993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579057.26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12100804.680000002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20015731.940000001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1006681.5399999999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1006681.5399999999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159149.91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1653341.96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1812491.8699999999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22834905.350000001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7851306.2199999997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8881128.7400000002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4783085.9800000004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341430.66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180079.24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12470858.880000001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20000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164346.18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10880436.25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3507799.96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5526323.2800000003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9148064.5099999998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3179646.66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32426616.84</v>
      </c>
      <c r="E291" s="16"/>
    </row>
    <row r="292" spans="1:5" x14ac:dyDescent="0.25">
      <c r="A292" s="16" t="s">
        <v>439</v>
      </c>
      <c r="B292" s="35" t="s">
        <v>299</v>
      </c>
      <c r="C292" s="292">
        <v>23103183.690000001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9323433.1499999985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12215178.16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1504536.55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13719714.710000001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v>35514006.740000002</v>
      </c>
      <c r="E308" s="16"/>
    </row>
    <row r="309" spans="1:6" x14ac:dyDescent="0.25">
      <c r="A309" s="16"/>
      <c r="B309" s="16"/>
      <c r="C309" s="22"/>
      <c r="D309" s="16"/>
      <c r="E309" s="16"/>
      <c r="F309" s="11">
        <v>35514006.740000002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702125.99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1040923.54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-67187.140000000014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18761.020000000004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130852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1825475.4100000001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441304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441304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441304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33247227.329999998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35514006.739999995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35514006.740000002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13810298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32175723.579999998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45986021.579999998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0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19986812.489999998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1006681.5399999999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1841411.32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22834905.349999998</v>
      </c>
      <c r="E366" s="16"/>
    </row>
    <row r="367" spans="1:5" x14ac:dyDescent="0.25">
      <c r="A367" s="16" t="s">
        <v>499</v>
      </c>
      <c r="B367" s="16"/>
      <c r="C367" s="22"/>
      <c r="D367" s="25">
        <v>23151116.23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1240113.42</v>
      </c>
      <c r="D380" s="25">
        <v>0</v>
      </c>
      <c r="E380" s="204" t="s">
        <v>1063</v>
      </c>
      <c r="F380" s="47"/>
    </row>
    <row r="381" spans="1:6" x14ac:dyDescent="0.25">
      <c r="A381" s="48" t="s">
        <v>513</v>
      </c>
      <c r="B381" s="35"/>
      <c r="C381" s="35"/>
      <c r="D381" s="25">
        <v>1240113.42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1643345.56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2883458.98</v>
      </c>
      <c r="E383" s="16"/>
    </row>
    <row r="384" spans="1:6" x14ac:dyDescent="0.25">
      <c r="A384" s="16" t="s">
        <v>516</v>
      </c>
      <c r="B384" s="16"/>
      <c r="C384" s="22"/>
      <c r="D384" s="25">
        <v>26034575.210000001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11016408.109999998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2700133.8200000003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183351.34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1733440.8999999997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5760884.8600000003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974818.43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0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229347.41999999998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148654.63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3107.05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109623.92000000004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314517.15000000002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2928205.6300000004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3355453.7500000005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26102493.259999998</v>
      </c>
      <c r="E416" s="25"/>
    </row>
    <row r="417" spans="1:13" x14ac:dyDescent="0.25">
      <c r="A417" s="25" t="s">
        <v>530</v>
      </c>
      <c r="B417" s="16"/>
      <c r="C417" s="22"/>
      <c r="D417" s="25">
        <v>-67918.04999999702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0</v>
      </c>
      <c r="E420" s="25"/>
      <c r="F420" s="11">
        <v>0</v>
      </c>
    </row>
    <row r="421" spans="1:13" x14ac:dyDescent="0.25">
      <c r="A421" s="25" t="s">
        <v>534</v>
      </c>
      <c r="B421" s="16"/>
      <c r="C421" s="22"/>
      <c r="D421" s="25">
        <v>-67918.04999999702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-67918.04999999702</v>
      </c>
      <c r="E424" s="16"/>
    </row>
    <row r="426" spans="1:13" ht="29.1" customHeight="1" x14ac:dyDescent="0.25">
      <c r="A426" s="338" t="s">
        <v>538</v>
      </c>
      <c r="B426" s="338"/>
      <c r="C426" s="338"/>
      <c r="D426" s="338"/>
      <c r="E426" s="338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47011</v>
      </c>
      <c r="E612" s="219">
        <f>SUM(C624:D647)+SUM(C668:D713)</f>
        <v>24693045.481518157</v>
      </c>
      <c r="F612" s="219">
        <f>CE64-(AX64+BD64+BE64+BG64+BJ64+BN64+BP64+BQ64+CB64+CC64+CD64)</f>
        <v>1604609.0599999996</v>
      </c>
      <c r="G612" s="217">
        <f>CE91-(AX91+AY91+BD91+BE91+BG91+BJ91+BN91+BP91+BQ91+CB91+CC91+CD91)</f>
        <v>4741</v>
      </c>
      <c r="H612" s="222">
        <f>CE60-(AX60+AY60+AZ60+BD60+BE60+BG60+BJ60+BN60+BO60+BP60+BQ60+BR60+CB60+CC60+CD60)</f>
        <v>88.939999999999984</v>
      </c>
      <c r="I612" s="217">
        <f>CE92-(AX92+AY92+AZ92+BD92+BE92+BF92+BG92+BJ92+BN92+BO92+BP92+BQ92+BR92+CB92+CC92+CD92)</f>
        <v>12068</v>
      </c>
      <c r="J612" s="217">
        <f>CE93-(AX93+AY93+AZ93+BA93+BD93+BE93+BF93+BG93+BJ93+BN93+BO93+BP93+BQ93+BR93+CB93+CC93+CD93)</f>
        <v>75843</v>
      </c>
      <c r="K612" s="217">
        <f>CE89-(AW89+AX89+AY89+AZ89+BA89+BB89+BC89+BD89+BE89+BF89+BG89+BH89+BI89+BJ89+BK89+BL89+BM89+BN89+BO89+BP89+BQ89+BR89+BS89+BT89+BU89+BV89+BW89+BX89+CB89+CC89+CD89)</f>
        <v>45986021.579999998</v>
      </c>
      <c r="L612" s="223">
        <f>CE94-(AW94+AX94+AY94+AZ94+BA94+BB94+BC94+BD94+BE94+BF94+BG94+BH94+BI94+BJ94+BK94+BL94+BM94+BN94+BO94+BP94+BQ94+BR94+BS94+BT94+BU94+BV94+BW94+BX94+BY94+BZ94+CA94+CB94+CC94+CD94)</f>
        <v>23.76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1048083.15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2920526.12</v>
      </c>
      <c r="D615" s="217">
        <f>SUM(C614:C615)</f>
        <v>3968609.27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1207411.8299999998</v>
      </c>
      <c r="D619" s="217">
        <f>(D615/D612)*BN90</f>
        <v>162590.48848184469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39447.21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1409449.5284818446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169508.66</v>
      </c>
      <c r="D624" s="217">
        <f>(D615/D612)*BD90</f>
        <v>0</v>
      </c>
      <c r="E624" s="219">
        <f>(E623/E612)*SUM(C624:D624)</f>
        <v>9675.3517539749246</v>
      </c>
      <c r="F624" s="219">
        <f>SUM(C624:E624)</f>
        <v>179184.01175397492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580.08000000000004</v>
      </c>
      <c r="D625" s="217">
        <f>(D615/D612)*AY90</f>
        <v>0</v>
      </c>
      <c r="E625" s="219">
        <f>(E623/E612)*SUM(C625:D625)</f>
        <v>33.110273218169354</v>
      </c>
      <c r="F625" s="219">
        <f>(F624/F612)*AY64</f>
        <v>0</v>
      </c>
      <c r="G625" s="217">
        <f>SUM(C625:F625)</f>
        <v>613.19027321816941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670636.67000000004</v>
      </c>
      <c r="D628" s="217">
        <f>(D615/D612)*AZ90</f>
        <v>167317.9377834975</v>
      </c>
      <c r="E628" s="219">
        <f>(E623/E612)*SUM(C628:D628)</f>
        <v>47829.447676416254</v>
      </c>
      <c r="F628" s="219">
        <f>(F624/F612)*AZ64</f>
        <v>3563.9818079160532</v>
      </c>
      <c r="G628" s="217">
        <f>(G625/G612)*AZ91</f>
        <v>613.19027321816941</v>
      </c>
      <c r="H628" s="219">
        <f>SUM(C626:G628)</f>
        <v>889961.22754104808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629603.19000000006</v>
      </c>
      <c r="D629" s="217">
        <f>(D615/D612)*BF90</f>
        <v>78762.682115036907</v>
      </c>
      <c r="E629" s="219">
        <f>(E623/E612)*SUM(C629:D629)</f>
        <v>40432.6774999236</v>
      </c>
      <c r="F629" s="219">
        <f>(F624/F612)*BF64</f>
        <v>7406.4889943420594</v>
      </c>
      <c r="G629" s="217">
        <f>(G625/G612)*BF91</f>
        <v>0</v>
      </c>
      <c r="H629" s="219">
        <f>(H628/H612)*BF60</f>
        <v>66441.899605043407</v>
      </c>
      <c r="I629" s="217">
        <f>SUM(C629:H629)</f>
        <v>822646.93821434607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11137</v>
      </c>
      <c r="D630" s="217">
        <f>(D615/D612)*BA90</f>
        <v>47949.842916764166</v>
      </c>
      <c r="E630" s="219">
        <f>(E623/E612)*SUM(C630:D630)</f>
        <v>3372.6063863141567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62459.44930307832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329404.61000000004</v>
      </c>
      <c r="D635" s="217">
        <f>(D615/D612)*BK90</f>
        <v>0</v>
      </c>
      <c r="E635" s="219">
        <f>(E623/E612)*SUM(C635:D635)</f>
        <v>18802.021508110127</v>
      </c>
      <c r="F635" s="219">
        <f>(F624/F612)*BK64</f>
        <v>550.29705650740777</v>
      </c>
      <c r="G635" s="217">
        <f>(G625/G612)*BK91</f>
        <v>0</v>
      </c>
      <c r="H635" s="219">
        <f>(H628/H612)*BK60</f>
        <v>40725.682438633536</v>
      </c>
      <c r="I635" s="217">
        <f>(I629/I612)*BK92</f>
        <v>18814.265408283023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438783.4</v>
      </c>
      <c r="D637" s="217">
        <f>(D615/D612)*BL90</f>
        <v>0</v>
      </c>
      <c r="E637" s="219">
        <f>(E623/E612)*SUM(C637:D637)</f>
        <v>25045.232136252398</v>
      </c>
      <c r="F637" s="219">
        <f>(F624/F612)*BL64</f>
        <v>1170.5107702218245</v>
      </c>
      <c r="G637" s="217">
        <f>(G625/G612)*BL91</f>
        <v>0</v>
      </c>
      <c r="H637" s="219">
        <f>(H628/H612)*BL60</f>
        <v>59637.608681635342</v>
      </c>
      <c r="I637" s="217">
        <f>(I629/I612)*BL92</f>
        <v>18814.265408283023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1543267.4100000001</v>
      </c>
      <c r="D638" s="217">
        <f>(D615/D612)*BM90</f>
        <v>0</v>
      </c>
      <c r="E638" s="219">
        <f>(E623/E612)*SUM(C638:D638)</f>
        <v>88087.859594877576</v>
      </c>
      <c r="F638" s="219">
        <f>(F624/F612)*BM64</f>
        <v>313.58030021767871</v>
      </c>
      <c r="G638" s="217">
        <f>(G625/G612)*BM91</f>
        <v>0</v>
      </c>
      <c r="H638" s="219">
        <f>(H628/H612)*BM60</f>
        <v>32120.255682558633</v>
      </c>
      <c r="I638" s="217">
        <f>(I629/I612)*BM92</f>
        <v>9407.1327041415116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669929.71000000008</v>
      </c>
      <c r="D642" s="217">
        <f>(D615/D612)*BV90</f>
        <v>208345.44422284147</v>
      </c>
      <c r="E642" s="219">
        <f>(E623/E612)*SUM(C642:D642)</f>
        <v>50130.89628507811</v>
      </c>
      <c r="F642" s="219">
        <f>(F624/F612)*BV64</f>
        <v>1705.6488511245439</v>
      </c>
      <c r="G642" s="217">
        <f>(G625/G612)*BV91</f>
        <v>0</v>
      </c>
      <c r="H642" s="219">
        <f>(H628/H612)*BV60</f>
        <v>44828.269613041339</v>
      </c>
      <c r="I642" s="217">
        <f>(I629/I612)*BV92</f>
        <v>18814.265408283023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3618698.3660700913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246152.85</v>
      </c>
      <c r="D645" s="217">
        <f>(D615/D612)*BY90</f>
        <v>18909.79720661122</v>
      </c>
      <c r="E645" s="219">
        <f>(E623/E612)*SUM(C645:D645)</f>
        <v>15129.459158981746</v>
      </c>
      <c r="F645" s="219">
        <f>(F624/F612)*BY64</f>
        <v>7.9217512294408854</v>
      </c>
      <c r="G645" s="217">
        <f>(G625/G612)*BY91</f>
        <v>0</v>
      </c>
      <c r="H645" s="219">
        <f>(H628/H612)*BY60</f>
        <v>9105.7422651490215</v>
      </c>
      <c r="I645" s="217">
        <f>(I629/I612)*BY92</f>
        <v>9407.1327041415116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298712.90308611293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9924471.8900000025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3556591.9899999998</v>
      </c>
      <c r="D670" s="217">
        <f>(D615/D612)*E90</f>
        <v>1007706.4698898131</v>
      </c>
      <c r="E670" s="219">
        <f>(E623/E612)*SUM(C670:D670)</f>
        <v>260524.70186219361</v>
      </c>
      <c r="F670" s="219">
        <f>(F624/F612)*E64</f>
        <v>14236.968182837958</v>
      </c>
      <c r="G670" s="217">
        <f>(G625/G612)*E91</f>
        <v>0</v>
      </c>
      <c r="H670" s="219">
        <f>(H628/H612)*E60</f>
        <v>160801.40461642281</v>
      </c>
      <c r="I670" s="217">
        <f>(I629/I612)*E92</f>
        <v>258559.81410730979</v>
      </c>
      <c r="J670" s="217">
        <f>(J630/J612)*E93</f>
        <v>13249.048961511597</v>
      </c>
      <c r="K670" s="217">
        <f>(K644/K612)*E89</f>
        <v>211778.84000682275</v>
      </c>
      <c r="L670" s="217">
        <f>(L647/L612)*E94</f>
        <v>202033.51652330955</v>
      </c>
      <c r="M670" s="202">
        <f t="shared" si="0"/>
        <v>2128891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3529</v>
      </c>
      <c r="D675" s="217">
        <f>(D615/D612)*J90</f>
        <v>15195.372755312586</v>
      </c>
      <c r="E675" s="219">
        <f>(E623/E612)*SUM(C675:D675)</f>
        <v>1068.7648216922601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16087.560276647802</v>
      </c>
      <c r="J675" s="217">
        <f>(J630/J612)*J93</f>
        <v>0</v>
      </c>
      <c r="K675" s="217">
        <f>(K644/K612)*J89</f>
        <v>99653.638640805162</v>
      </c>
      <c r="L675" s="217">
        <f>(L647/L612)*J94</f>
        <v>0</v>
      </c>
      <c r="M675" s="202">
        <f t="shared" si="0"/>
        <v>132005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1268630.9099999999</v>
      </c>
      <c r="D680" s="217">
        <f>(D615/D612)*O90</f>
        <v>366714.99582821043</v>
      </c>
      <c r="E680" s="219">
        <f>(E623/E612)*SUM(C680:D680)</f>
        <v>93343.590105134965</v>
      </c>
      <c r="F680" s="219">
        <f>(F624/F612)*O64</f>
        <v>7639.6747980820992</v>
      </c>
      <c r="G680" s="217">
        <f>(G625/G612)*O91</f>
        <v>0</v>
      </c>
      <c r="H680" s="219">
        <f>(H628/H612)*O60</f>
        <v>24415.396842817154</v>
      </c>
      <c r="I680" s="217">
        <f>(I629/I612)*O92</f>
        <v>67963.125406007879</v>
      </c>
      <c r="J680" s="217">
        <f>(J630/J612)*O93</f>
        <v>13249.048961511597</v>
      </c>
      <c r="K680" s="217">
        <f>(K644/K612)*O89</f>
        <v>392615.62408204214</v>
      </c>
      <c r="L680" s="217">
        <f>(L647/L612)*O94</f>
        <v>30675.904188977926</v>
      </c>
      <c r="M680" s="202">
        <f t="shared" si="0"/>
        <v>996617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895447.75</v>
      </c>
      <c r="D681" s="217">
        <f>(D615/D612)*P90</f>
        <v>377098.5005443407</v>
      </c>
      <c r="E681" s="219">
        <f>(E623/E612)*SUM(C681:D681)</f>
        <v>72635.419318507993</v>
      </c>
      <c r="F681" s="219">
        <f>(F624/F612)*P64</f>
        <v>17977.190530334854</v>
      </c>
      <c r="G681" s="217">
        <f>(G625/G612)*P91</f>
        <v>0</v>
      </c>
      <c r="H681" s="219">
        <f>(H628/H612)*P60</f>
        <v>52533.12845278281</v>
      </c>
      <c r="I681" s="217">
        <f>(I629/I612)*P92</f>
        <v>169532.89155941983</v>
      </c>
      <c r="J681" s="217">
        <f>(J630/J612)*P93</f>
        <v>6309.1101500584491</v>
      </c>
      <c r="K681" s="217">
        <f>(K644/K612)*P89</f>
        <v>305154.23350931989</v>
      </c>
      <c r="L681" s="217">
        <f>(L647/L612)*P94</f>
        <v>66003.482373825449</v>
      </c>
      <c r="M681" s="202">
        <f t="shared" si="0"/>
        <v>1067244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1126483.95</v>
      </c>
      <c r="D683" s="217">
        <f>(D615/D612)*R90</f>
        <v>0</v>
      </c>
      <c r="E683" s="219">
        <f>(E623/E612)*SUM(C683:D683)</f>
        <v>64298.357744419081</v>
      </c>
      <c r="F683" s="219">
        <f>(F624/F612)*R64</f>
        <v>2546.7000848046628</v>
      </c>
      <c r="G683" s="217">
        <f>(G625/G612)*R91</f>
        <v>0</v>
      </c>
      <c r="H683" s="219">
        <f>(H628/H612)*R60</f>
        <v>45628.774427559925</v>
      </c>
      <c r="I683" s="217">
        <f>(I629/I612)*R92</f>
        <v>9407.1327041415116</v>
      </c>
      <c r="J683" s="217">
        <f>(J630/J612)*R93</f>
        <v>0</v>
      </c>
      <c r="K683" s="217">
        <f>(K644/K612)*R89</f>
        <v>222251.25105873641</v>
      </c>
      <c r="L683" s="217">
        <f>(L647/L612)*R94</f>
        <v>0</v>
      </c>
      <c r="M683" s="202">
        <f t="shared" si="0"/>
        <v>344132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99957.989999999991</v>
      </c>
      <c r="D684" s="217">
        <f>(D615/D612)*S90</f>
        <v>100458.2976601221</v>
      </c>
      <c r="E684" s="219">
        <f>(E623/E612)*SUM(C684:D684)</f>
        <v>11439.522206933294</v>
      </c>
      <c r="F684" s="219">
        <f>(F624/F612)*S64</f>
        <v>523.25768742512946</v>
      </c>
      <c r="G684" s="217">
        <f>(G625/G612)*S91</f>
        <v>0</v>
      </c>
      <c r="H684" s="219">
        <f>(H628/H612)*S60</f>
        <v>7404.6695342970061</v>
      </c>
      <c r="I684" s="217">
        <f>(I629/I612)*S92</f>
        <v>9407.1327041415116</v>
      </c>
      <c r="J684" s="217">
        <f>(J630/J612)*S93</f>
        <v>630.82866139469684</v>
      </c>
      <c r="K684" s="217">
        <f>(K644/K612)*S89</f>
        <v>1.888590441219077</v>
      </c>
      <c r="L684" s="217">
        <f>(L647/L612)*S94</f>
        <v>0</v>
      </c>
      <c r="M684" s="202">
        <f t="shared" si="0"/>
        <v>129866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1520469.6099999999</v>
      </c>
      <c r="D686" s="217">
        <f>(D615/D612)*U90</f>
        <v>111685.98975154752</v>
      </c>
      <c r="E686" s="219">
        <f>(E623/E612)*SUM(C686:D686)</f>
        <v>93161.491246619087</v>
      </c>
      <c r="F686" s="219">
        <f>(F624/F612)*U64</f>
        <v>52046.255099295086</v>
      </c>
      <c r="G686" s="217">
        <f>(G625/G612)*U91</f>
        <v>0</v>
      </c>
      <c r="H686" s="219">
        <f>(H628/H612)*U60</f>
        <v>69243.666455858489</v>
      </c>
      <c r="I686" s="217">
        <f>(I629/I612)*U92</f>
        <v>28221.398112424533</v>
      </c>
      <c r="J686" s="217">
        <f>(J630/J612)*U93</f>
        <v>0</v>
      </c>
      <c r="K686" s="217">
        <f>(K644/K612)*U89</f>
        <v>378150.40705554018</v>
      </c>
      <c r="L686" s="217">
        <f>(L647/L612)*U94</f>
        <v>0</v>
      </c>
      <c r="M686" s="202">
        <f t="shared" si="0"/>
        <v>732509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132.80000000000001</v>
      </c>
      <c r="D687" s="217">
        <f>(D615/D612)*V90</f>
        <v>0</v>
      </c>
      <c r="E687" s="219">
        <f>(E623/E612)*SUM(C687:D687)</f>
        <v>7.5800653071522728</v>
      </c>
      <c r="F687" s="219">
        <f>(F624/F612)*V64</f>
        <v>14.829554035378484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22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0</v>
      </c>
      <c r="K688" s="217">
        <f>(K644/K612)*W89</f>
        <v>0</v>
      </c>
      <c r="L688" s="217">
        <f>(L647/L612)*W94</f>
        <v>0</v>
      </c>
      <c r="M688" s="202">
        <f t="shared" si="0"/>
        <v>0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151.71676544459919</v>
      </c>
      <c r="L689" s="217">
        <f>(L647/L612)*X94</f>
        <v>0</v>
      </c>
      <c r="M689" s="202">
        <f t="shared" si="0"/>
        <v>152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1757623.9199999997</v>
      </c>
      <c r="D690" s="217">
        <f>(D615/D612)*Y90</f>
        <v>308550.48567037506</v>
      </c>
      <c r="E690" s="219">
        <f>(E623/E612)*SUM(C690:D690)</f>
        <v>117934.76604629497</v>
      </c>
      <c r="F690" s="219">
        <f>(F624/F612)*Y64</f>
        <v>5762.3504086490475</v>
      </c>
      <c r="G690" s="217">
        <f>(G625/G612)*Y91</f>
        <v>0</v>
      </c>
      <c r="H690" s="219">
        <f>(H628/H612)*Y60</f>
        <v>54634.453590894125</v>
      </c>
      <c r="I690" s="217">
        <f>(I629/I612)*Y92</f>
        <v>28221.398112424533</v>
      </c>
      <c r="J690" s="217">
        <f>(J630/J612)*Y93</f>
        <v>5047.4528272690559</v>
      </c>
      <c r="K690" s="217">
        <f>(K644/K612)*Y89</f>
        <v>709760.95110463805</v>
      </c>
      <c r="L690" s="217">
        <f>(L647/L612)*Y94</f>
        <v>0</v>
      </c>
      <c r="M690" s="202">
        <f t="shared" si="0"/>
        <v>1229912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678820.7699999999</v>
      </c>
      <c r="D693" s="217">
        <f>(D615/D612)*AB90</f>
        <v>86529.205967752234</v>
      </c>
      <c r="E693" s="219">
        <f>(E623/E612)*SUM(C693:D693)</f>
        <v>43685.262053185113</v>
      </c>
      <c r="F693" s="219">
        <f>(F624/F612)*AB64</f>
        <v>41916.79198006892</v>
      </c>
      <c r="G693" s="217">
        <f>(G625/G612)*AB91</f>
        <v>0</v>
      </c>
      <c r="H693" s="219">
        <f>(H628/H612)*AB60</f>
        <v>0</v>
      </c>
      <c r="I693" s="217">
        <f>(I629/I612)*AB92</f>
        <v>9407.1327041415116</v>
      </c>
      <c r="J693" s="217">
        <f>(J630/J612)*AB93</f>
        <v>0</v>
      </c>
      <c r="K693" s="217">
        <f>(K644/K612)*AB89</f>
        <v>105296.48483724405</v>
      </c>
      <c r="L693" s="217">
        <f>(L647/L612)*AB94</f>
        <v>0</v>
      </c>
      <c r="M693" s="202">
        <f t="shared" si="0"/>
        <v>286835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335677.74</v>
      </c>
      <c r="D694" s="217">
        <f>(D615/D612)*AC90</f>
        <v>36468.894612750213</v>
      </c>
      <c r="E694" s="219">
        <f>(E623/E612)*SUM(C694:D694)</f>
        <v>21241.68519730106</v>
      </c>
      <c r="F694" s="219">
        <f>(F624/F612)*AC64</f>
        <v>3149.8039772141042</v>
      </c>
      <c r="G694" s="217">
        <f>(G625/G612)*AC91</f>
        <v>0</v>
      </c>
      <c r="H694" s="219">
        <f>(H628/H612)*AC60</f>
        <v>17811.232123038742</v>
      </c>
      <c r="I694" s="217">
        <f>(I629/I612)*AC92</f>
        <v>18814.265408283023</v>
      </c>
      <c r="J694" s="217">
        <f>(J630/J612)*AC93</f>
        <v>630.82866139469684</v>
      </c>
      <c r="K694" s="217">
        <f>(K644/K612)*AC89</f>
        <v>16409.018048531951</v>
      </c>
      <c r="L694" s="217">
        <f>(L647/L612)*AC94</f>
        <v>0</v>
      </c>
      <c r="M694" s="202">
        <f t="shared" si="0"/>
        <v>114526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652656.72</v>
      </c>
      <c r="D696" s="217">
        <f>(D615/D612)*AE90</f>
        <v>319102.82786156435</v>
      </c>
      <c r="E696" s="219">
        <f>(E623/E612)*SUM(C696:D696)</f>
        <v>55466.873762345043</v>
      </c>
      <c r="F696" s="219">
        <f>(F624/F612)*AE64</f>
        <v>209.03641100140359</v>
      </c>
      <c r="G696" s="217">
        <f>(G625/G612)*AE91</f>
        <v>0</v>
      </c>
      <c r="H696" s="219">
        <f>(H628/H612)*AE60</f>
        <v>32920.76049707723</v>
      </c>
      <c r="I696" s="217">
        <f>(I629/I612)*AE92</f>
        <v>28221.398112424533</v>
      </c>
      <c r="J696" s="217">
        <f>(J630/J612)*AE93</f>
        <v>6309.1101500584491</v>
      </c>
      <c r="K696" s="217">
        <f>(K644/K612)*AE89</f>
        <v>80909.063746632281</v>
      </c>
      <c r="L696" s="217">
        <f>(L647/L612)*AE94</f>
        <v>0</v>
      </c>
      <c r="M696" s="202">
        <f t="shared" si="0"/>
        <v>523139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3022594.72</v>
      </c>
      <c r="D698" s="217">
        <f>(D615/D612)*AG90</f>
        <v>276977.87783433666</v>
      </c>
      <c r="E698" s="219">
        <f>(E623/E612)*SUM(C698:D698)</f>
        <v>188335.66097345145</v>
      </c>
      <c r="F698" s="219">
        <f>(F624/F612)*AG64</f>
        <v>15191.592806783303</v>
      </c>
      <c r="G698" s="217">
        <f>(G625/G612)*AG91</f>
        <v>0</v>
      </c>
      <c r="H698" s="219">
        <f>(H628/H612)*AG60</f>
        <v>83452.626913563552</v>
      </c>
      <c r="I698" s="217">
        <f>(I629/I612)*AG92</f>
        <v>94139.494669705993</v>
      </c>
      <c r="J698" s="217">
        <f>(J630/J612)*AG93</f>
        <v>12618.220300116898</v>
      </c>
      <c r="K698" s="217">
        <f>(K644/K612)*AG89</f>
        <v>930184.57778233604</v>
      </c>
      <c r="L698" s="217">
        <f>(L647/L612)*AG94</f>
        <v>0</v>
      </c>
      <c r="M698" s="202">
        <f t="shared" si="0"/>
        <v>1600900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804767.09</v>
      </c>
      <c r="D699" s="217">
        <f>(D615/D612)*AH90</f>
        <v>183695.17286422328</v>
      </c>
      <c r="E699" s="219">
        <f>(E623/E612)*SUM(C699:D699)</f>
        <v>56420.244775348852</v>
      </c>
      <c r="F699" s="219">
        <f>(F624/F612)*AH64</f>
        <v>2931.071405242129</v>
      </c>
      <c r="G699" s="217">
        <f>(G625/G612)*AH91</f>
        <v>0</v>
      </c>
      <c r="H699" s="219">
        <f>(H628/H612)*AH60</f>
        <v>88255.655800675129</v>
      </c>
      <c r="I699" s="217">
        <f>(I629/I612)*AH92</f>
        <v>0</v>
      </c>
      <c r="J699" s="217">
        <f>(J630/J612)*AH93</f>
        <v>3154.143306973484</v>
      </c>
      <c r="K699" s="217">
        <f>(K644/K612)*AH89</f>
        <v>104699.66901117635</v>
      </c>
      <c r="L699" s="217">
        <f>(L647/L612)*AH94</f>
        <v>0</v>
      </c>
      <c r="M699" s="202">
        <f t="shared" si="0"/>
        <v>439156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0"/>
        <v>0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454638.16</v>
      </c>
      <c r="D713" s="217">
        <f>(D615/D612)*AV90</f>
        <v>94548.986033056106</v>
      </c>
      <c r="E713" s="219">
        <f>(E623/E612)*SUM(C713:D713)</f>
        <v>31346.946029963379</v>
      </c>
      <c r="F713" s="219">
        <f>(F624/F612)*AV64</f>
        <v>320.05929664187039</v>
      </c>
      <c r="G713" s="217">
        <f>(G625/G612)*AV91</f>
        <v>0</v>
      </c>
      <c r="H713" s="219">
        <f>(H628/H612)*AV60</f>
        <v>0</v>
      </c>
      <c r="I713" s="217">
        <f>(I629/I612)*AV92</f>
        <v>9407.1327041415116</v>
      </c>
      <c r="J713" s="217">
        <f>(J630/J612)*AV93</f>
        <v>1261.6573227893937</v>
      </c>
      <c r="K713" s="217">
        <f>(K644/K612)*AV89</f>
        <v>61681.00183038049</v>
      </c>
      <c r="L713" s="217">
        <f>(L647/L612)*AV94</f>
        <v>0</v>
      </c>
      <c r="M713" s="202">
        <f t="shared" si="0"/>
        <v>198566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26102495.010000005</v>
      </c>
      <c r="D715" s="202">
        <f>SUM(D616:D647)+SUM(D668:D713)</f>
        <v>3968609.27</v>
      </c>
      <c r="E715" s="202">
        <f>SUM(E624:E647)+SUM(E668:E713)</f>
        <v>1409449.5284818446</v>
      </c>
      <c r="F715" s="202">
        <f>SUM(F625:F648)+SUM(F668:F713)</f>
        <v>179184.01175397492</v>
      </c>
      <c r="G715" s="202">
        <f>SUM(G626:G647)+SUM(G668:G713)</f>
        <v>613.19027321816941</v>
      </c>
      <c r="H715" s="202">
        <f>SUM(H629:H647)+SUM(H668:H713)</f>
        <v>889961.22754104831</v>
      </c>
      <c r="I715" s="202">
        <f>SUM(I630:I647)+SUM(I668:I713)</f>
        <v>822646.93821434595</v>
      </c>
      <c r="J715" s="202">
        <f>SUM(J631:J647)+SUM(J668:J713)</f>
        <v>62459.449303078327</v>
      </c>
      <c r="K715" s="202">
        <f>SUM(K668:K713)</f>
        <v>3618698.3660700917</v>
      </c>
      <c r="L715" s="202">
        <f>SUM(L668:L713)</f>
        <v>298712.90308611293</v>
      </c>
      <c r="M715" s="202">
        <f>SUM(M668:M713)</f>
        <v>9924472</v>
      </c>
      <c r="N715" s="211" t="s">
        <v>693</v>
      </c>
    </row>
    <row r="716" spans="1:14" s="202" customFormat="1" ht="12.6" customHeight="1" x14ac:dyDescent="0.2">
      <c r="C716" s="214">
        <f>CE85</f>
        <v>26102495.010000002</v>
      </c>
      <c r="D716" s="202">
        <f>D615</f>
        <v>3968609.27</v>
      </c>
      <c r="E716" s="202">
        <f>E623</f>
        <v>1409449.5284818446</v>
      </c>
      <c r="F716" s="202">
        <f>F624</f>
        <v>179184.01175397492</v>
      </c>
      <c r="G716" s="202">
        <f>G625</f>
        <v>613.19027321816941</v>
      </c>
      <c r="H716" s="202">
        <f>H628</f>
        <v>889961.22754104808</v>
      </c>
      <c r="I716" s="202">
        <f>I629</f>
        <v>822646.93821434607</v>
      </c>
      <c r="J716" s="202">
        <f>J630</f>
        <v>62459.44930307832</v>
      </c>
      <c r="K716" s="202">
        <f>K644</f>
        <v>3618698.3660700913</v>
      </c>
      <c r="L716" s="202">
        <f>L647</f>
        <v>298712.90308611293</v>
      </c>
      <c r="M716" s="202">
        <f>C648</f>
        <v>9924471.8900000025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125</v>
      </c>
      <c r="C2" s="11" t="str">
        <f>SUBSTITUTE(LEFT(data!C98,49),",","")</f>
        <v>Othello Community Hospital</v>
      </c>
      <c r="D2" s="11" t="str">
        <f>LEFT(data!C99, 49)</f>
        <v>315 N 14th Ave</v>
      </c>
      <c r="E2" s="11" t="str">
        <f>LEFT(data!C100, 100)</f>
        <v>Othello</v>
      </c>
      <c r="F2" s="11" t="str">
        <f>LEFT(data!C101, 2)</f>
        <v>WA</v>
      </c>
      <c r="G2" s="11" t="str">
        <f>LEFT(data!C102, 100)</f>
        <v>99344</v>
      </c>
      <c r="H2" s="11" t="str">
        <f>LEFT(data!C103, 100)</f>
        <v>Adams</v>
      </c>
      <c r="I2" s="11" t="str">
        <f>LEFT(data!C104, 49)</f>
        <v>Connie Agenbroad</v>
      </c>
      <c r="J2" s="11" t="str">
        <f>LEFT(data!C105, 49)</f>
        <v>Brian Giles</v>
      </c>
      <c r="K2" s="11" t="str">
        <f>LEFT(data!C107, 49)</f>
        <v>509-488-2636</v>
      </c>
      <c r="L2" s="11" t="str">
        <f>LEFT(data!C108, 49)</f>
        <v>509-331-2617</v>
      </c>
      <c r="M2" s="11" t="str">
        <f>LEFT(data!C109, 49)</f>
        <v>Tre Peterson</v>
      </c>
      <c r="N2" s="11" t="str">
        <f>LEFT(data!C110, 49)</f>
        <v>Tre.Peterson@wipfli.com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125</v>
      </c>
      <c r="B2" s="200" t="str">
        <f>RIGHT(data!C96,4)</f>
        <v>2024</v>
      </c>
      <c r="C2" s="12" t="s">
        <v>1162</v>
      </c>
      <c r="D2" s="199">
        <f>ROUND(N(data!C181),0)</f>
        <v>871608</v>
      </c>
      <c r="E2" s="199">
        <f>ROUND(N(data!C182),0)</f>
        <v>26628</v>
      </c>
      <c r="F2" s="199">
        <f>ROUND(N(data!C183),0)</f>
        <v>163098</v>
      </c>
      <c r="G2" s="199">
        <f>ROUND(N(data!C184),0)</f>
        <v>1212577</v>
      </c>
      <c r="H2" s="199">
        <f>ROUND(N(data!C185),0)</f>
        <v>80139</v>
      </c>
      <c r="I2" s="199">
        <f>ROUND(N(data!C186),0)</f>
        <v>476775</v>
      </c>
      <c r="J2" s="199">
        <f>ROUND(N(data!C187)+N(data!C188),0)</f>
        <v>76079</v>
      </c>
      <c r="K2" s="199">
        <f>ROUND(N(data!C191),0)</f>
        <v>0</v>
      </c>
      <c r="L2" s="199">
        <f>ROUND(N(data!C192),0)</f>
        <v>0</v>
      </c>
      <c r="M2" s="199">
        <f>ROUND(N(data!C195),0)</f>
        <v>245098</v>
      </c>
      <c r="N2" s="199">
        <f>ROUND(N(data!C196),0)</f>
        <v>18998</v>
      </c>
      <c r="O2" s="199">
        <f>ROUND(N(data!C199),0)</f>
        <v>0</v>
      </c>
      <c r="P2" s="199">
        <f>ROUND(N(data!C200),0)</f>
        <v>354966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20000</v>
      </c>
      <c r="U2" s="199">
        <f>ROUND(N(data!C211),0)</f>
        <v>0</v>
      </c>
      <c r="V2" s="199">
        <f>ROUND(N(data!D211),0)</f>
        <v>0</v>
      </c>
      <c r="W2" s="199">
        <f>ROUND(N(data!B212),0)</f>
        <v>164346</v>
      </c>
      <c r="X2" s="199">
        <f>ROUND(N(data!C212),0)</f>
        <v>0</v>
      </c>
      <c r="Y2" s="199">
        <f>ROUND(N(data!D212),0)</f>
        <v>0</v>
      </c>
      <c r="Z2" s="199">
        <f>ROUND(N(data!B213),0)</f>
        <v>10880436</v>
      </c>
      <c r="AA2" s="199">
        <f>ROUND(N(data!C213),0)</f>
        <v>4456480</v>
      </c>
      <c r="AB2" s="199">
        <f>ROUND(N(data!D213),0)</f>
        <v>0</v>
      </c>
      <c r="AC2" s="199">
        <f>ROUND(N(data!B214),0)</f>
        <v>3507800</v>
      </c>
      <c r="AD2" s="199">
        <f>ROUND(N(data!C214),0)</f>
        <v>129245</v>
      </c>
      <c r="AE2" s="199">
        <f>ROUND(N(data!D214),0)</f>
        <v>0</v>
      </c>
      <c r="AF2" s="199">
        <f>ROUND(N(data!B215),0)</f>
        <v>5526323</v>
      </c>
      <c r="AG2" s="199">
        <f>ROUND(N(data!C215),0)</f>
        <v>270385</v>
      </c>
      <c r="AH2" s="199">
        <f>ROUND(N(data!D215),0)</f>
        <v>0</v>
      </c>
      <c r="AI2" s="199">
        <f>ROUND(N(data!B216),0)</f>
        <v>6647422</v>
      </c>
      <c r="AJ2" s="199">
        <f>ROUND(N(data!C216),0)</f>
        <v>592003</v>
      </c>
      <c r="AK2" s="199">
        <f>ROUND(N(data!D216),0)</f>
        <v>0</v>
      </c>
      <c r="AL2" s="199">
        <f>ROUND(N(data!B217),0)</f>
        <v>2500642</v>
      </c>
      <c r="AM2" s="199">
        <f>ROUND(N(data!C217),0)</f>
        <v>103380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3179647</v>
      </c>
      <c r="AS2" s="199">
        <f>ROUND(N(data!C219),0)</f>
        <v>-2583070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161814</v>
      </c>
      <c r="AY2" s="199">
        <f>ROUND(N(data!C225),0)</f>
        <v>375</v>
      </c>
      <c r="AZ2" s="199">
        <f>ROUND(N(data!D225),0)</f>
        <v>0</v>
      </c>
      <c r="BA2" s="199">
        <f>ROUND(N(data!B226),0)</f>
        <v>7067012</v>
      </c>
      <c r="BB2" s="199">
        <f>ROUND(N(data!C226),0)</f>
        <v>284761</v>
      </c>
      <c r="BC2" s="199">
        <f>ROUND(N(data!D226),0)</f>
        <v>0</v>
      </c>
      <c r="BD2" s="199">
        <f>ROUND(N(data!B227),0)</f>
        <v>3027749</v>
      </c>
      <c r="BE2" s="199">
        <f>ROUND(N(data!C227),0)</f>
        <v>184953</v>
      </c>
      <c r="BF2" s="199">
        <f>ROUND(N(data!D227),0)</f>
        <v>0</v>
      </c>
      <c r="BG2" s="199">
        <f>ROUND(N(data!B228),0)</f>
        <v>4897940</v>
      </c>
      <c r="BH2" s="199">
        <f>ROUND(N(data!C228),0)</f>
        <v>181546</v>
      </c>
      <c r="BI2" s="199">
        <f>ROUND(N(data!D228),0)</f>
        <v>0</v>
      </c>
      <c r="BJ2" s="199">
        <f>ROUND(N(data!B229),0)</f>
        <v>5793234</v>
      </c>
      <c r="BK2" s="199">
        <f>ROUND(N(data!C229),0)</f>
        <v>210325</v>
      </c>
      <c r="BL2" s="199">
        <f>ROUND(N(data!D229),0)</f>
        <v>0</v>
      </c>
      <c r="BM2" s="199">
        <f>ROUND(N(data!B230),0)</f>
        <v>2155435</v>
      </c>
      <c r="BN2" s="199">
        <f>ROUND(N(data!C230),0)</f>
        <v>94651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3412971</v>
      </c>
      <c r="BW2" s="199">
        <f>ROUND(N(data!C240),0)</f>
        <v>6625498</v>
      </c>
      <c r="BX2" s="199">
        <f>ROUND(N(data!C241),0)</f>
        <v>839083</v>
      </c>
      <c r="BY2" s="199">
        <f>ROUND(N(data!C242),0)</f>
        <v>0</v>
      </c>
      <c r="BZ2" s="199">
        <f>ROUND(N(data!C243),0)</f>
        <v>0</v>
      </c>
      <c r="CA2" s="199">
        <f>ROUND(N(data!C244),0)</f>
        <v>9191317</v>
      </c>
      <c r="CB2" s="199">
        <f>ROUND(N(data!C247),0)</f>
        <v>0</v>
      </c>
      <c r="CC2" s="199">
        <f>ROUND(N(data!C249),0)</f>
        <v>0</v>
      </c>
      <c r="CD2" s="199">
        <f>ROUND(N(data!C250),0)</f>
        <v>1246017</v>
      </c>
      <c r="CE2" s="199">
        <f>ROUND(N(data!C254)+N(data!C255),0)</f>
        <v>6952078</v>
      </c>
      <c r="CF2" s="199">
        <f>ROUND(N(data!D237),0)</f>
        <v>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125</v>
      </c>
      <c r="B2" s="12" t="str">
        <f>RIGHT(data!C96,4)</f>
        <v>2024</v>
      </c>
      <c r="C2" s="12" t="s">
        <v>1162</v>
      </c>
      <c r="D2" s="198">
        <f>ROUND(N(data!C127),0)</f>
        <v>527</v>
      </c>
      <c r="E2" s="198">
        <f>ROUND(N(data!C128),0)</f>
        <v>0</v>
      </c>
      <c r="F2" s="198">
        <f>ROUND(N(data!C129),0)</f>
        <v>0</v>
      </c>
      <c r="G2" s="198">
        <f>ROUND(N(data!C130),0)</f>
        <v>419</v>
      </c>
      <c r="H2" s="198">
        <f>ROUND(N(data!D127),0)</f>
        <v>996</v>
      </c>
      <c r="I2" s="198">
        <f>ROUND(N(data!D128),0)</f>
        <v>0</v>
      </c>
      <c r="J2" s="198">
        <f>ROUND(N(data!D129),0)</f>
        <v>0</v>
      </c>
      <c r="K2" s="198">
        <f>ROUND(N(data!D130),0)</f>
        <v>551</v>
      </c>
      <c r="L2" s="198">
        <f>ROUND(N(data!C132),0)</f>
        <v>0</v>
      </c>
      <c r="M2" s="198">
        <f>ROUND(N(data!C133),0)</f>
        <v>0</v>
      </c>
      <c r="N2" s="198">
        <f>ROUND(N(data!C134),0)</f>
        <v>16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16</v>
      </c>
      <c r="X2" s="198">
        <f>ROUND(N(data!C145),0)</f>
        <v>0</v>
      </c>
      <c r="Y2" s="198">
        <f>ROUND(N(data!B154),0)</f>
        <v>55</v>
      </c>
      <c r="Z2" s="198">
        <f>ROUND(N(data!B155),0)</f>
        <v>172</v>
      </c>
      <c r="AA2" s="198">
        <f>ROUND(N(data!B156),0)</f>
        <v>0</v>
      </c>
      <c r="AB2" s="198">
        <f>ROUND(N(data!B157),0)</f>
        <v>1328046</v>
      </c>
      <c r="AC2" s="198">
        <f>ROUND(N(data!B158),0)</f>
        <v>9324407</v>
      </c>
      <c r="AD2" s="198">
        <f>ROUND(N(data!C154),0)</f>
        <v>740</v>
      </c>
      <c r="AE2" s="198">
        <f>ROUND(N(data!C155),0)</f>
        <v>1163</v>
      </c>
      <c r="AF2" s="198">
        <f>ROUND(N(data!C156),0)</f>
        <v>0</v>
      </c>
      <c r="AG2" s="198">
        <f>ROUND(N(data!C157),0)</f>
        <v>10681894</v>
      </c>
      <c r="AH2" s="198">
        <f>ROUND(N(data!C158),0)</f>
        <v>15759275</v>
      </c>
      <c r="AI2" s="198">
        <f>ROUND(N(data!D154),0)</f>
        <v>149</v>
      </c>
      <c r="AJ2" s="198">
        <f>ROUND(N(data!D155),0)</f>
        <v>245</v>
      </c>
      <c r="AK2" s="198">
        <f>ROUND(N(data!D156),0)</f>
        <v>0</v>
      </c>
      <c r="AL2" s="198">
        <f>ROUND(N(data!D157),0)</f>
        <v>2482009</v>
      </c>
      <c r="AM2" s="198">
        <f>ROUND(N(data!D158),0)</f>
        <v>14208515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12" sqref="A1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125</v>
      </c>
      <c r="B2" s="200" t="str">
        <f>RIGHT(data!C96,4)</f>
        <v>2024</v>
      </c>
      <c r="C2" s="12" t="s">
        <v>1162</v>
      </c>
      <c r="D2" s="198">
        <f>ROUND(N(data!C266),0)</f>
        <v>5393387</v>
      </c>
      <c r="E2" s="198">
        <f>ROUND(N(data!C267),0)</f>
        <v>0</v>
      </c>
      <c r="F2" s="198">
        <f>ROUND(N(data!C268),0)</f>
        <v>10547877</v>
      </c>
      <c r="G2" s="198">
        <f>ROUND(N(data!C269),0)</f>
        <v>5801332</v>
      </c>
      <c r="H2" s="198">
        <f>ROUND(N(data!C270),0)</f>
        <v>0</v>
      </c>
      <c r="I2" s="198">
        <f>ROUND(N(data!C271),0)</f>
        <v>0</v>
      </c>
      <c r="J2" s="198">
        <f>ROUND(N(data!C272),0)</f>
        <v>0</v>
      </c>
      <c r="K2" s="198">
        <f>ROUND(N(data!C273),0)</f>
        <v>344911</v>
      </c>
      <c r="L2" s="198">
        <f>ROUND(N(data!C274),0)</f>
        <v>305137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20000</v>
      </c>
      <c r="R2" s="198">
        <f>ROUND(N(data!C284),0)</f>
        <v>164346</v>
      </c>
      <c r="S2" s="198">
        <f>ROUND(N(data!C285),0)</f>
        <v>15336916</v>
      </c>
      <c r="T2" s="198">
        <f>ROUND(N(data!C286),0)</f>
        <v>3637045</v>
      </c>
      <c r="U2" s="198">
        <f>ROUND(N(data!C287),0)</f>
        <v>5796708</v>
      </c>
      <c r="V2" s="198">
        <f>ROUND(N(data!C288),0)</f>
        <v>9843447</v>
      </c>
      <c r="W2" s="198">
        <f>ROUND(N(data!C289),0)</f>
        <v>0</v>
      </c>
      <c r="X2" s="198">
        <f>ROUND(N(data!C290),0)</f>
        <v>596577</v>
      </c>
      <c r="Y2" s="198">
        <f>ROUND(N(data!C291),0)</f>
        <v>0</v>
      </c>
      <c r="Z2" s="198">
        <f>ROUND(N(data!C292),0)</f>
        <v>24059795</v>
      </c>
      <c r="AA2" s="198">
        <f>ROUND(N(data!C295),0)</f>
        <v>11860469</v>
      </c>
      <c r="AB2" s="198">
        <f>ROUND(N(data!C296),0)</f>
        <v>0</v>
      </c>
      <c r="AC2" s="198">
        <f>ROUND(N(data!C297),0)</f>
        <v>0</v>
      </c>
      <c r="AD2" s="198">
        <f>ROUND(N(data!C298),0)</f>
        <v>1993032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328514</v>
      </c>
      <c r="AK2" s="198">
        <f>ROUND(N(data!C316),0)</f>
        <v>1247580</v>
      </c>
      <c r="AL2" s="198">
        <f>ROUND(N(data!C317),0)</f>
        <v>0</v>
      </c>
      <c r="AM2" s="198">
        <f>ROUND(N(data!C318),0)</f>
        <v>0</v>
      </c>
      <c r="AN2" s="198">
        <f>ROUND(N(data!C319),0)</f>
        <v>61930</v>
      </c>
      <c r="AO2" s="198">
        <f>ROUND(N(data!C320),0)</f>
        <v>0</v>
      </c>
      <c r="AP2" s="198">
        <f>ROUND(N(data!C321),0)</f>
        <v>30409</v>
      </c>
      <c r="AQ2" s="198">
        <f>ROUND(N(data!C322),0)</f>
        <v>143127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298177</v>
      </c>
      <c r="BD2" s="198">
        <f>ROUND(N(data!C339),0)</f>
        <v>0</v>
      </c>
      <c r="BE2" s="198">
        <f>ROUND(N(data!C343),0)</f>
        <v>33868988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114.48</v>
      </c>
      <c r="BL2" s="198">
        <f>ROUND(N(data!C358),0)</f>
        <v>14491949</v>
      </c>
      <c r="BM2" s="198">
        <f>ROUND(N(data!C359),0)</f>
        <v>39292197</v>
      </c>
      <c r="BN2" s="198">
        <f>ROUND(N(data!C363),0)</f>
        <v>20068869</v>
      </c>
      <c r="BO2" s="198">
        <f>ROUND(N(data!C364),0)</f>
        <v>1246017</v>
      </c>
      <c r="BP2" s="198">
        <f>ROUND(N(data!C365),0)</f>
        <v>6952078</v>
      </c>
      <c r="BQ2" s="198">
        <f>ROUND(N(data!D381),0)</f>
        <v>2304400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2304400</v>
      </c>
      <c r="CC2" s="198">
        <f>ROUND(N(data!C382),0)</f>
        <v>2155538</v>
      </c>
      <c r="CD2" s="198">
        <f>ROUND(N(data!C389),0)</f>
        <v>12270590</v>
      </c>
      <c r="CE2" s="198">
        <f>ROUND(N(data!C390),0)</f>
        <v>2906904</v>
      </c>
      <c r="CF2" s="198">
        <f>ROUND(N(data!C391),0)</f>
        <v>290384</v>
      </c>
      <c r="CG2" s="198">
        <f>ROUND(N(data!C392),0)</f>
        <v>2067438</v>
      </c>
      <c r="CH2" s="198">
        <f>ROUND(N(data!C393),0)</f>
        <v>0</v>
      </c>
      <c r="CI2" s="198">
        <f>ROUND(N(data!C394),0)</f>
        <v>6351697</v>
      </c>
      <c r="CJ2" s="198">
        <f>ROUND(N(data!C395),0)</f>
        <v>1099816</v>
      </c>
      <c r="CK2" s="198">
        <f>ROUND(N(data!C396),0)</f>
        <v>0</v>
      </c>
      <c r="CL2" s="198">
        <f>ROUND(N(data!C397),0)</f>
        <v>264096</v>
      </c>
      <c r="CM2" s="198">
        <f>ROUND(N(data!C398),0)</f>
        <v>354966</v>
      </c>
      <c r="CN2" s="198">
        <f>ROUND(N(data!C399),0)</f>
        <v>0</v>
      </c>
      <c r="CO2" s="198">
        <f>ROUND(N(data!C362),0)</f>
        <v>0</v>
      </c>
      <c r="CP2" s="198">
        <f>ROUND(N(data!D415),0)</f>
        <v>3749466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105262</v>
      </c>
      <c r="DB2" s="52">
        <f>ROUND(N(data!C412),0)</f>
        <v>0</v>
      </c>
      <c r="DC2" s="52">
        <f>ROUND(N(data!C413),0)</f>
        <v>332658</v>
      </c>
      <c r="DD2" s="52">
        <f>ROUND(N(data!C414),0)</f>
        <v>3311546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/3RKQiwHSAOyA+C1izkCpmwCiRmrtmZ0IhHOSnoXtTNE8UzGiVIlTJfLduiwxEoQ7kdqbWTUZ2xz1M9CU1bGUA==" saltValue="6dMmQVNL6km6Mbx2zsCgs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125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125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125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996</v>
      </c>
      <c r="F4" s="271">
        <f>ROUND(N(data!E60), 2)</f>
        <v>18.850000000000001</v>
      </c>
      <c r="G4" s="198">
        <f>ROUND(N(data!E61), 0)</f>
        <v>2266586</v>
      </c>
      <c r="H4" s="198">
        <f>ROUND(N(data!E62), 0)</f>
        <v>539641</v>
      </c>
      <c r="I4" s="198">
        <f>ROUND(N(data!E63), 0)</f>
        <v>0</v>
      </c>
      <c r="J4" s="198">
        <f>ROUND(N(data!E64), 0)</f>
        <v>148974</v>
      </c>
      <c r="K4" s="198">
        <f>ROUND(N(data!E65), 0)</f>
        <v>0</v>
      </c>
      <c r="L4" s="198">
        <f>ROUND(N(data!E66), 0)</f>
        <v>780463</v>
      </c>
      <c r="M4" s="198">
        <f>ROUND(N(data!E67), 0)</f>
        <v>153165</v>
      </c>
      <c r="N4" s="198">
        <f>ROUND(N(data!E68), 0)</f>
        <v>0</v>
      </c>
      <c r="O4" s="198">
        <f>ROUND(N(data!E69), 0)</f>
        <v>28613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27453</v>
      </c>
      <c r="AA4" s="198">
        <f>ROUND(N(data!E81), 0)</f>
        <v>0</v>
      </c>
      <c r="AB4" s="198">
        <f>ROUND(N(data!E82), 0)</f>
        <v>0</v>
      </c>
      <c r="AC4" s="198">
        <f>ROUND(N(data!E83), 0)</f>
        <v>1160</v>
      </c>
      <c r="AD4" s="198">
        <f>ROUND(N(data!E84), 0)</f>
        <v>0</v>
      </c>
      <c r="AE4" s="198">
        <f>ROUND(N(data!E89), 0)</f>
        <v>2481151</v>
      </c>
      <c r="AF4" s="198">
        <f>ROUND(N(data!E87), 0)</f>
        <v>1642393</v>
      </c>
      <c r="AG4" s="198">
        <f>ROUND(N(data!E90), 0)</f>
        <v>11937</v>
      </c>
      <c r="AH4" s="198">
        <f>ROUND(N(data!E91), 0)</f>
        <v>0</v>
      </c>
      <c r="AI4" s="198">
        <f>ROUND(N(data!E92), 0)</f>
        <v>3385</v>
      </c>
      <c r="AJ4" s="198">
        <f>ROUND(N(data!E93), 0)</f>
        <v>16088</v>
      </c>
      <c r="AK4" s="271">
        <f>ROUND(N(data!E94), 2)</f>
        <v>18.850000000000001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125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125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125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125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125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587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2310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1399685</v>
      </c>
      <c r="AF9" s="198">
        <f>ROUND(N(data!J87), 0)</f>
        <v>1388963</v>
      </c>
      <c r="AG9" s="198">
        <f>ROUND(N(data!J90), 0)</f>
        <v>180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125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125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125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125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125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419</v>
      </c>
      <c r="F14" s="271">
        <f>ROUND(N(data!O60), 2)</f>
        <v>2.57</v>
      </c>
      <c r="G14" s="198">
        <f>ROUND(N(data!O61), 0)</f>
        <v>522095</v>
      </c>
      <c r="H14" s="198">
        <f>ROUND(N(data!O62), 0)</f>
        <v>122014</v>
      </c>
      <c r="I14" s="198">
        <f>ROUND(N(data!O63), 0)</f>
        <v>0</v>
      </c>
      <c r="J14" s="198">
        <f>ROUND(N(data!O64), 0)</f>
        <v>34112</v>
      </c>
      <c r="K14" s="198">
        <f>ROUND(N(data!O65), 0)</f>
        <v>0</v>
      </c>
      <c r="L14" s="198">
        <f>ROUND(N(data!O66), 0)</f>
        <v>380076</v>
      </c>
      <c r="M14" s="198">
        <f>ROUND(N(data!O67), 0)</f>
        <v>55738</v>
      </c>
      <c r="N14" s="198">
        <f>ROUND(N(data!O68), 0)</f>
        <v>0</v>
      </c>
      <c r="O14" s="198">
        <f>ROUND(N(data!O69), 0)</f>
        <v>664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664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5553453</v>
      </c>
      <c r="AF14" s="198">
        <f>ROUND(N(data!O87), 0)</f>
        <v>5401856</v>
      </c>
      <c r="AG14" s="198">
        <f>ROUND(N(data!O90), 0)</f>
        <v>4344</v>
      </c>
      <c r="AH14" s="198">
        <f>ROUND(N(data!O91), 0)</f>
        <v>0</v>
      </c>
      <c r="AI14" s="198">
        <f>ROUND(N(data!O92), 0)</f>
        <v>3385</v>
      </c>
      <c r="AJ14" s="198">
        <f>ROUND(N(data!O93), 0)</f>
        <v>16088</v>
      </c>
      <c r="AK14" s="271">
        <f>ROUND(N(data!O94), 2)</f>
        <v>2.57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125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27382</v>
      </c>
      <c r="F15" s="271">
        <f>ROUND(N(data!P60), 2)</f>
        <v>7.8</v>
      </c>
      <c r="G15" s="198">
        <f>ROUND(N(data!P61), 0)</f>
        <v>607785</v>
      </c>
      <c r="H15" s="198">
        <f>ROUND(N(data!P62), 0)</f>
        <v>144392</v>
      </c>
      <c r="I15" s="198">
        <f>ROUND(N(data!P63), 0)</f>
        <v>0</v>
      </c>
      <c r="J15" s="198">
        <f>ROUND(N(data!P64), 0)</f>
        <v>230491</v>
      </c>
      <c r="K15" s="198">
        <f>ROUND(N(data!P65), 0)</f>
        <v>0</v>
      </c>
      <c r="L15" s="198">
        <f>ROUND(N(data!P66), 0)</f>
        <v>217879</v>
      </c>
      <c r="M15" s="198">
        <f>ROUND(N(data!P67), 0)</f>
        <v>57316</v>
      </c>
      <c r="N15" s="198">
        <f>ROUND(N(data!P68), 0)</f>
        <v>0</v>
      </c>
      <c r="O15" s="198">
        <f>ROUND(N(data!P69), 0)</f>
        <v>3606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2832</v>
      </c>
      <c r="AA15" s="198">
        <f>ROUND(N(data!P81), 0)</f>
        <v>0</v>
      </c>
      <c r="AB15" s="198">
        <f>ROUND(N(data!P82), 0)</f>
        <v>0</v>
      </c>
      <c r="AC15" s="198">
        <f>ROUND(N(data!P83), 0)</f>
        <v>774</v>
      </c>
      <c r="AD15" s="198">
        <f>ROUND(N(data!P84), 0)</f>
        <v>0</v>
      </c>
      <c r="AE15" s="198">
        <f>ROUND(N(data!P89), 0)</f>
        <v>5166111</v>
      </c>
      <c r="AF15" s="198">
        <f>ROUND(N(data!P87), 0)</f>
        <v>2711090</v>
      </c>
      <c r="AG15" s="198">
        <f>ROUND(N(data!P90), 0)</f>
        <v>4467</v>
      </c>
      <c r="AH15" s="198">
        <f>ROUND(N(data!P91), 0)</f>
        <v>0</v>
      </c>
      <c r="AI15" s="198">
        <f>ROUND(N(data!P92), 0)</f>
        <v>3238</v>
      </c>
      <c r="AJ15" s="198">
        <f>ROUND(N(data!P93), 0)</f>
        <v>7661</v>
      </c>
      <c r="AK15" s="271">
        <f>ROUND(N(data!P94), 2)</f>
        <v>7.8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125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248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125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58304</v>
      </c>
      <c r="F17" s="271">
        <f>ROUND(N(data!R60), 2)</f>
        <v>4.59</v>
      </c>
      <c r="G17" s="198">
        <f>ROUND(N(data!R61), 0)</f>
        <v>1061309</v>
      </c>
      <c r="H17" s="198">
        <f>ROUND(N(data!R62), 0)</f>
        <v>232169</v>
      </c>
      <c r="I17" s="198">
        <f>ROUND(N(data!R63), 0)</f>
        <v>0</v>
      </c>
      <c r="J17" s="198">
        <f>ROUND(N(data!R64), 0)</f>
        <v>30843</v>
      </c>
      <c r="K17" s="198">
        <f>ROUND(N(data!R65), 0)</f>
        <v>0</v>
      </c>
      <c r="L17" s="198">
        <f>ROUND(N(data!R66), 0)</f>
        <v>3838</v>
      </c>
      <c r="M17" s="198">
        <f>ROUND(N(data!R67), 0)</f>
        <v>0</v>
      </c>
      <c r="N17" s="198">
        <f>ROUND(N(data!R68), 0)</f>
        <v>0</v>
      </c>
      <c r="O17" s="198">
        <f>ROUND(N(data!R69), 0)</f>
        <v>20623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17929</v>
      </c>
      <c r="AA17" s="198">
        <f>ROUND(N(data!R81), 0)</f>
        <v>0</v>
      </c>
      <c r="AB17" s="198">
        <f>ROUND(N(data!R82), 0)</f>
        <v>0</v>
      </c>
      <c r="AC17" s="198">
        <f>ROUND(N(data!R83), 0)</f>
        <v>2694</v>
      </c>
      <c r="AD17" s="198">
        <f>ROUND(N(data!R84), 0)</f>
        <v>0</v>
      </c>
      <c r="AE17" s="198">
        <f>ROUND(N(data!R89), 0)</f>
        <v>3320439</v>
      </c>
      <c r="AF17" s="198">
        <f>ROUND(N(data!R87), 0)</f>
        <v>1148648</v>
      </c>
      <c r="AG17" s="198">
        <f>ROUND(N(data!R90), 0)</f>
        <v>0</v>
      </c>
      <c r="AH17" s="198">
        <f>ROUND(N(data!R91), 0)</f>
        <v>0</v>
      </c>
      <c r="AI17" s="198">
        <f>ROUND(N(data!R92), 0)</f>
        <v>147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125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1.44</v>
      </c>
      <c r="G18" s="198">
        <f>ROUND(N(data!S61), 0)</f>
        <v>82542</v>
      </c>
      <c r="H18" s="198">
        <f>ROUND(N(data!S62), 0)</f>
        <v>19779</v>
      </c>
      <c r="I18" s="198">
        <f>ROUND(N(data!S63), 0)</f>
        <v>0</v>
      </c>
      <c r="J18" s="198">
        <f>ROUND(N(data!S64), 0)</f>
        <v>45601</v>
      </c>
      <c r="K18" s="198">
        <f>ROUND(N(data!S65), 0)</f>
        <v>0</v>
      </c>
      <c r="L18" s="198">
        <f>ROUND(N(data!S66), 0)</f>
        <v>84</v>
      </c>
      <c r="M18" s="198">
        <f>ROUND(N(data!S67), 0)</f>
        <v>15269</v>
      </c>
      <c r="N18" s="198">
        <f>ROUND(N(data!S68), 0)</f>
        <v>0</v>
      </c>
      <c r="O18" s="198">
        <f>ROUND(N(data!S69), 0)</f>
        <v>187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187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1137</v>
      </c>
      <c r="AF18" s="198">
        <f>ROUND(N(data!S87), 0)</f>
        <v>0</v>
      </c>
      <c r="AG18" s="198">
        <f>ROUND(N(data!S90), 0)</f>
        <v>1190</v>
      </c>
      <c r="AH18" s="198">
        <f>ROUND(N(data!S91), 0)</f>
        <v>0</v>
      </c>
      <c r="AI18" s="198">
        <f>ROUND(N(data!S92), 0)</f>
        <v>147</v>
      </c>
      <c r="AJ18" s="198">
        <f>ROUND(N(data!S93), 0)</f>
        <v>766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125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5369</v>
      </c>
      <c r="AF19" s="198">
        <f>ROUND(N(data!T87), 0)</f>
        <v>3652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125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34186</v>
      </c>
      <c r="F20" s="271">
        <f>ROUND(N(data!U60), 2)</f>
        <v>6.95</v>
      </c>
      <c r="G20" s="198">
        <f>ROUND(N(data!U61), 0)</f>
        <v>705488</v>
      </c>
      <c r="H20" s="198">
        <f>ROUND(N(data!U62), 0)</f>
        <v>169621</v>
      </c>
      <c r="I20" s="198">
        <f>ROUND(N(data!U63), 0)</f>
        <v>0</v>
      </c>
      <c r="J20" s="198">
        <f>ROUND(N(data!U64), 0)</f>
        <v>546821</v>
      </c>
      <c r="K20" s="198">
        <f>ROUND(N(data!U65), 0)</f>
        <v>0</v>
      </c>
      <c r="L20" s="198">
        <f>ROUND(N(data!U66), 0)</f>
        <v>236174</v>
      </c>
      <c r="M20" s="198">
        <f>ROUND(N(data!U67), 0)</f>
        <v>16976</v>
      </c>
      <c r="N20" s="198">
        <f>ROUND(N(data!U68), 0)</f>
        <v>0</v>
      </c>
      <c r="O20" s="198">
        <f>ROUND(N(data!U69), 0)</f>
        <v>3317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122</v>
      </c>
      <c r="AA20" s="198">
        <f>ROUND(N(data!U81), 0)</f>
        <v>0</v>
      </c>
      <c r="AB20" s="198">
        <f>ROUND(N(data!U82), 0)</f>
        <v>0</v>
      </c>
      <c r="AC20" s="198">
        <f>ROUND(N(data!U83), 0)</f>
        <v>3195</v>
      </c>
      <c r="AD20" s="198">
        <f>ROUND(N(data!U84), 0)</f>
        <v>0</v>
      </c>
      <c r="AE20" s="198">
        <f>ROUND(N(data!U89), 0)</f>
        <v>5731865</v>
      </c>
      <c r="AF20" s="198">
        <f>ROUND(N(data!U87), 0)</f>
        <v>1487595</v>
      </c>
      <c r="AG20" s="198">
        <f>ROUND(N(data!U90), 0)</f>
        <v>1323</v>
      </c>
      <c r="AH20" s="198">
        <f>ROUND(N(data!U91), 0)</f>
        <v>0</v>
      </c>
      <c r="AI20" s="198">
        <f>ROUND(N(data!U92), 0)</f>
        <v>147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125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362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1438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125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125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125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6730</v>
      </c>
      <c r="F24" s="271">
        <f>ROUND(N(data!Y60), 2)</f>
        <v>5.34</v>
      </c>
      <c r="G24" s="198">
        <f>ROUND(N(data!Y61), 0)</f>
        <v>939922</v>
      </c>
      <c r="H24" s="198">
        <f>ROUND(N(data!Y62), 0)</f>
        <v>225497</v>
      </c>
      <c r="I24" s="198">
        <f>ROUND(N(data!Y63), 0)</f>
        <v>0</v>
      </c>
      <c r="J24" s="198">
        <f>ROUND(N(data!Y64), 0)</f>
        <v>51951</v>
      </c>
      <c r="K24" s="198">
        <f>ROUND(N(data!Y65), 0)</f>
        <v>0</v>
      </c>
      <c r="L24" s="198">
        <f>ROUND(N(data!Y66), 0)</f>
        <v>642490</v>
      </c>
      <c r="M24" s="198">
        <f>ROUND(N(data!Y67), 0)</f>
        <v>46898</v>
      </c>
      <c r="N24" s="198">
        <f>ROUND(N(data!Y68), 0)</f>
        <v>0</v>
      </c>
      <c r="O24" s="198">
        <f>ROUND(N(data!Y69), 0)</f>
        <v>3719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3719</v>
      </c>
      <c r="AD24" s="198">
        <f>ROUND(N(data!Y84), 0)</f>
        <v>0</v>
      </c>
      <c r="AE24" s="198">
        <f>ROUND(N(data!Y89), 0)</f>
        <v>10817936</v>
      </c>
      <c r="AF24" s="198">
        <f>ROUND(N(data!Y87), 0)</f>
        <v>126663</v>
      </c>
      <c r="AG24" s="198">
        <f>ROUND(N(data!Y90), 0)</f>
        <v>3655</v>
      </c>
      <c r="AH24" s="198">
        <f>ROUND(N(data!Y91), 0)</f>
        <v>0</v>
      </c>
      <c r="AI24" s="198">
        <f>ROUND(N(data!Y92), 0)</f>
        <v>294</v>
      </c>
      <c r="AJ24" s="198">
        <f>ROUND(N(data!Y93), 0)</f>
        <v>6129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125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125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125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0</v>
      </c>
      <c r="G27" s="198">
        <f>ROUND(N(data!AB61), 0)</f>
        <v>2121</v>
      </c>
      <c r="H27" s="198">
        <f>ROUND(N(data!AB62), 0)</f>
        <v>512</v>
      </c>
      <c r="I27" s="198">
        <f>ROUND(N(data!AB63), 0)</f>
        <v>0</v>
      </c>
      <c r="J27" s="198">
        <f>ROUND(N(data!AB64), 0)</f>
        <v>393444</v>
      </c>
      <c r="K27" s="198">
        <f>ROUND(N(data!AB65), 0)</f>
        <v>0</v>
      </c>
      <c r="L27" s="198">
        <f>ROUND(N(data!AB66), 0)</f>
        <v>335191</v>
      </c>
      <c r="M27" s="198">
        <f>ROUND(N(data!AB67), 0)</f>
        <v>13152</v>
      </c>
      <c r="N27" s="198">
        <f>ROUND(N(data!AB68), 0)</f>
        <v>0</v>
      </c>
      <c r="O27" s="198">
        <f>ROUND(N(data!AB69), 0)</f>
        <v>790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790</v>
      </c>
      <c r="AD27" s="198">
        <f>ROUND(N(data!AB84), 0)</f>
        <v>0</v>
      </c>
      <c r="AE27" s="198">
        <f>ROUND(N(data!AB89), 0)</f>
        <v>1378654</v>
      </c>
      <c r="AF27" s="198">
        <f>ROUND(N(data!AB87), 0)</f>
        <v>450697</v>
      </c>
      <c r="AG27" s="198">
        <f>ROUND(N(data!AB90), 0)</f>
        <v>1025</v>
      </c>
      <c r="AH27" s="198">
        <f>ROUND(N(data!AB91), 0)</f>
        <v>0</v>
      </c>
      <c r="AI27" s="198">
        <f>ROUND(N(data!AB92), 0)</f>
        <v>147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125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1764</v>
      </c>
      <c r="F28" s="271">
        <f>ROUND(N(data!AC60), 2)</f>
        <v>1.56</v>
      </c>
      <c r="G28" s="198">
        <f>ROUND(N(data!AC61), 0)</f>
        <v>191824</v>
      </c>
      <c r="H28" s="198">
        <f>ROUND(N(data!AC62), 0)</f>
        <v>46546</v>
      </c>
      <c r="I28" s="198">
        <f>ROUND(N(data!AC63), 0)</f>
        <v>0</v>
      </c>
      <c r="J28" s="198">
        <f>ROUND(N(data!AC64), 0)</f>
        <v>36128</v>
      </c>
      <c r="K28" s="198">
        <f>ROUND(N(data!AC65), 0)</f>
        <v>0</v>
      </c>
      <c r="L28" s="198">
        <f>ROUND(N(data!AC66), 0)</f>
        <v>203965</v>
      </c>
      <c r="M28" s="198">
        <f>ROUND(N(data!AC67), 0)</f>
        <v>5543</v>
      </c>
      <c r="N28" s="198">
        <f>ROUND(N(data!AC68), 0)</f>
        <v>0</v>
      </c>
      <c r="O28" s="198">
        <f>ROUND(N(data!AC69), 0)</f>
        <v>4501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4501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296596</v>
      </c>
      <c r="AF28" s="198">
        <f>ROUND(N(data!AC87), 0)</f>
        <v>76030</v>
      </c>
      <c r="AG28" s="198">
        <f>ROUND(N(data!AC90), 0)</f>
        <v>432</v>
      </c>
      <c r="AH28" s="198">
        <f>ROUND(N(data!AC91), 0)</f>
        <v>0</v>
      </c>
      <c r="AI28" s="198">
        <f>ROUND(N(data!AC92), 0)</f>
        <v>147</v>
      </c>
      <c r="AJ28" s="198">
        <f>ROUND(N(data!AC93), 0)</f>
        <v>766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125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125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8257</v>
      </c>
      <c r="F30" s="271">
        <f>ROUND(N(data!AE60), 2)</f>
        <v>3.4</v>
      </c>
      <c r="G30" s="198">
        <f>ROUND(N(data!AE61), 0)</f>
        <v>469583</v>
      </c>
      <c r="H30" s="198">
        <f>ROUND(N(data!AE62), 0)</f>
        <v>111198</v>
      </c>
      <c r="I30" s="198">
        <f>ROUND(N(data!AE63), 0)</f>
        <v>0</v>
      </c>
      <c r="J30" s="198">
        <f>ROUND(N(data!AE64), 0)</f>
        <v>6619</v>
      </c>
      <c r="K30" s="198">
        <f>ROUND(N(data!AE65), 0)</f>
        <v>0</v>
      </c>
      <c r="L30" s="198">
        <f>ROUND(N(data!AE66), 0)</f>
        <v>0</v>
      </c>
      <c r="M30" s="198">
        <f>ROUND(N(data!AE67), 0)</f>
        <v>48501</v>
      </c>
      <c r="N30" s="198">
        <f>ROUND(N(data!AE68), 0)</f>
        <v>0</v>
      </c>
      <c r="O30" s="198">
        <f>ROUND(N(data!AE69), 0)</f>
        <v>7301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6640</v>
      </c>
      <c r="AA30" s="198">
        <f>ROUND(N(data!AE81), 0)</f>
        <v>0</v>
      </c>
      <c r="AB30" s="198">
        <f>ROUND(N(data!AE82), 0)</f>
        <v>0</v>
      </c>
      <c r="AC30" s="198">
        <f>ROUND(N(data!AE83), 0)</f>
        <v>661</v>
      </c>
      <c r="AD30" s="198">
        <f>ROUND(N(data!AE84), 0)</f>
        <v>0</v>
      </c>
      <c r="AE30" s="198">
        <f>ROUND(N(data!AE89), 0)</f>
        <v>1096875</v>
      </c>
      <c r="AF30" s="198">
        <f>ROUND(N(data!AE87), 0)</f>
        <v>11754</v>
      </c>
      <c r="AG30" s="198">
        <f>ROUND(N(data!AE90), 0)</f>
        <v>3780</v>
      </c>
      <c r="AH30" s="198">
        <f>ROUND(N(data!AE91), 0)</f>
        <v>0</v>
      </c>
      <c r="AI30" s="198">
        <f>ROUND(N(data!AE92), 0)</f>
        <v>441</v>
      </c>
      <c r="AJ30" s="198">
        <f>ROUND(N(data!AE93), 0)</f>
        <v>7661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125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125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6371</v>
      </c>
      <c r="F32" s="271">
        <f>ROUND(N(data!AG60), 2)</f>
        <v>8.19</v>
      </c>
      <c r="G32" s="198">
        <f>ROUND(N(data!AG61), 0)</f>
        <v>1227071</v>
      </c>
      <c r="H32" s="198">
        <f>ROUND(N(data!AG62), 0)</f>
        <v>290944</v>
      </c>
      <c r="I32" s="198">
        <f>ROUND(N(data!AG63), 0)</f>
        <v>0</v>
      </c>
      <c r="J32" s="198">
        <f>ROUND(N(data!AG64), 0)</f>
        <v>145163</v>
      </c>
      <c r="K32" s="198">
        <f>ROUND(N(data!AG65), 0)</f>
        <v>0</v>
      </c>
      <c r="L32" s="198">
        <f>ROUND(N(data!AG66), 0)</f>
        <v>1475480</v>
      </c>
      <c r="M32" s="198">
        <f>ROUND(N(data!AG67), 0)</f>
        <v>42099</v>
      </c>
      <c r="N32" s="198">
        <f>ROUND(N(data!AG68), 0)</f>
        <v>0</v>
      </c>
      <c r="O32" s="198">
        <f>ROUND(N(data!AG69), 0)</f>
        <v>5602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5457</v>
      </c>
      <c r="AA32" s="198">
        <f>ROUND(N(data!AG81), 0)</f>
        <v>0</v>
      </c>
      <c r="AB32" s="198">
        <f>ROUND(N(data!AG82), 0)</f>
        <v>0</v>
      </c>
      <c r="AC32" s="198">
        <f>ROUND(N(data!AG83), 0)</f>
        <v>145</v>
      </c>
      <c r="AD32" s="198">
        <f>ROUND(N(data!AG84), 0)</f>
        <v>0</v>
      </c>
      <c r="AE32" s="198">
        <f>ROUND(N(data!AG89), 0)</f>
        <v>13636211</v>
      </c>
      <c r="AF32" s="198">
        <f>ROUND(N(data!AG87), 0)</f>
        <v>2752</v>
      </c>
      <c r="AG32" s="198">
        <f>ROUND(N(data!AG90), 0)</f>
        <v>3281</v>
      </c>
      <c r="AH32" s="198">
        <f>ROUND(N(data!AG91), 0)</f>
        <v>0</v>
      </c>
      <c r="AI32" s="198">
        <f>ROUND(N(data!AG92), 0)</f>
        <v>1471</v>
      </c>
      <c r="AJ32" s="198">
        <f>ROUND(N(data!AG93), 0)</f>
        <v>15322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125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918</v>
      </c>
      <c r="F33" s="271">
        <f>ROUND(N(data!AH60), 2)</f>
        <v>9.34</v>
      </c>
      <c r="G33" s="198">
        <f>ROUND(N(data!AH61), 0)</f>
        <v>582049</v>
      </c>
      <c r="H33" s="198">
        <f>ROUND(N(data!AH62), 0)</f>
        <v>139195</v>
      </c>
      <c r="I33" s="198">
        <f>ROUND(N(data!AH63), 0)</f>
        <v>0</v>
      </c>
      <c r="J33" s="198">
        <f>ROUND(N(data!AH64), 0)</f>
        <v>62496</v>
      </c>
      <c r="K33" s="198">
        <f>ROUND(N(data!AH65), 0)</f>
        <v>0</v>
      </c>
      <c r="L33" s="198">
        <f>ROUND(N(data!AH66), 0)</f>
        <v>33043</v>
      </c>
      <c r="M33" s="198">
        <f>ROUND(N(data!AH67), 0)</f>
        <v>461919</v>
      </c>
      <c r="N33" s="198">
        <f>ROUND(N(data!AH68), 0)</f>
        <v>0</v>
      </c>
      <c r="O33" s="198">
        <f>ROUND(N(data!AH69), 0)</f>
        <v>28362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18998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5951</v>
      </c>
      <c r="AA33" s="198">
        <f>ROUND(N(data!AH81), 0)</f>
        <v>0</v>
      </c>
      <c r="AB33" s="198">
        <f>ROUND(N(data!AH82), 0)</f>
        <v>3491</v>
      </c>
      <c r="AC33" s="198">
        <f>ROUND(N(data!AH83), 0)</f>
        <v>-78</v>
      </c>
      <c r="AD33" s="198">
        <f>ROUND(N(data!AH84), 0)</f>
        <v>0</v>
      </c>
      <c r="AE33" s="198">
        <f>ROUND(N(data!AH89), 0)</f>
        <v>1778082</v>
      </c>
      <c r="AF33" s="198">
        <f>ROUND(N(data!AH87), 0)</f>
        <v>39856</v>
      </c>
      <c r="AG33" s="198">
        <f>ROUND(N(data!AH90), 0)</f>
        <v>36000</v>
      </c>
      <c r="AH33" s="198">
        <f>ROUND(N(data!AH91), 0)</f>
        <v>0</v>
      </c>
      <c r="AI33" s="198">
        <f>ROUND(N(data!AH92), 0)</f>
        <v>0</v>
      </c>
      <c r="AJ33" s="198">
        <f>ROUND(N(data!AH93), 0)</f>
        <v>3830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125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125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125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125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125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125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125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125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125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125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125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125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125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125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9239</v>
      </c>
      <c r="K47" s="198">
        <f>ROUND(N(data!AV65), 0)</f>
        <v>0</v>
      </c>
      <c r="L47" s="198">
        <f>ROUND(N(data!AV66), 0)</f>
        <v>489950</v>
      </c>
      <c r="M47" s="198">
        <f>ROUND(N(data!AV67), 0)</f>
        <v>14371</v>
      </c>
      <c r="N47" s="198">
        <f>ROUND(N(data!AV68), 0)</f>
        <v>0</v>
      </c>
      <c r="O47" s="198">
        <f>ROUND(N(data!AV69), 0)</f>
        <v>879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879</v>
      </c>
      <c r="AD47" s="198">
        <f>ROUND(N(data!AV84), 0)</f>
        <v>0</v>
      </c>
      <c r="AE47" s="198">
        <f>ROUND(N(data!AV89), 0)</f>
        <v>1119144</v>
      </c>
      <c r="AF47" s="198">
        <f>ROUND(N(data!AV87), 0)</f>
        <v>0</v>
      </c>
      <c r="AG47" s="198">
        <f>ROUND(N(data!AV90), 0)</f>
        <v>1120</v>
      </c>
      <c r="AH47" s="198">
        <f>ROUND(N(data!AV91), 0)</f>
        <v>0</v>
      </c>
      <c r="AI47" s="198">
        <f>ROUND(N(data!AV92), 0)</f>
        <v>0</v>
      </c>
      <c r="AJ47" s="198">
        <f>ROUND(N(data!AV93), 0)</f>
        <v>1532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125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125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125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4744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461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461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125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4744</v>
      </c>
      <c r="F51" s="271">
        <f>ROUND(N(data!AZ60), 2)</f>
        <v>6.35</v>
      </c>
      <c r="G51" s="198">
        <f>ROUND(N(data!AZ61), 0)</f>
        <v>425237</v>
      </c>
      <c r="H51" s="198">
        <f>ROUND(N(data!AZ62), 0)</f>
        <v>101936</v>
      </c>
      <c r="I51" s="198">
        <f>ROUND(N(data!AZ63), 0)</f>
        <v>0</v>
      </c>
      <c r="J51" s="198">
        <f>ROUND(N(data!AZ64), 0)</f>
        <v>34188</v>
      </c>
      <c r="K51" s="198">
        <f>ROUND(N(data!AZ65), 0)</f>
        <v>0</v>
      </c>
      <c r="L51" s="198">
        <f>ROUND(N(data!AZ66), 0)</f>
        <v>4966</v>
      </c>
      <c r="M51" s="198">
        <f>ROUND(N(data!AZ67), 0)</f>
        <v>25431</v>
      </c>
      <c r="N51" s="198">
        <f>ROUND(N(data!AZ68), 0)</f>
        <v>0</v>
      </c>
      <c r="O51" s="198">
        <f>ROUND(N(data!AZ69), 0)</f>
        <v>143712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143712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1982</v>
      </c>
      <c r="AH51" s="198">
        <f>ROUND(N(data!AZ91), 0)</f>
        <v>4744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125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7288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568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125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125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125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1.66</v>
      </c>
      <c r="G55" s="198">
        <f>ROUND(N(data!BD61), 0)</f>
        <v>135748</v>
      </c>
      <c r="H55" s="198">
        <f>ROUND(N(data!BD62), 0)</f>
        <v>32811</v>
      </c>
      <c r="I55" s="198">
        <f>ROUND(N(data!BD63), 0)</f>
        <v>0</v>
      </c>
      <c r="J55" s="198">
        <f>ROUND(N(data!BD64), 0)</f>
        <v>4209</v>
      </c>
      <c r="K55" s="198">
        <f>ROUND(N(data!BD65), 0)</f>
        <v>0</v>
      </c>
      <c r="L55" s="198">
        <f>ROUND(N(data!BD66), 0)</f>
        <v>1696</v>
      </c>
      <c r="M55" s="198">
        <f>ROUND(N(data!BD67), 0)</f>
        <v>0</v>
      </c>
      <c r="N55" s="198">
        <f>ROUND(N(data!BD68), 0)</f>
        <v>0</v>
      </c>
      <c r="O55" s="198">
        <f>ROUND(N(data!BD69), 0)</f>
        <v>12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12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125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85715</v>
      </c>
      <c r="F56" s="271">
        <f>ROUND(N(data!BE60), 2)</f>
        <v>4.75</v>
      </c>
      <c r="G56" s="198">
        <f>ROUND(N(data!BE61), 0)</f>
        <v>428126</v>
      </c>
      <c r="H56" s="198">
        <f>ROUND(N(data!BE62), 0)</f>
        <v>102169</v>
      </c>
      <c r="I56" s="198">
        <f>ROUND(N(data!BE63), 0)</f>
        <v>0</v>
      </c>
      <c r="J56" s="198">
        <f>ROUND(N(data!BE64), 0)</f>
        <v>141807</v>
      </c>
      <c r="K56" s="198">
        <f>ROUND(N(data!BE65), 0)</f>
        <v>0</v>
      </c>
      <c r="L56" s="198">
        <f>ROUND(N(data!BE66), 0)</f>
        <v>158915</v>
      </c>
      <c r="M56" s="198">
        <f>ROUND(N(data!BE67), 0)</f>
        <v>34695</v>
      </c>
      <c r="N56" s="198">
        <f>ROUND(N(data!BE68), 0)</f>
        <v>0</v>
      </c>
      <c r="O56" s="198">
        <f>ROUND(N(data!BE69), 0)</f>
        <v>329889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424</v>
      </c>
      <c r="AA56" s="198">
        <f>ROUND(N(data!BE81), 0)</f>
        <v>0</v>
      </c>
      <c r="AB56" s="198">
        <f>ROUND(N(data!BE82), 0)</f>
        <v>329167</v>
      </c>
      <c r="AC56" s="198">
        <f>ROUND(N(data!BE83), 0)</f>
        <v>298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2704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125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7.07</v>
      </c>
      <c r="G57" s="198">
        <f>ROUND(N(data!BF61), 0)</f>
        <v>412108</v>
      </c>
      <c r="H57" s="198">
        <f>ROUND(N(data!BF62), 0)</f>
        <v>99414</v>
      </c>
      <c r="I57" s="198">
        <f>ROUND(N(data!BF63), 0)</f>
        <v>0</v>
      </c>
      <c r="J57" s="198">
        <f>ROUND(N(data!BF64), 0)</f>
        <v>64329</v>
      </c>
      <c r="K57" s="198">
        <f>ROUND(N(data!BF65), 0)</f>
        <v>0</v>
      </c>
      <c r="L57" s="198">
        <f>ROUND(N(data!BF66), 0)</f>
        <v>91310</v>
      </c>
      <c r="M57" s="198">
        <f>ROUND(N(data!BF67), 0)</f>
        <v>11971</v>
      </c>
      <c r="N57" s="198">
        <f>ROUND(N(data!BF68), 0)</f>
        <v>0</v>
      </c>
      <c r="O57" s="198">
        <f>ROUND(N(data!BF69), 0)</f>
        <v>40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40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933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125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125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125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125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125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3.15</v>
      </c>
      <c r="G62" s="198">
        <f>ROUND(N(data!BK61), 0)</f>
        <v>203858</v>
      </c>
      <c r="H62" s="198">
        <f>ROUND(N(data!BK62), 0)</f>
        <v>48651</v>
      </c>
      <c r="I62" s="198">
        <f>ROUND(N(data!BK63), 0)</f>
        <v>0</v>
      </c>
      <c r="J62" s="198">
        <f>ROUND(N(data!BK64), 0)</f>
        <v>6575</v>
      </c>
      <c r="K62" s="198">
        <f>ROUND(N(data!BK65), 0)</f>
        <v>0</v>
      </c>
      <c r="L62" s="198">
        <f>ROUND(N(data!BK66), 0)</f>
        <v>28596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125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6.21</v>
      </c>
      <c r="G63" s="198">
        <f>ROUND(N(data!BL61), 0)</f>
        <v>304497</v>
      </c>
      <c r="H63" s="198">
        <f>ROUND(N(data!BL62), 0)</f>
        <v>73587</v>
      </c>
      <c r="I63" s="198">
        <f>ROUND(N(data!BL63), 0)</f>
        <v>0</v>
      </c>
      <c r="J63" s="198">
        <f>ROUND(N(data!BL64), 0)</f>
        <v>13591</v>
      </c>
      <c r="K63" s="198">
        <f>ROUND(N(data!BL65), 0)</f>
        <v>0</v>
      </c>
      <c r="L63" s="198">
        <f>ROUND(N(data!BL66), 0)</f>
        <v>7569</v>
      </c>
      <c r="M63" s="198">
        <f>ROUND(N(data!BL67), 0)</f>
        <v>0</v>
      </c>
      <c r="N63" s="198">
        <f>ROUND(N(data!BL68), 0)</f>
        <v>0</v>
      </c>
      <c r="O63" s="198">
        <f>ROUND(N(data!BL69), 0)</f>
        <v>32963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394</v>
      </c>
      <c r="AA63" s="198">
        <f>ROUND(N(data!BL81), 0)</f>
        <v>0</v>
      </c>
      <c r="AB63" s="198">
        <f>ROUND(N(data!BL82), 0)</f>
        <v>0</v>
      </c>
      <c r="AC63" s="198">
        <f>ROUND(N(data!BL83), 0)</f>
        <v>32569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147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125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3.55</v>
      </c>
      <c r="G64" s="198">
        <f>ROUND(N(data!BM61), 0)</f>
        <v>328211</v>
      </c>
      <c r="H64" s="198">
        <f>ROUND(N(data!BM62), 0)</f>
        <v>76985</v>
      </c>
      <c r="I64" s="198">
        <f>ROUND(N(data!BM63), 0)</f>
        <v>255854</v>
      </c>
      <c r="J64" s="198">
        <f>ROUND(N(data!BM64), 0)</f>
        <v>10909</v>
      </c>
      <c r="K64" s="198">
        <f>ROUND(N(data!BM65), 0)</f>
        <v>0</v>
      </c>
      <c r="L64" s="198">
        <f>ROUND(N(data!BM66), 0)</f>
        <v>1021633</v>
      </c>
      <c r="M64" s="198">
        <f>ROUND(N(data!BM67), 0)</f>
        <v>0</v>
      </c>
      <c r="N64" s="198">
        <f>ROUND(N(data!BM68), 0)</f>
        <v>0</v>
      </c>
      <c r="O64" s="198">
        <f>ROUND(N(data!BM69), 0)</f>
        <v>153290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4435</v>
      </c>
      <c r="AA64" s="198">
        <f>ROUND(N(data!BM81), 0)</f>
        <v>0</v>
      </c>
      <c r="AB64" s="198">
        <f>ROUND(N(data!BM82), 0)</f>
        <v>0</v>
      </c>
      <c r="AC64" s="198">
        <f>ROUND(N(data!BM83), 0)</f>
        <v>148855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147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125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6.45</v>
      </c>
      <c r="G65" s="198">
        <f>ROUND(N(data!BN61), 0)</f>
        <v>711204</v>
      </c>
      <c r="H65" s="198">
        <f>ROUND(N(data!BN62), 0)</f>
        <v>169110</v>
      </c>
      <c r="I65" s="198">
        <f>ROUND(N(data!BN63), 0)</f>
        <v>7791</v>
      </c>
      <c r="J65" s="198">
        <f>ROUND(N(data!BN64), 0)</f>
        <v>37632</v>
      </c>
      <c r="K65" s="198">
        <f>ROUND(N(data!BN65), 0)</f>
        <v>0</v>
      </c>
      <c r="L65" s="198">
        <f>ROUND(N(data!BN66), 0)</f>
        <v>181517</v>
      </c>
      <c r="M65" s="198">
        <f>ROUND(N(data!BN67), 0)</f>
        <v>52633</v>
      </c>
      <c r="N65" s="198">
        <f>ROUND(N(data!BN68), 0)</f>
        <v>0</v>
      </c>
      <c r="O65" s="198">
        <f>ROUND(N(data!BN69), 0)</f>
        <v>95093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12237</v>
      </c>
      <c r="AA65" s="198">
        <f>ROUND(N(data!BN81), 0)</f>
        <v>0</v>
      </c>
      <c r="AB65" s="198">
        <f>ROUND(N(data!BN82), 0)</f>
        <v>0</v>
      </c>
      <c r="AC65" s="198">
        <f>ROUND(N(data!BN83), 0)</f>
        <v>82856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4102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125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125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76</v>
      </c>
      <c r="H67" s="198">
        <f>ROUND(N(data!BP62), 0)</f>
        <v>13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125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125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125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125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125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125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4.12</v>
      </c>
      <c r="G73" s="198">
        <f>ROUND(N(data!BV61), 0)</f>
        <v>425827</v>
      </c>
      <c r="H73" s="198">
        <f>ROUND(N(data!BV62), 0)</f>
        <v>102792</v>
      </c>
      <c r="I73" s="198">
        <f>ROUND(N(data!BV63), 0)</f>
        <v>-107</v>
      </c>
      <c r="J73" s="198">
        <f>ROUND(N(data!BV64), 0)</f>
        <v>10665</v>
      </c>
      <c r="K73" s="198">
        <f>ROUND(N(data!BV65), 0)</f>
        <v>0</v>
      </c>
      <c r="L73" s="198">
        <f>ROUND(N(data!BV66), 0)</f>
        <v>56862</v>
      </c>
      <c r="M73" s="198">
        <f>ROUND(N(data!BV67), 0)</f>
        <v>31667</v>
      </c>
      <c r="N73" s="198">
        <f>ROUND(N(data!BV68), 0)</f>
        <v>0</v>
      </c>
      <c r="O73" s="198">
        <f>ROUND(N(data!BV69), 0)</f>
        <v>766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492</v>
      </c>
      <c r="AA73" s="198">
        <f>ROUND(N(data!BV81), 0)</f>
        <v>0</v>
      </c>
      <c r="AB73" s="198">
        <f>ROUND(N(data!BV82), 0)</f>
        <v>0</v>
      </c>
      <c r="AC73" s="198">
        <f>ROUND(N(data!BV83), 0)</f>
        <v>274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2468</v>
      </c>
      <c r="AH73" s="198">
        <f>ROUND(N(data!BV91), 0)</f>
        <v>0</v>
      </c>
      <c r="AI73" s="198">
        <f>ROUND(N(data!BV92), 0)</f>
        <v>147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125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125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125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1.1399999999999999</v>
      </c>
      <c r="G76" s="198">
        <f>ROUND(N(data!BY61), 0)</f>
        <v>237323</v>
      </c>
      <c r="H76" s="198">
        <f>ROUND(N(data!BY62), 0)</f>
        <v>57928</v>
      </c>
      <c r="I76" s="198">
        <f>ROUND(N(data!BY63), 0)</f>
        <v>0</v>
      </c>
      <c r="J76" s="198">
        <f>ROUND(N(data!BY64), 0)</f>
        <v>1041</v>
      </c>
      <c r="K76" s="198">
        <f>ROUND(N(data!BY65), 0)</f>
        <v>0</v>
      </c>
      <c r="L76" s="198">
        <f>ROUND(N(data!BY66), 0)</f>
        <v>0</v>
      </c>
      <c r="M76" s="198">
        <f>ROUND(N(data!BY67), 0)</f>
        <v>2874</v>
      </c>
      <c r="N76" s="198">
        <f>ROUND(N(data!BY68), 0)</f>
        <v>0</v>
      </c>
      <c r="O76" s="198">
        <f>ROUND(N(data!BY69), 0)</f>
        <v>3299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3299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224</v>
      </c>
      <c r="AH76" s="198">
        <f>ROUND(N(data!BY91), 0)</f>
        <v>0</v>
      </c>
      <c r="AI76" s="198">
        <f>ROUND(N(data!BY92), 0)</f>
        <v>147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125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125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125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125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26846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11744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11744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N14" sqref="N14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Othello Community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H-125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315 N 14th Ave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315 N 14th Ave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Othello,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QnagmTqk0f6XCUV8FucR6plT0gRPp+NsqFXuii+s2K8RPAu8MA7vOiTztdcaDf5LUnfZDlceBkOKlOMOF9UXiA==" saltValue="p+2xhwnIJadzOTMo/bOZUw==" spinCount="100000" sheet="1" objects="1" scenarios="1"/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9" zoomScale="85" zoomScaleNormal="85" workbookViewId="0">
      <selection activeCell="I20" sqref="I2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125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5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3556592</v>
      </c>
      <c r="C17" s="228">
        <f>data!E85</f>
        <v>3917442</v>
      </c>
      <c r="D17" s="228">
        <f>ROUND(N('Prior Year'!E59), 0)</f>
        <v>1066</v>
      </c>
      <c r="E17" s="1">
        <f>data!E59</f>
        <v>996</v>
      </c>
      <c r="F17" s="205">
        <f t="shared" si="0"/>
        <v>3336.3902439024391</v>
      </c>
      <c r="G17" s="205">
        <f t="shared" si="1"/>
        <v>3933.1746987951806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3529</v>
      </c>
      <c r="C22" s="228">
        <f>data!J85</f>
        <v>2310</v>
      </c>
      <c r="D22" s="228">
        <f>ROUND(N('Prior Year'!J59), 0)</f>
        <v>551</v>
      </c>
      <c r="E22" s="1">
        <f>data!J59</f>
        <v>587</v>
      </c>
      <c r="F22" s="205">
        <f t="shared" si="0"/>
        <v>6.404718693284936</v>
      </c>
      <c r="G22" s="205">
        <f t="shared" si="1"/>
        <v>3.9352640545144806</v>
      </c>
      <c r="H22" s="6">
        <f t="shared" si="2"/>
        <v>-0.38556800962383708</v>
      </c>
      <c r="I22" s="228" t="s">
        <v>1444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1268631</v>
      </c>
      <c r="C27" s="228">
        <f>data!O85</f>
        <v>1114699</v>
      </c>
      <c r="D27" s="228">
        <f>ROUND(N('Prior Year'!O59), 0)</f>
        <v>402</v>
      </c>
      <c r="E27" s="1">
        <f>data!O59</f>
        <v>419</v>
      </c>
      <c r="F27" s="205">
        <f t="shared" si="0"/>
        <v>3155.7985074626868</v>
      </c>
      <c r="G27" s="205">
        <f t="shared" si="1"/>
        <v>2660.3794749403341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895448</v>
      </c>
      <c r="C28" s="228">
        <f>data!P85</f>
        <v>1261469</v>
      </c>
      <c r="D28" s="228">
        <f>ROUND(N('Prior Year'!P59), 0)</f>
        <v>31981</v>
      </c>
      <c r="E28" s="1">
        <f>data!P59</f>
        <v>27382</v>
      </c>
      <c r="F28" s="205">
        <f t="shared" si="0"/>
        <v>27.999374628685782</v>
      </c>
      <c r="G28" s="205">
        <f t="shared" si="1"/>
        <v>46.069279088452269</v>
      </c>
      <c r="H28" s="6">
        <f t="shared" si="2"/>
        <v>0.64536814480326266</v>
      </c>
      <c r="I28" s="228" t="s">
        <v>1442</v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248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1126484</v>
      </c>
      <c r="C30" s="228">
        <f>data!R85</f>
        <v>1348782</v>
      </c>
      <c r="D30" s="228">
        <f>ROUND(N('Prior Year'!R59), 0)</f>
        <v>52608</v>
      </c>
      <c r="E30" s="1">
        <f>data!R59</f>
        <v>58304</v>
      </c>
      <c r="F30" s="205">
        <f t="shared" si="0"/>
        <v>21.412788929440389</v>
      </c>
      <c r="G30" s="205">
        <f>IFERROR(IF(C30=0,"",IF(E30=0,"",C30/E30)),"")</f>
        <v>23.133610043907794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99958</v>
      </c>
      <c r="C31" s="228">
        <f>data!S85</f>
        <v>163462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1520470</v>
      </c>
      <c r="C33" s="228">
        <f>data!U85</f>
        <v>1678397</v>
      </c>
      <c r="D33" s="228">
        <f>ROUND(N('Prior Year'!U59), 0)</f>
        <v>31981</v>
      </c>
      <c r="E33" s="1">
        <f>data!U59</f>
        <v>34186</v>
      </c>
      <c r="F33" s="205">
        <f t="shared" si="0"/>
        <v>47.542916106438199</v>
      </c>
      <c r="G33" s="205">
        <f t="shared" ref="G33:G69" si="4">IF(C33=0,"",IF(E33=0,"",C33/E33))</f>
        <v>49.096033463991105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133</v>
      </c>
      <c r="C34" s="228">
        <f>data!V85</f>
        <v>362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1757624</v>
      </c>
      <c r="C37" s="228">
        <f>data!Y85</f>
        <v>1910477</v>
      </c>
      <c r="D37" s="228">
        <f>ROUND(N('Prior Year'!Y59), 0)</f>
        <v>6373</v>
      </c>
      <c r="E37" s="1">
        <f>data!Y59</f>
        <v>6730</v>
      </c>
      <c r="F37" s="205">
        <f t="shared" si="0"/>
        <v>275.79224854856426</v>
      </c>
      <c r="G37" s="205">
        <f t="shared" si="4"/>
        <v>283.87473997028229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678821</v>
      </c>
      <c r="C40" s="228">
        <f>data!AB85</f>
        <v>745210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335678</v>
      </c>
      <c r="C41" s="228">
        <f>data!AC85</f>
        <v>488507</v>
      </c>
      <c r="D41" s="228">
        <f>ROUND(N('Prior Year'!AC59), 0)</f>
        <v>1358</v>
      </c>
      <c r="E41" s="1">
        <f>data!AC59</f>
        <v>1764</v>
      </c>
      <c r="F41" s="205">
        <f t="shared" si="0"/>
        <v>247.18556701030928</v>
      </c>
      <c r="G41" s="205">
        <f t="shared" si="4"/>
        <v>276.93140589569163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652657</v>
      </c>
      <c r="C43" s="228">
        <f>data!AE85</f>
        <v>643202</v>
      </c>
      <c r="D43" s="228">
        <f>ROUND(N('Prior Year'!AE59), 0)</f>
        <v>8114</v>
      </c>
      <c r="E43" s="1">
        <f>data!AE59</f>
        <v>8257</v>
      </c>
      <c r="F43" s="205">
        <f t="shared" si="0"/>
        <v>80.435913236381566</v>
      </c>
      <c r="G43" s="205">
        <f t="shared" si="4"/>
        <v>77.897783698679902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3022595</v>
      </c>
      <c r="C45" s="228">
        <f>data!AG85</f>
        <v>3186359</v>
      </c>
      <c r="D45" s="228">
        <f>ROUND(N('Prior Year'!AG59), 0)</f>
        <v>5955</v>
      </c>
      <c r="E45" s="1">
        <f>data!AG59</f>
        <v>6371</v>
      </c>
      <c r="F45" s="205">
        <f t="shared" si="0"/>
        <v>507.57262804366081</v>
      </c>
      <c r="G45" s="205">
        <f t="shared" si="4"/>
        <v>500.13482969706484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804767</v>
      </c>
      <c r="C46" s="228">
        <f>data!AH85</f>
        <v>1307064</v>
      </c>
      <c r="D46" s="228">
        <f>ROUND(N('Prior Year'!AH59), 0)</f>
        <v>730</v>
      </c>
      <c r="E46" s="1">
        <f>data!AH59</f>
        <v>918</v>
      </c>
      <c r="F46" s="205">
        <f t="shared" si="0"/>
        <v>1102.4205479452055</v>
      </c>
      <c r="G46" s="205">
        <f t="shared" si="4"/>
        <v>1423.8169934640523</v>
      </c>
      <c r="H46" s="6">
        <f t="shared" si="6"/>
        <v>0.29153706007920066</v>
      </c>
      <c r="I46" s="228" t="s">
        <v>1443</v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454638</v>
      </c>
      <c r="C60" s="228">
        <f>data!AV85</f>
        <v>514439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580</v>
      </c>
      <c r="C63" s="228">
        <f>data!AY85</f>
        <v>461</v>
      </c>
      <c r="D63" s="228">
        <f>ROUND(N('Prior Year'!AY59), 0)</f>
        <v>4741</v>
      </c>
      <c r="E63" s="1">
        <f>data!AY59</f>
        <v>4744</v>
      </c>
      <c r="F63" s="205">
        <f>IF(B63=0,"",IF(D63=0,"",B63/D63))</f>
        <v>0.1223370596920481</v>
      </c>
      <c r="G63" s="205">
        <f t="shared" si="4"/>
        <v>9.7175379426644184E-2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670637</v>
      </c>
      <c r="C64" s="228">
        <f>data!AZ85</f>
        <v>735470</v>
      </c>
      <c r="D64" s="228">
        <f>ROUND(N('Prior Year'!AZ59), 0)</f>
        <v>4741</v>
      </c>
      <c r="E64" s="1">
        <f>data!AZ59</f>
        <v>4744</v>
      </c>
      <c r="F64" s="205">
        <f>IF(B64=0,"",IF(D64=0,"",B64/D64))</f>
        <v>141.45475638051045</v>
      </c>
      <c r="G64" s="205">
        <f t="shared" si="4"/>
        <v>155.03161888701518</v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11137</v>
      </c>
      <c r="C65" s="228">
        <f>data!BA85</f>
        <v>7288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169509</v>
      </c>
      <c r="C68" s="228">
        <f>data!BD85</f>
        <v>174476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1048083</v>
      </c>
      <c r="C69" s="228">
        <f>data!BE85</f>
        <v>1195601</v>
      </c>
      <c r="D69" s="228">
        <f>ROUND(N('Prior Year'!BE59), 0)</f>
        <v>49715</v>
      </c>
      <c r="E69" s="1">
        <f>data!BE59</f>
        <v>85715</v>
      </c>
      <c r="F69" s="205">
        <f>IF(B69=0,"",IF(D69=0,"",B69/D69))</f>
        <v>21.081826410540078</v>
      </c>
      <c r="G69" s="205">
        <f t="shared" si="4"/>
        <v>13.948562095315872</v>
      </c>
      <c r="H69" s="6">
        <f>IF(B69 = 0, "", IF(C69 = 0, "", IF(D69 = 0, "", IF(E69 = 0, "", IF(G69 / F69 - 1 &lt; -0.25, G69 / F69 - 1, IF(G69 / F69 - 1 &gt; 0.25, G69 / F69 - 1, ""))))))</f>
        <v>-0.33836083156712915</v>
      </c>
      <c r="I69" s="228" t="s">
        <v>1443</v>
      </c>
      <c r="M69" s="7"/>
    </row>
    <row r="70" spans="1:13" x14ac:dyDescent="0.25">
      <c r="A70" s="1" t="s">
        <v>788</v>
      </c>
      <c r="B70" s="228">
        <f>ROUND(N('Prior Year'!BF85), 0)</f>
        <v>629603</v>
      </c>
      <c r="C70" s="228">
        <f>data!BF85</f>
        <v>679172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0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0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329405</v>
      </c>
      <c r="C75" s="228">
        <f>data!BK85</f>
        <v>287680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438783</v>
      </c>
      <c r="C76" s="228">
        <f>data!BL85</f>
        <v>432207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1543267</v>
      </c>
      <c r="C77" s="228">
        <f>data!BM85</f>
        <v>1846882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1207412</v>
      </c>
      <c r="C78" s="228">
        <f>data!BN85</f>
        <v>1254980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89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669930</v>
      </c>
      <c r="C86" s="228">
        <f>data!BV85</f>
        <v>628472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0</v>
      </c>
      <c r="C87" s="228">
        <f>data!BW85</f>
        <v>0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246153</v>
      </c>
      <c r="C89" s="228">
        <f>data!BY85</f>
        <v>302465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39447</v>
      </c>
      <c r="C93" s="228">
        <f>data!CC85</f>
        <v>38590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2920526</v>
      </c>
      <c r="C94" s="228">
        <f>data!CD85</f>
        <v>3489095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uAg1Z97I+0F1pMRdSAIamg9RwWlEp+6va7Eb7x1suepCbA+oFSDXKtP9ryJxh2u4je2tqyqmCdIBwIOZ3OkuLw==" saltValue="OMnyk5cxQjxL33xTrRj4C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58"/>
  <sheetViews>
    <sheetView topLeftCell="A46" workbookViewId="0">
      <selection activeCell="G19" sqref="G19"/>
    </sheetView>
  </sheetViews>
  <sheetFormatPr defaultRowHeight="15" x14ac:dyDescent="0.2"/>
  <cols>
    <col min="1" max="1" width="16.21875" customWidth="1"/>
    <col min="2" max="2" width="35.44140625" bestFit="1" customWidth="1"/>
    <col min="3" max="3" width="13.44140625" bestFit="1" customWidth="1"/>
    <col min="4" max="4" width="11" bestFit="1" customWidth="1"/>
  </cols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2304400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1369</v>
      </c>
      <c r="B15" s="267" t="s">
        <v>1370</v>
      </c>
      <c r="C15" s="267" t="s">
        <v>1371</v>
      </c>
      <c r="D15" s="267">
        <v>13925</v>
      </c>
    </row>
    <row r="16" spans="1:4" ht="15.75" x14ac:dyDescent="0.25">
      <c r="A16" s="267" t="s">
        <v>1372</v>
      </c>
      <c r="B16" s="267" t="s">
        <v>1373</v>
      </c>
      <c r="C16" s="267" t="s">
        <v>1371</v>
      </c>
      <c r="D16" s="267">
        <v>161042</v>
      </c>
    </row>
    <row r="17" spans="1:4" ht="15.75" x14ac:dyDescent="0.25">
      <c r="A17" s="267" t="s">
        <v>1374</v>
      </c>
      <c r="B17" s="267" t="s">
        <v>1375</v>
      </c>
      <c r="C17" s="267" t="s">
        <v>1371</v>
      </c>
      <c r="D17" s="267">
        <v>9624</v>
      </c>
    </row>
    <row r="18" spans="1:4" ht="15.75" x14ac:dyDescent="0.25">
      <c r="A18" s="267" t="s">
        <v>1376</v>
      </c>
      <c r="B18" s="267" t="s">
        <v>1377</v>
      </c>
      <c r="C18" s="267" t="s">
        <v>1371</v>
      </c>
      <c r="D18" s="267">
        <v>1162</v>
      </c>
    </row>
    <row r="19" spans="1:4" ht="15.75" x14ac:dyDescent="0.25">
      <c r="A19" s="267" t="s">
        <v>1378</v>
      </c>
      <c r="B19" s="267" t="s">
        <v>1379</v>
      </c>
      <c r="C19" s="267" t="s">
        <v>1371</v>
      </c>
      <c r="D19" s="267">
        <v>55010</v>
      </c>
    </row>
    <row r="20" spans="1:4" ht="15.75" x14ac:dyDescent="0.25">
      <c r="A20" s="267" t="s">
        <v>1380</v>
      </c>
      <c r="B20" s="267" t="s">
        <v>1381</v>
      </c>
      <c r="C20" s="267" t="s">
        <v>1371</v>
      </c>
      <c r="D20" s="267">
        <v>1713259</v>
      </c>
    </row>
    <row r="21" spans="1:4" ht="15.75" x14ac:dyDescent="0.25">
      <c r="A21" s="267" t="s">
        <v>1382</v>
      </c>
      <c r="B21" s="267" t="s">
        <v>1383</v>
      </c>
      <c r="C21" s="267" t="s">
        <v>1371</v>
      </c>
      <c r="D21" s="267">
        <v>350378</v>
      </c>
    </row>
    <row r="22" spans="1:4" ht="15.75" x14ac:dyDescent="0.25">
      <c r="A22" s="267"/>
      <c r="B22" s="267"/>
      <c r="C22" s="335" t="s">
        <v>229</v>
      </c>
      <c r="D22" s="335">
        <f>SUM(D15:D21)</f>
        <v>2304400</v>
      </c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3311546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1384</v>
      </c>
      <c r="B29" s="267" t="s">
        <v>1385</v>
      </c>
      <c r="C29" s="267" t="s">
        <v>1371</v>
      </c>
      <c r="D29" s="267">
        <v>2248691</v>
      </c>
    </row>
    <row r="30" spans="1:4" ht="15.75" x14ac:dyDescent="0.25">
      <c r="A30" s="267" t="s">
        <v>1386</v>
      </c>
      <c r="B30" s="267" t="s">
        <v>1387</v>
      </c>
      <c r="C30" s="267" t="s">
        <v>1371</v>
      </c>
      <c r="D30" s="267">
        <v>596331</v>
      </c>
    </row>
    <row r="31" spans="1:4" ht="15.75" x14ac:dyDescent="0.25">
      <c r="A31" s="267" t="s">
        <v>1388</v>
      </c>
      <c r="B31" s="267" t="s">
        <v>1389</v>
      </c>
      <c r="C31" s="267" t="s">
        <v>1371</v>
      </c>
      <c r="D31" s="267">
        <v>1160</v>
      </c>
    </row>
    <row r="32" spans="1:4" ht="15.75" x14ac:dyDescent="0.25">
      <c r="A32" s="267" t="s">
        <v>1390</v>
      </c>
      <c r="B32" s="267" t="s">
        <v>1391</v>
      </c>
      <c r="C32" s="267" t="s">
        <v>1371</v>
      </c>
      <c r="D32" s="267">
        <v>774</v>
      </c>
    </row>
    <row r="33" spans="1:4" ht="15.75" x14ac:dyDescent="0.25">
      <c r="A33" s="267" t="s">
        <v>1392</v>
      </c>
      <c r="B33" s="267" t="s">
        <v>1393</v>
      </c>
      <c r="C33" s="267" t="s">
        <v>1371</v>
      </c>
      <c r="D33" s="267">
        <v>2694</v>
      </c>
    </row>
    <row r="34" spans="1:4" ht="15.75" x14ac:dyDescent="0.25">
      <c r="A34" s="267" t="s">
        <v>1394</v>
      </c>
      <c r="B34" s="267" t="s">
        <v>1395</v>
      </c>
      <c r="C34" s="267" t="s">
        <v>1371</v>
      </c>
      <c r="D34" s="267">
        <v>3195</v>
      </c>
    </row>
    <row r="35" spans="1:4" ht="15.75" x14ac:dyDescent="0.25">
      <c r="A35" s="267" t="s">
        <v>1396</v>
      </c>
      <c r="B35" s="267" t="s">
        <v>1397</v>
      </c>
      <c r="C35" s="267" t="s">
        <v>1371</v>
      </c>
      <c r="D35" s="267">
        <v>3503</v>
      </c>
    </row>
    <row r="36" spans="1:4" ht="15.75" x14ac:dyDescent="0.25">
      <c r="A36" s="267" t="s">
        <v>1398</v>
      </c>
      <c r="B36" s="267" t="s">
        <v>1399</v>
      </c>
      <c r="C36" s="267" t="s">
        <v>1371</v>
      </c>
      <c r="D36" s="267">
        <v>216</v>
      </c>
    </row>
    <row r="37" spans="1:4" ht="15.75" x14ac:dyDescent="0.25">
      <c r="A37" s="267" t="s">
        <v>1400</v>
      </c>
      <c r="B37" s="267" t="s">
        <v>1401</v>
      </c>
      <c r="C37" s="267" t="s">
        <v>1371</v>
      </c>
      <c r="D37" s="267">
        <v>790</v>
      </c>
    </row>
    <row r="38" spans="1:4" ht="15.75" x14ac:dyDescent="0.25">
      <c r="A38" s="267" t="s">
        <v>1402</v>
      </c>
      <c r="B38" s="267" t="s">
        <v>1403</v>
      </c>
      <c r="C38" s="267" t="s">
        <v>1371</v>
      </c>
      <c r="D38" s="267">
        <v>661</v>
      </c>
    </row>
    <row r="39" spans="1:4" ht="15.75" x14ac:dyDescent="0.25">
      <c r="A39" s="267" t="s">
        <v>1404</v>
      </c>
      <c r="B39" s="267" t="s">
        <v>1405</v>
      </c>
      <c r="C39" s="267" t="s">
        <v>1371</v>
      </c>
      <c r="D39" s="267">
        <v>879</v>
      </c>
    </row>
    <row r="40" spans="1:4" ht="15.75" x14ac:dyDescent="0.25">
      <c r="A40" s="267" t="s">
        <v>1406</v>
      </c>
      <c r="B40" s="267" t="s">
        <v>1407</v>
      </c>
      <c r="C40" s="267" t="s">
        <v>1371</v>
      </c>
      <c r="D40" s="267">
        <v>145</v>
      </c>
    </row>
    <row r="41" spans="1:4" ht="15.75" x14ac:dyDescent="0.25">
      <c r="A41" s="267" t="s">
        <v>1408</v>
      </c>
      <c r="B41" s="267" t="s">
        <v>1409</v>
      </c>
      <c r="C41" s="267" t="s">
        <v>1371</v>
      </c>
      <c r="D41" s="267">
        <v>145</v>
      </c>
    </row>
    <row r="42" spans="1:4" ht="15.75" x14ac:dyDescent="0.25">
      <c r="A42" s="267" t="s">
        <v>1410</v>
      </c>
      <c r="B42" s="267" t="s">
        <v>1411</v>
      </c>
      <c r="C42" s="267" t="s">
        <v>1371</v>
      </c>
      <c r="D42" s="267">
        <v>-223</v>
      </c>
    </row>
    <row r="43" spans="1:4" ht="15.75" x14ac:dyDescent="0.25">
      <c r="A43" s="267" t="s">
        <v>1412</v>
      </c>
      <c r="B43" s="267" t="s">
        <v>1413</v>
      </c>
      <c r="C43" s="267" t="s">
        <v>1371</v>
      </c>
      <c r="D43" s="267">
        <v>144210</v>
      </c>
    </row>
    <row r="44" spans="1:4" ht="15.75" x14ac:dyDescent="0.25">
      <c r="A44" s="267" t="s">
        <v>1414</v>
      </c>
      <c r="B44" s="267" t="s">
        <v>1415</v>
      </c>
      <c r="C44" s="267" t="s">
        <v>1371</v>
      </c>
      <c r="D44" s="267">
        <v>22</v>
      </c>
    </row>
    <row r="45" spans="1:4" ht="15.75" x14ac:dyDescent="0.25">
      <c r="A45" s="267" t="s">
        <v>1416</v>
      </c>
      <c r="B45" s="267" t="s">
        <v>1417</v>
      </c>
      <c r="C45" s="267" t="s">
        <v>1371</v>
      </c>
      <c r="D45" s="267">
        <v>-520</v>
      </c>
    </row>
    <row r="46" spans="1:4" ht="15.75" x14ac:dyDescent="0.25">
      <c r="A46" s="267" t="s">
        <v>1418</v>
      </c>
      <c r="B46" s="267" t="s">
        <v>1419</v>
      </c>
      <c r="C46" s="267" t="s">
        <v>1371</v>
      </c>
      <c r="D46" s="267">
        <v>12</v>
      </c>
    </row>
    <row r="47" spans="1:4" ht="15.75" x14ac:dyDescent="0.25">
      <c r="A47" s="267" t="s">
        <v>1420</v>
      </c>
      <c r="B47" s="267" t="s">
        <v>1421</v>
      </c>
      <c r="C47" s="267" t="s">
        <v>1371</v>
      </c>
      <c r="D47" s="267">
        <v>298</v>
      </c>
    </row>
    <row r="48" spans="1:4" ht="15.75" x14ac:dyDescent="0.25">
      <c r="A48" s="267" t="s">
        <v>1422</v>
      </c>
      <c r="B48" s="267" t="s">
        <v>1423</v>
      </c>
      <c r="C48" s="267" t="s">
        <v>1371</v>
      </c>
      <c r="D48" s="267">
        <v>13431</v>
      </c>
    </row>
    <row r="49" spans="1:4" ht="15.75" x14ac:dyDescent="0.25">
      <c r="A49" s="267" t="s">
        <v>1424</v>
      </c>
      <c r="B49" s="267" t="s">
        <v>1425</v>
      </c>
      <c r="C49" s="267" t="s">
        <v>1371</v>
      </c>
      <c r="D49" s="267">
        <v>19138</v>
      </c>
    </row>
    <row r="50" spans="1:4" ht="15.75" x14ac:dyDescent="0.25">
      <c r="A50" s="267" t="s">
        <v>1426</v>
      </c>
      <c r="B50" s="267" t="s">
        <v>1427</v>
      </c>
      <c r="C50" s="267" t="s">
        <v>1371</v>
      </c>
      <c r="D50" s="267">
        <v>53525</v>
      </c>
    </row>
    <row r="51" spans="1:4" ht="15.75" x14ac:dyDescent="0.25">
      <c r="A51" s="267" t="s">
        <v>1428</v>
      </c>
      <c r="B51" s="267" t="s">
        <v>1429</v>
      </c>
      <c r="C51" s="267" t="s">
        <v>1371</v>
      </c>
      <c r="D51" s="267">
        <v>95330</v>
      </c>
    </row>
    <row r="52" spans="1:4" ht="15.75" x14ac:dyDescent="0.25">
      <c r="A52" s="267" t="s">
        <v>1430</v>
      </c>
      <c r="B52" s="267" t="s">
        <v>1431</v>
      </c>
      <c r="C52" s="267" t="s">
        <v>1371</v>
      </c>
      <c r="D52" s="267">
        <v>57240</v>
      </c>
    </row>
    <row r="53" spans="1:4" ht="15.75" x14ac:dyDescent="0.25">
      <c r="A53" s="267" t="s">
        <v>1432</v>
      </c>
      <c r="B53" s="267" t="s">
        <v>1433</v>
      </c>
      <c r="C53" s="267" t="s">
        <v>1371</v>
      </c>
      <c r="D53" s="267">
        <v>25616</v>
      </c>
    </row>
    <row r="54" spans="1:4" ht="15.75" x14ac:dyDescent="0.25">
      <c r="A54" s="267" t="s">
        <v>1434</v>
      </c>
      <c r="B54" s="267" t="s">
        <v>1435</v>
      </c>
      <c r="C54" s="267" t="s">
        <v>1371</v>
      </c>
      <c r="D54" s="267">
        <v>534</v>
      </c>
    </row>
    <row r="55" spans="1:4" ht="15.75" x14ac:dyDescent="0.25">
      <c r="A55" s="267" t="s">
        <v>1436</v>
      </c>
      <c r="B55" s="267" t="s">
        <v>1437</v>
      </c>
      <c r="C55" s="267" t="s">
        <v>1371</v>
      </c>
      <c r="D55" s="267">
        <v>-260</v>
      </c>
    </row>
    <row r="56" spans="1:4" ht="15.75" x14ac:dyDescent="0.25">
      <c r="A56" s="267" t="s">
        <v>1438</v>
      </c>
      <c r="B56" s="267" t="s">
        <v>1439</v>
      </c>
      <c r="C56" s="267" t="s">
        <v>1371</v>
      </c>
      <c r="D56" s="267">
        <v>-2175</v>
      </c>
    </row>
    <row r="57" spans="1:4" ht="15.75" x14ac:dyDescent="0.25">
      <c r="A57" s="267" t="s">
        <v>1440</v>
      </c>
      <c r="B57" s="267" t="s">
        <v>1441</v>
      </c>
      <c r="C57" s="267" t="s">
        <v>1371</v>
      </c>
      <c r="D57" s="267">
        <v>46184</v>
      </c>
    </row>
    <row r="58" spans="1:4" ht="15.75" x14ac:dyDescent="0.25">
      <c r="C58" s="335" t="s">
        <v>229</v>
      </c>
      <c r="D58" s="335">
        <f>SUM(D29:D57)</f>
        <v>3311546</v>
      </c>
    </row>
  </sheetData>
  <sheetProtection algorithmName="SHA-512" hashValue="WYGAiqGpNUEHj7u7KxV5M+hI36doibZgaa9huGbRLRri5t5iQR0DG+g02/yNMQTPqfNje/64CoOPhM5gffpEZg==" saltValue="KaBYPxpO4/5SNHJiPLjT+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H-125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Othello Community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Adams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Connie Agenbroad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Brian Giles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Shirley McCullough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509-488-2636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509-331-2617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 xml:space="preserve"> X</v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527</v>
      </c>
      <c r="G23" s="67">
        <f>data!D127</f>
        <v>996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419</v>
      </c>
      <c r="G26" s="67">
        <f>data!D130</f>
        <v>551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16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0</v>
      </c>
      <c r="E34" s="64" t="s">
        <v>347</v>
      </c>
      <c r="F34" s="67"/>
      <c r="G34" s="67">
        <f>data!E143</f>
        <v>16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16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Othello Community Hospital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55</v>
      </c>
      <c r="C7" s="127">
        <f>data!B155</f>
        <v>172</v>
      </c>
      <c r="D7" s="127">
        <f>data!B156</f>
        <v>0</v>
      </c>
      <c r="E7" s="127">
        <f>data!B157</f>
        <v>1328046</v>
      </c>
      <c r="F7" s="127">
        <f>data!B158</f>
        <v>9324407</v>
      </c>
      <c r="G7" s="127">
        <f>data!B157+data!B158</f>
        <v>10652453</v>
      </c>
    </row>
    <row r="8" spans="1:7" ht="20.100000000000001" customHeight="1" x14ac:dyDescent="0.25">
      <c r="A8" s="63" t="s">
        <v>354</v>
      </c>
      <c r="B8" s="127">
        <f>data!C154</f>
        <v>740</v>
      </c>
      <c r="C8" s="127">
        <f>data!C155</f>
        <v>1163</v>
      </c>
      <c r="D8" s="127">
        <f>data!C156</f>
        <v>0</v>
      </c>
      <c r="E8" s="127">
        <f>data!C157</f>
        <v>10681894</v>
      </c>
      <c r="F8" s="127">
        <f>data!C158</f>
        <v>15759275</v>
      </c>
      <c r="G8" s="127">
        <f>data!C157+data!C158</f>
        <v>26441169</v>
      </c>
    </row>
    <row r="9" spans="1:7" ht="20.100000000000001" customHeight="1" x14ac:dyDescent="0.25">
      <c r="A9" s="63" t="s">
        <v>856</v>
      </c>
      <c r="B9" s="127">
        <f>data!D154</f>
        <v>149</v>
      </c>
      <c r="C9" s="127">
        <f>data!D155</f>
        <v>245</v>
      </c>
      <c r="D9" s="127">
        <f>data!D156</f>
        <v>0</v>
      </c>
      <c r="E9" s="127">
        <f>data!D157</f>
        <v>2482009</v>
      </c>
      <c r="F9" s="127">
        <f>data!D158</f>
        <v>14208515</v>
      </c>
      <c r="G9" s="127">
        <f>data!D157+data!D158</f>
        <v>16690524</v>
      </c>
    </row>
    <row r="10" spans="1:7" ht="20.100000000000001" customHeight="1" x14ac:dyDescent="0.25">
      <c r="A10" s="78" t="s">
        <v>229</v>
      </c>
      <c r="B10" s="127">
        <f>data!E154</f>
        <v>944</v>
      </c>
      <c r="C10" s="127">
        <f>data!E155</f>
        <v>1580</v>
      </c>
      <c r="D10" s="127">
        <f>data!E156</f>
        <v>0</v>
      </c>
      <c r="E10" s="127">
        <f>data!E157</f>
        <v>14491949</v>
      </c>
      <c r="F10" s="127">
        <f>data!E158</f>
        <v>39292197</v>
      </c>
      <c r="G10" s="127">
        <f>E10+F10</f>
        <v>53784146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Othello Community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871608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26628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163098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1212577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80139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476775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24248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51831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2906904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0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0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245098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18998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264096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354966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354966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Othello Community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20000</v>
      </c>
      <c r="D7" s="67">
        <f>data!C211</f>
        <v>0</v>
      </c>
      <c r="E7" s="67">
        <f>data!D211</f>
        <v>0</v>
      </c>
      <c r="F7" s="67">
        <f>data!E211</f>
        <v>20000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164346.18</v>
      </c>
      <c r="D8" s="67">
        <f>data!C212</f>
        <v>0</v>
      </c>
      <c r="E8" s="67">
        <f>data!D212</f>
        <v>0</v>
      </c>
      <c r="F8" s="67">
        <f>data!E212</f>
        <v>164346.18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10880436.25</v>
      </c>
      <c r="D9" s="67">
        <f>data!C213</f>
        <v>4456479.75</v>
      </c>
      <c r="E9" s="67">
        <f>data!D213</f>
        <v>0</v>
      </c>
      <c r="F9" s="67">
        <f>data!E213</f>
        <v>15336916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3507799.96</v>
      </c>
      <c r="D10" s="67">
        <f>data!C214</f>
        <v>129245.04000000004</v>
      </c>
      <c r="E10" s="67">
        <f>data!D214</f>
        <v>0</v>
      </c>
      <c r="F10" s="67">
        <f>data!E214</f>
        <v>3637045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5526323.2800000003</v>
      </c>
      <c r="D11" s="67">
        <f>data!C215</f>
        <v>270384.71999999974</v>
      </c>
      <c r="E11" s="67">
        <f>data!D215</f>
        <v>0</v>
      </c>
      <c r="F11" s="67">
        <f>data!E215</f>
        <v>5796708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6647422.4699999997</v>
      </c>
      <c r="D12" s="67">
        <f>data!C216</f>
        <v>592002.53000000026</v>
      </c>
      <c r="E12" s="67">
        <f>data!D216</f>
        <v>0</v>
      </c>
      <c r="F12" s="67">
        <f>data!E216</f>
        <v>7239425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2500642.04</v>
      </c>
      <c r="D13" s="67">
        <f>data!C217</f>
        <v>103379.95999999996</v>
      </c>
      <c r="E13" s="67">
        <f>data!D217</f>
        <v>0</v>
      </c>
      <c r="F13" s="67">
        <f>data!E217</f>
        <v>2604022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3179646.66</v>
      </c>
      <c r="D15" s="67">
        <f>data!C219</f>
        <v>-2583069.66</v>
      </c>
      <c r="E15" s="67">
        <f>data!D219</f>
        <v>0</v>
      </c>
      <c r="F15" s="67">
        <f>data!E219</f>
        <v>596577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32426616.84</v>
      </c>
      <c r="D16" s="67">
        <f>data!C220</f>
        <v>2968422.34</v>
      </c>
      <c r="E16" s="67">
        <f>data!D220</f>
        <v>0</v>
      </c>
      <c r="F16" s="67">
        <f>data!E220</f>
        <v>35395039.18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161813.92000000001</v>
      </c>
      <c r="D24" s="67">
        <f>data!C225</f>
        <v>375.07999999998719</v>
      </c>
      <c r="E24" s="67">
        <f>data!D225</f>
        <v>0</v>
      </c>
      <c r="F24" s="67">
        <f>data!E225</f>
        <v>162189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7067011.6500000004</v>
      </c>
      <c r="D25" s="67">
        <f>data!C226</f>
        <v>284761.34999999963</v>
      </c>
      <c r="E25" s="67">
        <f>data!D226</f>
        <v>0</v>
      </c>
      <c r="F25" s="67">
        <f>data!E226</f>
        <v>7351773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3027748.9</v>
      </c>
      <c r="D26" s="67">
        <f>data!C227</f>
        <v>184953.10000000009</v>
      </c>
      <c r="E26" s="67">
        <f>data!D227</f>
        <v>0</v>
      </c>
      <c r="F26" s="67">
        <f>data!E227</f>
        <v>3212702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4897940.16</v>
      </c>
      <c r="D27" s="67">
        <f>data!C228</f>
        <v>181545.83999999985</v>
      </c>
      <c r="E27" s="67">
        <f>data!D228</f>
        <v>0</v>
      </c>
      <c r="F27" s="67">
        <f>data!E228</f>
        <v>5079486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5793234.04</v>
      </c>
      <c r="D28" s="67">
        <f>data!C229</f>
        <v>210324.95999999996</v>
      </c>
      <c r="E28" s="67">
        <f>data!D229</f>
        <v>0</v>
      </c>
      <c r="F28" s="67">
        <f>data!E229</f>
        <v>6003559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2155435.02</v>
      </c>
      <c r="D29" s="67">
        <f>data!C230</f>
        <v>94650.979999999981</v>
      </c>
      <c r="E29" s="67">
        <f>data!D230</f>
        <v>0</v>
      </c>
      <c r="F29" s="67">
        <f>data!E230</f>
        <v>2250086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23103183.690000001</v>
      </c>
      <c r="D32" s="67">
        <f>data!C233</f>
        <v>956611.30999999947</v>
      </c>
      <c r="E32" s="67">
        <f>data!D233</f>
        <v>0</v>
      </c>
      <c r="F32" s="67">
        <f>data!E233</f>
        <v>24059795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Othello Community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0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3412971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6625498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839083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9191317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20068869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1246017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1246017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179079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6772999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6952078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2025-06-26T01:31:55Z</cp:lastPrinted>
  <dcterms:created xsi:type="dcterms:W3CDTF">1999-06-02T22:01:56Z</dcterms:created>
  <dcterms:modified xsi:type="dcterms:W3CDTF">2025-07-10T21:13:26Z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