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32D741AB-58BD-4860-AE37-5B756238E848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0" l="1"/>
  <c r="C15" i="15" l="1"/>
  <c r="D27" i="15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D642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D623" i="34"/>
  <c r="C623" i="34"/>
  <c r="C622" i="34"/>
  <c r="C621" i="34"/>
  <c r="C620" i="34"/>
  <c r="D619" i="34"/>
  <c r="C619" i="34"/>
  <c r="C618" i="34"/>
  <c r="C617" i="34"/>
  <c r="C616" i="34"/>
  <c r="D615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32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F65" i="15"/>
  <c r="E65" i="15"/>
  <c r="D65" i="15"/>
  <c r="B65" i="15"/>
  <c r="H64" i="15"/>
  <c r="I64" i="15" s="1"/>
  <c r="F64" i="15"/>
  <c r="E64" i="15"/>
  <c r="D64" i="15"/>
  <c r="B64" i="15"/>
  <c r="F63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F57" i="15" s="1"/>
  <c r="H56" i="15"/>
  <c r="I56" i="15" s="1"/>
  <c r="E56" i="15"/>
  <c r="D56" i="15"/>
  <c r="B56" i="15"/>
  <c r="F56" i="15" s="1"/>
  <c r="H55" i="15"/>
  <c r="I55" i="15" s="1"/>
  <c r="E55" i="15"/>
  <c r="D55" i="15"/>
  <c r="B55" i="15"/>
  <c r="F55" i="15" s="1"/>
  <c r="H54" i="15"/>
  <c r="I54" i="15" s="1"/>
  <c r="E54" i="15"/>
  <c r="D54" i="15"/>
  <c r="B54" i="15"/>
  <c r="F54" i="15" s="1"/>
  <c r="H53" i="15"/>
  <c r="I53" i="15" s="1"/>
  <c r="E53" i="15"/>
  <c r="D53" i="15"/>
  <c r="B53" i="15"/>
  <c r="F53" i="15" s="1"/>
  <c r="H52" i="15"/>
  <c r="I52" i="15" s="1"/>
  <c r="E52" i="15"/>
  <c r="D52" i="15"/>
  <c r="B52" i="15"/>
  <c r="F52" i="15" s="1"/>
  <c r="E51" i="15"/>
  <c r="D51" i="15"/>
  <c r="B51" i="15"/>
  <c r="E50" i="15"/>
  <c r="D50" i="15"/>
  <c r="B50" i="15"/>
  <c r="E49" i="15"/>
  <c r="D49" i="15"/>
  <c r="B49" i="15"/>
  <c r="F49" i="15" s="1"/>
  <c r="E48" i="15"/>
  <c r="D48" i="15"/>
  <c r="B48" i="15"/>
  <c r="F48" i="15" s="1"/>
  <c r="E47" i="15"/>
  <c r="D47" i="15"/>
  <c r="B47" i="15"/>
  <c r="F47" i="15" s="1"/>
  <c r="H46" i="15"/>
  <c r="I46" i="15" s="1"/>
  <c r="E46" i="15"/>
  <c r="D46" i="15"/>
  <c r="B46" i="15"/>
  <c r="F46" i="15" s="1"/>
  <c r="E45" i="15"/>
  <c r="D45" i="15"/>
  <c r="B45" i="15"/>
  <c r="F45" i="15" s="1"/>
  <c r="H44" i="15"/>
  <c r="I44" i="15" s="1"/>
  <c r="E44" i="15"/>
  <c r="D44" i="15"/>
  <c r="B44" i="15"/>
  <c r="F44" i="15" s="1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F39" i="15" s="1"/>
  <c r="B39" i="15"/>
  <c r="F38" i="15"/>
  <c r="E38" i="15"/>
  <c r="D38" i="15"/>
  <c r="B38" i="15"/>
  <c r="E37" i="15"/>
  <c r="D37" i="15"/>
  <c r="F37" i="15" s="1"/>
  <c r="B37" i="15"/>
  <c r="E36" i="15"/>
  <c r="D36" i="15"/>
  <c r="F36" i="15" s="1"/>
  <c r="B36" i="15"/>
  <c r="F35" i="15"/>
  <c r="E35" i="15"/>
  <c r="D35" i="15"/>
  <c r="B35" i="15"/>
  <c r="F34" i="15"/>
  <c r="E34" i="15"/>
  <c r="D34" i="15"/>
  <c r="B34" i="15"/>
  <c r="F33" i="15"/>
  <c r="E33" i="15"/>
  <c r="D33" i="15"/>
  <c r="B33" i="15"/>
  <c r="I32" i="15"/>
  <c r="B32" i="15"/>
  <c r="I31" i="15"/>
  <c r="B31" i="15"/>
  <c r="E30" i="15"/>
  <c r="D30" i="15"/>
  <c r="F30" i="15" s="1"/>
  <c r="B30" i="15"/>
  <c r="E29" i="15"/>
  <c r="D29" i="15"/>
  <c r="B29" i="15"/>
  <c r="E28" i="15"/>
  <c r="D28" i="15"/>
  <c r="B28" i="15"/>
  <c r="F28" i="15" s="1"/>
  <c r="E27" i="15"/>
  <c r="B27" i="15"/>
  <c r="H26" i="15"/>
  <c r="I26" i="15" s="1"/>
  <c r="E26" i="15"/>
  <c r="D26" i="15"/>
  <c r="B26" i="15"/>
  <c r="F26" i="15" s="1"/>
  <c r="H25" i="15"/>
  <c r="I25" i="15" s="1"/>
  <c r="F25" i="15"/>
  <c r="E25" i="15"/>
  <c r="D25" i="15"/>
  <c r="B25" i="15"/>
  <c r="E24" i="15"/>
  <c r="D24" i="15"/>
  <c r="B24" i="15"/>
  <c r="H24" i="15" s="1"/>
  <c r="I24" i="15" s="1"/>
  <c r="H23" i="15"/>
  <c r="I23" i="15" s="1"/>
  <c r="F23" i="15"/>
  <c r="E23" i="15"/>
  <c r="D23" i="15"/>
  <c r="B23" i="15"/>
  <c r="H22" i="15"/>
  <c r="I22" i="15" s="1"/>
  <c r="F22" i="15"/>
  <c r="E22" i="15"/>
  <c r="D22" i="15"/>
  <c r="B22" i="15"/>
  <c r="E21" i="15"/>
  <c r="D21" i="15"/>
  <c r="B21" i="15"/>
  <c r="H21" i="15" s="1"/>
  <c r="I21" i="15" s="1"/>
  <c r="F20" i="15"/>
  <c r="E20" i="15"/>
  <c r="D20" i="15"/>
  <c r="B20" i="15"/>
  <c r="H20" i="15" s="1"/>
  <c r="I20" i="15" s="1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D341" i="24"/>
  <c r="C87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E32" i="31" s="1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AE20" i="31" s="1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AE3" i="31" s="1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O47" i="31" s="1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H56" i="31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H32" i="31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8" i="31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D416" i="24" l="1"/>
  <c r="D33" i="33" s="1"/>
  <c r="C363" i="24"/>
  <c r="I612" i="24"/>
  <c r="CE89" i="24"/>
  <c r="CE69" i="24"/>
  <c r="I371" i="32" s="1"/>
  <c r="CE48" i="24"/>
  <c r="H29" i="31"/>
  <c r="I108" i="32"/>
  <c r="H69" i="31"/>
  <c r="G300" i="32"/>
  <c r="H6" i="31"/>
  <c r="G12" i="32"/>
  <c r="H46" i="31"/>
  <c r="E204" i="32"/>
  <c r="H15" i="31"/>
  <c r="I44" i="32"/>
  <c r="H31" i="31"/>
  <c r="D140" i="32"/>
  <c r="H47" i="31"/>
  <c r="F204" i="32"/>
  <c r="H63" i="31"/>
  <c r="H268" i="32"/>
  <c r="H71" i="31"/>
  <c r="I300" i="32"/>
  <c r="H79" i="31"/>
  <c r="C364" i="32"/>
  <c r="H5" i="31"/>
  <c r="F12" i="32"/>
  <c r="H45" i="31"/>
  <c r="D204" i="32"/>
  <c r="H77" i="31"/>
  <c r="H332" i="32"/>
  <c r="H38" i="31"/>
  <c r="D172" i="32"/>
  <c r="H70" i="31"/>
  <c r="H300" i="32"/>
  <c r="H7" i="31"/>
  <c r="H12" i="32"/>
  <c r="H23" i="31"/>
  <c r="C108" i="32"/>
  <c r="H39" i="31"/>
  <c r="E172" i="32"/>
  <c r="H55" i="31"/>
  <c r="G236" i="32"/>
  <c r="I378" i="32"/>
  <c r="K612" i="24"/>
  <c r="H21" i="31"/>
  <c r="H76" i="32"/>
  <c r="H53" i="31"/>
  <c r="E236" i="32"/>
  <c r="H22" i="31"/>
  <c r="I76" i="32"/>
  <c r="F236" i="32"/>
  <c r="H54" i="31"/>
  <c r="D44" i="32"/>
  <c r="H10" i="31"/>
  <c r="H18" i="31"/>
  <c r="E76" i="32"/>
  <c r="G140" i="32"/>
  <c r="H34" i="31"/>
  <c r="H50" i="31"/>
  <c r="I204" i="32"/>
  <c r="H66" i="31"/>
  <c r="D300" i="32"/>
  <c r="H13" i="31"/>
  <c r="G44" i="32"/>
  <c r="H61" i="31"/>
  <c r="F268" i="32"/>
  <c r="H14" i="31"/>
  <c r="H44" i="32"/>
  <c r="H62" i="31"/>
  <c r="G268" i="32"/>
  <c r="F108" i="32"/>
  <c r="H26" i="31"/>
  <c r="H42" i="31"/>
  <c r="H172" i="32"/>
  <c r="H58" i="31"/>
  <c r="C268" i="32"/>
  <c r="H74" i="31"/>
  <c r="E332" i="32"/>
  <c r="H3" i="31"/>
  <c r="D12" i="32"/>
  <c r="H11" i="31"/>
  <c r="E44" i="32"/>
  <c r="H19" i="31"/>
  <c r="F76" i="32"/>
  <c r="H27" i="31"/>
  <c r="G108" i="32"/>
  <c r="H35" i="31"/>
  <c r="H140" i="32"/>
  <c r="H43" i="31"/>
  <c r="I172" i="32"/>
  <c r="H51" i="31"/>
  <c r="C236" i="32"/>
  <c r="H59" i="31"/>
  <c r="D268" i="32"/>
  <c r="H67" i="31"/>
  <c r="E300" i="32"/>
  <c r="H75" i="31"/>
  <c r="F332" i="32"/>
  <c r="H37" i="31"/>
  <c r="C172" i="32"/>
  <c r="H30" i="31"/>
  <c r="C140" i="32"/>
  <c r="H78" i="31"/>
  <c r="I332" i="32"/>
  <c r="O35" i="31"/>
  <c r="H147" i="32"/>
  <c r="H41" i="31"/>
  <c r="G172" i="32"/>
  <c r="O20" i="31"/>
  <c r="G83" i="32"/>
  <c r="O44" i="31"/>
  <c r="C211" i="32"/>
  <c r="O60" i="31"/>
  <c r="E275" i="32"/>
  <c r="O76" i="31"/>
  <c r="G339" i="32"/>
  <c r="AE17" i="31"/>
  <c r="D90" i="32"/>
  <c r="AE33" i="31"/>
  <c r="F154" i="32"/>
  <c r="D383" i="24"/>
  <c r="D612" i="24"/>
  <c r="C62" i="24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F275" i="32"/>
  <c r="O61" i="31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E414" i="24"/>
  <c r="F612" i="24"/>
  <c r="H18" i="15"/>
  <c r="I18" i="15" s="1"/>
  <c r="F18" i="15"/>
  <c r="I12" i="32"/>
  <c r="G90" i="32"/>
  <c r="BK2" i="30"/>
  <c r="I362" i="32"/>
  <c r="H612" i="24"/>
  <c r="H16" i="31"/>
  <c r="C76" i="32"/>
  <c r="H48" i="31"/>
  <c r="G204" i="32"/>
  <c r="O27" i="31"/>
  <c r="G115" i="32"/>
  <c r="O67" i="31"/>
  <c r="E307" i="32"/>
  <c r="AE24" i="31"/>
  <c r="D122" i="32"/>
  <c r="E28" i="4"/>
  <c r="G28" i="4"/>
  <c r="F15" i="15"/>
  <c r="H9" i="31"/>
  <c r="C44" i="32"/>
  <c r="H65" i="31"/>
  <c r="C300" i="32"/>
  <c r="O4" i="31"/>
  <c r="E19" i="32"/>
  <c r="O36" i="31"/>
  <c r="I147" i="32"/>
  <c r="O52" i="31"/>
  <c r="D243" i="32"/>
  <c r="O68" i="31"/>
  <c r="F307" i="32"/>
  <c r="AE9" i="31"/>
  <c r="C58" i="32"/>
  <c r="AE25" i="31"/>
  <c r="E122" i="32"/>
  <c r="AE41" i="31"/>
  <c r="G186" i="32"/>
  <c r="CF2" i="28"/>
  <c r="D5" i="7"/>
  <c r="D258" i="24"/>
  <c r="D350" i="24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E19" i="4"/>
  <c r="G19" i="4"/>
  <c r="E220" i="24"/>
  <c r="D308" i="24"/>
  <c r="G612" i="24"/>
  <c r="H16" i="15"/>
  <c r="I16" i="15" s="1"/>
  <c r="F16" i="15"/>
  <c r="F42" i="15"/>
  <c r="H42" i="15"/>
  <c r="I42" i="15" s="1"/>
  <c r="H40" i="31"/>
  <c r="F172" i="32"/>
  <c r="H72" i="31"/>
  <c r="C332" i="32"/>
  <c r="O11" i="31"/>
  <c r="E51" i="32"/>
  <c r="O43" i="31"/>
  <c r="I179" i="32"/>
  <c r="O75" i="31"/>
  <c r="F339" i="32"/>
  <c r="E154" i="32"/>
  <c r="H25" i="31"/>
  <c r="E108" i="32"/>
  <c r="H57" i="31"/>
  <c r="I236" i="32"/>
  <c r="O12" i="31"/>
  <c r="F51" i="32"/>
  <c r="H4" i="31"/>
  <c r="E12" i="32"/>
  <c r="H20" i="31"/>
  <c r="G76" i="32"/>
  <c r="H36" i="31"/>
  <c r="I140" i="32"/>
  <c r="H60" i="31"/>
  <c r="E268" i="32"/>
  <c r="H76" i="31"/>
  <c r="G332" i="32"/>
  <c r="I307" i="32"/>
  <c r="O71" i="31"/>
  <c r="AE12" i="31"/>
  <c r="F58" i="32"/>
  <c r="AE28" i="31"/>
  <c r="H122" i="32"/>
  <c r="AE44" i="31"/>
  <c r="C218" i="32"/>
  <c r="D27" i="7"/>
  <c r="C365" i="24"/>
  <c r="D366" i="24" s="1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CF91" i="24"/>
  <c r="J612" i="24"/>
  <c r="D26" i="32"/>
  <c r="H236" i="32"/>
  <c r="H80" i="31"/>
  <c r="D364" i="32"/>
  <c r="O3" i="31"/>
  <c r="D19" i="32"/>
  <c r="O51" i="31"/>
  <c r="C243" i="32"/>
  <c r="AE8" i="31"/>
  <c r="I26" i="32"/>
  <c r="AE40" i="31"/>
  <c r="F186" i="32"/>
  <c r="F51" i="15"/>
  <c r="H51" i="15"/>
  <c r="I51" i="15" s="1"/>
  <c r="H17" i="31"/>
  <c r="D76" i="32"/>
  <c r="H49" i="31"/>
  <c r="H204" i="32"/>
  <c r="O28" i="31"/>
  <c r="H115" i="32"/>
  <c r="H28" i="31"/>
  <c r="H108" i="32"/>
  <c r="H44" i="31"/>
  <c r="C204" i="32"/>
  <c r="H68" i="31"/>
  <c r="F300" i="32"/>
  <c r="O7" i="31"/>
  <c r="H19" i="32"/>
  <c r="O23" i="31"/>
  <c r="C115" i="32"/>
  <c r="O39" i="31"/>
  <c r="E179" i="32"/>
  <c r="O63" i="31"/>
  <c r="H275" i="32"/>
  <c r="AE36" i="31"/>
  <c r="I154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DF2" i="30"/>
  <c r="C170" i="8"/>
  <c r="L612" i="24"/>
  <c r="H19" i="15"/>
  <c r="I19" i="15" s="1"/>
  <c r="F19" i="15"/>
  <c r="E140" i="32"/>
  <c r="F211" i="32"/>
  <c r="H24" i="31"/>
  <c r="D108" i="32"/>
  <c r="H64" i="31"/>
  <c r="I268" i="32"/>
  <c r="O19" i="31"/>
  <c r="F83" i="32"/>
  <c r="O59" i="31"/>
  <c r="D275" i="32"/>
  <c r="AE16" i="31"/>
  <c r="C90" i="32"/>
  <c r="H33" i="31"/>
  <c r="F140" i="32"/>
  <c r="H73" i="31"/>
  <c r="D332" i="32"/>
  <c r="H12" i="31"/>
  <c r="F44" i="32"/>
  <c r="H52" i="31"/>
  <c r="D236" i="32"/>
  <c r="O15" i="31"/>
  <c r="I51" i="32"/>
  <c r="O31" i="31"/>
  <c r="D147" i="32"/>
  <c r="O55" i="31"/>
  <c r="G243" i="32"/>
  <c r="O79" i="31"/>
  <c r="C371" i="32"/>
  <c r="AE4" i="31"/>
  <c r="E26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E233" i="24"/>
  <c r="F32" i="6" s="1"/>
  <c r="F420" i="24"/>
  <c r="C615" i="24"/>
  <c r="F17" i="15"/>
  <c r="C167" i="8"/>
  <c r="H47" i="15"/>
  <c r="I47" i="15" s="1"/>
  <c r="F27" i="15"/>
  <c r="F43" i="15"/>
  <c r="F58" i="15"/>
  <c r="H58" i="15"/>
  <c r="I58" i="15" s="1"/>
  <c r="C113" i="8"/>
  <c r="F50" i="15"/>
  <c r="F24" i="15"/>
  <c r="F59" i="15"/>
  <c r="H59" i="15"/>
  <c r="I59" i="15" s="1"/>
  <c r="F41" i="15"/>
  <c r="F21" i="15"/>
  <c r="F29" i="15"/>
  <c r="H49" i="15"/>
  <c r="I49" i="15" s="1"/>
  <c r="H57" i="15"/>
  <c r="I57" i="15" s="1"/>
  <c r="D712" i="34"/>
  <c r="D704" i="34"/>
  <c r="D696" i="34"/>
  <c r="D688" i="34"/>
  <c r="D680" i="34"/>
  <c r="D711" i="34"/>
  <c r="D703" i="34"/>
  <c r="D695" i="34"/>
  <c r="D687" i="34"/>
  <c r="D710" i="34"/>
  <c r="D702" i="34"/>
  <c r="D701" i="34"/>
  <c r="D700" i="34"/>
  <c r="D686" i="34"/>
  <c r="D685" i="34"/>
  <c r="D684" i="34"/>
  <c r="D678" i="34"/>
  <c r="D670" i="34"/>
  <c r="D647" i="34"/>
  <c r="D646" i="34"/>
  <c r="D645" i="34"/>
  <c r="D713" i="34"/>
  <c r="D716" i="34"/>
  <c r="D698" i="34"/>
  <c r="D682" i="34"/>
  <c r="D672" i="34"/>
  <c r="D707" i="34"/>
  <c r="D706" i="34"/>
  <c r="D705" i="34"/>
  <c r="D697" i="34"/>
  <c r="D681" i="34"/>
  <c r="D677" i="34"/>
  <c r="D669" i="34"/>
  <c r="D708" i="34"/>
  <c r="D694" i="34"/>
  <c r="D693" i="34"/>
  <c r="D692" i="34"/>
  <c r="D674" i="34"/>
  <c r="D699" i="34"/>
  <c r="D689" i="34"/>
  <c r="D639" i="34"/>
  <c r="D625" i="34"/>
  <c r="D679" i="34"/>
  <c r="D675" i="34"/>
  <c r="D671" i="34"/>
  <c r="D628" i="34"/>
  <c r="D622" i="34"/>
  <c r="D618" i="34"/>
  <c r="D643" i="34"/>
  <c r="D640" i="34"/>
  <c r="D690" i="34"/>
  <c r="D676" i="34"/>
  <c r="D668" i="34"/>
  <c r="D629" i="34"/>
  <c r="D626" i="34"/>
  <c r="D621" i="34"/>
  <c r="D617" i="34"/>
  <c r="D683" i="34"/>
  <c r="D641" i="34"/>
  <c r="D637" i="34"/>
  <c r="D636" i="34"/>
  <c r="D635" i="34"/>
  <c r="D634" i="34"/>
  <c r="D633" i="34"/>
  <c r="D632" i="34"/>
  <c r="D631" i="34"/>
  <c r="D630" i="34"/>
  <c r="D624" i="34"/>
  <c r="D709" i="34"/>
  <c r="D673" i="34"/>
  <c r="D644" i="34"/>
  <c r="D620" i="34"/>
  <c r="D616" i="34"/>
  <c r="D691" i="34"/>
  <c r="D638" i="34"/>
  <c r="D627" i="34"/>
  <c r="E623" i="34"/>
  <c r="C715" i="34"/>
  <c r="C648" i="34"/>
  <c r="M716" i="34" s="1"/>
  <c r="BN2" i="30" l="1"/>
  <c r="C117" i="8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BB52" i="24"/>
  <c r="BB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AT52" i="24"/>
  <c r="AT67" i="24" s="1"/>
  <c r="N52" i="24"/>
  <c r="N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BR52" i="24"/>
  <c r="BR67" i="24" s="1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AL52" i="24"/>
  <c r="AL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AD52" i="24"/>
  <c r="AD67" i="24" s="1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BZ52" i="24"/>
  <c r="BZ67" i="24" s="1"/>
  <c r="V52" i="24"/>
  <c r="V67" i="24" s="1"/>
  <c r="CA52" i="24"/>
  <c r="CA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BJ52" i="24"/>
  <c r="BJ67" i="24" s="1"/>
  <c r="F52" i="24"/>
  <c r="F67" i="24" s="1"/>
  <c r="H2" i="31"/>
  <c r="C12" i="32"/>
  <c r="CE62" i="24"/>
  <c r="I364" i="32" s="1"/>
  <c r="E693" i="34"/>
  <c r="E685" i="34"/>
  <c r="E708" i="34"/>
  <c r="E700" i="34"/>
  <c r="E684" i="34"/>
  <c r="E716" i="34"/>
  <c r="E713" i="34"/>
  <c r="E712" i="34"/>
  <c r="E702" i="34"/>
  <c r="E699" i="34"/>
  <c r="E675" i="34"/>
  <c r="E642" i="34"/>
  <c r="E641" i="34"/>
  <c r="E706" i="34"/>
  <c r="E705" i="34"/>
  <c r="E697" i="34"/>
  <c r="E669" i="34"/>
  <c r="E696" i="34"/>
  <c r="E695" i="34"/>
  <c r="E694" i="34"/>
  <c r="E674" i="34"/>
  <c r="E671" i="34"/>
  <c r="E711" i="34"/>
  <c r="E647" i="34"/>
  <c r="E645" i="34"/>
  <c r="E682" i="34"/>
  <c r="E687" i="34"/>
  <c r="E676" i="34"/>
  <c r="E668" i="34"/>
  <c r="E629" i="34"/>
  <c r="E710" i="34"/>
  <c r="E636" i="34"/>
  <c r="E635" i="34"/>
  <c r="E634" i="34"/>
  <c r="E633" i="34"/>
  <c r="E631" i="34"/>
  <c r="E673" i="34"/>
  <c r="E646" i="34"/>
  <c r="E698" i="34"/>
  <c r="E688" i="34"/>
  <c r="E627" i="34"/>
  <c r="E670" i="34"/>
  <c r="E639" i="34"/>
  <c r="E678" i="34"/>
  <c r="E625" i="34"/>
  <c r="E612" i="34"/>
  <c r="E692" i="34" s="1"/>
  <c r="E373" i="32"/>
  <c r="C94" i="15"/>
  <c r="G94" i="15" s="1"/>
  <c r="C137" i="8"/>
  <c r="E380" i="24"/>
  <c r="D715" i="34"/>
  <c r="BP2" i="30"/>
  <c r="C119" i="8"/>
  <c r="F16" i="6"/>
  <c r="F234" i="24"/>
  <c r="D12" i="33"/>
  <c r="F309" i="24"/>
  <c r="C50" i="8"/>
  <c r="D352" i="24"/>
  <c r="C103" i="8" s="1"/>
  <c r="C120" i="8"/>
  <c r="D367" i="24"/>
  <c r="F17" i="32" l="1"/>
  <c r="F85" i="24"/>
  <c r="M5" i="31"/>
  <c r="F241" i="32"/>
  <c r="BC85" i="24"/>
  <c r="M54" i="31"/>
  <c r="X85" i="24"/>
  <c r="M23" i="31"/>
  <c r="C113" i="32"/>
  <c r="M29" i="31"/>
  <c r="I113" i="32"/>
  <c r="AD85" i="24"/>
  <c r="I273" i="32"/>
  <c r="BM85" i="24"/>
  <c r="M64" i="31"/>
  <c r="M41" i="31"/>
  <c r="AP85" i="24"/>
  <c r="G177" i="32"/>
  <c r="M10" i="31"/>
  <c r="D49" i="32"/>
  <c r="K85" i="24"/>
  <c r="BW85" i="24"/>
  <c r="M74" i="31"/>
  <c r="E337" i="32"/>
  <c r="M43" i="31"/>
  <c r="AR85" i="24"/>
  <c r="I177" i="32"/>
  <c r="G81" i="32"/>
  <c r="U85" i="24"/>
  <c r="M20" i="31"/>
  <c r="M61" i="31"/>
  <c r="F273" i="32"/>
  <c r="BJ85" i="24"/>
  <c r="M62" i="31"/>
  <c r="BK85" i="24"/>
  <c r="G273" i="32"/>
  <c r="AF85" i="24"/>
  <c r="M31" i="31"/>
  <c r="D145" i="32"/>
  <c r="M8" i="31"/>
  <c r="I85" i="24"/>
  <c r="I17" i="32"/>
  <c r="M72" i="31"/>
  <c r="C337" i="32"/>
  <c r="BU85" i="24"/>
  <c r="AX85" i="24"/>
  <c r="M49" i="31"/>
  <c r="H209" i="32"/>
  <c r="E81" i="32"/>
  <c r="S85" i="24"/>
  <c r="M18" i="31"/>
  <c r="M13" i="31"/>
  <c r="G49" i="32"/>
  <c r="N85" i="24"/>
  <c r="C241" i="32"/>
  <c r="M51" i="31"/>
  <c r="AZ85" i="24"/>
  <c r="M28" i="31"/>
  <c r="H113" i="32"/>
  <c r="AC85" i="24"/>
  <c r="M16" i="31"/>
  <c r="C81" i="32"/>
  <c r="Q85" i="24"/>
  <c r="BF85" i="24"/>
  <c r="M57" i="31"/>
  <c r="I241" i="32"/>
  <c r="M14" i="31"/>
  <c r="H49" i="32"/>
  <c r="O85" i="24"/>
  <c r="M78" i="31"/>
  <c r="I337" i="32"/>
  <c r="CA85" i="24"/>
  <c r="AV85" i="24"/>
  <c r="F209" i="32"/>
  <c r="M47" i="31"/>
  <c r="D113" i="32"/>
  <c r="Y85" i="24"/>
  <c r="M24" i="31"/>
  <c r="C177" i="32"/>
  <c r="AL85" i="24"/>
  <c r="M37" i="31"/>
  <c r="C305" i="32"/>
  <c r="BN85" i="24"/>
  <c r="M65" i="31"/>
  <c r="M34" i="31"/>
  <c r="G145" i="32"/>
  <c r="AI85" i="24"/>
  <c r="D17" i="32"/>
  <c r="D85" i="24"/>
  <c r="M3" i="31"/>
  <c r="BP85" i="24"/>
  <c r="M67" i="31"/>
  <c r="E305" i="32"/>
  <c r="AS85" i="24"/>
  <c r="M44" i="31"/>
  <c r="C209" i="32"/>
  <c r="D369" i="32"/>
  <c r="M80" i="31"/>
  <c r="CC85" i="24"/>
  <c r="M26" i="31"/>
  <c r="F113" i="32"/>
  <c r="AA85" i="24"/>
  <c r="I81" i="32"/>
  <c r="M22" i="31"/>
  <c r="W85" i="24"/>
  <c r="M21" i="31"/>
  <c r="V85" i="24"/>
  <c r="H81" i="32"/>
  <c r="BD85" i="24"/>
  <c r="M55" i="31"/>
  <c r="G241" i="32"/>
  <c r="M32" i="31"/>
  <c r="E145" i="32"/>
  <c r="AG85" i="24"/>
  <c r="M9" i="31"/>
  <c r="C49" i="32"/>
  <c r="J85" i="24"/>
  <c r="BV85" i="24"/>
  <c r="M73" i="31"/>
  <c r="D337" i="32"/>
  <c r="M42" i="31"/>
  <c r="AQ85" i="24"/>
  <c r="H177" i="32"/>
  <c r="L85" i="24"/>
  <c r="M11" i="31"/>
  <c r="E49" i="32"/>
  <c r="F337" i="32"/>
  <c r="BX85" i="24"/>
  <c r="M75" i="31"/>
  <c r="D241" i="32"/>
  <c r="M52" i="31"/>
  <c r="BA85" i="24"/>
  <c r="M39" i="31"/>
  <c r="E177" i="32"/>
  <c r="AN85" i="24"/>
  <c r="AT85" i="24"/>
  <c r="M45" i="31"/>
  <c r="D209" i="32"/>
  <c r="M30" i="31"/>
  <c r="C145" i="32"/>
  <c r="AE85" i="24"/>
  <c r="M77" i="31"/>
  <c r="H337" i="32"/>
  <c r="BZ85" i="24"/>
  <c r="BL85" i="24"/>
  <c r="M63" i="31"/>
  <c r="H273" i="32"/>
  <c r="M40" i="31"/>
  <c r="F177" i="32"/>
  <c r="AO85" i="24"/>
  <c r="M17" i="31"/>
  <c r="D81" i="32"/>
  <c r="R85" i="24"/>
  <c r="I209" i="32"/>
  <c r="AY85" i="24"/>
  <c r="M50" i="31"/>
  <c r="M19" i="31"/>
  <c r="F81" i="32"/>
  <c r="T85" i="24"/>
  <c r="M53" i="31"/>
  <c r="E241" i="32"/>
  <c r="BB85" i="24"/>
  <c r="E273" i="32"/>
  <c r="BI85" i="24"/>
  <c r="M60" i="31"/>
  <c r="BS85" i="24"/>
  <c r="M70" i="31"/>
  <c r="H305" i="32"/>
  <c r="M59" i="31"/>
  <c r="BH85" i="24"/>
  <c r="D273" i="32"/>
  <c r="AM85" i="24"/>
  <c r="M38" i="31"/>
  <c r="D177" i="32"/>
  <c r="H85" i="24"/>
  <c r="M7" i="31"/>
  <c r="H17" i="32"/>
  <c r="BT85" i="24"/>
  <c r="I305" i="32"/>
  <c r="M71" i="31"/>
  <c r="M48" i="31"/>
  <c r="AW85" i="24"/>
  <c r="G209" i="32"/>
  <c r="Z85" i="24"/>
  <c r="M25" i="31"/>
  <c r="E113" i="32"/>
  <c r="G305" i="32"/>
  <c r="BR85" i="24"/>
  <c r="M69" i="31"/>
  <c r="M58" i="31"/>
  <c r="C273" i="32"/>
  <c r="BG85" i="24"/>
  <c r="G113" i="32"/>
  <c r="AB85" i="24"/>
  <c r="M27" i="31"/>
  <c r="E85" i="24"/>
  <c r="M4" i="31"/>
  <c r="E17" i="32"/>
  <c r="F305" i="32"/>
  <c r="M68" i="31"/>
  <c r="BQ85" i="24"/>
  <c r="G85" i="24"/>
  <c r="M6" i="31"/>
  <c r="G17" i="32"/>
  <c r="M36" i="31"/>
  <c r="I145" i="32"/>
  <c r="AK85" i="24"/>
  <c r="M46" i="31"/>
  <c r="AU85" i="24"/>
  <c r="E209" i="32"/>
  <c r="M15" i="31"/>
  <c r="I49" i="32"/>
  <c r="P85" i="24"/>
  <c r="M79" i="31"/>
  <c r="C369" i="32"/>
  <c r="CB85" i="24"/>
  <c r="M56" i="31"/>
  <c r="H241" i="32"/>
  <c r="BE85" i="24"/>
  <c r="F145" i="32"/>
  <c r="AH85" i="24"/>
  <c r="M33" i="31"/>
  <c r="C67" i="24"/>
  <c r="CE52" i="24"/>
  <c r="M66" i="31"/>
  <c r="BO85" i="24"/>
  <c r="D305" i="32"/>
  <c r="M35" i="31"/>
  <c r="AJ85" i="24"/>
  <c r="H145" i="32"/>
  <c r="M85" i="24"/>
  <c r="M12" i="31"/>
  <c r="F49" i="32"/>
  <c r="M76" i="31"/>
  <c r="G337" i="32"/>
  <c r="BY85" i="24"/>
  <c r="C121" i="8"/>
  <c r="D384" i="24"/>
  <c r="E686" i="34"/>
  <c r="E624" i="34"/>
  <c r="E637" i="34"/>
  <c r="E690" i="34"/>
  <c r="E679" i="34"/>
  <c r="E677" i="34"/>
  <c r="E643" i="34"/>
  <c r="E707" i="34"/>
  <c r="E701" i="34"/>
  <c r="E703" i="34"/>
  <c r="E630" i="34"/>
  <c r="E672" i="34"/>
  <c r="E640" i="34"/>
  <c r="E691" i="34"/>
  <c r="E681" i="34"/>
  <c r="E644" i="34"/>
  <c r="E709" i="34"/>
  <c r="E689" i="34"/>
  <c r="E638" i="34"/>
  <c r="E632" i="34"/>
  <c r="E626" i="34"/>
  <c r="E628" i="34"/>
  <c r="E680" i="34"/>
  <c r="E704" i="34"/>
  <c r="E683" i="34"/>
  <c r="C622" i="24" l="1"/>
  <c r="C373" i="32"/>
  <c r="C92" i="15"/>
  <c r="G92" i="15" s="1"/>
  <c r="C703" i="24"/>
  <c r="C50" i="15"/>
  <c r="C181" i="32"/>
  <c r="C678" i="24"/>
  <c r="F53" i="32"/>
  <c r="C25" i="15"/>
  <c r="G25" i="15" s="1"/>
  <c r="M2" i="31"/>
  <c r="C17" i="32"/>
  <c r="CE67" i="24"/>
  <c r="I369" i="32" s="1"/>
  <c r="C85" i="24"/>
  <c r="I149" i="32"/>
  <c r="C49" i="15"/>
  <c r="G49" i="15" s="1"/>
  <c r="C702" i="24"/>
  <c r="C20" i="15"/>
  <c r="G20" i="15" s="1"/>
  <c r="H21" i="32"/>
  <c r="C673" i="24"/>
  <c r="C32" i="15"/>
  <c r="G32" i="15" s="1"/>
  <c r="C685" i="24"/>
  <c r="F85" i="32"/>
  <c r="E181" i="32"/>
  <c r="C705" i="24"/>
  <c r="C52" i="15"/>
  <c r="G52" i="15" s="1"/>
  <c r="G149" i="32"/>
  <c r="C47" i="15"/>
  <c r="G47" i="15" s="1"/>
  <c r="C700" i="24"/>
  <c r="C85" i="32"/>
  <c r="C682" i="24"/>
  <c r="C29" i="15"/>
  <c r="C117" i="32"/>
  <c r="C36" i="15"/>
  <c r="C689" i="24"/>
  <c r="E117" i="32"/>
  <c r="C691" i="24"/>
  <c r="C38" i="15"/>
  <c r="F117" i="32"/>
  <c r="C692" i="24"/>
  <c r="C39" i="15"/>
  <c r="G53" i="32"/>
  <c r="C26" i="15"/>
  <c r="G26" i="15" s="1"/>
  <c r="C679" i="24"/>
  <c r="H149" i="32"/>
  <c r="C701" i="24"/>
  <c r="C48" i="15"/>
  <c r="C46" i="15"/>
  <c r="G46" i="15" s="1"/>
  <c r="C699" i="24"/>
  <c r="F149" i="32"/>
  <c r="C681" i="24"/>
  <c r="I53" i="32"/>
  <c r="C28" i="15"/>
  <c r="C149" i="32"/>
  <c r="C43" i="15"/>
  <c r="C696" i="24"/>
  <c r="C22" i="15"/>
  <c r="G22" i="15" s="1"/>
  <c r="C53" i="32"/>
  <c r="C675" i="24"/>
  <c r="C624" i="24"/>
  <c r="G245" i="32"/>
  <c r="C68" i="15"/>
  <c r="G68" i="15" s="1"/>
  <c r="D117" i="32"/>
  <c r="C690" i="24"/>
  <c r="C37" i="15"/>
  <c r="H53" i="32"/>
  <c r="C680" i="24"/>
  <c r="C27" i="15"/>
  <c r="C341" i="32"/>
  <c r="C85" i="15"/>
  <c r="G85" i="15" s="1"/>
  <c r="C641" i="24"/>
  <c r="D149" i="32"/>
  <c r="C697" i="24"/>
  <c r="C44" i="15"/>
  <c r="G44" i="15" s="1"/>
  <c r="G85" i="32"/>
  <c r="C33" i="15"/>
  <c r="C686" i="24"/>
  <c r="C23" i="15"/>
  <c r="G23" i="15" s="1"/>
  <c r="D53" i="32"/>
  <c r="C676" i="24"/>
  <c r="C67" i="15"/>
  <c r="G67" i="15" s="1"/>
  <c r="C633" i="24"/>
  <c r="F245" i="32"/>
  <c r="H341" i="32"/>
  <c r="C90" i="15"/>
  <c r="G90" i="15" s="1"/>
  <c r="C646" i="24"/>
  <c r="C91" i="15"/>
  <c r="G91" i="15" s="1"/>
  <c r="I341" i="32"/>
  <c r="C647" i="24"/>
  <c r="H309" i="32"/>
  <c r="C83" i="15"/>
  <c r="G83" i="15" s="1"/>
  <c r="C639" i="24"/>
  <c r="D341" i="32"/>
  <c r="C86" i="15"/>
  <c r="G86" i="15" s="1"/>
  <c r="C642" i="24"/>
  <c r="C616" i="24"/>
  <c r="H213" i="32"/>
  <c r="C62" i="15"/>
  <c r="C670" i="24"/>
  <c r="E21" i="32"/>
  <c r="C17" i="15"/>
  <c r="G309" i="32"/>
  <c r="C82" i="15"/>
  <c r="G82" i="15" s="1"/>
  <c r="C626" i="24"/>
  <c r="D181" i="32"/>
  <c r="C704" i="24"/>
  <c r="C51" i="15"/>
  <c r="G51" i="15" s="1"/>
  <c r="C73" i="15"/>
  <c r="G73" i="15" s="1"/>
  <c r="E277" i="32"/>
  <c r="C634" i="24"/>
  <c r="C630" i="24"/>
  <c r="C65" i="15"/>
  <c r="D245" i="32"/>
  <c r="E53" i="32"/>
  <c r="C24" i="15"/>
  <c r="G24" i="15" s="1"/>
  <c r="C677" i="24"/>
  <c r="C41" i="15"/>
  <c r="C694" i="24"/>
  <c r="H117" i="32"/>
  <c r="I117" i="32"/>
  <c r="C695" i="24"/>
  <c r="C42" i="15"/>
  <c r="G42" i="15" s="1"/>
  <c r="C61" i="15"/>
  <c r="G213" i="32"/>
  <c r="C631" i="24"/>
  <c r="G341" i="32"/>
  <c r="C645" i="24"/>
  <c r="C89" i="15"/>
  <c r="G89" i="15" s="1"/>
  <c r="C69" i="15"/>
  <c r="C614" i="24"/>
  <c r="H245" i="32"/>
  <c r="C625" i="24"/>
  <c r="I213" i="32"/>
  <c r="C63" i="15"/>
  <c r="C34" i="15"/>
  <c r="C687" i="24"/>
  <c r="H85" i="32"/>
  <c r="C93" i="15"/>
  <c r="G93" i="15" s="1"/>
  <c r="D373" i="32"/>
  <c r="C620" i="24"/>
  <c r="C80" i="15"/>
  <c r="G80" i="15" s="1"/>
  <c r="E309" i="32"/>
  <c r="C621" i="24"/>
  <c r="C78" i="15"/>
  <c r="G78" i="15" s="1"/>
  <c r="C309" i="32"/>
  <c r="C619" i="24"/>
  <c r="G277" i="32"/>
  <c r="C75" i="15"/>
  <c r="G75" i="15" s="1"/>
  <c r="C635" i="24"/>
  <c r="C71" i="15"/>
  <c r="G71" i="15" s="1"/>
  <c r="C277" i="32"/>
  <c r="C618" i="24"/>
  <c r="D213" i="32"/>
  <c r="C711" i="24"/>
  <c r="C58" i="15"/>
  <c r="G58" i="15" s="1"/>
  <c r="C629" i="24"/>
  <c r="C70" i="15"/>
  <c r="G70" i="15" s="1"/>
  <c r="I245" i="32"/>
  <c r="C53" i="15"/>
  <c r="G53" i="15" s="1"/>
  <c r="C706" i="24"/>
  <c r="F181" i="32"/>
  <c r="C77" i="15"/>
  <c r="G77" i="15" s="1"/>
  <c r="I277" i="32"/>
  <c r="C638" i="24"/>
  <c r="D309" i="32"/>
  <c r="C627" i="24"/>
  <c r="C79" i="15"/>
  <c r="G79" i="15" s="1"/>
  <c r="G21" i="32"/>
  <c r="C19" i="15"/>
  <c r="G19" i="15" s="1"/>
  <c r="C672" i="24"/>
  <c r="C40" i="15"/>
  <c r="G40" i="15" s="1"/>
  <c r="C693" i="24"/>
  <c r="G117" i="32"/>
  <c r="I309" i="32"/>
  <c r="C640" i="24"/>
  <c r="C84" i="15"/>
  <c r="G84" i="15" s="1"/>
  <c r="D277" i="32"/>
  <c r="C72" i="15"/>
  <c r="G72" i="15" s="1"/>
  <c r="C636" i="24"/>
  <c r="C632" i="24"/>
  <c r="C66" i="15"/>
  <c r="G66" i="15" s="1"/>
  <c r="E245" i="32"/>
  <c r="C55" i="15"/>
  <c r="G55" i="15" s="1"/>
  <c r="H181" i="32"/>
  <c r="C708" i="24"/>
  <c r="C45" i="15"/>
  <c r="E149" i="32"/>
  <c r="C698" i="24"/>
  <c r="E85" i="32"/>
  <c r="C31" i="15"/>
  <c r="G31" i="15" s="1"/>
  <c r="C684" i="24"/>
  <c r="C709" i="24"/>
  <c r="I181" i="32"/>
  <c r="C56" i="15"/>
  <c r="G56" i="15" s="1"/>
  <c r="F21" i="32"/>
  <c r="C18" i="15"/>
  <c r="G18" i="15" s="1"/>
  <c r="C671" i="24"/>
  <c r="F341" i="32"/>
  <c r="C644" i="24"/>
  <c r="C88" i="15"/>
  <c r="G88" i="15" s="1"/>
  <c r="C213" i="32"/>
  <c r="C57" i="15"/>
  <c r="G57" i="15" s="1"/>
  <c r="C710" i="24"/>
  <c r="E341" i="32"/>
  <c r="C87" i="15"/>
  <c r="G87" i="15" s="1"/>
  <c r="C643" i="24"/>
  <c r="E213" i="32"/>
  <c r="C59" i="15"/>
  <c r="G59" i="15" s="1"/>
  <c r="C712" i="24"/>
  <c r="C623" i="24"/>
  <c r="C81" i="15"/>
  <c r="G81" i="15" s="1"/>
  <c r="F309" i="32"/>
  <c r="D85" i="32"/>
  <c r="C30" i="15"/>
  <c r="C683" i="24"/>
  <c r="H277" i="32"/>
  <c r="C76" i="15"/>
  <c r="G76" i="15" s="1"/>
  <c r="C637" i="24"/>
  <c r="C35" i="15"/>
  <c r="C688" i="24"/>
  <c r="I85" i="32"/>
  <c r="C16" i="15"/>
  <c r="G16" i="15" s="1"/>
  <c r="C669" i="24"/>
  <c r="D21" i="32"/>
  <c r="C60" i="15"/>
  <c r="C713" i="24"/>
  <c r="F213" i="32"/>
  <c r="C245" i="32"/>
  <c r="C64" i="15"/>
  <c r="G64" i="15" s="1"/>
  <c r="C628" i="24"/>
  <c r="I21" i="32"/>
  <c r="C21" i="15"/>
  <c r="G21" i="15" s="1"/>
  <c r="C674" i="24"/>
  <c r="F277" i="32"/>
  <c r="C74" i="15"/>
  <c r="G74" i="15" s="1"/>
  <c r="C617" i="24"/>
  <c r="C54" i="15"/>
  <c r="G54" i="15" s="1"/>
  <c r="G181" i="32"/>
  <c r="C707" i="24"/>
  <c r="E715" i="34"/>
  <c r="F624" i="34"/>
  <c r="C138" i="8"/>
  <c r="D417" i="24"/>
  <c r="G69" i="15" l="1"/>
  <c r="H69" i="15" s="1"/>
  <c r="I69" i="15" s="1"/>
  <c r="H65" i="15"/>
  <c r="I65" i="15" s="1"/>
  <c r="G65" i="15"/>
  <c r="G29" i="15"/>
  <c r="H29" i="15" s="1"/>
  <c r="I29" i="15" s="1"/>
  <c r="G37" i="15"/>
  <c r="H37" i="15" s="1"/>
  <c r="I37" i="15" s="1"/>
  <c r="G39" i="15"/>
  <c r="H39" i="15" s="1"/>
  <c r="I39" i="15" s="1"/>
  <c r="G34" i="15"/>
  <c r="H34" i="15" s="1"/>
  <c r="I34" i="15" s="1"/>
  <c r="G43" i="15"/>
  <c r="H43" i="15" s="1"/>
  <c r="I43" i="15" s="1"/>
  <c r="G48" i="15"/>
  <c r="H48" i="15" s="1"/>
  <c r="I48" i="15" s="1"/>
  <c r="G35" i="15"/>
  <c r="H35" i="15" s="1"/>
  <c r="I35" i="15" s="1"/>
  <c r="G30" i="15"/>
  <c r="H30" i="15" s="1"/>
  <c r="G63" i="15"/>
  <c r="H63" i="15" s="1"/>
  <c r="I63" i="15" s="1"/>
  <c r="G38" i="15"/>
  <c r="H38" i="15" s="1"/>
  <c r="C668" i="24"/>
  <c r="C715" i="24" s="1"/>
  <c r="C21" i="32"/>
  <c r="CE85" i="24"/>
  <c r="G50" i="15"/>
  <c r="H50" i="15" s="1"/>
  <c r="I50" i="15" s="1"/>
  <c r="G41" i="15"/>
  <c r="H41" i="15" s="1"/>
  <c r="I41" i="15" s="1"/>
  <c r="G17" i="15"/>
  <c r="H17" i="15" s="1"/>
  <c r="I17" i="15" s="1"/>
  <c r="G28" i="15"/>
  <c r="H28" i="15" s="1"/>
  <c r="I28" i="15" s="1"/>
  <c r="G33" i="15"/>
  <c r="H33" i="15" s="1"/>
  <c r="I33" i="15" s="1"/>
  <c r="G27" i="15"/>
  <c r="H27" i="15" s="1"/>
  <c r="G45" i="15"/>
  <c r="H45" i="15" s="1"/>
  <c r="I45" i="15" s="1"/>
  <c r="C648" i="24"/>
  <c r="M716" i="24" s="1"/>
  <c r="D615" i="24"/>
  <c r="G36" i="15"/>
  <c r="H36" i="15" s="1"/>
  <c r="I36" i="15" s="1"/>
  <c r="F706" i="34"/>
  <c r="F698" i="34"/>
  <c r="F690" i="34"/>
  <c r="F682" i="34"/>
  <c r="F713" i="34"/>
  <c r="F705" i="34"/>
  <c r="F697" i="34"/>
  <c r="F689" i="34"/>
  <c r="F681" i="34"/>
  <c r="F712" i="34"/>
  <c r="F704" i="34"/>
  <c r="F703" i="34"/>
  <c r="F672" i="34"/>
  <c r="F716" i="34"/>
  <c r="F707" i="34"/>
  <c r="F696" i="34"/>
  <c r="F695" i="34"/>
  <c r="F694" i="34"/>
  <c r="F680" i="34"/>
  <c r="F674" i="34"/>
  <c r="F708" i="34"/>
  <c r="F693" i="34"/>
  <c r="F692" i="34"/>
  <c r="F691" i="34"/>
  <c r="F679" i="34"/>
  <c r="F671" i="34"/>
  <c r="F709" i="34"/>
  <c r="F676" i="34"/>
  <c r="F668" i="34"/>
  <c r="F675" i="34"/>
  <c r="F640" i="34"/>
  <c r="F687" i="34"/>
  <c r="F643" i="34"/>
  <c r="F629" i="34"/>
  <c r="F626" i="34"/>
  <c r="F710" i="34"/>
  <c r="F637" i="34"/>
  <c r="F636" i="34"/>
  <c r="F635" i="34"/>
  <c r="F634" i="34"/>
  <c r="F633" i="34"/>
  <c r="F632" i="34"/>
  <c r="F631" i="34"/>
  <c r="F630" i="34"/>
  <c r="F702" i="34"/>
  <c r="F700" i="34"/>
  <c r="F685" i="34"/>
  <c r="F683" i="34"/>
  <c r="F673" i="34"/>
  <c r="F646" i="34"/>
  <c r="F641" i="34"/>
  <c r="F688" i="34"/>
  <c r="F677" i="34"/>
  <c r="F669" i="34"/>
  <c r="F644" i="34"/>
  <c r="F638" i="34"/>
  <c r="F627" i="34"/>
  <c r="F686" i="34"/>
  <c r="F678" i="34"/>
  <c r="F670" i="34"/>
  <c r="F642" i="34"/>
  <c r="F639" i="34"/>
  <c r="F625" i="34"/>
  <c r="F647" i="34"/>
  <c r="F628" i="34"/>
  <c r="F701" i="34"/>
  <c r="F645" i="34"/>
  <c r="F711" i="34"/>
  <c r="F684" i="34"/>
  <c r="F699" i="34"/>
  <c r="C168" i="8"/>
  <c r="D421" i="24"/>
  <c r="C716" i="24" l="1"/>
  <c r="I373" i="32"/>
  <c r="D711" i="24"/>
  <c r="D694" i="24"/>
  <c r="D668" i="24"/>
  <c r="D688" i="24"/>
  <c r="D626" i="24"/>
  <c r="D627" i="24"/>
  <c r="D625" i="24"/>
  <c r="D701" i="24"/>
  <c r="D693" i="24"/>
  <c r="D632" i="24"/>
  <c r="D716" i="24"/>
  <c r="D697" i="24"/>
  <c r="D695" i="24"/>
  <c r="D707" i="24"/>
  <c r="D622" i="24"/>
  <c r="D678" i="24"/>
  <c r="D617" i="24"/>
  <c r="D641" i="24"/>
  <c r="D642" i="24"/>
  <c r="D690" i="24"/>
  <c r="D637" i="24"/>
  <c r="D672" i="24"/>
  <c r="D676" i="24"/>
  <c r="D669" i="24"/>
  <c r="D703" i="24"/>
  <c r="D679" i="24"/>
  <c r="D708" i="24"/>
  <c r="D699" i="24"/>
  <c r="D618" i="24"/>
  <c r="D670" i="24"/>
  <c r="D709" i="24"/>
  <c r="D633" i="24"/>
  <c r="D713" i="24"/>
  <c r="D674" i="24"/>
  <c r="D616" i="24"/>
  <c r="D643" i="24"/>
  <c r="D704" i="24"/>
  <c r="D680" i="24"/>
  <c r="D638" i="24"/>
  <c r="D696" i="24"/>
  <c r="D630" i="24"/>
  <c r="D700" i="24"/>
  <c r="D691" i="24"/>
  <c r="D647" i="24"/>
  <c r="D705" i="24"/>
  <c r="D686" i="24"/>
  <c r="D634" i="24"/>
  <c r="D635" i="24"/>
  <c r="D698" i="24"/>
  <c r="D629" i="24"/>
  <c r="D619" i="24"/>
  <c r="D687" i="24"/>
  <c r="D671" i="24"/>
  <c r="D692" i="24"/>
  <c r="D712" i="24"/>
  <c r="D681" i="24"/>
  <c r="D646" i="24"/>
  <c r="D685" i="24"/>
  <c r="D683" i="24"/>
  <c r="D639" i="24"/>
  <c r="D624" i="24"/>
  <c r="D689" i="24"/>
  <c r="D631" i="24"/>
  <c r="D675" i="24"/>
  <c r="D702" i="24"/>
  <c r="D636" i="24"/>
  <c r="D621" i="24"/>
  <c r="D706" i="24"/>
  <c r="D710" i="24"/>
  <c r="D684" i="24"/>
  <c r="D673" i="24"/>
  <c r="D645" i="24"/>
  <c r="D677" i="24"/>
  <c r="D644" i="24"/>
  <c r="D682" i="24"/>
  <c r="D640" i="24"/>
  <c r="D628" i="24"/>
  <c r="D620" i="24"/>
  <c r="D623" i="24"/>
  <c r="G15" i="15"/>
  <c r="H15" i="15" s="1"/>
  <c r="F715" i="34"/>
  <c r="G625" i="34"/>
  <c r="C172" i="8"/>
  <c r="D424" i="24"/>
  <c r="C177" i="8" s="1"/>
  <c r="E612" i="24" l="1"/>
  <c r="D715" i="24"/>
  <c r="E623" i="24"/>
  <c r="G711" i="34"/>
  <c r="G703" i="34"/>
  <c r="G695" i="34"/>
  <c r="G687" i="34"/>
  <c r="G710" i="34"/>
  <c r="G702" i="34"/>
  <c r="G694" i="34"/>
  <c r="G686" i="34"/>
  <c r="G709" i="34"/>
  <c r="G716" i="34"/>
  <c r="G698" i="34"/>
  <c r="G682" i="34"/>
  <c r="G677" i="34"/>
  <c r="G669" i="34"/>
  <c r="G708" i="34"/>
  <c r="G693" i="34"/>
  <c r="G692" i="34"/>
  <c r="G691" i="34"/>
  <c r="G679" i="34"/>
  <c r="G671" i="34"/>
  <c r="G676" i="34"/>
  <c r="G668" i="34"/>
  <c r="G690" i="34"/>
  <c r="G673" i="34"/>
  <c r="G713" i="34"/>
  <c r="G706" i="34"/>
  <c r="G643" i="34"/>
  <c r="G629" i="34"/>
  <c r="G626" i="34"/>
  <c r="G637" i="34"/>
  <c r="G636" i="34"/>
  <c r="G635" i="34"/>
  <c r="G634" i="34"/>
  <c r="G633" i="34"/>
  <c r="G632" i="34"/>
  <c r="G631" i="34"/>
  <c r="G630" i="34"/>
  <c r="G704" i="34"/>
  <c r="G700" i="34"/>
  <c r="G697" i="34"/>
  <c r="G685" i="34"/>
  <c r="G683" i="34"/>
  <c r="G672" i="34"/>
  <c r="G646" i="34"/>
  <c r="G641" i="34"/>
  <c r="G707" i="34"/>
  <c r="G688" i="34"/>
  <c r="G680" i="34"/>
  <c r="G644" i="34"/>
  <c r="G638" i="34"/>
  <c r="G627" i="34"/>
  <c r="G712" i="34"/>
  <c r="G705" i="34"/>
  <c r="G678" i="34"/>
  <c r="G670" i="34"/>
  <c r="G642" i="34"/>
  <c r="G639" i="34"/>
  <c r="G701" i="34"/>
  <c r="G699" i="34"/>
  <c r="G689" i="34"/>
  <c r="G684" i="34"/>
  <c r="G681" i="34"/>
  <c r="G674" i="34"/>
  <c r="G647" i="34"/>
  <c r="G645" i="34"/>
  <c r="G628" i="34"/>
  <c r="G696" i="34"/>
  <c r="G675" i="34"/>
  <c r="G640" i="34"/>
  <c r="E703" i="24" l="1"/>
  <c r="E689" i="24"/>
  <c r="E710" i="24"/>
  <c r="E670" i="24"/>
  <c r="E642" i="24"/>
  <c r="E634" i="24"/>
  <c r="E682" i="24"/>
  <c r="E677" i="24"/>
  <c r="E672" i="24"/>
  <c r="E674" i="24"/>
  <c r="E690" i="24"/>
  <c r="E695" i="24"/>
  <c r="E716" i="24"/>
  <c r="E681" i="24"/>
  <c r="E698" i="24"/>
  <c r="E641" i="24"/>
  <c r="E633" i="24"/>
  <c r="E627" i="24"/>
  <c r="E626" i="24"/>
  <c r="E643" i="24"/>
  <c r="E708" i="24"/>
  <c r="E707" i="24"/>
  <c r="E673" i="24"/>
  <c r="E694" i="24"/>
  <c r="E640" i="24"/>
  <c r="E632" i="24"/>
  <c r="E676" i="24"/>
  <c r="E671" i="24"/>
  <c r="E685" i="24"/>
  <c r="E696" i="24"/>
  <c r="E700" i="24"/>
  <c r="E699" i="24"/>
  <c r="E706" i="24"/>
  <c r="E686" i="24"/>
  <c r="E639" i="24"/>
  <c r="E631" i="24"/>
  <c r="E625" i="24"/>
  <c r="E645" i="24"/>
  <c r="E669" i="24"/>
  <c r="E697" i="24"/>
  <c r="E668" i="24"/>
  <c r="E692" i="24"/>
  <c r="E691" i="24"/>
  <c r="E702" i="24"/>
  <c r="E683" i="24"/>
  <c r="E638" i="24"/>
  <c r="E630" i="24"/>
  <c r="E693" i="24"/>
  <c r="E629" i="24"/>
  <c r="E646" i="24"/>
  <c r="E709" i="24"/>
  <c r="E713" i="24"/>
  <c r="E712" i="24"/>
  <c r="E688" i="24"/>
  <c r="E675" i="24"/>
  <c r="E637" i="24"/>
  <c r="E624" i="24"/>
  <c r="E680" i="24"/>
  <c r="E679" i="24"/>
  <c r="E628" i="24"/>
  <c r="E678" i="24"/>
  <c r="E705" i="24"/>
  <c r="E704" i="24"/>
  <c r="E687" i="24"/>
  <c r="E644" i="24"/>
  <c r="E636" i="24"/>
  <c r="E701" i="24"/>
  <c r="E647" i="24"/>
  <c r="E684" i="24"/>
  <c r="E711" i="24"/>
  <c r="E635" i="24"/>
  <c r="G715" i="34"/>
  <c r="H628" i="34"/>
  <c r="E715" i="24" l="1"/>
  <c r="F624" i="24"/>
  <c r="H708" i="34"/>
  <c r="H700" i="34"/>
  <c r="H692" i="34"/>
  <c r="H684" i="34"/>
  <c r="H716" i="34"/>
  <c r="H707" i="34"/>
  <c r="H699" i="34"/>
  <c r="H691" i="34"/>
  <c r="H683" i="34"/>
  <c r="H706" i="34"/>
  <c r="H705" i="34"/>
  <c r="H704" i="34"/>
  <c r="H697" i="34"/>
  <c r="H696" i="34"/>
  <c r="H681" i="34"/>
  <c r="H680" i="34"/>
  <c r="H674" i="34"/>
  <c r="H676" i="34"/>
  <c r="H668" i="34"/>
  <c r="H709" i="34"/>
  <c r="H690" i="34"/>
  <c r="H673" i="34"/>
  <c r="H710" i="34"/>
  <c r="H689" i="34"/>
  <c r="H688" i="34"/>
  <c r="H678" i="34"/>
  <c r="H670" i="34"/>
  <c r="H647" i="34"/>
  <c r="H646" i="34"/>
  <c r="H645" i="34"/>
  <c r="H687" i="34"/>
  <c r="H682" i="34"/>
  <c r="H679" i="34"/>
  <c r="H671" i="34"/>
  <c r="H637" i="34"/>
  <c r="H636" i="34"/>
  <c r="H635" i="34"/>
  <c r="H634" i="34"/>
  <c r="H633" i="34"/>
  <c r="H632" i="34"/>
  <c r="H631" i="34"/>
  <c r="H630" i="34"/>
  <c r="H694" i="34"/>
  <c r="H685" i="34"/>
  <c r="H672" i="34"/>
  <c r="H641" i="34"/>
  <c r="H702" i="34"/>
  <c r="H644" i="34"/>
  <c r="H638" i="34"/>
  <c r="H712" i="34"/>
  <c r="H677" i="34"/>
  <c r="H669" i="34"/>
  <c r="H698" i="34"/>
  <c r="H695" i="34"/>
  <c r="H642" i="34"/>
  <c r="H639" i="34"/>
  <c r="H701" i="34"/>
  <c r="H693" i="34"/>
  <c r="H686" i="34"/>
  <c r="H711" i="34"/>
  <c r="H703" i="34"/>
  <c r="H675" i="34"/>
  <c r="H640" i="34"/>
  <c r="H629" i="34"/>
  <c r="H713" i="34"/>
  <c r="H643" i="34"/>
  <c r="F700" i="24" l="1"/>
  <c r="F682" i="24"/>
  <c r="F628" i="24"/>
  <c r="F668" i="24"/>
  <c r="F678" i="24"/>
  <c r="F697" i="24"/>
  <c r="F633" i="24"/>
  <c r="F681" i="24"/>
  <c r="F644" i="24"/>
  <c r="F694" i="24"/>
  <c r="F692" i="24"/>
  <c r="F638" i="24"/>
  <c r="F716" i="24"/>
  <c r="F683" i="24"/>
  <c r="F696" i="24"/>
  <c r="F674" i="24"/>
  <c r="F643" i="24"/>
  <c r="F690" i="24"/>
  <c r="F639" i="24"/>
  <c r="F673" i="24"/>
  <c r="F669" i="24"/>
  <c r="F693" i="24"/>
  <c r="F686" i="24"/>
  <c r="F713" i="24"/>
  <c r="F630" i="24"/>
  <c r="F625" i="24"/>
  <c r="F670" i="24"/>
  <c r="F689" i="24"/>
  <c r="F701" i="24"/>
  <c r="F640" i="24"/>
  <c r="F671" i="24"/>
  <c r="F704" i="24"/>
  <c r="F629" i="24"/>
  <c r="F706" i="24"/>
  <c r="F712" i="24"/>
  <c r="F702" i="24"/>
  <c r="F627" i="24"/>
  <c r="F675" i="24"/>
  <c r="F688" i="24"/>
  <c r="F632" i="24"/>
  <c r="F635" i="24"/>
  <c r="F676" i="24"/>
  <c r="F707" i="24"/>
  <c r="F636" i="24"/>
  <c r="F699" i="24"/>
  <c r="F626" i="24"/>
  <c r="F687" i="24"/>
  <c r="F703" i="24"/>
  <c r="F695" i="24"/>
  <c r="F691" i="24"/>
  <c r="F647" i="24"/>
  <c r="F710" i="24"/>
  <c r="F708" i="24"/>
  <c r="F642" i="24"/>
  <c r="F705" i="24"/>
  <c r="F646" i="24"/>
  <c r="F631" i="24"/>
  <c r="F672" i="24"/>
  <c r="F677" i="24"/>
  <c r="F679" i="24"/>
  <c r="F698" i="24"/>
  <c r="F711" i="24"/>
  <c r="F685" i="24"/>
  <c r="F684" i="24"/>
  <c r="F680" i="24"/>
  <c r="F709" i="24"/>
  <c r="F645" i="24"/>
  <c r="F641" i="24"/>
  <c r="F634" i="24"/>
  <c r="F637" i="24"/>
  <c r="H715" i="34"/>
  <c r="I629" i="34"/>
  <c r="F715" i="24" l="1"/>
  <c r="G625" i="24"/>
  <c r="I713" i="34"/>
  <c r="I705" i="34"/>
  <c r="I697" i="34"/>
  <c r="I689" i="34"/>
  <c r="I681" i="34"/>
  <c r="I712" i="34"/>
  <c r="I704" i="34"/>
  <c r="I696" i="34"/>
  <c r="I688" i="34"/>
  <c r="I680" i="34"/>
  <c r="I711" i="34"/>
  <c r="I703" i="34"/>
  <c r="I707" i="34"/>
  <c r="I706" i="34"/>
  <c r="I695" i="34"/>
  <c r="I694" i="34"/>
  <c r="I693" i="34"/>
  <c r="I679" i="34"/>
  <c r="I671" i="34"/>
  <c r="I708" i="34"/>
  <c r="I709" i="34"/>
  <c r="I690" i="34"/>
  <c r="I673" i="34"/>
  <c r="I710" i="34"/>
  <c r="I678" i="34"/>
  <c r="I670" i="34"/>
  <c r="I647" i="34"/>
  <c r="I646" i="34"/>
  <c r="I645" i="34"/>
  <c r="I701" i="34"/>
  <c r="I687" i="34"/>
  <c r="I686" i="34"/>
  <c r="I685" i="34"/>
  <c r="I675" i="34"/>
  <c r="I644" i="34"/>
  <c r="I643" i="34"/>
  <c r="I642" i="34"/>
  <c r="I641" i="34"/>
  <c r="I640" i="34"/>
  <c r="I639" i="34"/>
  <c r="I638" i="34"/>
  <c r="I637" i="34"/>
  <c r="I672" i="34"/>
  <c r="I716" i="34"/>
  <c r="I702" i="34"/>
  <c r="I700" i="34"/>
  <c r="I692" i="34"/>
  <c r="I683" i="34"/>
  <c r="I676" i="34"/>
  <c r="I668" i="34"/>
  <c r="I677" i="34"/>
  <c r="I669" i="34"/>
  <c r="I698" i="34"/>
  <c r="I699" i="34"/>
  <c r="I691" i="34"/>
  <c r="I684" i="34"/>
  <c r="I674" i="34"/>
  <c r="I633" i="34"/>
  <c r="I682" i="34"/>
  <c r="I636" i="34"/>
  <c r="I632" i="34"/>
  <c r="I635" i="34"/>
  <c r="I631" i="34"/>
  <c r="I630" i="34"/>
  <c r="I634" i="34"/>
  <c r="G678" i="24" l="1"/>
  <c r="G642" i="24"/>
  <c r="G672" i="24"/>
  <c r="G676" i="24"/>
  <c r="G685" i="24"/>
  <c r="G669" i="24"/>
  <c r="G670" i="24"/>
  <c r="G647" i="24"/>
  <c r="G637" i="24"/>
  <c r="G638" i="24"/>
  <c r="G692" i="24"/>
  <c r="G716" i="24"/>
  <c r="G713" i="24"/>
  <c r="G634" i="24"/>
  <c r="G671" i="24"/>
  <c r="G645" i="24"/>
  <c r="G628" i="24"/>
  <c r="G694" i="24"/>
  <c r="G696" i="24"/>
  <c r="G712" i="24"/>
  <c r="G644" i="24"/>
  <c r="G711" i="24"/>
  <c r="G631" i="24"/>
  <c r="G698" i="24"/>
  <c r="G708" i="24"/>
  <c r="G680" i="24"/>
  <c r="G705" i="24"/>
  <c r="G679" i="24"/>
  <c r="G673" i="24"/>
  <c r="G668" i="24"/>
  <c r="G646" i="24"/>
  <c r="G706" i="24"/>
  <c r="G710" i="24"/>
  <c r="G709" i="24"/>
  <c r="G681" i="24"/>
  <c r="G675" i="24"/>
  <c r="G632" i="24"/>
  <c r="G630" i="24"/>
  <c r="G643" i="24"/>
  <c r="G633" i="24"/>
  <c r="G695" i="24"/>
  <c r="G691" i="24"/>
  <c r="G682" i="24"/>
  <c r="G697" i="24"/>
  <c r="G700" i="24"/>
  <c r="G684" i="24"/>
  <c r="G701" i="24"/>
  <c r="G629" i="24"/>
  <c r="G707" i="24"/>
  <c r="G687" i="24"/>
  <c r="G674" i="24"/>
  <c r="G702" i="24"/>
  <c r="G635" i="24"/>
  <c r="G704" i="24"/>
  <c r="G627" i="24"/>
  <c r="G693" i="24"/>
  <c r="G641" i="24"/>
  <c r="G639" i="24"/>
  <c r="G686" i="24"/>
  <c r="G703" i="24"/>
  <c r="G626" i="24"/>
  <c r="G640" i="24"/>
  <c r="G683" i="24"/>
  <c r="G689" i="24"/>
  <c r="G677" i="24"/>
  <c r="G636" i="24"/>
  <c r="G688" i="24"/>
  <c r="G699" i="24"/>
  <c r="G690" i="24"/>
  <c r="I715" i="34"/>
  <c r="J630" i="34"/>
  <c r="G715" i="24" l="1"/>
  <c r="H628" i="24"/>
  <c r="J710" i="34"/>
  <c r="J702" i="34"/>
  <c r="J694" i="34"/>
  <c r="J686" i="34"/>
  <c r="J709" i="34"/>
  <c r="J701" i="34"/>
  <c r="J693" i="34"/>
  <c r="J685" i="34"/>
  <c r="J708" i="34"/>
  <c r="J692" i="34"/>
  <c r="J691" i="34"/>
  <c r="J676" i="34"/>
  <c r="J668" i="34"/>
  <c r="J678" i="34"/>
  <c r="J670" i="34"/>
  <c r="J647" i="34"/>
  <c r="L647" i="34" s="1"/>
  <c r="J646" i="34"/>
  <c r="J645" i="34"/>
  <c r="J689" i="34"/>
  <c r="J688" i="34"/>
  <c r="J687" i="34"/>
  <c r="J675" i="34"/>
  <c r="J644" i="34"/>
  <c r="J643" i="34"/>
  <c r="J642" i="34"/>
  <c r="J641" i="34"/>
  <c r="J640" i="34"/>
  <c r="J639" i="34"/>
  <c r="J638" i="34"/>
  <c r="J637" i="34"/>
  <c r="J711" i="34"/>
  <c r="J700" i="34"/>
  <c r="J699" i="34"/>
  <c r="J684" i="34"/>
  <c r="J683" i="34"/>
  <c r="J672" i="34"/>
  <c r="J716" i="34"/>
  <c r="J704" i="34"/>
  <c r="J697" i="34"/>
  <c r="J690" i="34"/>
  <c r="J677" i="34"/>
  <c r="J669" i="34"/>
  <c r="J712" i="34"/>
  <c r="J707" i="34"/>
  <c r="J698" i="34"/>
  <c r="J680" i="34"/>
  <c r="J673" i="34"/>
  <c r="J695" i="34"/>
  <c r="J705" i="34"/>
  <c r="J674" i="34"/>
  <c r="J703" i="34"/>
  <c r="J681" i="34"/>
  <c r="J713" i="34"/>
  <c r="J696" i="34"/>
  <c r="J682" i="34"/>
  <c r="J636" i="34"/>
  <c r="J635" i="34"/>
  <c r="J634" i="34"/>
  <c r="J633" i="34"/>
  <c r="J632" i="34"/>
  <c r="J631" i="34"/>
  <c r="J671" i="34"/>
  <c r="J706" i="34"/>
  <c r="J679" i="34"/>
  <c r="H689" i="24" l="1"/>
  <c r="H642" i="24"/>
  <c r="H685" i="24"/>
  <c r="H683" i="24"/>
  <c r="H696" i="24"/>
  <c r="H716" i="24"/>
  <c r="H707" i="24"/>
  <c r="H692" i="24"/>
  <c r="H691" i="24"/>
  <c r="H710" i="24"/>
  <c r="H699" i="24"/>
  <c r="H677" i="24"/>
  <c r="H676" i="24"/>
  <c r="H681" i="24"/>
  <c r="H646" i="24"/>
  <c r="H673" i="24"/>
  <c r="H701" i="24"/>
  <c r="H700" i="24"/>
  <c r="H706" i="24"/>
  <c r="H698" i="24"/>
  <c r="H670" i="24"/>
  <c r="H637" i="24"/>
  <c r="H695" i="24"/>
  <c r="H671" i="24"/>
  <c r="H694" i="24"/>
  <c r="H645" i="24"/>
  <c r="H638" i="24"/>
  <c r="H669" i="24"/>
  <c r="H680" i="24"/>
  <c r="H697" i="24"/>
  <c r="H693" i="24"/>
  <c r="H643" i="24"/>
  <c r="H630" i="24"/>
  <c r="H644" i="24"/>
  <c r="H686" i="24"/>
  <c r="H705" i="24"/>
  <c r="H688" i="24"/>
  <c r="H639" i="24"/>
  <c r="H674" i="24"/>
  <c r="H713" i="24"/>
  <c r="H709" i="24"/>
  <c r="H635" i="24"/>
  <c r="H702" i="24"/>
  <c r="H708" i="24"/>
  <c r="H631" i="24"/>
  <c r="H675" i="24"/>
  <c r="H682" i="24"/>
  <c r="H634" i="24"/>
  <c r="H636" i="24"/>
  <c r="H678" i="24"/>
  <c r="H632" i="24"/>
  <c r="H712" i="24"/>
  <c r="H703" i="24"/>
  <c r="H672" i="24"/>
  <c r="H647" i="24"/>
  <c r="H668" i="24"/>
  <c r="H679" i="24"/>
  <c r="H629" i="24"/>
  <c r="H684" i="24"/>
  <c r="H687" i="24"/>
  <c r="H640" i="24"/>
  <c r="H633" i="24"/>
  <c r="H704" i="24"/>
  <c r="H641" i="24"/>
  <c r="H711" i="24"/>
  <c r="H690" i="24"/>
  <c r="L712" i="34"/>
  <c r="L704" i="34"/>
  <c r="L696" i="34"/>
  <c r="L688" i="34"/>
  <c r="L680" i="34"/>
  <c r="L711" i="34"/>
  <c r="L703" i="34"/>
  <c r="L695" i="34"/>
  <c r="L687" i="34"/>
  <c r="L679" i="34"/>
  <c r="L710" i="34"/>
  <c r="L702" i="34"/>
  <c r="L709" i="34"/>
  <c r="L690" i="34"/>
  <c r="L678" i="34"/>
  <c r="L670" i="34"/>
  <c r="L701" i="34"/>
  <c r="L700" i="34"/>
  <c r="L686" i="34"/>
  <c r="L685" i="34"/>
  <c r="L684" i="34"/>
  <c r="L672" i="34"/>
  <c r="L699" i="34"/>
  <c r="L683" i="34"/>
  <c r="L677" i="34"/>
  <c r="L669" i="34"/>
  <c r="L713" i="34"/>
  <c r="L698" i="34"/>
  <c r="L682" i="34"/>
  <c r="L674" i="34"/>
  <c r="L707" i="34"/>
  <c r="L673" i="34"/>
  <c r="L705" i="34"/>
  <c r="L693" i="34"/>
  <c r="L681" i="34"/>
  <c r="L691" i="34"/>
  <c r="L689" i="34"/>
  <c r="L675" i="34"/>
  <c r="L671" i="34"/>
  <c r="L706" i="34"/>
  <c r="L716" i="34"/>
  <c r="L708" i="34"/>
  <c r="L697" i="34"/>
  <c r="L692" i="34"/>
  <c r="L676" i="34"/>
  <c r="L668" i="34"/>
  <c r="L694" i="34"/>
  <c r="J715" i="34"/>
  <c r="K644" i="34"/>
  <c r="H715" i="24" l="1"/>
  <c r="I629" i="24"/>
  <c r="M703" i="34"/>
  <c r="L715" i="34"/>
  <c r="M713" i="34"/>
  <c r="M671" i="34"/>
  <c r="K716" i="34"/>
  <c r="K707" i="34"/>
  <c r="M707" i="34" s="1"/>
  <c r="K699" i="34"/>
  <c r="M699" i="34" s="1"/>
  <c r="K691" i="34"/>
  <c r="M691" i="34" s="1"/>
  <c r="K683" i="34"/>
  <c r="M683" i="34" s="1"/>
  <c r="K706" i="34"/>
  <c r="M706" i="34" s="1"/>
  <c r="K698" i="34"/>
  <c r="M698" i="34" s="1"/>
  <c r="K690" i="34"/>
  <c r="M690" i="34" s="1"/>
  <c r="K682" i="34"/>
  <c r="M682" i="34" s="1"/>
  <c r="K713" i="34"/>
  <c r="K705" i="34"/>
  <c r="K708" i="34"/>
  <c r="M708" i="34" s="1"/>
  <c r="K673" i="34"/>
  <c r="M673" i="34" s="1"/>
  <c r="K709" i="34"/>
  <c r="M709" i="34" s="1"/>
  <c r="K710" i="34"/>
  <c r="M710" i="34" s="1"/>
  <c r="K689" i="34"/>
  <c r="M689" i="34" s="1"/>
  <c r="K688" i="34"/>
  <c r="M688" i="34" s="1"/>
  <c r="K687" i="34"/>
  <c r="K675" i="34"/>
  <c r="M675" i="34" s="1"/>
  <c r="K711" i="34"/>
  <c r="M711" i="34" s="1"/>
  <c r="K701" i="34"/>
  <c r="K700" i="34"/>
  <c r="M700" i="34" s="1"/>
  <c r="K686" i="34"/>
  <c r="M686" i="34" s="1"/>
  <c r="K685" i="34"/>
  <c r="M685" i="34" s="1"/>
  <c r="K684" i="34"/>
  <c r="M684" i="34" s="1"/>
  <c r="K672" i="34"/>
  <c r="M672" i="34" s="1"/>
  <c r="K712" i="34"/>
  <c r="K702" i="34"/>
  <c r="M702" i="34" s="1"/>
  <c r="K677" i="34"/>
  <c r="M677" i="34" s="1"/>
  <c r="K669" i="34"/>
  <c r="M669" i="34" s="1"/>
  <c r="K704" i="34"/>
  <c r="M704" i="34" s="1"/>
  <c r="K697" i="34"/>
  <c r="M697" i="34" s="1"/>
  <c r="K694" i="34"/>
  <c r="M694" i="34" s="1"/>
  <c r="K692" i="34"/>
  <c r="M692" i="34" s="1"/>
  <c r="K676" i="34"/>
  <c r="M676" i="34" s="1"/>
  <c r="K668" i="34"/>
  <c r="K715" i="34" s="1"/>
  <c r="K680" i="34"/>
  <c r="M680" i="34" s="1"/>
  <c r="K695" i="34"/>
  <c r="M695" i="34" s="1"/>
  <c r="K674" i="34"/>
  <c r="M674" i="34" s="1"/>
  <c r="K703" i="34"/>
  <c r="K693" i="34"/>
  <c r="M693" i="34" s="1"/>
  <c r="K681" i="34"/>
  <c r="M681" i="34" s="1"/>
  <c r="K678" i="34"/>
  <c r="M678" i="34" s="1"/>
  <c r="K670" i="34"/>
  <c r="M670" i="34" s="1"/>
  <c r="K696" i="34"/>
  <c r="M696" i="34" s="1"/>
  <c r="K679" i="34"/>
  <c r="M679" i="34" s="1"/>
  <c r="K671" i="34"/>
  <c r="M705" i="34"/>
  <c r="M701" i="34"/>
  <c r="M687" i="34"/>
  <c r="M712" i="34"/>
  <c r="I694" i="24" l="1"/>
  <c r="I705" i="24"/>
  <c r="I682" i="24"/>
  <c r="I645" i="24"/>
  <c r="I685" i="24"/>
  <c r="I703" i="24"/>
  <c r="I695" i="24"/>
  <c r="I670" i="24"/>
  <c r="I707" i="24"/>
  <c r="I688" i="24"/>
  <c r="I674" i="24"/>
  <c r="I696" i="24"/>
  <c r="I647" i="24"/>
  <c r="I673" i="24"/>
  <c r="I646" i="24"/>
  <c r="I697" i="24"/>
  <c r="I702" i="24"/>
  <c r="I689" i="24"/>
  <c r="I677" i="24"/>
  <c r="I642" i="24"/>
  <c r="I676" i="24"/>
  <c r="I708" i="24"/>
  <c r="I634" i="24"/>
  <c r="I711" i="24"/>
  <c r="I643" i="24"/>
  <c r="I712" i="24"/>
  <c r="I713" i="24"/>
  <c r="I671" i="24"/>
  <c r="I678" i="24"/>
  <c r="I672" i="24"/>
  <c r="I701" i="24"/>
  <c r="I692" i="24"/>
  <c r="I639" i="24"/>
  <c r="I706" i="24"/>
  <c r="I631" i="24"/>
  <c r="I698" i="24"/>
  <c r="I710" i="24"/>
  <c r="I686" i="24"/>
  <c r="I680" i="24"/>
  <c r="I675" i="24"/>
  <c r="I693" i="24"/>
  <c r="I641" i="24"/>
  <c r="I704" i="24"/>
  <c r="I638" i="24"/>
  <c r="I640" i="24"/>
  <c r="I630" i="24"/>
  <c r="I679" i="24"/>
  <c r="I690" i="24"/>
  <c r="I668" i="24"/>
  <c r="I637" i="24"/>
  <c r="I687" i="24"/>
  <c r="I709" i="24"/>
  <c r="I644" i="24"/>
  <c r="I700" i="24"/>
  <c r="I669" i="24"/>
  <c r="I691" i="24"/>
  <c r="I716" i="24"/>
  <c r="I683" i="24"/>
  <c r="I684" i="24"/>
  <c r="I681" i="24"/>
  <c r="I632" i="24"/>
  <c r="I635" i="24"/>
  <c r="I633" i="24"/>
  <c r="I636" i="24"/>
  <c r="I699" i="24"/>
  <c r="M668" i="34"/>
  <c r="M715" i="34" s="1"/>
  <c r="I715" i="24" l="1"/>
  <c r="J630" i="24"/>
  <c r="J710" i="24" l="1"/>
  <c r="J646" i="24"/>
  <c r="J695" i="24"/>
  <c r="J707" i="24"/>
  <c r="J647" i="24"/>
  <c r="J703" i="24"/>
  <c r="J673" i="24"/>
  <c r="J706" i="24"/>
  <c r="J631" i="24"/>
  <c r="J645" i="24"/>
  <c r="J678" i="24"/>
  <c r="J698" i="24"/>
  <c r="J704" i="24"/>
  <c r="J712" i="24"/>
  <c r="J685" i="24"/>
  <c r="J696" i="24"/>
  <c r="J701" i="24"/>
  <c r="J693" i="24"/>
  <c r="J716" i="24"/>
  <c r="J633" i="24"/>
  <c r="J689" i="24"/>
  <c r="J708" i="24"/>
  <c r="J690" i="24"/>
  <c r="J642" i="24"/>
  <c r="J700" i="24"/>
  <c r="J713" i="24"/>
  <c r="J705" i="24"/>
  <c r="J697" i="24"/>
  <c r="J677" i="24"/>
  <c r="J702" i="24"/>
  <c r="J640" i="24"/>
  <c r="J699" i="24"/>
  <c r="J711" i="24"/>
  <c r="J676" i="24"/>
  <c r="J694" i="24"/>
  <c r="J681" i="24"/>
  <c r="J682" i="24"/>
  <c r="J679" i="24"/>
  <c r="J671" i="24"/>
  <c r="J675" i="24"/>
  <c r="J691" i="24"/>
  <c r="J632" i="24"/>
  <c r="J644" i="24"/>
  <c r="J634" i="24"/>
  <c r="J684" i="24"/>
  <c r="J692" i="24"/>
  <c r="J668" i="24"/>
  <c r="J687" i="24"/>
  <c r="J683" i="24"/>
  <c r="J637" i="24"/>
  <c r="J709" i="24"/>
  <c r="J686" i="24"/>
  <c r="J672" i="24"/>
  <c r="J636" i="24"/>
  <c r="J670" i="24"/>
  <c r="J643" i="24"/>
  <c r="J674" i="24"/>
  <c r="J641" i="24"/>
  <c r="J639" i="24"/>
  <c r="J638" i="24"/>
  <c r="J688" i="24"/>
  <c r="J635" i="24"/>
  <c r="J669" i="24"/>
  <c r="J680" i="24"/>
  <c r="L647" i="24" l="1"/>
  <c r="L686" i="24" s="1"/>
  <c r="K644" i="24"/>
  <c r="J715" i="24"/>
  <c r="L673" i="24" l="1"/>
  <c r="L702" i="24"/>
  <c r="L679" i="24"/>
  <c r="L670" i="24"/>
  <c r="L672" i="24"/>
  <c r="L705" i="24"/>
  <c r="L690" i="24"/>
  <c r="L677" i="24"/>
  <c r="L707" i="24"/>
  <c r="L711" i="24"/>
  <c r="L692" i="24"/>
  <c r="L709" i="24"/>
  <c r="L689" i="24"/>
  <c r="L716" i="24"/>
  <c r="L687" i="24"/>
  <c r="L712" i="24"/>
  <c r="L685" i="24"/>
  <c r="L696" i="24"/>
  <c r="L668" i="24"/>
  <c r="L693" i="24"/>
  <c r="L676" i="24"/>
  <c r="L669" i="24"/>
  <c r="L706" i="24"/>
  <c r="L675" i="24"/>
  <c r="L701" i="24"/>
  <c r="L681" i="24"/>
  <c r="L697" i="24"/>
  <c r="L710" i="24"/>
  <c r="L698" i="24"/>
  <c r="L682" i="24"/>
  <c r="L674" i="24"/>
  <c r="L683" i="24"/>
  <c r="L678" i="24"/>
  <c r="L713" i="24"/>
  <c r="L680" i="24"/>
  <c r="L700" i="24"/>
  <c r="L699" i="24"/>
  <c r="L708" i="24"/>
  <c r="L671" i="24"/>
  <c r="L691" i="24"/>
  <c r="L684" i="24"/>
  <c r="L695" i="24"/>
  <c r="L688" i="24"/>
  <c r="L694" i="24"/>
  <c r="L703" i="24"/>
  <c r="L704" i="24"/>
  <c r="K711" i="24"/>
  <c r="M711" i="24" s="1"/>
  <c r="D215" i="32" s="1"/>
  <c r="K704" i="24"/>
  <c r="M704" i="24" s="1"/>
  <c r="D183" i="32" s="1"/>
  <c r="K674" i="24"/>
  <c r="M674" i="24" s="1"/>
  <c r="I23" i="32" s="1"/>
  <c r="K693" i="24"/>
  <c r="M693" i="24" s="1"/>
  <c r="K677" i="24"/>
  <c r="M677" i="24" s="1"/>
  <c r="K682" i="24"/>
  <c r="M682" i="24" s="1"/>
  <c r="C87" i="32" s="1"/>
  <c r="K671" i="24"/>
  <c r="M671" i="24" s="1"/>
  <c r="F23" i="32" s="1"/>
  <c r="K708" i="24"/>
  <c r="M708" i="24" s="1"/>
  <c r="H183" i="32" s="1"/>
  <c r="K683" i="24"/>
  <c r="M683" i="24" s="1"/>
  <c r="D87" i="32" s="1"/>
  <c r="K684" i="24"/>
  <c r="M684" i="24" s="1"/>
  <c r="E87" i="32" s="1"/>
  <c r="K670" i="24"/>
  <c r="M670" i="24" s="1"/>
  <c r="E23" i="32" s="1"/>
  <c r="K685" i="24"/>
  <c r="M685" i="24" s="1"/>
  <c r="F87" i="32" s="1"/>
  <c r="K713" i="24"/>
  <c r="M713" i="24" s="1"/>
  <c r="F215" i="32" s="1"/>
  <c r="K679" i="24"/>
  <c r="M679" i="24" s="1"/>
  <c r="K690" i="24"/>
  <c r="M690" i="24" s="1"/>
  <c r="D119" i="32" s="1"/>
  <c r="K706" i="24"/>
  <c r="M706" i="24" s="1"/>
  <c r="F183" i="32" s="1"/>
  <c r="K675" i="24"/>
  <c r="M675" i="24" s="1"/>
  <c r="C55" i="32" s="1"/>
  <c r="K698" i="24"/>
  <c r="M698" i="24" s="1"/>
  <c r="E151" i="32" s="1"/>
  <c r="K700" i="24"/>
  <c r="M700" i="24" s="1"/>
  <c r="G151" i="32" s="1"/>
  <c r="K710" i="24"/>
  <c r="M710" i="24" s="1"/>
  <c r="C215" i="32" s="1"/>
  <c r="K701" i="24"/>
  <c r="M701" i="24" s="1"/>
  <c r="H151" i="32" s="1"/>
  <c r="K692" i="24"/>
  <c r="M692" i="24" s="1"/>
  <c r="K673" i="24"/>
  <c r="M673" i="24" s="1"/>
  <c r="H23" i="32" s="1"/>
  <c r="K691" i="24"/>
  <c r="M691" i="24" s="1"/>
  <c r="K716" i="24"/>
  <c r="K688" i="24"/>
  <c r="M688" i="24" s="1"/>
  <c r="I87" i="32" s="1"/>
  <c r="K694" i="24"/>
  <c r="M694" i="24" s="1"/>
  <c r="H119" i="32" s="1"/>
  <c r="K697" i="24"/>
  <c r="M697" i="24" s="1"/>
  <c r="D151" i="32" s="1"/>
  <c r="K709" i="24"/>
  <c r="M709" i="24" s="1"/>
  <c r="I183" i="32" s="1"/>
  <c r="K672" i="24"/>
  <c r="M672" i="24" s="1"/>
  <c r="G23" i="32" s="1"/>
  <c r="K687" i="24"/>
  <c r="M687" i="24" s="1"/>
  <c r="H87" i="32" s="1"/>
  <c r="K681" i="24"/>
  <c r="M681" i="24" s="1"/>
  <c r="I55" i="32" s="1"/>
  <c r="K695" i="24"/>
  <c r="M695" i="24" s="1"/>
  <c r="I119" i="32" s="1"/>
  <c r="K696" i="24"/>
  <c r="M696" i="24" s="1"/>
  <c r="C151" i="32" s="1"/>
  <c r="K702" i="24"/>
  <c r="M702" i="24" s="1"/>
  <c r="I151" i="32" s="1"/>
  <c r="K699" i="24"/>
  <c r="M699" i="24" s="1"/>
  <c r="F151" i="32" s="1"/>
  <c r="K669" i="24"/>
  <c r="M669" i="24" s="1"/>
  <c r="D23" i="32" s="1"/>
  <c r="K668" i="24"/>
  <c r="K715" i="24" s="1"/>
  <c r="K676" i="24"/>
  <c r="M676" i="24" s="1"/>
  <c r="D55" i="32" s="1"/>
  <c r="K686" i="24"/>
  <c r="M686" i="24" s="1"/>
  <c r="G87" i="32" s="1"/>
  <c r="K689" i="24"/>
  <c r="M689" i="24" s="1"/>
  <c r="C119" i="32" s="1"/>
  <c r="K703" i="24"/>
  <c r="M703" i="24" s="1"/>
  <c r="C183" i="32" s="1"/>
  <c r="K707" i="24"/>
  <c r="M707" i="24" s="1"/>
  <c r="G183" i="32" s="1"/>
  <c r="K705" i="24"/>
  <c r="M705" i="24" s="1"/>
  <c r="E183" i="32" s="1"/>
  <c r="K678" i="24"/>
  <c r="M678" i="24" s="1"/>
  <c r="K712" i="24"/>
  <c r="M712" i="24" s="1"/>
  <c r="E215" i="32" s="1"/>
  <c r="K680" i="24"/>
  <c r="M680" i="24" s="1"/>
  <c r="H55" i="32" s="1"/>
  <c r="L715" i="24" l="1"/>
  <c r="M668" i="24"/>
  <c r="C23" i="32" s="1"/>
  <c r="G119" i="32"/>
  <c r="G55" i="32"/>
  <c r="E55" i="32"/>
  <c r="E119" i="32"/>
  <c r="F55" i="32"/>
  <c r="F119" i="32"/>
  <c r="M715" i="24" l="1"/>
</calcChain>
</file>

<file path=xl/sharedStrings.xml><?xml version="1.0" encoding="utf-8"?>
<sst xmlns="http://schemas.openxmlformats.org/spreadsheetml/2006/main" count="4874" uniqueCount="1389">
  <si>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</si>
  <si>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</si>
  <si>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</si>
  <si>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</si>
  <si>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</si>
  <si>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</si>
  <si>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</si>
  <si>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</si>
  <si>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</si>
  <si>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</si>
  <si>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</si>
  <si>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</si>
  <si>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</si>
  <si>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</si>
  <si>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</si>
  <si>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</si>
  <si>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</si>
  <si>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</si>
  <si>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</si>
  <si>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</si>
  <si>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</si>
  <si>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</si>
  <si>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</si>
  <si>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</si>
  <si>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</si>
  <si>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</si>
  <si>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</si>
  <si>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</si>
  <si>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</si>
  <si>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</si>
  <si>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</si>
  <si>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</si>
  <si>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</si>
  <si>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</si>
  <si>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</si>
  <si>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</si>
  <si>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</si>
  <si>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</si>
  <si>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</si>
  <si>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</si>
  <si>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</si>
  <si>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</si>
  <si>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</si>
  <si>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</si>
  <si>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</si>
  <si>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</si>
  <si>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</si>
  <si>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</si>
  <si>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</si>
  <si>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</si>
  <si>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</si>
  <si>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</si>
  <si>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</si>
  <si>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</si>
  <si>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</si>
  <si>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</si>
  <si>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</si>
  <si>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</si>
  <si>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</si>
  <si>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</si>
  <si>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</si>
  <si>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</si>
  <si>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</si>
  <si>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</si>
  <si>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</si>
  <si>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</si>
  <si>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</si>
  <si>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</si>
  <si>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</si>
  <si>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</si>
  <si>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</si>
  <si>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</si>
  <si>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</si>
  <si>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</si>
  <si>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</si>
  <si>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</si>
  <si>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</si>
  <si>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</si>
  <si>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</si>
  <si>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</si>
  <si>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</si>
  <si>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</si>
  <si>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</si>
  <si>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</si>
  <si>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</si>
  <si>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</si>
  <si>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</si>
  <si>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</si>
  <si>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</si>
  <si>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</si>
  <si>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</si>
  <si>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</si>
  <si>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</si>
  <si>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</si>
  <si>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</si>
  <si>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</si>
  <si>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</si>
  <si>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</si>
  <si>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</si>
  <si>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</si>
  <si>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</si>
  <si>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</si>
  <si>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</si>
  <si>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</si>
  <si>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</si>
  <si>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</si>
  <si>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</si>
  <si>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</si>
  <si>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</si>
  <si>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</si>
  <si>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</si>
  <si>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</si>
  <si>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</si>
  <si>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</si>
  <si>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</si>
  <si>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</si>
  <si>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</si>
  <si>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</si>
  <si>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</si>
  <si>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</si>
  <si>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</si>
  <si>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</si>
  <si>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</si>
  <si>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</si>
  <si>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</si>
  <si>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</si>
  <si>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</si>
  <si>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</si>
  <si>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</si>
  <si>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</si>
  <si>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</si>
  <si>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</si>
  <si>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</si>
  <si>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</si>
  <si>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</si>
  <si>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</si>
  <si>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</si>
  <si>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</si>
  <si>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</si>
  <si>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</si>
  <si>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</si>
  <si>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</si>
  <si>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</si>
  <si>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</si>
  <si>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</si>
  <si>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</si>
  <si>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</si>
  <si>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</si>
  <si>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</si>
  <si>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</si>
  <si>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</si>
  <si>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</si>
  <si>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</si>
  <si>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</si>
  <si>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</si>
  <si>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</si>
  <si>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</si>
  <si>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</si>
  <si>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</si>
  <si>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</si>
  <si>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</si>
  <si>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</si>
  <si>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</si>
  <si>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</si>
  <si>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</si>
  <si>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</si>
  <si>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</si>
  <si>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</si>
  <si>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</si>
  <si>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</si>
  <si>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</si>
  <si>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</si>
  <si>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</si>
  <si>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</si>
  <si>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</si>
  <si>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</si>
  <si>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</si>
  <si>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</si>
  <si>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</si>
  <si>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</si>
  <si>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</si>
  <si>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</si>
  <si>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</si>
  <si>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</si>
  <si>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</si>
  <si>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</si>
  <si>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</si>
  <si>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</si>
  <si>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</si>
  <si>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</si>
  <si>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</si>
  <si>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</si>
  <si>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</si>
  <si>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</si>
  <si>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</si>
  <si>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</si>
  <si>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</si>
  <si>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</si>
  <si>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</si>
  <si>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</si>
  <si>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</si>
  <si>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</si>
  <si>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</si>
  <si>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</si>
  <si>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</si>
  <si>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</si>
  <si>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</si>
  <si>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</si>
  <si>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</si>
  <si>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</si>
  <si>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</si>
  <si>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</si>
  <si>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</si>
  <si>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</si>
  <si>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</si>
  <si>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</si>
  <si>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</si>
  <si>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</si>
  <si>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</si>
  <si>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</si>
  <si>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</si>
  <si>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</si>
  <si>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</si>
  <si>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</si>
  <si>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</si>
  <si>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</si>
  <si>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</si>
  <si>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</si>
  <si>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</si>
  <si>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</si>
  <si>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</si>
  <si>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</si>
  <si>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</si>
  <si>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</si>
  <si>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</si>
  <si>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</si>
  <si>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</si>
  <si>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</si>
  <si>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</si>
  <si>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</si>
  <si>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</si>
  <si>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</si>
  <si>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</si>
  <si>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</si>
  <si>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</si>
  <si>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</si>
  <si>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</si>
  <si>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</si>
  <si>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</si>
  <si>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</si>
  <si>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</si>
  <si>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</si>
  <si>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</si>
  <si>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</si>
  <si>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</si>
  <si>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</si>
  <si>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</si>
  <si>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</si>
  <si>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</si>
  <si>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</si>
  <si>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</si>
  <si>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</si>
  <si>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</si>
  <si>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</si>
  <si>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</si>
  <si>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</si>
  <si>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</si>
  <si>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</si>
  <si>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</si>
  <si>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</si>
  <si>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</si>
  <si>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</si>
  <si>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</si>
  <si>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</si>
  <si>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</si>
  <si>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</si>
  <si>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</si>
  <si>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</si>
  <si>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</si>
  <si>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</si>
  <si>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</si>
  <si>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</si>
  <si>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</si>
  <si>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</si>
  <si>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</si>
  <si>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</si>
  <si>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</si>
  <si>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</si>
  <si>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</si>
  <si>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</si>
  <si>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</si>
  <si>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</si>
  <si>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</si>
  <si>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</si>
  <si>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</si>
  <si>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</si>
  <si>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</si>
  <si>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</si>
  <si>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</si>
  <si>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</si>
  <si>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134</t>
  </si>
  <si>
    <t>Hospital Name</t>
  </si>
  <si>
    <t>Island Hospital</t>
  </si>
  <si>
    <t>Mailing Address</t>
  </si>
  <si>
    <t>1211 24th Steet</t>
  </si>
  <si>
    <t>City</t>
  </si>
  <si>
    <t>Anacortes</t>
  </si>
  <si>
    <t>State</t>
  </si>
  <si>
    <t>WA</t>
  </si>
  <si>
    <t>Zip</t>
  </si>
  <si>
    <t>County</t>
  </si>
  <si>
    <t>Skagit</t>
  </si>
  <si>
    <t>Chief Executive Officer</t>
  </si>
  <si>
    <t>Chief Financial Officer</t>
  </si>
  <si>
    <t>Chair of Governing Board</t>
  </si>
  <si>
    <t>Telephone Number</t>
  </si>
  <si>
    <t xml:space="preserve"> 360-299-1300</t>
  </si>
  <si>
    <t>Facsimile Number</t>
  </si>
  <si>
    <t xml:space="preserve"> 360-299-1384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</si>
  <si>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</si>
  <si>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</si>
  <si>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</si>
  <si>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</si>
  <si>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</si>
  <si>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</si>
  <si>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</si>
  <si>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</si>
  <si>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</si>
  <si>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</si>
  <si>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</si>
  <si>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</si>
  <si>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</si>
  <si>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</si>
  <si>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</si>
  <si>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</si>
  <si>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</si>
  <si>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</si>
  <si>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</si>
  <si>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</si>
  <si>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</si>
  <si>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</si>
  <si>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</si>
  <si>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</si>
  <si>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</si>
  <si>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</si>
  <si>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</si>
  <si>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</si>
  <si>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</si>
  <si>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</si>
  <si>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</si>
  <si>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</si>
  <si>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</si>
  <si>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</si>
  <si>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</si>
  <si>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</si>
  <si>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</si>
  <si>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</si>
  <si>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</si>
  <si>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</si>
  <si>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</si>
  <si>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</si>
  <si>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</si>
  <si>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</si>
  <si>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</si>
  <si>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</si>
  <si>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</si>
  <si>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</si>
  <si>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</si>
  <si>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</si>
  <si>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</si>
  <si>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</si>
  <si>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</si>
  <si>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</si>
  <si>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</si>
  <si>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</si>
  <si>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</si>
  <si>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</si>
  <si>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</si>
  <si>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</si>
  <si>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</si>
  <si>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</si>
  <si>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</si>
  <si>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</si>
  <si>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</si>
  <si>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</si>
  <si>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</si>
  <si>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</si>
  <si>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</si>
  <si>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</si>
  <si>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</si>
  <si>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</si>
  <si>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</si>
  <si>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</si>
  <si>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</si>
  <si>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</si>
  <si>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</si>
  <si>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</si>
  <si>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</si>
  <si>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</si>
  <si>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</si>
  <si>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</si>
  <si>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</si>
  <si>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</si>
  <si>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</si>
  <si>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</si>
  <si>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</si>
  <si>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</si>
  <si>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</si>
  <si>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</si>
  <si>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</si>
  <si>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</si>
  <si>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</si>
  <si>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</si>
  <si>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</si>
  <si>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</si>
  <si>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</si>
  <si>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</si>
  <si>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</si>
  <si>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</si>
  <si>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</si>
  <si>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</si>
  <si>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</si>
  <si>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</si>
  <si>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</si>
  <si>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</si>
  <si>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</si>
  <si>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</si>
  <si>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</si>
  <si>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</si>
  <si>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</si>
  <si>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</si>
  <si>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</si>
  <si>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</si>
  <si>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</si>
  <si>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</si>
  <si>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</si>
  <si>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</si>
  <si>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</si>
  <si>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</si>
  <si>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</si>
  <si>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</si>
  <si>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</si>
  <si>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</si>
  <si>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</si>
  <si>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</si>
  <si>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</si>
  <si>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</si>
  <si>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</si>
  <si>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</si>
  <si>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</si>
  <si>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</si>
  <si>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</si>
  <si>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</si>
  <si>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</si>
  <si>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</si>
  <si>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</si>
  <si>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</si>
  <si>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</si>
  <si>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</si>
  <si>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</si>
  <si>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</si>
  <si>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</si>
  <si>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</si>
  <si>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</si>
  <si>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</si>
  <si>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</si>
  <si>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</si>
  <si>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</si>
  <si>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</si>
  <si>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</si>
  <si>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</si>
  <si>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</si>
  <si>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</si>
  <si>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</si>
  <si>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</si>
  <si>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</si>
  <si>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</si>
  <si>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</si>
  <si>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</si>
  <si>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</si>
  <si>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</si>
  <si>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</si>
  <si>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</si>
  <si>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</si>
  <si>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</si>
  <si>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</si>
  <si>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</si>
  <si>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</si>
  <si>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</si>
  <si>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</si>
  <si>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</si>
  <si>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</si>
  <si>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</si>
  <si>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</si>
  <si>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</si>
  <si>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</si>
  <si>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</si>
  <si>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</si>
  <si>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</si>
  <si>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</si>
  <si>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</si>
  <si>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</si>
  <si>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</si>
  <si>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</si>
  <si>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</si>
  <si>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</si>
  <si>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</si>
  <si>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</si>
  <si>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</si>
  <si>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</si>
  <si>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</si>
  <si>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</si>
  <si>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</si>
  <si>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</si>
  <si>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</si>
  <si>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</si>
  <si>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</si>
  <si>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</si>
  <si>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</si>
  <si>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</si>
  <si>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</si>
  <si>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</si>
  <si>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</si>
  <si>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</si>
  <si>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</si>
  <si>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</si>
  <si>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</si>
  <si>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</si>
  <si>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</si>
  <si>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</si>
  <si>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</si>
  <si>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</si>
  <si>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</si>
  <si>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</si>
  <si>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</si>
  <si>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</si>
  <si>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</si>
  <si>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</si>
  <si>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</si>
  <si>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</si>
  <si>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</si>
  <si>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</si>
  <si>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</si>
  <si>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</si>
  <si>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</si>
  <si>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</si>
  <si>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</si>
  <si>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</si>
  <si>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</si>
  <si>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</si>
  <si>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</si>
  <si>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</si>
  <si>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</si>
  <si>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</si>
  <si>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</si>
  <si>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</si>
  <si>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</si>
  <si>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</si>
  <si>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</si>
  <si>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</si>
  <si>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</si>
  <si>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</si>
  <si>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</si>
  <si>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</si>
  <si>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</si>
  <si>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</si>
  <si>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</si>
  <si>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</si>
  <si>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</si>
  <si>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</si>
  <si>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</si>
  <si>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</si>
  <si>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</si>
  <si>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</si>
  <si>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</si>
  <si>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</si>
  <si>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</si>
  <si>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</si>
  <si>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</si>
  <si>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</si>
  <si>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</si>
  <si>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</si>
  <si>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</si>
  <si>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</si>
  <si>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</si>
  <si>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</si>
  <si>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</si>
  <si>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</si>
  <si>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</si>
  <si>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</si>
  <si>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</si>
  <si>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</si>
  <si>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</si>
  <si>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</si>
  <si>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</si>
  <si>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</si>
  <si>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</si>
  <si>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</si>
  <si>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</si>
  <si>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</si>
  <si>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</si>
  <si>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</si>
  <si>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</si>
  <si>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</si>
  <si>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</si>
  <si>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</si>
  <si>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</si>
  <si>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</si>
  <si>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</si>
  <si>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</si>
  <si>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</si>
  <si>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</si>
  <si>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</si>
  <si>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</si>
  <si>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</si>
  <si>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</si>
  <si>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</si>
  <si>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</si>
  <si>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</si>
  <si>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</si>
  <si>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</si>
  <si>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</si>
  <si>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</si>
  <si>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</si>
  <si>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</si>
  <si>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</si>
  <si>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</si>
  <si>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</si>
  <si>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</si>
  <si>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</si>
  <si>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</si>
  <si>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</si>
  <si>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</si>
  <si>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</si>
  <si>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</si>
  <si>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</si>
  <si>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</si>
  <si>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</si>
  <si>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</si>
  <si>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</si>
  <si>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</si>
  <si>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</si>
  <si>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</si>
  <si>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</si>
  <si>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</si>
  <si>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</si>
  <si>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</si>
  <si>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</si>
  <si>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</si>
  <si>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</si>
  <si>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</si>
  <si>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</si>
  <si>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</si>
  <si>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</si>
  <si>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</si>
  <si>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</si>
  <si>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</si>
  <si>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</si>
  <si>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</si>
  <si>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</si>
  <si>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</si>
  <si>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</si>
  <si>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</si>
  <si>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</si>
  <si>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</si>
  <si>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</si>
  <si>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</si>
  <si>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</si>
  <si>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</si>
  <si>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</si>
  <si>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</si>
  <si>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</si>
  <si>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</si>
  <si>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</si>
  <si>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</si>
  <si>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</si>
  <si>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</si>
  <si>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</si>
  <si>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</si>
  <si>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</si>
  <si>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</si>
  <si>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</si>
  <si>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</si>
  <si>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</si>
  <si>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</si>
  <si>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</si>
  <si>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</si>
  <si>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</si>
  <si>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</si>
  <si>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</si>
  <si>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</si>
  <si>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</si>
  <si>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</si>
  <si>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</si>
  <si>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</si>
  <si>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</si>
  <si>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</si>
  <si>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</si>
  <si>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</si>
  <si>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</si>
  <si>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</si>
  <si>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</si>
  <si>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</si>
  <si>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</si>
  <si>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</si>
  <si>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</si>
  <si>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</si>
  <si>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</si>
  <si>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</si>
  <si>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</si>
  <si>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</si>
  <si>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</si>
  <si>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</si>
  <si>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</si>
  <si>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</si>
  <si>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</si>
  <si>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</si>
  <si>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</si>
  <si>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</si>
  <si>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</si>
  <si>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</si>
  <si>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</si>
  <si>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</si>
  <si>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</si>
  <si>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</si>
  <si>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</si>
  <si>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</si>
  <si>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</si>
  <si>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</si>
  <si>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</si>
  <si>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</si>
  <si>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</si>
  <si>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</si>
  <si>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</si>
  <si>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</si>
  <si>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</si>
  <si>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</si>
  <si>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</si>
  <si>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</si>
  <si>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</si>
  <si>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</si>
  <si>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</si>
  <si>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</si>
  <si>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</si>
  <si>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</si>
  <si>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</si>
  <si>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</si>
  <si>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</si>
  <si>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</si>
  <si>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</si>
  <si>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</si>
  <si>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</si>
  <si>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</si>
  <si>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</si>
  <si>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</si>
  <si>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</si>
  <si>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</si>
  <si>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</si>
  <si>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</si>
  <si>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</si>
  <si>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</si>
  <si>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</si>
  <si>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</si>
  <si>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</si>
  <si>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</si>
  <si>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</si>
  <si>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</si>
  <si>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</si>
  <si>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</si>
  <si>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</si>
  <si>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</si>
  <si>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</si>
  <si>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</si>
  <si>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</si>
  <si>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</si>
  <si>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</si>
  <si>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</si>
  <si>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</si>
  <si>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</si>
  <si>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</si>
  <si>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</si>
  <si>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</si>
  <si>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</si>
  <si>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</si>
  <si>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</si>
  <si>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</si>
  <si>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</si>
  <si>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</si>
  <si>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</si>
  <si>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</si>
  <si>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</si>
  <si>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</si>
  <si>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</si>
  <si>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</si>
  <si>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</si>
  <si>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</si>
  <si>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</si>
  <si>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</si>
  <si>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</si>
  <si>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</si>
  <si>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</si>
  <si>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</si>
  <si>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</si>
  <si>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</si>
  <si>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</si>
  <si>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</si>
  <si>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</si>
  <si>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</si>
  <si>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</si>
  <si>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</si>
  <si>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</si>
  <si>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</si>
  <si>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</si>
  <si>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</si>
  <si>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</si>
  <si>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</si>
  <si>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</si>
  <si>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</si>
  <si>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</si>
  <si>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</si>
  <si>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</si>
  <si>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</si>
  <si>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</si>
  <si>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</si>
  <si>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</si>
  <si>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</si>
  <si>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</si>
  <si>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</si>
  <si>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</si>
  <si>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</si>
  <si>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</si>
  <si>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</si>
  <si>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</si>
  <si>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</si>
  <si>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</si>
  <si>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</si>
  <si>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</si>
  <si>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</si>
  <si>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</si>
  <si>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</si>
  <si>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</si>
  <si>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</si>
  <si>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</si>
  <si>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</si>
  <si>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</si>
  <si>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</si>
  <si>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</si>
  <si>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</si>
  <si>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</si>
  <si>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</si>
  <si>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</si>
  <si>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</si>
  <si>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</si>
  <si>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</si>
  <si>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</si>
  <si>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</si>
  <si>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</si>
  <si>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</si>
  <si>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</si>
  <si>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</si>
  <si>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</si>
  <si>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</si>
  <si>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</si>
  <si>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</si>
  <si>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</si>
  <si>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</si>
  <si>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</si>
  <si>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</si>
  <si>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</si>
  <si>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</si>
  <si>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</si>
  <si>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</si>
  <si>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</si>
  <si>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</si>
  <si>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</si>
  <si>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</si>
  <si>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</si>
  <si>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</si>
  <si>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</si>
  <si>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</si>
  <si>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</si>
  <si>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</si>
  <si>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</si>
  <si>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</si>
  <si>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</si>
  <si>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</si>
  <si>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</si>
  <si>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</si>
  <si>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</si>
  <si>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</si>
  <si>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</si>
  <si>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</si>
  <si>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</si>
  <si>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</si>
  <si>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</si>
  <si>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</si>
  <si>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</si>
  <si>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</si>
  <si>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</si>
  <si>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</si>
  <si>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</si>
  <si>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</si>
  <si>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</si>
  <si>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</si>
  <si>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</si>
  <si>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</si>
  <si>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</si>
  <si>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</si>
  <si>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</si>
  <si>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</si>
  <si>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</si>
  <si>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</si>
  <si>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</si>
  <si>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</si>
  <si>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</si>
  <si>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</si>
  <si>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</si>
  <si>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</si>
  <si>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</si>
  <si>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</si>
  <si>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</si>
  <si>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</si>
  <si>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</si>
  <si>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</si>
  <si>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</si>
  <si>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</si>
  <si>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</si>
  <si>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</si>
  <si>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</si>
  <si>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</si>
  <si>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</si>
  <si>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</si>
  <si>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</si>
  <si>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</si>
  <si>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</si>
  <si>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</si>
  <si>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</si>
  <si>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</si>
  <si>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</si>
  <si>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</si>
  <si>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</si>
  <si>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</si>
  <si>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</si>
  <si>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</si>
  <si>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</si>
  <si>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</si>
  <si>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</si>
  <si>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</si>
  <si>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</si>
  <si>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</si>
  <si>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</si>
  <si>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</si>
  <si>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</si>
  <si>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</si>
  <si>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</si>
  <si>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</si>
  <si>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</si>
  <si>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</si>
  <si>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</si>
  <si>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</si>
  <si>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</si>
  <si>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</si>
  <si>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</si>
  <si>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</si>
  <si>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</si>
  <si>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</si>
  <si>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</si>
  <si>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</si>
  <si>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</si>
  <si>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</si>
  <si>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</si>
  <si>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</si>
  <si>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</si>
  <si>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</si>
  <si>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</si>
  <si>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</si>
  <si>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</si>
  <si>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</si>
  <si>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</si>
  <si>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</si>
  <si>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</si>
  <si>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</si>
  <si>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</si>
  <si>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</si>
  <si>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</si>
  <si>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</si>
  <si>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</si>
  <si>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</si>
  <si>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</si>
  <si>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</si>
  <si>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</si>
  <si>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</si>
  <si>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</si>
  <si>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</si>
  <si>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</si>
  <si>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</si>
  <si>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</si>
  <si>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</si>
  <si>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</si>
  <si>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</si>
  <si>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</si>
  <si>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</si>
  <si>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</si>
  <si>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</si>
  <si>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</si>
  <si>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</si>
  <si>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</si>
  <si>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</si>
  <si>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</si>
  <si>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</si>
  <si>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</si>
  <si>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</si>
  <si>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</si>
  <si>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</si>
  <si>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</si>
  <si>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</si>
  <si>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</si>
  <si>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</si>
  <si>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</si>
  <si>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</si>
  <si>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</si>
  <si>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</si>
  <si>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</si>
  <si>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</si>
  <si>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</si>
  <si>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</si>
  <si>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</si>
  <si>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</si>
  <si>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</si>
  <si>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</si>
  <si>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</si>
  <si>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</si>
  <si>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</si>
  <si>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</si>
  <si>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</si>
  <si>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</si>
  <si>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</si>
  <si>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</si>
  <si>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</si>
  <si>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</si>
  <si>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</si>
  <si>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</si>
  <si>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</si>
  <si>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</si>
  <si>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</si>
  <si>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</si>
  <si>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</si>
  <si>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</si>
  <si>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</si>
  <si>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</si>
  <si>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</si>
  <si>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</si>
  <si>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</si>
  <si>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</si>
  <si>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</si>
  <si>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</si>
  <si>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</si>
  <si>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ultrasound</t>
  </si>
  <si>
    <t>#VALUE!</t>
  </si>
  <si>
    <t>12/31/2023</t>
  </si>
  <si>
    <t>Elise Cutter</t>
  </si>
  <si>
    <t>Julie Stewart</t>
  </si>
  <si>
    <t>Armen "Chip" Bogosian</t>
  </si>
  <si>
    <t>Megan Wood</t>
  </si>
  <si>
    <t>Megan.wood@islandhospital.org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</si>
  <si>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</si>
  <si>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</si>
  <si>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</si>
  <si>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</si>
  <si>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</si>
  <si>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</si>
  <si>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</si>
  <si>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</si>
  <si>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</si>
  <si>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</si>
  <si>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</si>
  <si>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</si>
  <si>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</si>
  <si>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</si>
  <si>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</si>
  <si>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</si>
  <si>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</si>
  <si>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</si>
  <si>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</si>
  <si>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</si>
  <si>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</si>
  <si>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</si>
  <si>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</si>
  <si>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</si>
  <si>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</si>
  <si>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</si>
  <si>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</si>
  <si>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</si>
  <si>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</si>
  <si>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</si>
  <si>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</si>
  <si>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</si>
  <si>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</si>
  <si>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</si>
  <si>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</si>
  <si>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</si>
  <si>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</si>
  <si>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</si>
  <si>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</si>
  <si>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</si>
  <si>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</si>
  <si>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</si>
  <si>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</si>
  <si>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</si>
  <si>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</si>
  <si>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</si>
  <si>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</si>
  <si>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</si>
  <si>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</si>
  <si>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</si>
  <si>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</si>
  <si>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</si>
  <si>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</si>
  <si>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</si>
  <si>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</si>
  <si>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</si>
  <si>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</si>
  <si>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</si>
  <si>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</si>
  <si>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</si>
  <si>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</si>
  <si>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</si>
  <si>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</si>
  <si>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</si>
  <si>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</si>
  <si>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</si>
  <si>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</si>
  <si>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</si>
  <si>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</si>
  <si>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</si>
  <si>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</si>
  <si>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</si>
  <si>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</si>
  <si>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</si>
  <si>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</si>
  <si>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</si>
  <si>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</si>
  <si>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</si>
  <si>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</si>
  <si>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</si>
  <si>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</si>
  <si>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</si>
  <si>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</si>
  <si>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</si>
  <si>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</si>
  <si>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</si>
  <si>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</si>
  <si>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</si>
  <si>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</si>
  <si>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</si>
  <si>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</si>
  <si>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</si>
  <si>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</si>
  <si>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</si>
  <si>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</si>
  <si>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</si>
  <si>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</si>
  <si>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</si>
  <si>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</si>
  <si>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</si>
  <si>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</si>
  <si>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</si>
  <si>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</si>
  <si>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</si>
  <si>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</si>
  <si>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</si>
  <si>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</si>
  <si>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</si>
  <si>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</si>
  <si>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</si>
  <si>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</si>
  <si>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</si>
  <si>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</si>
  <si>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</si>
  <si>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</si>
  <si>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</si>
  <si>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</si>
  <si>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</si>
  <si>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</si>
  <si>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</si>
  <si>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</si>
  <si>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</si>
  <si>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</si>
  <si>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</si>
  <si>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</si>
  <si>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</si>
  <si>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</si>
  <si>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</si>
  <si>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</si>
  <si>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</si>
  <si>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</si>
  <si>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</si>
  <si>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</si>
  <si>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</si>
  <si>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</si>
  <si>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</si>
  <si>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</si>
  <si>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</si>
  <si>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</si>
  <si>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</si>
  <si>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</si>
  <si>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</si>
  <si>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</si>
  <si>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</si>
  <si>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</si>
  <si>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</si>
  <si>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</si>
  <si>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</si>
  <si>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</si>
  <si>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</si>
  <si>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</si>
  <si>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</si>
  <si>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</si>
  <si>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</si>
  <si>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</si>
  <si>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</si>
  <si>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</si>
  <si>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</si>
  <si>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</si>
  <si>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</si>
  <si>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</si>
  <si>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</si>
  <si>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</si>
  <si>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</si>
  <si>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</si>
  <si>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</si>
  <si>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</si>
  <si>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</si>
  <si>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</si>
  <si>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</si>
  <si>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</si>
  <si>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</si>
  <si>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</si>
  <si>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</si>
  <si>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</si>
  <si>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</si>
  <si>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</si>
  <si>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</si>
  <si>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</si>
  <si>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</si>
  <si>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</si>
  <si>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</si>
  <si>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</si>
  <si>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</si>
  <si>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</si>
  <si>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</si>
  <si>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</si>
  <si>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</si>
  <si>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</si>
  <si>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</si>
  <si>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</si>
  <si>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</si>
  <si>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</si>
  <si>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</si>
  <si>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</si>
  <si>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</si>
  <si>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</si>
  <si>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</si>
  <si>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</si>
  <si>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</si>
  <si>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</si>
  <si>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</si>
  <si>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</si>
  <si>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</si>
  <si>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</si>
  <si>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</si>
  <si>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</si>
  <si>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</si>
  <si>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</si>
  <si>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</si>
  <si>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</si>
  <si>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</si>
  <si>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</si>
  <si>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</si>
  <si>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</si>
  <si>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</si>
  <si>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</si>
  <si>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</si>
  <si>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</si>
  <si>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</si>
  <si>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</si>
  <si>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</si>
  <si>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</si>
  <si>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</si>
  <si>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</si>
  <si>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</si>
  <si>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</si>
  <si>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</si>
  <si>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</si>
  <si>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</si>
  <si>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</si>
  <si>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</si>
  <si>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</si>
  <si>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</si>
  <si>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</si>
  <si>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</si>
  <si>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</si>
  <si>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</si>
  <si>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</si>
  <si>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</si>
  <si>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</si>
  <si>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</si>
  <si>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</si>
  <si>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</si>
  <si>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</si>
  <si>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</si>
  <si>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</si>
  <si>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</si>
  <si>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</si>
  <si>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</si>
  <si>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</si>
  <si>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</si>
  <si>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</si>
  <si>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</si>
  <si>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</si>
  <si>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</si>
  <si>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</si>
  <si>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</si>
  <si>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</si>
  <si>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</si>
  <si>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</si>
  <si>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</si>
  <si>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</si>
  <si>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</si>
  <si>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</si>
  <si>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</si>
  <si>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</si>
  <si>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</si>
  <si>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</si>
  <si>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</si>
  <si>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</si>
  <si>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</si>
  <si>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</si>
  <si>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</si>
  <si>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</si>
  <si>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</si>
  <si>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</si>
  <si>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</si>
  <si>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</si>
  <si>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</si>
  <si>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</si>
  <si>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</si>
  <si>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</si>
  <si>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</si>
  <si>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</si>
  <si>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</si>
  <si>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</si>
  <si>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</si>
  <si>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</si>
  <si>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</si>
  <si>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</si>
  <si>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</si>
  <si>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</si>
  <si>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</si>
  <si>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</si>
  <si>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</si>
  <si>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</si>
  <si>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</si>
  <si>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</si>
  <si>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</si>
  <si>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</si>
  <si>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</si>
  <si>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</si>
  <si>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</si>
  <si>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</si>
  <si>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Shannon Fernandez</t>
  </si>
  <si>
    <t>Lynne Lang, PhD</t>
  </si>
  <si>
    <t xml:space="preserve">    ATTORNEY BILLINGS</t>
  </si>
  <si>
    <t xml:space="preserve">    PHOTOCOPY FEES</t>
  </si>
  <si>
    <t xml:space="preserve">    LAUNDRY SERVICE</t>
  </si>
  <si>
    <t xml:space="preserve">    MATERIALS MGMT FEE</t>
  </si>
  <si>
    <t xml:space="preserve">    SEMINAR FEES</t>
  </si>
  <si>
    <t xml:space="preserve">    MISCELLANEOUS SALES</t>
  </si>
  <si>
    <t xml:space="preserve">    LABOR</t>
  </si>
  <si>
    <t xml:space="preserve">    OPERATIONS SUPPORT</t>
  </si>
  <si>
    <t xml:space="preserve">    WAMI PROGRAM FEES</t>
  </si>
  <si>
    <t xml:space="preserve">    REBATES</t>
  </si>
  <si>
    <t xml:space="preserve">    SUPPLY SALES</t>
  </si>
  <si>
    <t xml:space="preserve">    ELECTRICITY REIMBURSEMENT</t>
  </si>
  <si>
    <t xml:space="preserve">    DISCOUNTS</t>
  </si>
  <si>
    <t xml:space="preserve">    MISCELLANEOUS</t>
  </si>
  <si>
    <t>Expensive contract labor usage decreased significantly in 2024 with hiring of RN</t>
  </si>
  <si>
    <t>Much lower volume in 2024 with some set costs</t>
  </si>
  <si>
    <t>Physician fees increased significantly in 2024 with usage of Locums Anesthesiologist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</si>
</sst>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_);_(* \(#,##0\);_(* &quot;-&quot;??_);_(@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57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26" fillId="30" borderId="1" xfId="0" applyFont="1" applyFill="1" applyBorder="1" applyProtection="1">
      <protection locked="0"/>
    </xf>
    <xf numFmtId="37" fontId="26" fillId="30" borderId="1" xfId="0" quotePrefix="1" applyFont="1" applyFill="1" applyBorder="1" applyProtection="1">
      <protection locked="0"/>
    </xf>
    <xf numFmtId="37" fontId="26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26" fillId="30" borderId="1" xfId="546" applyNumberFormat="1" applyFont="1" applyFill="1" applyBorder="1" applyProtection="1">
      <protection locked="0"/>
    </xf>
    <xf numFmtId="39" fontId="26" fillId="30" borderId="1" xfId="939" quotePrefix="1" applyNumberFormat="1" applyFont="1" applyFill="1" applyBorder="1" applyProtection="1">
      <protection locked="0"/>
    </xf>
    <xf numFmtId="39" fontId="26" fillId="30" borderId="1" xfId="0" quotePrefix="1" applyNumberFormat="1" applyFont="1" applyFill="1" applyBorder="1" applyProtection="1">
      <protection locked="0"/>
    </xf>
    <xf numFmtId="39" fontId="26" fillId="30" borderId="1" xfId="0" applyNumberFormat="1" applyFont="1" applyFill="1" applyBorder="1" applyProtection="1">
      <protection locked="0"/>
    </xf>
    <xf numFmtId="39" fontId="26" fillId="30" borderId="1" xfId="546" quotePrefix="1" applyNumberFormat="1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26" fillId="29" borderId="1" xfId="0" quotePrefix="1" applyFont="1" applyFill="1" applyBorder="1" applyProtection="1">
      <protection locked="0"/>
    </xf>
    <xf numFmtId="37" fontId="16" fillId="3" borderId="0" xfId="546" quotePrefix="1" applyNumberFormat="1" applyFont="1" applyFill="1" applyAlignment="1">
      <alignment horizontal="fill"/>
    </xf>
    <xf numFmtId="170" fontId="26" fillId="30" borderId="1" xfId="546" quotePrefix="1" applyNumberFormat="1" applyFont="1" applyFill="1" applyBorder="1" applyProtection="1">
      <protection locked="0"/>
    </xf>
    <xf numFmtId="9" fontId="10" fillId="30" borderId="0" xfId="939" applyFill="1"/>
    <xf numFmtId="9" fontId="10" fillId="0" borderId="0" xfId="939"/>
    <xf numFmtId="43" fontId="10" fillId="0" borderId="0" xfId="546" applyNumberFormat="1" applyFont="1" applyFill="1"/>
    <xf numFmtId="38" fontId="18" fillId="30" borderId="14" xfId="0" applyNumberFormat="1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7" fontId="26" fillId="29" borderId="1" xfId="0" applyFont="1" applyFill="1" applyBorder="1" applyProtection="1">
      <protection locked="0"/>
    </xf>
    <xf numFmtId="37" fontId="16" fillId="29" borderId="0" xfId="0" applyFont="1" applyFill="1"/>
    <xf numFmtId="38" fontId="26" fillId="30" borderId="1" xfId="0" applyNumberFormat="1" applyFont="1" applyFill="1" applyBorder="1" applyAlignment="1" applyProtection="1">
      <alignment horizontal="center"/>
      <protection locked="0"/>
    </xf>
    <xf numFmtId="38" fontId="26" fillId="29" borderId="1" xfId="0" applyNumberFormat="1" applyFont="1" applyFill="1" applyBorder="1" applyAlignment="1" applyProtection="1">
      <alignment horizontal="center"/>
      <protection locked="0"/>
    </xf>
    <xf numFmtId="37" fontId="27" fillId="0" borderId="0" xfId="0" applyFont="1" applyProtection="1"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Megan.wood@islandhospital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4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3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5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8" t="s">
        <v>27</v>
      </c>
      <c r="B36" s="299"/>
      <c r="C36" s="300"/>
      <c r="D36" s="299"/>
      <c r="E36" s="299"/>
      <c r="F36" s="299"/>
      <c r="G36" s="299"/>
    </row>
    <row r="37" spans="1:83" x14ac:dyDescent="0.25">
      <c r="A37" s="306" t="s">
        <v>28</v>
      </c>
      <c r="B37" s="301"/>
      <c r="C37" s="300"/>
      <c r="D37" s="299"/>
      <c r="E37" s="299"/>
      <c r="F37" s="299"/>
      <c r="G37" s="299"/>
    </row>
    <row r="38" spans="1:83" x14ac:dyDescent="0.25">
      <c r="A38" s="302" t="s">
        <v>29</v>
      </c>
      <c r="B38" s="301"/>
      <c r="C38" s="300"/>
      <c r="D38" s="299"/>
      <c r="E38" s="299"/>
      <c r="F38" s="299"/>
      <c r="G38" s="299"/>
    </row>
    <row r="39" spans="1:83" x14ac:dyDescent="0.25">
      <c r="A39" s="307" t="s">
        <v>30</v>
      </c>
      <c r="B39" s="299"/>
      <c r="C39" s="300"/>
      <c r="D39" s="299"/>
      <c r="E39" s="299"/>
      <c r="F39" s="299"/>
      <c r="G39" s="299"/>
    </row>
    <row r="40" spans="1:83" x14ac:dyDescent="0.25">
      <c r="A40" s="302" t="s">
        <v>31</v>
      </c>
      <c r="B40" s="299"/>
      <c r="C40" s="300"/>
      <c r="D40" s="299"/>
      <c r="E40" s="299"/>
      <c r="F40" s="299"/>
      <c r="G40" s="299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1">
        <v>11936348</v>
      </c>
      <c r="C47" s="272">
        <v>225293</v>
      </c>
      <c r="D47" s="272"/>
      <c r="E47" s="272">
        <v>997548</v>
      </c>
      <c r="F47" s="272"/>
      <c r="G47" s="272"/>
      <c r="H47" s="272"/>
      <c r="I47" s="272"/>
      <c r="J47" s="272"/>
      <c r="K47" s="272"/>
      <c r="L47" s="272"/>
      <c r="M47" s="272"/>
      <c r="N47" s="272"/>
      <c r="O47" s="272">
        <v>400252</v>
      </c>
      <c r="P47" s="272">
        <v>320652</v>
      </c>
      <c r="Q47" s="272">
        <v>249832</v>
      </c>
      <c r="R47" s="272">
        <v>31667</v>
      </c>
      <c r="S47" s="272">
        <v>95887</v>
      </c>
      <c r="T47" s="272"/>
      <c r="U47" s="272">
        <v>447230</v>
      </c>
      <c r="V47" s="272"/>
      <c r="W47" s="272">
        <v>76595</v>
      </c>
      <c r="X47" s="272">
        <v>90110</v>
      </c>
      <c r="Y47" s="272">
        <v>694098</v>
      </c>
      <c r="Z47" s="272">
        <v>84929</v>
      </c>
      <c r="AA47" s="272">
        <v>54919</v>
      </c>
      <c r="AB47" s="272">
        <v>236852</v>
      </c>
      <c r="AC47" s="272">
        <v>210393</v>
      </c>
      <c r="AD47" s="272"/>
      <c r="AE47" s="272">
        <v>344232</v>
      </c>
      <c r="AF47" s="272"/>
      <c r="AG47" s="272">
        <v>808621</v>
      </c>
      <c r="AH47" s="272"/>
      <c r="AI47" s="272"/>
      <c r="AJ47" s="272">
        <v>3271087</v>
      </c>
      <c r="AK47" s="272"/>
      <c r="AL47" s="272">
        <v>33518</v>
      </c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>
        <v>287304</v>
      </c>
      <c r="AZ47" s="272"/>
      <c r="BA47" s="272"/>
      <c r="BB47" s="272"/>
      <c r="BC47" s="272"/>
      <c r="BD47" s="272">
        <v>159286</v>
      </c>
      <c r="BE47" s="272">
        <v>132092</v>
      </c>
      <c r="BF47" s="272">
        <v>347097</v>
      </c>
      <c r="BG47" s="272"/>
      <c r="BH47" s="272">
        <v>198182</v>
      </c>
      <c r="BI47" s="272"/>
      <c r="BJ47" s="272">
        <v>134084</v>
      </c>
      <c r="BK47" s="272">
        <v>373621</v>
      </c>
      <c r="BL47" s="272">
        <v>447269</v>
      </c>
      <c r="BM47" s="272"/>
      <c r="BN47" s="272">
        <v>212027</v>
      </c>
      <c r="BO47" s="272">
        <v>19607</v>
      </c>
      <c r="BP47" s="272">
        <v>86611</v>
      </c>
      <c r="BQ47" s="272"/>
      <c r="BR47" s="272">
        <v>145856</v>
      </c>
      <c r="BS47" s="272"/>
      <c r="BT47" s="272">
        <v>686</v>
      </c>
      <c r="BU47" s="272"/>
      <c r="BV47" s="272">
        <v>208226</v>
      </c>
      <c r="BW47" s="272">
        <v>22685</v>
      </c>
      <c r="BX47" s="272">
        <v>95712</v>
      </c>
      <c r="BY47" s="272">
        <v>54218</v>
      </c>
      <c r="BZ47" s="272"/>
      <c r="CA47" s="272"/>
      <c r="CB47" s="272">
        <v>20256</v>
      </c>
      <c r="CC47" s="272">
        <v>317814</v>
      </c>
      <c r="CD47" s="16"/>
      <c r="CE47" s="25">
        <f>SUM(C47:CC47)</f>
        <v>11936348</v>
      </c>
    </row>
    <row r="48" spans="1:83" x14ac:dyDescent="0.25">
      <c r="A48" s="25" t="s">
        <v>231</v>
      </c>
      <c r="B48" s="271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11936348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2">
        <v>4258518</v>
      </c>
      <c r="C51" s="272">
        <v>45830</v>
      </c>
      <c r="D51" s="272"/>
      <c r="E51" s="272">
        <v>156852</v>
      </c>
      <c r="F51" s="272"/>
      <c r="G51" s="272"/>
      <c r="H51" s="272"/>
      <c r="I51" s="272"/>
      <c r="J51" s="272"/>
      <c r="K51" s="272"/>
      <c r="L51" s="272"/>
      <c r="M51" s="272"/>
      <c r="N51" s="272"/>
      <c r="O51" s="272">
        <v>55714</v>
      </c>
      <c r="P51" s="272">
        <v>316915</v>
      </c>
      <c r="Q51" s="272"/>
      <c r="R51" s="272">
        <v>730</v>
      </c>
      <c r="S51" s="272">
        <v>30893</v>
      </c>
      <c r="T51" s="272"/>
      <c r="U51" s="272">
        <v>41350</v>
      </c>
      <c r="V51" s="272"/>
      <c r="W51" s="272">
        <v>11770</v>
      </c>
      <c r="X51" s="272">
        <v>6696</v>
      </c>
      <c r="Y51" s="272">
        <v>177200</v>
      </c>
      <c r="Z51" s="272">
        <v>8568</v>
      </c>
      <c r="AA51" s="272">
        <v>1416</v>
      </c>
      <c r="AB51" s="272">
        <v>2515</v>
      </c>
      <c r="AC51" s="272">
        <v>34427</v>
      </c>
      <c r="AD51" s="272"/>
      <c r="AE51" s="272">
        <v>1368</v>
      </c>
      <c r="AF51" s="272"/>
      <c r="AG51" s="272">
        <v>131607</v>
      </c>
      <c r="AH51" s="272"/>
      <c r="AI51" s="272"/>
      <c r="AJ51" s="272">
        <v>117158</v>
      </c>
      <c r="AK51" s="272"/>
      <c r="AL51" s="272">
        <v>1241</v>
      </c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>
        <v>9869</v>
      </c>
      <c r="AZ51" s="272"/>
      <c r="BA51" s="272"/>
      <c r="BB51" s="272"/>
      <c r="BC51" s="272"/>
      <c r="BD51" s="272">
        <v>1848</v>
      </c>
      <c r="BE51" s="272">
        <v>158560</v>
      </c>
      <c r="BF51" s="272">
        <v>8172</v>
      </c>
      <c r="BG51" s="272"/>
      <c r="BH51" s="272">
        <v>909709</v>
      </c>
      <c r="BI51" s="272"/>
      <c r="BJ51" s="272">
        <v>25578</v>
      </c>
      <c r="BK51" s="272">
        <v>240</v>
      </c>
      <c r="BL51" s="272">
        <v>23627</v>
      </c>
      <c r="BM51" s="272"/>
      <c r="BN51" s="272">
        <v>995</v>
      </c>
      <c r="BO51" s="272"/>
      <c r="BP51" s="272">
        <v>12733</v>
      </c>
      <c r="BQ51" s="272"/>
      <c r="BR51" s="272">
        <v>847</v>
      </c>
      <c r="BS51" s="272"/>
      <c r="BT51" s="272"/>
      <c r="BU51" s="272"/>
      <c r="BV51" s="272"/>
      <c r="BW51" s="272"/>
      <c r="BX51" s="272">
        <v>1440</v>
      </c>
      <c r="BY51" s="272"/>
      <c r="BZ51" s="272"/>
      <c r="CA51" s="272"/>
      <c r="CB51" s="272"/>
      <c r="CC51" s="272">
        <v>1962650</v>
      </c>
      <c r="CD51" s="16"/>
      <c r="CE51" s="25">
        <f>SUM(C51:CD51)</f>
        <v>4258518</v>
      </c>
    </row>
    <row r="52" spans="1:83" x14ac:dyDescent="0.25">
      <c r="A52" s="31" t="s">
        <v>234</v>
      </c>
      <c r="B52" s="271">
        <v>1316425</v>
      </c>
      <c r="C52" s="25">
        <f t="shared" ref="C52:AH52" si="3">IF($B$52,ROUND(($B$52/($CE$90+$CF$90)*C90),0))</f>
        <v>20653</v>
      </c>
      <c r="D52" s="25">
        <f t="shared" si="3"/>
        <v>0</v>
      </c>
      <c r="E52" s="25">
        <f t="shared" si="3"/>
        <v>129564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29721</v>
      </c>
      <c r="P52" s="25">
        <f t="shared" si="3"/>
        <v>78898</v>
      </c>
      <c r="Q52" s="25">
        <f t="shared" si="3"/>
        <v>6304</v>
      </c>
      <c r="R52" s="25">
        <f t="shared" si="3"/>
        <v>2797</v>
      </c>
      <c r="S52" s="25">
        <f t="shared" si="3"/>
        <v>16956</v>
      </c>
      <c r="T52" s="25">
        <f t="shared" si="3"/>
        <v>0</v>
      </c>
      <c r="U52" s="25">
        <f t="shared" si="3"/>
        <v>22041</v>
      </c>
      <c r="V52" s="25">
        <f t="shared" si="3"/>
        <v>56</v>
      </c>
      <c r="W52" s="25">
        <f t="shared" si="3"/>
        <v>10176</v>
      </c>
      <c r="X52" s="25">
        <f t="shared" si="3"/>
        <v>11311</v>
      </c>
      <c r="Y52" s="25">
        <f t="shared" si="3"/>
        <v>61115</v>
      </c>
      <c r="Z52" s="25">
        <f t="shared" si="3"/>
        <v>43074</v>
      </c>
      <c r="AA52" s="25">
        <f t="shared" si="3"/>
        <v>5823</v>
      </c>
      <c r="AB52" s="25">
        <f t="shared" si="3"/>
        <v>10606</v>
      </c>
      <c r="AC52" s="25">
        <f t="shared" si="3"/>
        <v>23199</v>
      </c>
      <c r="AD52" s="25">
        <f t="shared" si="3"/>
        <v>0</v>
      </c>
      <c r="AE52" s="25">
        <f t="shared" si="3"/>
        <v>41396</v>
      </c>
      <c r="AF52" s="25">
        <f t="shared" si="3"/>
        <v>0</v>
      </c>
      <c r="AG52" s="25">
        <f t="shared" si="3"/>
        <v>39718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225043</v>
      </c>
      <c r="AK52" s="25">
        <f t="shared" si="4"/>
        <v>0</v>
      </c>
      <c r="AL52" s="25">
        <f t="shared" si="4"/>
        <v>3502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23506</v>
      </c>
      <c r="AZ52" s="25">
        <f t="shared" si="4"/>
        <v>0</v>
      </c>
      <c r="BA52" s="25">
        <f t="shared" si="4"/>
        <v>1605</v>
      </c>
      <c r="BB52" s="25">
        <f t="shared" si="4"/>
        <v>0</v>
      </c>
      <c r="BC52" s="25">
        <f t="shared" si="4"/>
        <v>0</v>
      </c>
      <c r="BD52" s="25">
        <f t="shared" si="4"/>
        <v>26801</v>
      </c>
      <c r="BE52" s="25">
        <f t="shared" si="4"/>
        <v>66082</v>
      </c>
      <c r="BF52" s="25">
        <f t="shared" si="4"/>
        <v>13387</v>
      </c>
      <c r="BG52" s="25">
        <f t="shared" si="4"/>
        <v>0</v>
      </c>
      <c r="BH52" s="25">
        <f t="shared" si="4"/>
        <v>9957</v>
      </c>
      <c r="BI52" s="25">
        <f t="shared" si="4"/>
        <v>0</v>
      </c>
      <c r="BJ52" s="25">
        <f t="shared" si="4"/>
        <v>6942</v>
      </c>
      <c r="BK52" s="25">
        <f t="shared" si="4"/>
        <v>19255</v>
      </c>
      <c r="BL52" s="25">
        <f t="shared" si="4"/>
        <v>67828</v>
      </c>
      <c r="BM52" s="25">
        <f t="shared" si="4"/>
        <v>0</v>
      </c>
      <c r="BN52" s="25">
        <f t="shared" si="4"/>
        <v>9102</v>
      </c>
      <c r="BO52" s="25">
        <f t="shared" ref="BO52:CD52" si="5">IF($B$52,ROUND(($B$52/($CE$90+$CF$90)*BO90),0))</f>
        <v>3116</v>
      </c>
      <c r="BP52" s="25">
        <f t="shared" si="5"/>
        <v>722</v>
      </c>
      <c r="BQ52" s="25">
        <f t="shared" si="5"/>
        <v>0</v>
      </c>
      <c r="BR52" s="25">
        <f t="shared" si="5"/>
        <v>6674</v>
      </c>
      <c r="BS52" s="25">
        <f t="shared" si="5"/>
        <v>0</v>
      </c>
      <c r="BT52" s="25">
        <f t="shared" si="5"/>
        <v>2187</v>
      </c>
      <c r="BU52" s="25">
        <f t="shared" si="5"/>
        <v>0</v>
      </c>
      <c r="BV52" s="25">
        <f t="shared" si="5"/>
        <v>7977</v>
      </c>
      <c r="BW52" s="25">
        <f t="shared" si="5"/>
        <v>1376</v>
      </c>
      <c r="BX52" s="25">
        <f t="shared" si="5"/>
        <v>1119</v>
      </c>
      <c r="BY52" s="25">
        <f t="shared" si="5"/>
        <v>7255</v>
      </c>
      <c r="BZ52" s="25">
        <f t="shared" si="5"/>
        <v>0</v>
      </c>
      <c r="CA52" s="25">
        <f t="shared" si="5"/>
        <v>0</v>
      </c>
      <c r="CB52" s="25">
        <f t="shared" si="5"/>
        <v>3597</v>
      </c>
      <c r="CC52" s="25">
        <f t="shared" si="5"/>
        <v>255984</v>
      </c>
      <c r="CD52" s="25">
        <f t="shared" si="5"/>
        <v>0</v>
      </c>
      <c r="CE52" s="25">
        <f>SUM(C52:CD52)</f>
        <v>1316425</v>
      </c>
    </row>
    <row r="53" spans="1:83" x14ac:dyDescent="0.25">
      <c r="A53" s="16" t="s">
        <v>232</v>
      </c>
      <c r="B53" s="25">
        <f>B51+B52</f>
        <v>5574943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2">
        <v>532</v>
      </c>
      <c r="D59" s="272"/>
      <c r="E59" s="272">
        <v>4622</v>
      </c>
      <c r="F59" s="272"/>
      <c r="G59" s="272"/>
      <c r="H59" s="272"/>
      <c r="I59" s="272"/>
      <c r="J59" s="272"/>
      <c r="K59" s="272"/>
      <c r="L59" s="272"/>
      <c r="M59" s="272"/>
      <c r="N59" s="272"/>
      <c r="O59" s="272">
        <v>792</v>
      </c>
      <c r="P59" s="273">
        <v>335501</v>
      </c>
      <c r="Q59" s="274">
        <v>240627</v>
      </c>
      <c r="R59" s="274">
        <v>346222</v>
      </c>
      <c r="S59" s="262">
        <v>0</v>
      </c>
      <c r="T59" s="262">
        <v>0</v>
      </c>
      <c r="U59" s="275">
        <v>283579</v>
      </c>
      <c r="V59" s="274">
        <v>7279</v>
      </c>
      <c r="W59" s="274">
        <v>5291</v>
      </c>
      <c r="X59" s="274">
        <v>14875</v>
      </c>
      <c r="Y59" s="274">
        <v>124625</v>
      </c>
      <c r="Z59" s="274">
        <v>1835</v>
      </c>
      <c r="AA59" s="274">
        <v>1374</v>
      </c>
      <c r="AB59" s="262">
        <v>0</v>
      </c>
      <c r="AC59" s="274">
        <v>14698</v>
      </c>
      <c r="AD59" s="274"/>
      <c r="AE59" s="274">
        <v>44696</v>
      </c>
      <c r="AF59" s="274"/>
      <c r="AG59" s="274">
        <v>17615</v>
      </c>
      <c r="AH59" s="274">
        <v>0</v>
      </c>
      <c r="AI59" s="274"/>
      <c r="AJ59" s="274">
        <v>97558</v>
      </c>
      <c r="AK59" s="274"/>
      <c r="AL59" s="274">
        <v>2342</v>
      </c>
      <c r="AM59" s="274">
        <v>0</v>
      </c>
      <c r="AN59" s="274">
        <v>0</v>
      </c>
      <c r="AO59" s="274">
        <v>0</v>
      </c>
      <c r="AP59" s="274">
        <v>0</v>
      </c>
      <c r="AQ59" s="274">
        <v>0</v>
      </c>
      <c r="AR59" s="274">
        <v>0</v>
      </c>
      <c r="AS59" s="274">
        <v>0</v>
      </c>
      <c r="AT59" s="274">
        <v>0</v>
      </c>
      <c r="AU59" s="274">
        <v>0</v>
      </c>
      <c r="AV59" s="262">
        <v>0</v>
      </c>
      <c r="AW59" s="262">
        <v>0</v>
      </c>
      <c r="AX59" s="262">
        <v>0</v>
      </c>
      <c r="AY59" s="274">
        <v>29149.05</v>
      </c>
      <c r="AZ59" s="274">
        <v>0</v>
      </c>
      <c r="BA59" s="262">
        <v>0</v>
      </c>
      <c r="BB59" s="262">
        <v>0</v>
      </c>
      <c r="BC59" s="262">
        <v>0</v>
      </c>
      <c r="BD59" s="262">
        <v>0</v>
      </c>
      <c r="BE59" s="274">
        <v>298704</v>
      </c>
      <c r="BF59" s="262">
        <v>0</v>
      </c>
      <c r="BG59" s="262">
        <v>0</v>
      </c>
      <c r="BH59" s="262">
        <v>0</v>
      </c>
      <c r="BI59" s="262">
        <v>0</v>
      </c>
      <c r="BJ59" s="262">
        <v>0</v>
      </c>
      <c r="BK59" s="262">
        <v>0</v>
      </c>
      <c r="BL59" s="262">
        <v>0</v>
      </c>
      <c r="BM59" s="262">
        <v>0</v>
      </c>
      <c r="BN59" s="262">
        <v>0</v>
      </c>
      <c r="BO59" s="262">
        <v>0</v>
      </c>
      <c r="BP59" s="262">
        <v>0</v>
      </c>
      <c r="BQ59" s="262">
        <v>0</v>
      </c>
      <c r="BR59" s="262">
        <v>0</v>
      </c>
      <c r="BS59" s="262">
        <v>0</v>
      </c>
      <c r="BT59" s="262">
        <v>0</v>
      </c>
      <c r="BU59" s="262">
        <v>0</v>
      </c>
      <c r="BV59" s="262">
        <v>0</v>
      </c>
      <c r="BW59" s="262">
        <v>0</v>
      </c>
      <c r="BX59" s="262">
        <v>0</v>
      </c>
      <c r="BY59" s="262">
        <v>0</v>
      </c>
      <c r="BZ59" s="262">
        <v>0</v>
      </c>
      <c r="CA59" s="262">
        <v>0</v>
      </c>
      <c r="CB59" s="262">
        <v>0</v>
      </c>
      <c r="CC59" s="262">
        <v>0</v>
      </c>
      <c r="CD59" s="223">
        <v>0</v>
      </c>
      <c r="CE59" s="25">
        <v>0</v>
      </c>
    </row>
    <row r="60" spans="1:83" s="201" customFormat="1" x14ac:dyDescent="0.25">
      <c r="A60" s="206" t="s">
        <v>261</v>
      </c>
      <c r="B60" s="207"/>
      <c r="C60" s="276">
        <v>9.7200000000000006</v>
      </c>
      <c r="D60" s="276"/>
      <c r="E60" s="276">
        <v>46.19</v>
      </c>
      <c r="F60" s="276"/>
      <c r="G60" s="276"/>
      <c r="H60" s="276"/>
      <c r="I60" s="276"/>
      <c r="J60" s="276"/>
      <c r="K60" s="276"/>
      <c r="L60" s="276"/>
      <c r="M60" s="276"/>
      <c r="N60" s="276"/>
      <c r="O60" s="276">
        <v>16.920000000000002</v>
      </c>
      <c r="P60" s="273">
        <v>16.440000000000001</v>
      </c>
      <c r="Q60" s="273">
        <v>10.37</v>
      </c>
      <c r="R60" s="273">
        <v>1.8399999999999999</v>
      </c>
      <c r="S60" s="277">
        <v>6.92</v>
      </c>
      <c r="T60" s="277">
        <v>0</v>
      </c>
      <c r="U60" s="278">
        <v>23.24</v>
      </c>
      <c r="V60" s="273">
        <v>0</v>
      </c>
      <c r="W60" s="273">
        <v>3.41</v>
      </c>
      <c r="X60" s="273">
        <v>3.22</v>
      </c>
      <c r="Y60" s="273">
        <v>31.700000000000003</v>
      </c>
      <c r="Z60" s="273">
        <v>2.75</v>
      </c>
      <c r="AA60" s="273">
        <v>1.87</v>
      </c>
      <c r="AB60" s="277">
        <v>10.32</v>
      </c>
      <c r="AC60" s="273">
        <v>10</v>
      </c>
      <c r="AD60" s="273"/>
      <c r="AE60" s="273">
        <v>16.27</v>
      </c>
      <c r="AF60" s="273"/>
      <c r="AG60" s="273">
        <v>33.65</v>
      </c>
      <c r="AH60" s="273">
        <v>0</v>
      </c>
      <c r="AI60" s="273"/>
      <c r="AJ60" s="273">
        <v>125.85</v>
      </c>
      <c r="AK60" s="273"/>
      <c r="AL60" s="273">
        <v>1.99</v>
      </c>
      <c r="AM60" s="273">
        <v>0</v>
      </c>
      <c r="AN60" s="273">
        <v>0</v>
      </c>
      <c r="AO60" s="273">
        <v>0</v>
      </c>
      <c r="AP60" s="273">
        <v>0</v>
      </c>
      <c r="AQ60" s="273">
        <v>0</v>
      </c>
      <c r="AR60" s="273">
        <v>0</v>
      </c>
      <c r="AS60" s="273">
        <v>0</v>
      </c>
      <c r="AT60" s="273">
        <v>0</v>
      </c>
      <c r="AU60" s="273">
        <v>0</v>
      </c>
      <c r="AV60" s="277">
        <v>0</v>
      </c>
      <c r="AW60" s="277">
        <v>0</v>
      </c>
      <c r="AX60" s="277">
        <v>0</v>
      </c>
      <c r="AY60" s="273">
        <v>17.09</v>
      </c>
      <c r="AZ60" s="273">
        <v>0</v>
      </c>
      <c r="BA60" s="277">
        <v>0</v>
      </c>
      <c r="BB60" s="277">
        <v>0</v>
      </c>
      <c r="BC60" s="277">
        <v>0</v>
      </c>
      <c r="BD60" s="277">
        <v>8.4</v>
      </c>
      <c r="BE60" s="273">
        <v>7.91</v>
      </c>
      <c r="BF60" s="277">
        <v>21.72</v>
      </c>
      <c r="BG60" s="277"/>
      <c r="BH60" s="277">
        <v>11.1</v>
      </c>
      <c r="BI60" s="277"/>
      <c r="BJ60" s="277">
        <v>6.72</v>
      </c>
      <c r="BK60" s="277">
        <v>21.36</v>
      </c>
      <c r="BL60" s="277">
        <v>25.62</v>
      </c>
      <c r="BM60" s="277"/>
      <c r="BN60" s="277">
        <v>5.5865384615384617</v>
      </c>
      <c r="BO60" s="277">
        <v>1</v>
      </c>
      <c r="BP60" s="277">
        <v>3.07</v>
      </c>
      <c r="BQ60" s="277"/>
      <c r="BR60" s="277">
        <v>6.95</v>
      </c>
      <c r="BS60" s="277"/>
      <c r="BT60" s="277">
        <v>0.1</v>
      </c>
      <c r="BU60" s="277"/>
      <c r="BV60" s="277">
        <v>13.26</v>
      </c>
      <c r="BW60" s="277">
        <v>1.1400000000000001</v>
      </c>
      <c r="BX60" s="277">
        <v>5.54</v>
      </c>
      <c r="BY60" s="277">
        <v>2.93</v>
      </c>
      <c r="BZ60" s="277"/>
      <c r="CA60" s="277"/>
      <c r="CB60" s="277">
        <v>1.1400000000000001</v>
      </c>
      <c r="CC60" s="277">
        <v>8.76</v>
      </c>
      <c r="CD60" s="208" t="s">
        <v>247</v>
      </c>
      <c r="CE60" s="226">
        <f t="shared" ref="CE60:CE68" si="6">SUM(C60:CD60)</f>
        <v>542.06653846153847</v>
      </c>
    </row>
    <row r="61" spans="1:83" x14ac:dyDescent="0.25">
      <c r="A61" s="31" t="s">
        <v>262</v>
      </c>
      <c r="B61" s="16"/>
      <c r="C61" s="272">
        <v>1176431</v>
      </c>
      <c r="D61" s="272"/>
      <c r="E61" s="272">
        <v>4243341</v>
      </c>
      <c r="F61" s="272"/>
      <c r="G61" s="272"/>
      <c r="H61" s="272"/>
      <c r="I61" s="272"/>
      <c r="J61" s="272"/>
      <c r="K61" s="272"/>
      <c r="L61" s="272"/>
      <c r="M61" s="272"/>
      <c r="N61" s="272"/>
      <c r="O61" s="272">
        <v>1934521</v>
      </c>
      <c r="P61" s="274">
        <v>1225923</v>
      </c>
      <c r="Q61" s="274">
        <v>1176982</v>
      </c>
      <c r="R61" s="274">
        <v>147996</v>
      </c>
      <c r="S61" s="279">
        <v>339891</v>
      </c>
      <c r="T61" s="279"/>
      <c r="U61" s="275">
        <v>1790385</v>
      </c>
      <c r="V61" s="274">
        <v>0</v>
      </c>
      <c r="W61" s="274">
        <v>428929</v>
      </c>
      <c r="X61" s="274">
        <v>371517</v>
      </c>
      <c r="Y61" s="274">
        <v>3158356</v>
      </c>
      <c r="Z61" s="274">
        <v>250299</v>
      </c>
      <c r="AA61" s="274">
        <v>218793</v>
      </c>
      <c r="AB61" s="280">
        <v>1024451</v>
      </c>
      <c r="AC61" s="274">
        <v>938645</v>
      </c>
      <c r="AD61" s="274"/>
      <c r="AE61" s="274">
        <v>1531735</v>
      </c>
      <c r="AF61" s="274"/>
      <c r="AG61" s="274">
        <v>3558236</v>
      </c>
      <c r="AH61" s="274"/>
      <c r="AI61" s="274"/>
      <c r="AJ61" s="274">
        <v>19099611</v>
      </c>
      <c r="AK61" s="274"/>
      <c r="AL61" s="274">
        <v>204817</v>
      </c>
      <c r="AM61" s="274"/>
      <c r="AN61" s="274"/>
      <c r="AO61" s="274"/>
      <c r="AP61" s="274"/>
      <c r="AQ61" s="274"/>
      <c r="AR61" s="274"/>
      <c r="AS61" s="274"/>
      <c r="AT61" s="274"/>
      <c r="AU61" s="274"/>
      <c r="AV61" s="279"/>
      <c r="AW61" s="279"/>
      <c r="AX61" s="279">
        <v>0</v>
      </c>
      <c r="AY61" s="274">
        <v>859843</v>
      </c>
      <c r="AZ61" s="274"/>
      <c r="BA61" s="279">
        <v>0</v>
      </c>
      <c r="BB61" s="279"/>
      <c r="BC61" s="279"/>
      <c r="BD61" s="279">
        <v>553762</v>
      </c>
      <c r="BE61" s="274">
        <v>476306</v>
      </c>
      <c r="BF61" s="279">
        <v>1053648</v>
      </c>
      <c r="BG61" s="279"/>
      <c r="BH61" s="279">
        <v>1002827</v>
      </c>
      <c r="BI61" s="279"/>
      <c r="BJ61" s="279">
        <v>587519</v>
      </c>
      <c r="BK61" s="279">
        <v>1247828</v>
      </c>
      <c r="BL61" s="279">
        <v>1287844</v>
      </c>
      <c r="BM61" s="279"/>
      <c r="BN61" s="279">
        <v>1632680</v>
      </c>
      <c r="BO61" s="279">
        <v>100497</v>
      </c>
      <c r="BP61" s="279">
        <v>304754</v>
      </c>
      <c r="BQ61" s="279"/>
      <c r="BR61" s="279">
        <v>610480</v>
      </c>
      <c r="BS61" s="279"/>
      <c r="BT61" s="279">
        <v>6233</v>
      </c>
      <c r="BU61" s="279"/>
      <c r="BV61" s="279">
        <v>724758</v>
      </c>
      <c r="BW61" s="279">
        <v>80017</v>
      </c>
      <c r="BX61" s="279">
        <v>520767</v>
      </c>
      <c r="BY61" s="279">
        <v>317210</v>
      </c>
      <c r="BZ61" s="279"/>
      <c r="CA61" s="279"/>
      <c r="CB61" s="279">
        <v>77288</v>
      </c>
      <c r="CC61" s="279">
        <v>991907</v>
      </c>
      <c r="CD61" s="24" t="s">
        <v>247</v>
      </c>
      <c r="CE61" s="25">
        <f t="shared" si="6"/>
        <v>55257027</v>
      </c>
    </row>
    <row r="62" spans="1:83" x14ac:dyDescent="0.25">
      <c r="A62" s="31" t="s">
        <v>10</v>
      </c>
      <c r="B62" s="16"/>
      <c r="C62" s="25">
        <f t="shared" ref="C62:AH62" si="7">ROUND(C47+C48,0)</f>
        <v>225293</v>
      </c>
      <c r="D62" s="25">
        <f t="shared" si="7"/>
        <v>0</v>
      </c>
      <c r="E62" s="25">
        <f t="shared" si="7"/>
        <v>997548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400252</v>
      </c>
      <c r="P62" s="25">
        <f t="shared" si="7"/>
        <v>320652</v>
      </c>
      <c r="Q62" s="25">
        <f t="shared" si="7"/>
        <v>249832</v>
      </c>
      <c r="R62" s="25">
        <f t="shared" si="7"/>
        <v>31667</v>
      </c>
      <c r="S62" s="25">
        <f t="shared" si="7"/>
        <v>95887</v>
      </c>
      <c r="T62" s="25">
        <f t="shared" si="7"/>
        <v>0</v>
      </c>
      <c r="U62" s="25">
        <f t="shared" si="7"/>
        <v>447230</v>
      </c>
      <c r="V62" s="25">
        <f t="shared" si="7"/>
        <v>0</v>
      </c>
      <c r="W62" s="25">
        <f t="shared" si="7"/>
        <v>76595</v>
      </c>
      <c r="X62" s="25">
        <f t="shared" si="7"/>
        <v>90110</v>
      </c>
      <c r="Y62" s="25">
        <f t="shared" si="7"/>
        <v>694098</v>
      </c>
      <c r="Z62" s="25">
        <f t="shared" si="7"/>
        <v>84929</v>
      </c>
      <c r="AA62" s="25">
        <f t="shared" si="7"/>
        <v>54919</v>
      </c>
      <c r="AB62" s="25">
        <f t="shared" si="7"/>
        <v>236852</v>
      </c>
      <c r="AC62" s="25">
        <f t="shared" si="7"/>
        <v>210393</v>
      </c>
      <c r="AD62" s="25">
        <f t="shared" si="7"/>
        <v>0</v>
      </c>
      <c r="AE62" s="25">
        <f t="shared" si="7"/>
        <v>344232</v>
      </c>
      <c r="AF62" s="25">
        <f t="shared" si="7"/>
        <v>0</v>
      </c>
      <c r="AG62" s="25">
        <f t="shared" si="7"/>
        <v>808621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3271087</v>
      </c>
      <c r="AK62" s="25">
        <f t="shared" si="8"/>
        <v>0</v>
      </c>
      <c r="AL62" s="25">
        <f t="shared" si="8"/>
        <v>33518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287304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159286</v>
      </c>
      <c r="BE62" s="25">
        <f t="shared" si="8"/>
        <v>132092</v>
      </c>
      <c r="BF62" s="25">
        <f t="shared" si="8"/>
        <v>347097</v>
      </c>
      <c r="BG62" s="25">
        <f t="shared" si="8"/>
        <v>0</v>
      </c>
      <c r="BH62" s="25">
        <f t="shared" si="8"/>
        <v>198182</v>
      </c>
      <c r="BI62" s="25">
        <f t="shared" si="8"/>
        <v>0</v>
      </c>
      <c r="BJ62" s="25">
        <f t="shared" si="8"/>
        <v>134084</v>
      </c>
      <c r="BK62" s="25">
        <f t="shared" si="8"/>
        <v>373621</v>
      </c>
      <c r="BL62" s="25">
        <f t="shared" si="8"/>
        <v>447269</v>
      </c>
      <c r="BM62" s="25">
        <f t="shared" si="8"/>
        <v>0</v>
      </c>
      <c r="BN62" s="25">
        <f t="shared" si="8"/>
        <v>212027</v>
      </c>
      <c r="BO62" s="25">
        <f t="shared" ref="BO62:CC62" si="9">ROUND(BO47+BO48,0)</f>
        <v>19607</v>
      </c>
      <c r="BP62" s="25">
        <f t="shared" si="9"/>
        <v>86611</v>
      </c>
      <c r="BQ62" s="25">
        <f t="shared" si="9"/>
        <v>0</v>
      </c>
      <c r="BR62" s="25">
        <f t="shared" si="9"/>
        <v>145856</v>
      </c>
      <c r="BS62" s="25">
        <f t="shared" si="9"/>
        <v>0</v>
      </c>
      <c r="BT62" s="25">
        <f t="shared" si="9"/>
        <v>686</v>
      </c>
      <c r="BU62" s="25">
        <f t="shared" si="9"/>
        <v>0</v>
      </c>
      <c r="BV62" s="25">
        <f t="shared" si="9"/>
        <v>208226</v>
      </c>
      <c r="BW62" s="25">
        <f t="shared" si="9"/>
        <v>22685</v>
      </c>
      <c r="BX62" s="25">
        <f t="shared" si="9"/>
        <v>95712</v>
      </c>
      <c r="BY62" s="25">
        <f t="shared" si="9"/>
        <v>54218</v>
      </c>
      <c r="BZ62" s="25">
        <f t="shared" si="9"/>
        <v>0</v>
      </c>
      <c r="CA62" s="25">
        <f t="shared" si="9"/>
        <v>0</v>
      </c>
      <c r="CB62" s="25">
        <f t="shared" si="9"/>
        <v>20256</v>
      </c>
      <c r="CC62" s="25">
        <f t="shared" si="9"/>
        <v>317814</v>
      </c>
      <c r="CD62" s="24" t="s">
        <v>247</v>
      </c>
      <c r="CE62" s="25">
        <f t="shared" si="6"/>
        <v>11936348</v>
      </c>
    </row>
    <row r="63" spans="1:83" x14ac:dyDescent="0.25">
      <c r="A63" s="31" t="s">
        <v>263</v>
      </c>
      <c r="B63" s="16"/>
      <c r="C63" s="272">
        <v>228761</v>
      </c>
      <c r="D63" s="272"/>
      <c r="E63" s="272">
        <v>681567</v>
      </c>
      <c r="F63" s="272"/>
      <c r="G63" s="272"/>
      <c r="H63" s="272"/>
      <c r="I63" s="272"/>
      <c r="J63" s="272"/>
      <c r="K63" s="272"/>
      <c r="L63" s="272"/>
      <c r="M63" s="272"/>
      <c r="N63" s="272"/>
      <c r="O63" s="272">
        <v>456</v>
      </c>
      <c r="P63" s="274">
        <v>154221</v>
      </c>
      <c r="Q63" s="274">
        <v>368</v>
      </c>
      <c r="R63" s="274">
        <v>2980882</v>
      </c>
      <c r="S63" s="279">
        <v>0</v>
      </c>
      <c r="T63" s="279"/>
      <c r="U63" s="275">
        <v>129994</v>
      </c>
      <c r="V63" s="274">
        <v>0</v>
      </c>
      <c r="W63" s="274">
        <v>0</v>
      </c>
      <c r="X63" s="274">
        <v>0</v>
      </c>
      <c r="Y63" s="274">
        <v>50733</v>
      </c>
      <c r="Z63" s="274">
        <v>0</v>
      </c>
      <c r="AA63" s="274">
        <v>0</v>
      </c>
      <c r="AB63" s="280">
        <v>-2629</v>
      </c>
      <c r="AC63" s="274">
        <v>0</v>
      </c>
      <c r="AD63" s="274"/>
      <c r="AE63" s="274">
        <v>63131</v>
      </c>
      <c r="AF63" s="274"/>
      <c r="AG63" s="274">
        <v>690646</v>
      </c>
      <c r="AH63" s="274"/>
      <c r="AI63" s="274"/>
      <c r="AJ63" s="274">
        <v>1685234</v>
      </c>
      <c r="AK63" s="274"/>
      <c r="AL63" s="274">
        <v>58</v>
      </c>
      <c r="AM63" s="274"/>
      <c r="AN63" s="274"/>
      <c r="AO63" s="274"/>
      <c r="AP63" s="274"/>
      <c r="AQ63" s="274"/>
      <c r="AR63" s="274"/>
      <c r="AS63" s="274"/>
      <c r="AT63" s="274"/>
      <c r="AU63" s="274"/>
      <c r="AV63" s="279"/>
      <c r="AW63" s="279"/>
      <c r="AX63" s="279">
        <v>0</v>
      </c>
      <c r="AY63" s="274">
        <v>107596</v>
      </c>
      <c r="AZ63" s="274"/>
      <c r="BA63" s="279">
        <v>0</v>
      </c>
      <c r="BB63" s="279"/>
      <c r="BC63" s="279"/>
      <c r="BD63" s="279">
        <v>116420</v>
      </c>
      <c r="BE63" s="274">
        <v>35462</v>
      </c>
      <c r="BF63" s="279">
        <v>0</v>
      </c>
      <c r="BG63" s="279"/>
      <c r="BH63" s="279">
        <v>898594</v>
      </c>
      <c r="BI63" s="279"/>
      <c r="BJ63" s="279">
        <v>122188</v>
      </c>
      <c r="BK63" s="279">
        <v>146468</v>
      </c>
      <c r="BL63" s="279">
        <v>222</v>
      </c>
      <c r="BM63" s="279"/>
      <c r="BN63" s="279">
        <v>343926</v>
      </c>
      <c r="BO63" s="279">
        <v>2197</v>
      </c>
      <c r="BP63" s="279">
        <v>88925</v>
      </c>
      <c r="BQ63" s="279"/>
      <c r="BR63" s="279">
        <v>39111</v>
      </c>
      <c r="BS63" s="279"/>
      <c r="BT63" s="279">
        <v>0</v>
      </c>
      <c r="BU63" s="279"/>
      <c r="BV63" s="279">
        <v>74315</v>
      </c>
      <c r="BW63" s="279">
        <v>14300</v>
      </c>
      <c r="BX63" s="279">
        <v>47</v>
      </c>
      <c r="BY63" s="279">
        <v>1042</v>
      </c>
      <c r="BZ63" s="279"/>
      <c r="CA63" s="279"/>
      <c r="CB63" s="279">
        <v>0</v>
      </c>
      <c r="CC63" s="279">
        <v>47914</v>
      </c>
      <c r="CD63" s="24" t="s">
        <v>247</v>
      </c>
      <c r="CE63" s="25">
        <f t="shared" si="6"/>
        <v>8702149</v>
      </c>
    </row>
    <row r="64" spans="1:83" x14ac:dyDescent="0.25">
      <c r="A64" s="31" t="s">
        <v>264</v>
      </c>
      <c r="B64" s="16"/>
      <c r="C64" s="272">
        <v>8676</v>
      </c>
      <c r="D64" s="272"/>
      <c r="E64" s="272">
        <v>279091</v>
      </c>
      <c r="F64" s="272"/>
      <c r="G64" s="272"/>
      <c r="H64" s="272"/>
      <c r="I64" s="272"/>
      <c r="J64" s="272"/>
      <c r="K64" s="272"/>
      <c r="L64" s="272"/>
      <c r="M64" s="272"/>
      <c r="N64" s="272"/>
      <c r="O64" s="272">
        <v>204146</v>
      </c>
      <c r="P64" s="274">
        <v>9271746</v>
      </c>
      <c r="Q64" s="274">
        <v>1983</v>
      </c>
      <c r="R64" s="274">
        <v>71661</v>
      </c>
      <c r="S64" s="279">
        <v>147352</v>
      </c>
      <c r="T64" s="279"/>
      <c r="U64" s="275">
        <v>1634356</v>
      </c>
      <c r="V64" s="274">
        <v>18619</v>
      </c>
      <c r="W64" s="274">
        <v>60579</v>
      </c>
      <c r="X64" s="274">
        <v>134998</v>
      </c>
      <c r="Y64" s="274">
        <v>227844</v>
      </c>
      <c r="Z64" s="274">
        <v>16680</v>
      </c>
      <c r="AA64" s="274">
        <v>96169</v>
      </c>
      <c r="AB64" s="280">
        <v>1571295</v>
      </c>
      <c r="AC64" s="274">
        <v>130615</v>
      </c>
      <c r="AD64" s="274"/>
      <c r="AE64" s="274">
        <v>27881</v>
      </c>
      <c r="AF64" s="274"/>
      <c r="AG64" s="274">
        <v>415121</v>
      </c>
      <c r="AH64" s="274"/>
      <c r="AI64" s="274"/>
      <c r="AJ64" s="274">
        <v>1415450</v>
      </c>
      <c r="AK64" s="274"/>
      <c r="AL64" s="274">
        <v>2466</v>
      </c>
      <c r="AM64" s="274"/>
      <c r="AN64" s="274"/>
      <c r="AO64" s="274"/>
      <c r="AP64" s="274"/>
      <c r="AQ64" s="274"/>
      <c r="AR64" s="274"/>
      <c r="AS64" s="274"/>
      <c r="AT64" s="274"/>
      <c r="AU64" s="274"/>
      <c r="AV64" s="279"/>
      <c r="AW64" s="279"/>
      <c r="AX64" s="279">
        <v>0</v>
      </c>
      <c r="AY64" s="274">
        <v>600175</v>
      </c>
      <c r="AZ64" s="274"/>
      <c r="BA64" s="279">
        <v>0</v>
      </c>
      <c r="BB64" s="279"/>
      <c r="BC64" s="279"/>
      <c r="BD64" s="279">
        <v>39549</v>
      </c>
      <c r="BE64" s="274">
        <v>158662</v>
      </c>
      <c r="BF64" s="279">
        <v>241610</v>
      </c>
      <c r="BG64" s="279"/>
      <c r="BH64" s="279">
        <v>168037</v>
      </c>
      <c r="BI64" s="279"/>
      <c r="BJ64" s="279">
        <v>12355</v>
      </c>
      <c r="BK64" s="279">
        <v>16733</v>
      </c>
      <c r="BL64" s="279">
        <v>46851</v>
      </c>
      <c r="BM64" s="279"/>
      <c r="BN64" s="279">
        <v>16973</v>
      </c>
      <c r="BO64" s="279">
        <v>18985</v>
      </c>
      <c r="BP64" s="279">
        <v>9342</v>
      </c>
      <c r="BQ64" s="279"/>
      <c r="BR64" s="279">
        <v>11116</v>
      </c>
      <c r="BS64" s="279"/>
      <c r="BT64" s="279">
        <v>0</v>
      </c>
      <c r="BU64" s="279"/>
      <c r="BV64" s="279">
        <v>7429</v>
      </c>
      <c r="BW64" s="279">
        <v>0</v>
      </c>
      <c r="BX64" s="279">
        <v>1896</v>
      </c>
      <c r="BY64" s="279">
        <v>3611</v>
      </c>
      <c r="BZ64" s="279"/>
      <c r="CA64" s="279"/>
      <c r="CB64" s="279">
        <v>1495</v>
      </c>
      <c r="CC64" s="279">
        <v>-18239</v>
      </c>
      <c r="CD64" s="24" t="s">
        <v>247</v>
      </c>
      <c r="CE64" s="25">
        <f t="shared" si="6"/>
        <v>17073308</v>
      </c>
    </row>
    <row r="65" spans="1:83" x14ac:dyDescent="0.25">
      <c r="A65" s="31" t="s">
        <v>265</v>
      </c>
      <c r="B65" s="16"/>
      <c r="C65" s="272">
        <v>4</v>
      </c>
      <c r="D65" s="272"/>
      <c r="E65" s="272">
        <v>4734</v>
      </c>
      <c r="F65" s="272"/>
      <c r="G65" s="272"/>
      <c r="H65" s="272"/>
      <c r="I65" s="272"/>
      <c r="J65" s="272"/>
      <c r="K65" s="272"/>
      <c r="L65" s="272"/>
      <c r="M65" s="272"/>
      <c r="N65" s="272"/>
      <c r="O65" s="272">
        <v>746</v>
      </c>
      <c r="P65" s="274">
        <v>1638</v>
      </c>
      <c r="Q65" s="274">
        <v>0</v>
      </c>
      <c r="R65" s="274">
        <v>0</v>
      </c>
      <c r="S65" s="279">
        <v>0</v>
      </c>
      <c r="T65" s="279"/>
      <c r="U65" s="275">
        <v>2118</v>
      </c>
      <c r="V65" s="274">
        <v>0</v>
      </c>
      <c r="W65" s="274">
        <v>0</v>
      </c>
      <c r="X65" s="274">
        <v>1009</v>
      </c>
      <c r="Y65" s="274">
        <v>2628</v>
      </c>
      <c r="Z65" s="274">
        <v>0</v>
      </c>
      <c r="AA65" s="274">
        <v>0</v>
      </c>
      <c r="AB65" s="280">
        <v>180</v>
      </c>
      <c r="AC65" s="274">
        <v>737</v>
      </c>
      <c r="AD65" s="274"/>
      <c r="AE65" s="274">
        <v>0</v>
      </c>
      <c r="AF65" s="274"/>
      <c r="AG65" s="274">
        <v>2518</v>
      </c>
      <c r="AH65" s="274"/>
      <c r="AI65" s="274"/>
      <c r="AJ65" s="274">
        <v>29434</v>
      </c>
      <c r="AK65" s="274"/>
      <c r="AL65" s="274">
        <v>0</v>
      </c>
      <c r="AM65" s="274"/>
      <c r="AN65" s="274"/>
      <c r="AO65" s="274"/>
      <c r="AP65" s="274"/>
      <c r="AQ65" s="274"/>
      <c r="AR65" s="274"/>
      <c r="AS65" s="274"/>
      <c r="AT65" s="274"/>
      <c r="AU65" s="274"/>
      <c r="AV65" s="279"/>
      <c r="AW65" s="279"/>
      <c r="AX65" s="279">
        <v>0</v>
      </c>
      <c r="AY65" s="274">
        <v>784</v>
      </c>
      <c r="AZ65" s="274"/>
      <c r="BA65" s="279">
        <v>0</v>
      </c>
      <c r="BB65" s="279"/>
      <c r="BC65" s="279"/>
      <c r="BD65" s="279">
        <v>70</v>
      </c>
      <c r="BE65" s="274">
        <v>884555</v>
      </c>
      <c r="BF65" s="279">
        <v>27619</v>
      </c>
      <c r="BG65" s="279"/>
      <c r="BH65" s="279">
        <v>134264</v>
      </c>
      <c r="BI65" s="279"/>
      <c r="BJ65" s="279">
        <v>0</v>
      </c>
      <c r="BK65" s="279">
        <v>0</v>
      </c>
      <c r="BL65" s="279">
        <v>75</v>
      </c>
      <c r="BM65" s="279"/>
      <c r="BN65" s="279">
        <v>2323</v>
      </c>
      <c r="BO65" s="279">
        <v>0</v>
      </c>
      <c r="BP65" s="279">
        <v>0</v>
      </c>
      <c r="BQ65" s="279"/>
      <c r="BR65" s="279">
        <v>0</v>
      </c>
      <c r="BS65" s="279"/>
      <c r="BT65" s="279">
        <v>504</v>
      </c>
      <c r="BU65" s="279"/>
      <c r="BV65" s="279">
        <v>0</v>
      </c>
      <c r="BW65" s="279">
        <v>0</v>
      </c>
      <c r="BX65" s="279">
        <v>0</v>
      </c>
      <c r="BY65" s="279">
        <v>253</v>
      </c>
      <c r="BZ65" s="279"/>
      <c r="CA65" s="279"/>
      <c r="CB65" s="279">
        <v>0</v>
      </c>
      <c r="CC65" s="279">
        <v>257303</v>
      </c>
      <c r="CD65" s="24" t="s">
        <v>247</v>
      </c>
      <c r="CE65" s="25">
        <f t="shared" si="6"/>
        <v>1353496</v>
      </c>
    </row>
    <row r="66" spans="1:83" x14ac:dyDescent="0.25">
      <c r="A66" s="31" t="s">
        <v>266</v>
      </c>
      <c r="B66" s="16"/>
      <c r="C66" s="272">
        <v>32765</v>
      </c>
      <c r="D66" s="272"/>
      <c r="E66" s="272">
        <v>69979</v>
      </c>
      <c r="F66" s="272"/>
      <c r="G66" s="272"/>
      <c r="H66" s="272"/>
      <c r="I66" s="272"/>
      <c r="J66" s="272"/>
      <c r="K66" s="272"/>
      <c r="L66" s="272"/>
      <c r="M66" s="272"/>
      <c r="N66" s="272"/>
      <c r="O66" s="272">
        <v>51811</v>
      </c>
      <c r="P66" s="274">
        <v>228721</v>
      </c>
      <c r="Q66" s="274">
        <v>0</v>
      </c>
      <c r="R66" s="274">
        <v>0</v>
      </c>
      <c r="S66" s="279">
        <v>0</v>
      </c>
      <c r="T66" s="279"/>
      <c r="U66" s="275">
        <v>89</v>
      </c>
      <c r="V66" s="274">
        <v>886945</v>
      </c>
      <c r="W66" s="274">
        <v>3264</v>
      </c>
      <c r="X66" s="274">
        <v>750</v>
      </c>
      <c r="Y66" s="274">
        <v>269612</v>
      </c>
      <c r="Z66" s="274">
        <v>11260</v>
      </c>
      <c r="AA66" s="274">
        <v>11408</v>
      </c>
      <c r="AB66" s="280">
        <v>605100</v>
      </c>
      <c r="AC66" s="274">
        <v>28491</v>
      </c>
      <c r="AD66" s="274"/>
      <c r="AE66" s="274">
        <v>0</v>
      </c>
      <c r="AF66" s="274"/>
      <c r="AG66" s="274">
        <v>65747</v>
      </c>
      <c r="AH66" s="274"/>
      <c r="AI66" s="274"/>
      <c r="AJ66" s="274">
        <v>1601377</v>
      </c>
      <c r="AK66" s="274"/>
      <c r="AL66" s="274">
        <v>0</v>
      </c>
      <c r="AM66" s="274"/>
      <c r="AN66" s="274"/>
      <c r="AO66" s="274"/>
      <c r="AP66" s="274"/>
      <c r="AQ66" s="274"/>
      <c r="AR66" s="274"/>
      <c r="AS66" s="274"/>
      <c r="AT66" s="274"/>
      <c r="AU66" s="274"/>
      <c r="AV66" s="279"/>
      <c r="AW66" s="279"/>
      <c r="AX66" s="279">
        <v>0</v>
      </c>
      <c r="AY66" s="274">
        <v>0</v>
      </c>
      <c r="AZ66" s="274"/>
      <c r="BA66" s="279">
        <v>0</v>
      </c>
      <c r="BB66" s="279"/>
      <c r="BC66" s="279"/>
      <c r="BD66" s="279">
        <v>4812</v>
      </c>
      <c r="BE66" s="274">
        <v>164371</v>
      </c>
      <c r="BF66" s="279">
        <v>109836</v>
      </c>
      <c r="BG66" s="279"/>
      <c r="BH66" s="279">
        <v>560220</v>
      </c>
      <c r="BI66" s="279"/>
      <c r="BJ66" s="279">
        <v>2500</v>
      </c>
      <c r="BK66" s="279">
        <v>104858</v>
      </c>
      <c r="BL66" s="279">
        <v>4336</v>
      </c>
      <c r="BM66" s="279"/>
      <c r="BN66" s="279">
        <v>107238</v>
      </c>
      <c r="BO66" s="279">
        <v>0</v>
      </c>
      <c r="BP66" s="279">
        <v>124159</v>
      </c>
      <c r="BQ66" s="279"/>
      <c r="BR66" s="279">
        <v>117601</v>
      </c>
      <c r="BS66" s="279"/>
      <c r="BT66" s="279">
        <v>0</v>
      </c>
      <c r="BU66" s="279"/>
      <c r="BV66" s="279">
        <v>327473</v>
      </c>
      <c r="BW66" s="279">
        <v>26125</v>
      </c>
      <c r="BX66" s="279">
        <v>128944</v>
      </c>
      <c r="BY66" s="279">
        <v>114638</v>
      </c>
      <c r="BZ66" s="279"/>
      <c r="CA66" s="279"/>
      <c r="CB66" s="279">
        <v>0</v>
      </c>
      <c r="CC66" s="279">
        <v>87859</v>
      </c>
      <c r="CD66" s="24" t="s">
        <v>247</v>
      </c>
      <c r="CE66" s="25">
        <f t="shared" si="6"/>
        <v>5852289</v>
      </c>
    </row>
    <row r="67" spans="1:83" x14ac:dyDescent="0.25">
      <c r="A67" s="31" t="s">
        <v>15</v>
      </c>
      <c r="B67" s="16"/>
      <c r="C67" s="25">
        <f t="shared" ref="C67:AH67" si="10">ROUND(C51+C52,0)</f>
        <v>66483</v>
      </c>
      <c r="D67" s="25">
        <f t="shared" si="10"/>
        <v>0</v>
      </c>
      <c r="E67" s="25">
        <f t="shared" si="10"/>
        <v>286416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85435</v>
      </c>
      <c r="P67" s="25">
        <f t="shared" si="10"/>
        <v>395813</v>
      </c>
      <c r="Q67" s="25">
        <f t="shared" si="10"/>
        <v>6304</v>
      </c>
      <c r="R67" s="25">
        <f t="shared" si="10"/>
        <v>3527</v>
      </c>
      <c r="S67" s="25">
        <f t="shared" si="10"/>
        <v>47849</v>
      </c>
      <c r="T67" s="25">
        <f t="shared" si="10"/>
        <v>0</v>
      </c>
      <c r="U67" s="25">
        <f t="shared" si="10"/>
        <v>63391</v>
      </c>
      <c r="V67" s="25">
        <f t="shared" si="10"/>
        <v>56</v>
      </c>
      <c r="W67" s="25">
        <f t="shared" si="10"/>
        <v>21946</v>
      </c>
      <c r="X67" s="25">
        <f t="shared" si="10"/>
        <v>18007</v>
      </c>
      <c r="Y67" s="25">
        <f t="shared" si="10"/>
        <v>238315</v>
      </c>
      <c r="Z67" s="25">
        <f t="shared" si="10"/>
        <v>51642</v>
      </c>
      <c r="AA67" s="25">
        <f t="shared" si="10"/>
        <v>7239</v>
      </c>
      <c r="AB67" s="25">
        <f t="shared" si="10"/>
        <v>13121</v>
      </c>
      <c r="AC67" s="25">
        <f t="shared" si="10"/>
        <v>57626</v>
      </c>
      <c r="AD67" s="25">
        <f t="shared" si="10"/>
        <v>0</v>
      </c>
      <c r="AE67" s="25">
        <f t="shared" si="10"/>
        <v>42764</v>
      </c>
      <c r="AF67" s="25">
        <f t="shared" si="10"/>
        <v>0</v>
      </c>
      <c r="AG67" s="25">
        <f t="shared" si="10"/>
        <v>171325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342201</v>
      </c>
      <c r="AK67" s="25">
        <f t="shared" si="11"/>
        <v>0</v>
      </c>
      <c r="AL67" s="25">
        <f t="shared" si="11"/>
        <v>4743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33375</v>
      </c>
      <c r="AZ67" s="25">
        <f t="shared" si="11"/>
        <v>0</v>
      </c>
      <c r="BA67" s="25">
        <f t="shared" si="11"/>
        <v>1605</v>
      </c>
      <c r="BB67" s="25">
        <f t="shared" si="11"/>
        <v>0</v>
      </c>
      <c r="BC67" s="25">
        <f t="shared" si="11"/>
        <v>0</v>
      </c>
      <c r="BD67" s="25">
        <f t="shared" si="11"/>
        <v>28649</v>
      </c>
      <c r="BE67" s="25">
        <f t="shared" si="11"/>
        <v>224642</v>
      </c>
      <c r="BF67" s="25">
        <f t="shared" si="11"/>
        <v>21559</v>
      </c>
      <c r="BG67" s="25">
        <f t="shared" si="11"/>
        <v>0</v>
      </c>
      <c r="BH67" s="25">
        <f t="shared" si="11"/>
        <v>919666</v>
      </c>
      <c r="BI67" s="25">
        <f t="shared" si="11"/>
        <v>0</v>
      </c>
      <c r="BJ67" s="25">
        <f t="shared" si="11"/>
        <v>32520</v>
      </c>
      <c r="BK67" s="25">
        <f t="shared" si="11"/>
        <v>19495</v>
      </c>
      <c r="BL67" s="25">
        <f t="shared" si="11"/>
        <v>91455</v>
      </c>
      <c r="BM67" s="25">
        <f t="shared" si="11"/>
        <v>0</v>
      </c>
      <c r="BN67" s="25">
        <f t="shared" si="11"/>
        <v>10097</v>
      </c>
      <c r="BO67" s="25">
        <f t="shared" ref="BO67:CC67" si="12">ROUND(BO51+BO52,0)</f>
        <v>3116</v>
      </c>
      <c r="BP67" s="25">
        <f t="shared" si="12"/>
        <v>13455</v>
      </c>
      <c r="BQ67" s="25">
        <f t="shared" si="12"/>
        <v>0</v>
      </c>
      <c r="BR67" s="25">
        <f t="shared" si="12"/>
        <v>7521</v>
      </c>
      <c r="BS67" s="25">
        <f t="shared" si="12"/>
        <v>0</v>
      </c>
      <c r="BT67" s="25">
        <f t="shared" si="12"/>
        <v>2187</v>
      </c>
      <c r="BU67" s="25">
        <f t="shared" si="12"/>
        <v>0</v>
      </c>
      <c r="BV67" s="25">
        <f t="shared" si="12"/>
        <v>7977</v>
      </c>
      <c r="BW67" s="25">
        <f t="shared" si="12"/>
        <v>1376</v>
      </c>
      <c r="BX67" s="25">
        <f t="shared" si="12"/>
        <v>2559</v>
      </c>
      <c r="BY67" s="25">
        <f t="shared" si="12"/>
        <v>7255</v>
      </c>
      <c r="BZ67" s="25">
        <f t="shared" si="12"/>
        <v>0</v>
      </c>
      <c r="CA67" s="25">
        <f t="shared" si="12"/>
        <v>0</v>
      </c>
      <c r="CB67" s="25">
        <f t="shared" si="12"/>
        <v>3597</v>
      </c>
      <c r="CC67" s="25">
        <f t="shared" si="12"/>
        <v>2218634</v>
      </c>
      <c r="CD67" s="24" t="s">
        <v>247</v>
      </c>
      <c r="CE67" s="25">
        <f t="shared" si="6"/>
        <v>5574943</v>
      </c>
    </row>
    <row r="68" spans="1:83" x14ac:dyDescent="0.25">
      <c r="A68" s="31" t="s">
        <v>267</v>
      </c>
      <c r="B68" s="25"/>
      <c r="C68" s="272">
        <v>0</v>
      </c>
      <c r="D68" s="272"/>
      <c r="E68" s="272">
        <v>10141</v>
      </c>
      <c r="F68" s="272"/>
      <c r="G68" s="272"/>
      <c r="H68" s="272"/>
      <c r="I68" s="272"/>
      <c r="J68" s="272"/>
      <c r="K68" s="272"/>
      <c r="L68" s="272"/>
      <c r="M68" s="272"/>
      <c r="N68" s="272"/>
      <c r="O68" s="272">
        <v>0</v>
      </c>
      <c r="P68" s="274">
        <v>647516</v>
      </c>
      <c r="Q68" s="274">
        <v>0</v>
      </c>
      <c r="R68" s="274">
        <v>0</v>
      </c>
      <c r="S68" s="279">
        <v>0</v>
      </c>
      <c r="T68" s="279"/>
      <c r="U68" s="275">
        <v>713203</v>
      </c>
      <c r="V68" s="274">
        <v>0</v>
      </c>
      <c r="W68" s="274">
        <v>0</v>
      </c>
      <c r="X68" s="274">
        <v>0</v>
      </c>
      <c r="Y68" s="274">
        <v>0</v>
      </c>
      <c r="Z68" s="274">
        <v>0</v>
      </c>
      <c r="AA68" s="274">
        <v>0</v>
      </c>
      <c r="AB68" s="280">
        <v>200263</v>
      </c>
      <c r="AC68" s="274">
        <v>0</v>
      </c>
      <c r="AD68" s="274"/>
      <c r="AE68" s="274">
        <v>0</v>
      </c>
      <c r="AF68" s="274"/>
      <c r="AG68" s="274">
        <v>0</v>
      </c>
      <c r="AH68" s="274"/>
      <c r="AI68" s="274"/>
      <c r="AJ68" s="274">
        <v>57369</v>
      </c>
      <c r="AK68" s="274"/>
      <c r="AL68" s="274">
        <v>0</v>
      </c>
      <c r="AM68" s="274"/>
      <c r="AN68" s="274"/>
      <c r="AO68" s="274"/>
      <c r="AP68" s="274"/>
      <c r="AQ68" s="274"/>
      <c r="AR68" s="274"/>
      <c r="AS68" s="274"/>
      <c r="AT68" s="274"/>
      <c r="AU68" s="274"/>
      <c r="AV68" s="279"/>
      <c r="AW68" s="279"/>
      <c r="AX68" s="279">
        <v>144208</v>
      </c>
      <c r="AY68" s="274">
        <v>-689</v>
      </c>
      <c r="AZ68" s="274"/>
      <c r="BA68" s="279">
        <v>0</v>
      </c>
      <c r="BB68" s="279"/>
      <c r="BC68" s="279"/>
      <c r="BD68" s="279">
        <v>0</v>
      </c>
      <c r="BE68" s="274">
        <v>2424</v>
      </c>
      <c r="BF68" s="279">
        <v>0</v>
      </c>
      <c r="BG68" s="279"/>
      <c r="BH68" s="279">
        <v>270</v>
      </c>
      <c r="BI68" s="279"/>
      <c r="BJ68" s="279">
        <v>0</v>
      </c>
      <c r="BK68" s="279">
        <v>0</v>
      </c>
      <c r="BL68" s="279">
        <v>0</v>
      </c>
      <c r="BM68" s="279"/>
      <c r="BN68" s="279">
        <v>-484300</v>
      </c>
      <c r="BO68" s="279">
        <v>0</v>
      </c>
      <c r="BP68" s="279">
        <v>0</v>
      </c>
      <c r="BQ68" s="279"/>
      <c r="BR68" s="279">
        <v>0</v>
      </c>
      <c r="BS68" s="279"/>
      <c r="BT68" s="279">
        <v>0</v>
      </c>
      <c r="BU68" s="279"/>
      <c r="BV68" s="279">
        <v>0</v>
      </c>
      <c r="BW68" s="279">
        <v>0</v>
      </c>
      <c r="BX68" s="279">
        <v>0</v>
      </c>
      <c r="BY68" s="279">
        <v>0</v>
      </c>
      <c r="BZ68" s="279"/>
      <c r="CA68" s="279"/>
      <c r="CB68" s="279">
        <v>0</v>
      </c>
      <c r="CC68" s="279">
        <v>-11581</v>
      </c>
      <c r="CD68" s="24" t="s">
        <v>247</v>
      </c>
      <c r="CE68" s="25">
        <f t="shared" si="6"/>
        <v>1278824</v>
      </c>
    </row>
    <row r="69" spans="1:83" x14ac:dyDescent="0.25">
      <c r="A69" s="31" t="s">
        <v>268</v>
      </c>
      <c r="B69" s="16"/>
      <c r="C69" s="25">
        <f t="shared" ref="C69:AH69" si="13">SUM(C70:C83)</f>
        <v>196952</v>
      </c>
      <c r="D69" s="25">
        <f t="shared" si="13"/>
        <v>0</v>
      </c>
      <c r="E69" s="25">
        <f t="shared" si="13"/>
        <v>236689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395522</v>
      </c>
      <c r="P69" s="25">
        <f t="shared" si="13"/>
        <v>1950567</v>
      </c>
      <c r="Q69" s="25">
        <f t="shared" si="13"/>
        <v>196230</v>
      </c>
      <c r="R69" s="25">
        <f t="shared" si="13"/>
        <v>42</v>
      </c>
      <c r="S69" s="25">
        <f t="shared" si="13"/>
        <v>228567</v>
      </c>
      <c r="T69" s="25">
        <f t="shared" si="13"/>
        <v>0</v>
      </c>
      <c r="U69" s="25">
        <f t="shared" si="13"/>
        <v>797896</v>
      </c>
      <c r="V69" s="25">
        <f t="shared" si="13"/>
        <v>0</v>
      </c>
      <c r="W69" s="25">
        <f t="shared" si="13"/>
        <v>139122</v>
      </c>
      <c r="X69" s="25">
        <f t="shared" si="13"/>
        <v>195430</v>
      </c>
      <c r="Y69" s="25">
        <f t="shared" si="13"/>
        <v>630523</v>
      </c>
      <c r="Z69" s="25">
        <f t="shared" si="13"/>
        <v>6755</v>
      </c>
      <c r="AA69" s="25">
        <f t="shared" si="13"/>
        <v>29609</v>
      </c>
      <c r="AB69" s="25">
        <f t="shared" si="13"/>
        <v>32261</v>
      </c>
      <c r="AC69" s="25">
        <f t="shared" si="13"/>
        <v>46988</v>
      </c>
      <c r="AD69" s="25">
        <f t="shared" si="13"/>
        <v>0</v>
      </c>
      <c r="AE69" s="25">
        <f t="shared" si="13"/>
        <v>20241</v>
      </c>
      <c r="AF69" s="25">
        <f t="shared" si="13"/>
        <v>0</v>
      </c>
      <c r="AG69" s="25">
        <f t="shared" si="13"/>
        <v>347496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646075</v>
      </c>
      <c r="AK69" s="25">
        <f t="shared" si="14"/>
        <v>0</v>
      </c>
      <c r="AL69" s="25">
        <f t="shared" si="14"/>
        <v>5807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46225</v>
      </c>
      <c r="AY69" s="25">
        <f t="shared" si="14"/>
        <v>136987</v>
      </c>
      <c r="AZ69" s="25">
        <f t="shared" si="14"/>
        <v>0</v>
      </c>
      <c r="BA69" s="25">
        <f t="shared" si="14"/>
        <v>331986</v>
      </c>
      <c r="BB69" s="25">
        <f t="shared" si="14"/>
        <v>0</v>
      </c>
      <c r="BC69" s="25">
        <f t="shared" si="14"/>
        <v>0</v>
      </c>
      <c r="BD69" s="25">
        <f t="shared" si="14"/>
        <v>1316</v>
      </c>
      <c r="BE69" s="25">
        <f t="shared" si="14"/>
        <v>696278</v>
      </c>
      <c r="BF69" s="25">
        <f t="shared" si="14"/>
        <v>207123</v>
      </c>
      <c r="BG69" s="25">
        <f t="shared" si="14"/>
        <v>0</v>
      </c>
      <c r="BH69" s="25">
        <f t="shared" si="14"/>
        <v>1943843</v>
      </c>
      <c r="BI69" s="25">
        <f t="shared" si="14"/>
        <v>0</v>
      </c>
      <c r="BJ69" s="25">
        <f t="shared" si="14"/>
        <v>203271</v>
      </c>
      <c r="BK69" s="25">
        <f t="shared" si="14"/>
        <v>474189</v>
      </c>
      <c r="BL69" s="25">
        <f t="shared" si="14"/>
        <v>18936</v>
      </c>
      <c r="BM69" s="25">
        <f t="shared" si="14"/>
        <v>0</v>
      </c>
      <c r="BN69" s="25">
        <f t="shared" si="14"/>
        <v>490303</v>
      </c>
      <c r="BO69" s="25">
        <f t="shared" ref="BO69:CE69" si="15">SUM(BO70:BO83)</f>
        <v>79163</v>
      </c>
      <c r="BP69" s="25">
        <f t="shared" si="15"/>
        <v>2418</v>
      </c>
      <c r="BQ69" s="25">
        <f t="shared" si="15"/>
        <v>0</v>
      </c>
      <c r="BR69" s="25">
        <f t="shared" si="15"/>
        <v>105795</v>
      </c>
      <c r="BS69" s="25">
        <f t="shared" si="15"/>
        <v>0</v>
      </c>
      <c r="BT69" s="25">
        <f t="shared" si="15"/>
        <v>105</v>
      </c>
      <c r="BU69" s="25">
        <f t="shared" si="15"/>
        <v>0</v>
      </c>
      <c r="BV69" s="25">
        <f t="shared" si="15"/>
        <v>153545</v>
      </c>
      <c r="BW69" s="25">
        <f t="shared" si="15"/>
        <v>2747</v>
      </c>
      <c r="BX69" s="25">
        <f t="shared" si="15"/>
        <v>11769</v>
      </c>
      <c r="BY69" s="25">
        <f t="shared" si="15"/>
        <v>22789</v>
      </c>
      <c r="BZ69" s="25">
        <f t="shared" si="15"/>
        <v>0</v>
      </c>
      <c r="CA69" s="25">
        <f t="shared" si="15"/>
        <v>0</v>
      </c>
      <c r="CB69" s="25">
        <f t="shared" si="15"/>
        <v>-194</v>
      </c>
      <c r="CC69" s="25">
        <f t="shared" si="15"/>
        <v>1489121</v>
      </c>
      <c r="CD69" s="25">
        <f t="shared" si="15"/>
        <v>66750</v>
      </c>
      <c r="CE69" s="25">
        <f t="shared" si="15"/>
        <v>12587237</v>
      </c>
    </row>
    <row r="70" spans="1:83" x14ac:dyDescent="0.25">
      <c r="A70" s="26" t="s">
        <v>269</v>
      </c>
      <c r="B70" s="27"/>
      <c r="C70" s="281">
        <v>0</v>
      </c>
      <c r="D70" s="281"/>
      <c r="E70" s="281">
        <v>0</v>
      </c>
      <c r="F70" s="281"/>
      <c r="G70" s="281"/>
      <c r="H70" s="281"/>
      <c r="I70" s="281"/>
      <c r="J70" s="281"/>
      <c r="K70" s="281"/>
      <c r="L70" s="281"/>
      <c r="M70" s="281"/>
      <c r="N70" s="281"/>
      <c r="O70" s="281">
        <v>0</v>
      </c>
      <c r="P70" s="281">
        <v>0</v>
      </c>
      <c r="Q70" s="281">
        <v>0</v>
      </c>
      <c r="R70" s="281">
        <v>0</v>
      </c>
      <c r="S70" s="281">
        <v>0</v>
      </c>
      <c r="T70" s="281"/>
      <c r="U70" s="281">
        <v>210713</v>
      </c>
      <c r="V70" s="281">
        <v>0</v>
      </c>
      <c r="W70" s="281">
        <v>0</v>
      </c>
      <c r="X70" s="281">
        <v>0</v>
      </c>
      <c r="Y70" s="281">
        <v>0</v>
      </c>
      <c r="Z70" s="281">
        <v>0</v>
      </c>
      <c r="AA70" s="281">
        <v>0</v>
      </c>
      <c r="AB70" s="281">
        <v>0</v>
      </c>
      <c r="AC70" s="281">
        <v>0</v>
      </c>
      <c r="AD70" s="281"/>
      <c r="AE70" s="281">
        <v>0</v>
      </c>
      <c r="AF70" s="281"/>
      <c r="AG70" s="281">
        <v>0</v>
      </c>
      <c r="AH70" s="281"/>
      <c r="AI70" s="281"/>
      <c r="AJ70" s="281">
        <v>0</v>
      </c>
      <c r="AK70" s="281"/>
      <c r="AL70" s="281">
        <v>0</v>
      </c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>
        <v>0</v>
      </c>
      <c r="AY70" s="281">
        <v>0</v>
      </c>
      <c r="AZ70" s="281"/>
      <c r="BA70" s="281">
        <v>0</v>
      </c>
      <c r="BB70" s="281"/>
      <c r="BC70" s="281"/>
      <c r="BD70" s="281">
        <v>0</v>
      </c>
      <c r="BE70" s="281">
        <v>0</v>
      </c>
      <c r="BF70" s="281">
        <v>0</v>
      </c>
      <c r="BG70" s="281"/>
      <c r="BH70" s="281">
        <v>0</v>
      </c>
      <c r="BI70" s="281"/>
      <c r="BJ70" s="281">
        <v>0</v>
      </c>
      <c r="BK70" s="281">
        <v>0</v>
      </c>
      <c r="BL70" s="281">
        <v>0</v>
      </c>
      <c r="BM70" s="281"/>
      <c r="BN70" s="281">
        <v>0</v>
      </c>
      <c r="BO70" s="281">
        <v>0</v>
      </c>
      <c r="BP70" s="281">
        <v>0</v>
      </c>
      <c r="BQ70" s="281"/>
      <c r="BR70" s="281">
        <v>0</v>
      </c>
      <c r="BS70" s="281"/>
      <c r="BT70" s="281">
        <v>0</v>
      </c>
      <c r="BU70" s="281"/>
      <c r="BV70" s="281">
        <v>0</v>
      </c>
      <c r="BW70" s="281">
        <v>0</v>
      </c>
      <c r="BX70" s="281">
        <v>0</v>
      </c>
      <c r="BY70" s="281">
        <v>0</v>
      </c>
      <c r="BZ70" s="281"/>
      <c r="CA70" s="281"/>
      <c r="CB70" s="281">
        <v>0</v>
      </c>
      <c r="CC70" s="281">
        <v>0</v>
      </c>
      <c r="CD70" s="281">
        <v>0</v>
      </c>
      <c r="CE70" s="25">
        <f t="shared" ref="CE70:CE85" si="16">SUM(C70:CD70)</f>
        <v>210713</v>
      </c>
    </row>
    <row r="71" spans="1:83" x14ac:dyDescent="0.25">
      <c r="A71" s="26" t="s">
        <v>270</v>
      </c>
      <c r="B71" s="27"/>
      <c r="C71" s="281">
        <v>173529</v>
      </c>
      <c r="D71" s="281"/>
      <c r="E71" s="281">
        <v>66230</v>
      </c>
      <c r="F71" s="281"/>
      <c r="G71" s="281"/>
      <c r="H71" s="281"/>
      <c r="I71" s="281"/>
      <c r="J71" s="281"/>
      <c r="K71" s="281"/>
      <c r="L71" s="281"/>
      <c r="M71" s="281"/>
      <c r="N71" s="281"/>
      <c r="O71" s="281">
        <v>301054</v>
      </c>
      <c r="P71" s="281">
        <v>1562871</v>
      </c>
      <c r="Q71" s="281">
        <v>161920</v>
      </c>
      <c r="R71" s="281">
        <v>0</v>
      </c>
      <c r="S71" s="281">
        <v>170679</v>
      </c>
      <c r="T71" s="281"/>
      <c r="U71" s="281">
        <v>22318</v>
      </c>
      <c r="V71" s="281">
        <v>0</v>
      </c>
      <c r="W71" s="281">
        <v>0</v>
      </c>
      <c r="X71" s="281">
        <v>46056</v>
      </c>
      <c r="Y71" s="281">
        <v>260654</v>
      </c>
      <c r="Z71" s="281">
        <v>0</v>
      </c>
      <c r="AA71" s="281">
        <v>0</v>
      </c>
      <c r="AB71" s="281">
        <v>0</v>
      </c>
      <c r="AC71" s="281">
        <v>9569</v>
      </c>
      <c r="AD71" s="281"/>
      <c r="AE71" s="281">
        <v>523</v>
      </c>
      <c r="AF71" s="281"/>
      <c r="AG71" s="281">
        <v>226694</v>
      </c>
      <c r="AH71" s="281"/>
      <c r="AI71" s="281"/>
      <c r="AJ71" s="281">
        <v>3400</v>
      </c>
      <c r="AK71" s="281"/>
      <c r="AL71" s="281">
        <v>-3532</v>
      </c>
      <c r="AM71" s="281"/>
      <c r="AN71" s="281"/>
      <c r="AO71" s="281"/>
      <c r="AP71" s="281"/>
      <c r="AQ71" s="281"/>
      <c r="AR71" s="281"/>
      <c r="AS71" s="281"/>
      <c r="AT71" s="281"/>
      <c r="AU71" s="281"/>
      <c r="AV71" s="281"/>
      <c r="AW71" s="281"/>
      <c r="AX71" s="281">
        <v>0</v>
      </c>
      <c r="AY71" s="281">
        <v>108331</v>
      </c>
      <c r="AZ71" s="281"/>
      <c r="BA71" s="281">
        <v>0</v>
      </c>
      <c r="BB71" s="281"/>
      <c r="BC71" s="281"/>
      <c r="BD71" s="281">
        <v>0</v>
      </c>
      <c r="BE71" s="281">
        <v>0</v>
      </c>
      <c r="BF71" s="281">
        <v>179928</v>
      </c>
      <c r="BG71" s="281"/>
      <c r="BH71" s="281">
        <v>0</v>
      </c>
      <c r="BI71" s="281"/>
      <c r="BJ71" s="281">
        <v>16308</v>
      </c>
      <c r="BK71" s="281">
        <v>0</v>
      </c>
      <c r="BL71" s="281">
        <v>0</v>
      </c>
      <c r="BM71" s="281"/>
      <c r="BN71" s="281">
        <v>0</v>
      </c>
      <c r="BO71" s="281">
        <v>0</v>
      </c>
      <c r="BP71" s="281">
        <v>0</v>
      </c>
      <c r="BQ71" s="281"/>
      <c r="BR71" s="281">
        <v>0</v>
      </c>
      <c r="BS71" s="281"/>
      <c r="BT71" s="281">
        <v>0</v>
      </c>
      <c r="BU71" s="281"/>
      <c r="BV71" s="281">
        <v>150251</v>
      </c>
      <c r="BW71" s="281">
        <v>0</v>
      </c>
      <c r="BX71" s="281">
        <v>6729</v>
      </c>
      <c r="BY71" s="281">
        <v>0</v>
      </c>
      <c r="BZ71" s="281"/>
      <c r="CA71" s="281"/>
      <c r="CB71" s="281">
        <v>0</v>
      </c>
      <c r="CC71" s="281">
        <v>0</v>
      </c>
      <c r="CD71" s="281">
        <v>0</v>
      </c>
      <c r="CE71" s="25">
        <f t="shared" si="16"/>
        <v>3463512</v>
      </c>
    </row>
    <row r="72" spans="1:83" x14ac:dyDescent="0.25">
      <c r="A72" s="26" t="s">
        <v>271</v>
      </c>
      <c r="B72" s="27"/>
      <c r="C72" s="281">
        <v>-24480</v>
      </c>
      <c r="D72" s="281"/>
      <c r="E72" s="281">
        <v>0</v>
      </c>
      <c r="F72" s="281"/>
      <c r="G72" s="281"/>
      <c r="H72" s="281"/>
      <c r="I72" s="281"/>
      <c r="J72" s="281"/>
      <c r="K72" s="281"/>
      <c r="L72" s="281"/>
      <c r="M72" s="281"/>
      <c r="N72" s="281"/>
      <c r="O72" s="281">
        <v>0</v>
      </c>
      <c r="P72" s="281">
        <v>0</v>
      </c>
      <c r="Q72" s="281">
        <v>0</v>
      </c>
      <c r="R72" s="281">
        <v>0</v>
      </c>
      <c r="S72" s="281">
        <v>0</v>
      </c>
      <c r="T72" s="281"/>
      <c r="U72" s="281">
        <v>6568</v>
      </c>
      <c r="V72" s="281">
        <v>0</v>
      </c>
      <c r="W72" s="281">
        <v>0</v>
      </c>
      <c r="X72" s="281">
        <v>0</v>
      </c>
      <c r="Y72" s="281">
        <v>3105</v>
      </c>
      <c r="Z72" s="281">
        <v>0</v>
      </c>
      <c r="AA72" s="281">
        <v>0</v>
      </c>
      <c r="AB72" s="281">
        <v>14694</v>
      </c>
      <c r="AC72" s="281">
        <v>0</v>
      </c>
      <c r="AD72" s="281"/>
      <c r="AE72" s="281">
        <v>0</v>
      </c>
      <c r="AF72" s="281"/>
      <c r="AG72" s="281">
        <v>0</v>
      </c>
      <c r="AH72" s="281"/>
      <c r="AI72" s="281"/>
      <c r="AJ72" s="281">
        <v>23360</v>
      </c>
      <c r="AK72" s="281"/>
      <c r="AL72" s="281">
        <v>0</v>
      </c>
      <c r="AM72" s="281"/>
      <c r="AN72" s="281"/>
      <c r="AO72" s="281"/>
      <c r="AP72" s="281"/>
      <c r="AQ72" s="281"/>
      <c r="AR72" s="281"/>
      <c r="AS72" s="281"/>
      <c r="AT72" s="281"/>
      <c r="AU72" s="281"/>
      <c r="AV72" s="281"/>
      <c r="AW72" s="281"/>
      <c r="AX72" s="281">
        <v>0</v>
      </c>
      <c r="AY72" s="281">
        <v>377</v>
      </c>
      <c r="AZ72" s="281"/>
      <c r="BA72" s="281">
        <v>0</v>
      </c>
      <c r="BB72" s="281"/>
      <c r="BC72" s="281"/>
      <c r="BD72" s="281">
        <v>0</v>
      </c>
      <c r="BE72" s="281">
        <v>9044</v>
      </c>
      <c r="BF72" s="281">
        <v>0</v>
      </c>
      <c r="BG72" s="281"/>
      <c r="BH72" s="281">
        <v>1928138</v>
      </c>
      <c r="BI72" s="281"/>
      <c r="BJ72" s="281">
        <v>151498</v>
      </c>
      <c r="BK72" s="281">
        <v>153252</v>
      </c>
      <c r="BL72" s="281">
        <v>69</v>
      </c>
      <c r="BM72" s="281"/>
      <c r="BN72" s="281">
        <v>10734</v>
      </c>
      <c r="BO72" s="281">
        <v>0</v>
      </c>
      <c r="BP72" s="281">
        <v>1021</v>
      </c>
      <c r="BQ72" s="281"/>
      <c r="BR72" s="281">
        <v>18829</v>
      </c>
      <c r="BS72" s="281"/>
      <c r="BT72" s="281">
        <v>0</v>
      </c>
      <c r="BU72" s="281"/>
      <c r="BV72" s="281">
        <v>0</v>
      </c>
      <c r="BW72" s="281">
        <v>0</v>
      </c>
      <c r="BX72" s="281">
        <v>0</v>
      </c>
      <c r="BY72" s="281">
        <v>0</v>
      </c>
      <c r="BZ72" s="281"/>
      <c r="CA72" s="281"/>
      <c r="CB72" s="281">
        <v>0</v>
      </c>
      <c r="CC72" s="281">
        <v>689</v>
      </c>
      <c r="CD72" s="281">
        <v>0</v>
      </c>
      <c r="CE72" s="25">
        <f t="shared" si="16"/>
        <v>2296898</v>
      </c>
    </row>
    <row r="73" spans="1:83" x14ac:dyDescent="0.25">
      <c r="A73" s="26" t="s">
        <v>272</v>
      </c>
      <c r="B73" s="27"/>
      <c r="C73" s="281">
        <v>0</v>
      </c>
      <c r="D73" s="281"/>
      <c r="E73" s="281">
        <v>0</v>
      </c>
      <c r="F73" s="281"/>
      <c r="G73" s="281"/>
      <c r="H73" s="281"/>
      <c r="I73" s="281"/>
      <c r="J73" s="281"/>
      <c r="K73" s="281"/>
      <c r="L73" s="281"/>
      <c r="M73" s="281"/>
      <c r="N73" s="281"/>
      <c r="O73" s="281">
        <v>0</v>
      </c>
      <c r="P73" s="281">
        <v>0</v>
      </c>
      <c r="Q73" s="281">
        <v>0</v>
      </c>
      <c r="R73" s="281">
        <v>0</v>
      </c>
      <c r="S73" s="281">
        <v>0</v>
      </c>
      <c r="T73" s="281"/>
      <c r="U73" s="281">
        <v>0</v>
      </c>
      <c r="V73" s="281">
        <v>0</v>
      </c>
      <c r="W73" s="281">
        <v>0</v>
      </c>
      <c r="X73" s="281">
        <v>0</v>
      </c>
      <c r="Y73" s="281">
        <v>0</v>
      </c>
      <c r="Z73" s="281">
        <v>0</v>
      </c>
      <c r="AA73" s="281">
        <v>0</v>
      </c>
      <c r="AB73" s="281">
        <v>0</v>
      </c>
      <c r="AC73" s="281">
        <v>0</v>
      </c>
      <c r="AD73" s="281"/>
      <c r="AE73" s="281">
        <v>0</v>
      </c>
      <c r="AF73" s="281"/>
      <c r="AG73" s="281">
        <v>0</v>
      </c>
      <c r="AH73" s="281"/>
      <c r="AI73" s="281"/>
      <c r="AJ73" s="281">
        <v>313677</v>
      </c>
      <c r="AK73" s="281"/>
      <c r="AL73" s="281">
        <v>0</v>
      </c>
      <c r="AM73" s="281"/>
      <c r="AN73" s="281"/>
      <c r="AO73" s="281"/>
      <c r="AP73" s="281"/>
      <c r="AQ73" s="281"/>
      <c r="AR73" s="281"/>
      <c r="AS73" s="281"/>
      <c r="AT73" s="281"/>
      <c r="AU73" s="281"/>
      <c r="AV73" s="281"/>
      <c r="AW73" s="281"/>
      <c r="AX73" s="281">
        <v>0</v>
      </c>
      <c r="AY73" s="281">
        <v>983</v>
      </c>
      <c r="AZ73" s="281"/>
      <c r="BA73" s="281">
        <v>0</v>
      </c>
      <c r="BB73" s="281"/>
      <c r="BC73" s="281"/>
      <c r="BD73" s="281">
        <v>0</v>
      </c>
      <c r="BE73" s="281">
        <v>0</v>
      </c>
      <c r="BF73" s="281">
        <v>0</v>
      </c>
      <c r="BG73" s="281"/>
      <c r="BH73" s="281">
        <v>0</v>
      </c>
      <c r="BI73" s="281"/>
      <c r="BJ73" s="281">
        <v>0</v>
      </c>
      <c r="BK73" s="281">
        <v>0</v>
      </c>
      <c r="BL73" s="281">
        <v>0</v>
      </c>
      <c r="BM73" s="281"/>
      <c r="BN73" s="281">
        <v>0</v>
      </c>
      <c r="BO73" s="281">
        <v>0</v>
      </c>
      <c r="BP73" s="281">
        <v>0</v>
      </c>
      <c r="BQ73" s="281"/>
      <c r="BR73" s="281">
        <v>0</v>
      </c>
      <c r="BS73" s="281"/>
      <c r="BT73" s="281">
        <v>0</v>
      </c>
      <c r="BU73" s="281"/>
      <c r="BV73" s="281">
        <v>0</v>
      </c>
      <c r="BW73" s="281">
        <v>0</v>
      </c>
      <c r="BX73" s="281">
        <v>0</v>
      </c>
      <c r="BY73" s="281">
        <v>0</v>
      </c>
      <c r="BZ73" s="281"/>
      <c r="CA73" s="281"/>
      <c r="CB73" s="281">
        <v>0</v>
      </c>
      <c r="CC73" s="281">
        <v>908662</v>
      </c>
      <c r="CD73" s="281">
        <v>46763</v>
      </c>
      <c r="CE73" s="25">
        <f t="shared" si="16"/>
        <v>1270085</v>
      </c>
    </row>
    <row r="74" spans="1:83" x14ac:dyDescent="0.25">
      <c r="A74" s="26" t="s">
        <v>273</v>
      </c>
      <c r="B74" s="27"/>
      <c r="C74" s="281">
        <v>0</v>
      </c>
      <c r="D74" s="281"/>
      <c r="E74" s="281">
        <v>0</v>
      </c>
      <c r="F74" s="281"/>
      <c r="G74" s="281"/>
      <c r="H74" s="281"/>
      <c r="I74" s="281"/>
      <c r="J74" s="281"/>
      <c r="K74" s="281"/>
      <c r="L74" s="281"/>
      <c r="M74" s="281"/>
      <c r="N74" s="281"/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/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/>
      <c r="AE74" s="281">
        <v>0</v>
      </c>
      <c r="AF74" s="281"/>
      <c r="AG74" s="281">
        <v>0</v>
      </c>
      <c r="AH74" s="281"/>
      <c r="AI74" s="281"/>
      <c r="AJ74" s="281">
        <v>1653</v>
      </c>
      <c r="AK74" s="281"/>
      <c r="AL74" s="281">
        <v>0</v>
      </c>
      <c r="AM74" s="281"/>
      <c r="AN74" s="281"/>
      <c r="AO74" s="281"/>
      <c r="AP74" s="281"/>
      <c r="AQ74" s="281"/>
      <c r="AR74" s="281"/>
      <c r="AS74" s="281"/>
      <c r="AT74" s="281"/>
      <c r="AU74" s="281"/>
      <c r="AV74" s="281"/>
      <c r="AW74" s="281"/>
      <c r="AX74" s="281">
        <v>0</v>
      </c>
      <c r="AY74" s="281">
        <v>4397</v>
      </c>
      <c r="AZ74" s="281"/>
      <c r="BA74" s="281">
        <v>331986</v>
      </c>
      <c r="BB74" s="281"/>
      <c r="BC74" s="281"/>
      <c r="BD74" s="281">
        <v>0</v>
      </c>
      <c r="BE74" s="281">
        <v>0</v>
      </c>
      <c r="BF74" s="281">
        <v>0</v>
      </c>
      <c r="BG74" s="281"/>
      <c r="BH74" s="281">
        <v>0</v>
      </c>
      <c r="BI74" s="281"/>
      <c r="BJ74" s="281">
        <v>0</v>
      </c>
      <c r="BK74" s="281">
        <v>0</v>
      </c>
      <c r="BL74" s="281">
        <v>0</v>
      </c>
      <c r="BM74" s="281"/>
      <c r="BN74" s="281">
        <v>0</v>
      </c>
      <c r="BO74" s="281">
        <v>0</v>
      </c>
      <c r="BP74" s="281">
        <v>0</v>
      </c>
      <c r="BQ74" s="281"/>
      <c r="BR74" s="281">
        <v>0</v>
      </c>
      <c r="BS74" s="281"/>
      <c r="BT74" s="281">
        <v>0</v>
      </c>
      <c r="BU74" s="281"/>
      <c r="BV74" s="281">
        <v>0</v>
      </c>
      <c r="BW74" s="281">
        <v>0</v>
      </c>
      <c r="BX74" s="281">
        <v>0</v>
      </c>
      <c r="BY74" s="281">
        <v>0</v>
      </c>
      <c r="BZ74" s="281"/>
      <c r="CA74" s="281"/>
      <c r="CB74" s="281">
        <v>0</v>
      </c>
      <c r="CC74" s="281">
        <v>0</v>
      </c>
      <c r="CD74" s="281">
        <v>0</v>
      </c>
      <c r="CE74" s="25">
        <f t="shared" si="16"/>
        <v>338036</v>
      </c>
    </row>
    <row r="75" spans="1:83" x14ac:dyDescent="0.25">
      <c r="A75" s="26" t="s">
        <v>274</v>
      </c>
      <c r="B75" s="27"/>
      <c r="C75" s="281">
        <v>0</v>
      </c>
      <c r="D75" s="281"/>
      <c r="E75" s="281">
        <v>0</v>
      </c>
      <c r="F75" s="281"/>
      <c r="G75" s="281"/>
      <c r="H75" s="281"/>
      <c r="I75" s="281"/>
      <c r="J75" s="281"/>
      <c r="K75" s="281"/>
      <c r="L75" s="281"/>
      <c r="M75" s="281"/>
      <c r="N75" s="281"/>
      <c r="O75" s="281">
        <v>0</v>
      </c>
      <c r="P75" s="281">
        <v>0</v>
      </c>
      <c r="Q75" s="281">
        <v>0</v>
      </c>
      <c r="R75" s="281">
        <v>0</v>
      </c>
      <c r="S75" s="281">
        <v>0</v>
      </c>
      <c r="T75" s="281"/>
      <c r="U75" s="281">
        <v>0</v>
      </c>
      <c r="V75" s="281">
        <v>0</v>
      </c>
      <c r="W75" s="281">
        <v>0</v>
      </c>
      <c r="X75" s="281">
        <v>0</v>
      </c>
      <c r="Y75" s="281">
        <v>0</v>
      </c>
      <c r="Z75" s="281">
        <v>0</v>
      </c>
      <c r="AA75" s="281">
        <v>0</v>
      </c>
      <c r="AB75" s="281">
        <v>0</v>
      </c>
      <c r="AC75" s="281">
        <v>0</v>
      </c>
      <c r="AD75" s="281"/>
      <c r="AE75" s="281">
        <v>0</v>
      </c>
      <c r="AF75" s="281"/>
      <c r="AG75" s="281">
        <v>0</v>
      </c>
      <c r="AH75" s="281"/>
      <c r="AI75" s="281"/>
      <c r="AJ75" s="281">
        <v>0</v>
      </c>
      <c r="AK75" s="281"/>
      <c r="AL75" s="281">
        <v>0</v>
      </c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>
        <v>0</v>
      </c>
      <c r="AY75" s="281">
        <v>0</v>
      </c>
      <c r="AZ75" s="281"/>
      <c r="BA75" s="281">
        <v>0</v>
      </c>
      <c r="BB75" s="281"/>
      <c r="BC75" s="281"/>
      <c r="BD75" s="281">
        <v>0</v>
      </c>
      <c r="BE75" s="281">
        <v>0</v>
      </c>
      <c r="BF75" s="281">
        <v>0</v>
      </c>
      <c r="BG75" s="281"/>
      <c r="BH75" s="281">
        <v>0</v>
      </c>
      <c r="BI75" s="281"/>
      <c r="BJ75" s="281">
        <v>33572</v>
      </c>
      <c r="BK75" s="281">
        <v>0</v>
      </c>
      <c r="BL75" s="281">
        <v>0</v>
      </c>
      <c r="BM75" s="281"/>
      <c r="BN75" s="281">
        <v>158438</v>
      </c>
      <c r="BO75" s="281">
        <v>0</v>
      </c>
      <c r="BP75" s="281">
        <v>0</v>
      </c>
      <c r="BQ75" s="281"/>
      <c r="BR75" s="281">
        <v>61165</v>
      </c>
      <c r="BS75" s="281"/>
      <c r="BT75" s="281">
        <v>0</v>
      </c>
      <c r="BU75" s="281"/>
      <c r="BV75" s="281">
        <v>0</v>
      </c>
      <c r="BW75" s="281">
        <v>0</v>
      </c>
      <c r="BX75" s="281">
        <v>0</v>
      </c>
      <c r="BY75" s="281">
        <v>0</v>
      </c>
      <c r="BZ75" s="281"/>
      <c r="CA75" s="281"/>
      <c r="CB75" s="281">
        <v>0</v>
      </c>
      <c r="CC75" s="281">
        <v>47370</v>
      </c>
      <c r="CD75" s="281">
        <v>0</v>
      </c>
      <c r="CE75" s="25">
        <f t="shared" si="16"/>
        <v>300545</v>
      </c>
    </row>
    <row r="76" spans="1:83" x14ac:dyDescent="0.25">
      <c r="A76" s="26" t="s">
        <v>275</v>
      </c>
      <c r="B76" s="203"/>
      <c r="C76" s="281">
        <v>0</v>
      </c>
      <c r="D76" s="281"/>
      <c r="E76" s="281">
        <v>0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/>
      <c r="U76" s="281">
        <v>455757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/>
      <c r="AE76" s="281">
        <v>0</v>
      </c>
      <c r="AF76" s="281"/>
      <c r="AG76" s="281">
        <v>0</v>
      </c>
      <c r="AH76" s="281"/>
      <c r="AI76" s="281"/>
      <c r="AJ76" s="281">
        <v>0</v>
      </c>
      <c r="AK76" s="281"/>
      <c r="AL76" s="281">
        <v>0</v>
      </c>
      <c r="AM76" s="281"/>
      <c r="AN76" s="281"/>
      <c r="AO76" s="281"/>
      <c r="AP76" s="281"/>
      <c r="AQ76" s="281"/>
      <c r="AR76" s="281"/>
      <c r="AS76" s="281"/>
      <c r="AT76" s="281"/>
      <c r="AU76" s="281"/>
      <c r="AV76" s="281"/>
      <c r="AW76" s="281"/>
      <c r="AX76" s="281">
        <v>0</v>
      </c>
      <c r="AY76" s="281">
        <v>0</v>
      </c>
      <c r="AZ76" s="281"/>
      <c r="BA76" s="281">
        <v>0</v>
      </c>
      <c r="BB76" s="281"/>
      <c r="BC76" s="281"/>
      <c r="BD76" s="281">
        <v>0</v>
      </c>
      <c r="BE76" s="281">
        <v>0</v>
      </c>
      <c r="BF76" s="281">
        <v>0</v>
      </c>
      <c r="BG76" s="281"/>
      <c r="BH76" s="281">
        <v>0</v>
      </c>
      <c r="BI76" s="281"/>
      <c r="BJ76" s="281">
        <v>0</v>
      </c>
      <c r="BK76" s="281">
        <v>0</v>
      </c>
      <c r="BL76" s="281">
        <v>0</v>
      </c>
      <c r="BM76" s="281"/>
      <c r="BN76" s="281">
        <v>0</v>
      </c>
      <c r="BO76" s="281">
        <v>79163</v>
      </c>
      <c r="BP76" s="281">
        <v>0</v>
      </c>
      <c r="BQ76" s="281"/>
      <c r="BR76" s="281">
        <v>0</v>
      </c>
      <c r="BS76" s="281"/>
      <c r="BT76" s="281">
        <v>0</v>
      </c>
      <c r="BU76" s="281"/>
      <c r="BV76" s="281">
        <v>0</v>
      </c>
      <c r="BW76" s="281">
        <v>0</v>
      </c>
      <c r="BX76" s="281">
        <v>0</v>
      </c>
      <c r="BY76" s="281">
        <v>0</v>
      </c>
      <c r="BZ76" s="281"/>
      <c r="CA76" s="281"/>
      <c r="CB76" s="281">
        <v>0</v>
      </c>
      <c r="CC76" s="281">
        <v>0</v>
      </c>
      <c r="CD76" s="281">
        <v>0</v>
      </c>
      <c r="CE76" s="25">
        <f t="shared" si="16"/>
        <v>534920</v>
      </c>
    </row>
    <row r="77" spans="1:83" x14ac:dyDescent="0.25">
      <c r="A77" s="26" t="s">
        <v>276</v>
      </c>
      <c r="B77" s="27"/>
      <c r="C77" s="281">
        <v>0</v>
      </c>
      <c r="D77" s="281"/>
      <c r="E77" s="281">
        <v>26537</v>
      </c>
      <c r="F77" s="281"/>
      <c r="G77" s="281"/>
      <c r="H77" s="281"/>
      <c r="I77" s="281"/>
      <c r="J77" s="281"/>
      <c r="K77" s="281"/>
      <c r="L77" s="281"/>
      <c r="M77" s="281"/>
      <c r="N77" s="281"/>
      <c r="O77" s="281">
        <v>5490</v>
      </c>
      <c r="P77" s="281">
        <v>263208</v>
      </c>
      <c r="Q77" s="281">
        <v>0</v>
      </c>
      <c r="R77" s="281">
        <v>0</v>
      </c>
      <c r="S77" s="281">
        <v>32210</v>
      </c>
      <c r="T77" s="281"/>
      <c r="U77" s="281">
        <v>42504</v>
      </c>
      <c r="V77" s="281">
        <v>0</v>
      </c>
      <c r="W77" s="281">
        <v>137440</v>
      </c>
      <c r="X77" s="281">
        <v>146737</v>
      </c>
      <c r="Y77" s="281">
        <v>237187</v>
      </c>
      <c r="Z77" s="281">
        <v>1040</v>
      </c>
      <c r="AA77" s="281">
        <v>28708</v>
      </c>
      <c r="AB77" s="281">
        <v>11358</v>
      </c>
      <c r="AC77" s="281">
        <v>5694</v>
      </c>
      <c r="AD77" s="281"/>
      <c r="AE77" s="281">
        <v>4602</v>
      </c>
      <c r="AF77" s="281"/>
      <c r="AG77" s="281">
        <v>3007</v>
      </c>
      <c r="AH77" s="281"/>
      <c r="AI77" s="281"/>
      <c r="AJ77" s="281">
        <v>-8228</v>
      </c>
      <c r="AK77" s="281"/>
      <c r="AL77" s="281">
        <v>0</v>
      </c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>
        <v>46089</v>
      </c>
      <c r="AY77" s="281">
        <v>5154</v>
      </c>
      <c r="AZ77" s="281"/>
      <c r="BA77" s="281">
        <v>0</v>
      </c>
      <c r="BB77" s="281"/>
      <c r="BC77" s="281"/>
      <c r="BD77" s="281">
        <v>0</v>
      </c>
      <c r="BE77" s="281">
        <v>683006</v>
      </c>
      <c r="BF77" s="281">
        <v>1712</v>
      </c>
      <c r="BG77" s="281"/>
      <c r="BH77" s="281">
        <v>10605</v>
      </c>
      <c r="BI77" s="281"/>
      <c r="BJ77" s="281">
        <v>1640</v>
      </c>
      <c r="BK77" s="281">
        <v>0</v>
      </c>
      <c r="BL77" s="281">
        <v>0</v>
      </c>
      <c r="BM77" s="281"/>
      <c r="BN77" s="281">
        <v>0</v>
      </c>
      <c r="BO77" s="281">
        <v>0</v>
      </c>
      <c r="BP77" s="281">
        <v>0</v>
      </c>
      <c r="BQ77" s="281"/>
      <c r="BR77" s="281">
        <v>1454</v>
      </c>
      <c r="BS77" s="281"/>
      <c r="BT77" s="281">
        <v>0</v>
      </c>
      <c r="BU77" s="281"/>
      <c r="BV77" s="281">
        <v>0</v>
      </c>
      <c r="BW77" s="281">
        <v>0</v>
      </c>
      <c r="BX77" s="281">
        <v>0</v>
      </c>
      <c r="BY77" s="281">
        <v>0</v>
      </c>
      <c r="BZ77" s="281"/>
      <c r="CA77" s="281"/>
      <c r="CB77" s="281">
        <v>0</v>
      </c>
      <c r="CC77" s="281">
        <v>-93427</v>
      </c>
      <c r="CD77" s="281">
        <v>0</v>
      </c>
      <c r="CE77" s="25">
        <f t="shared" si="16"/>
        <v>1593727</v>
      </c>
    </row>
    <row r="78" spans="1:83" x14ac:dyDescent="0.25">
      <c r="A78" s="26" t="s">
        <v>277</v>
      </c>
      <c r="B78" s="16"/>
      <c r="C78" s="281">
        <v>0</v>
      </c>
      <c r="D78" s="281"/>
      <c r="E78" s="281">
        <v>0</v>
      </c>
      <c r="F78" s="281"/>
      <c r="G78" s="281"/>
      <c r="H78" s="281"/>
      <c r="I78" s="281"/>
      <c r="J78" s="281"/>
      <c r="K78" s="281"/>
      <c r="L78" s="281"/>
      <c r="M78" s="281"/>
      <c r="N78" s="281"/>
      <c r="O78" s="281">
        <v>0</v>
      </c>
      <c r="P78" s="281">
        <v>0</v>
      </c>
      <c r="Q78" s="281">
        <v>0</v>
      </c>
      <c r="R78" s="281">
        <v>0</v>
      </c>
      <c r="S78" s="281">
        <v>0</v>
      </c>
      <c r="T78" s="281"/>
      <c r="U78" s="281">
        <v>0</v>
      </c>
      <c r="V78" s="281">
        <v>0</v>
      </c>
      <c r="W78" s="281">
        <v>0</v>
      </c>
      <c r="X78" s="281">
        <v>0</v>
      </c>
      <c r="Y78" s="281">
        <v>0</v>
      </c>
      <c r="Z78" s="281">
        <v>0</v>
      </c>
      <c r="AA78" s="281">
        <v>0</v>
      </c>
      <c r="AB78" s="281">
        <v>0</v>
      </c>
      <c r="AC78" s="281">
        <v>0</v>
      </c>
      <c r="AD78" s="281"/>
      <c r="AE78" s="281">
        <v>0</v>
      </c>
      <c r="AF78" s="281"/>
      <c r="AG78" s="281">
        <v>0</v>
      </c>
      <c r="AH78" s="281"/>
      <c r="AI78" s="281"/>
      <c r="AJ78" s="281">
        <v>-3</v>
      </c>
      <c r="AK78" s="281"/>
      <c r="AL78" s="281">
        <v>0</v>
      </c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>
        <v>0</v>
      </c>
      <c r="AY78" s="281">
        <v>0</v>
      </c>
      <c r="AZ78" s="281"/>
      <c r="BA78" s="281">
        <v>0</v>
      </c>
      <c r="BB78" s="281"/>
      <c r="BC78" s="281"/>
      <c r="BD78" s="281">
        <v>0</v>
      </c>
      <c r="BE78" s="281">
        <v>0</v>
      </c>
      <c r="BF78" s="281">
        <v>0</v>
      </c>
      <c r="BG78" s="281"/>
      <c r="BH78" s="281">
        <v>0</v>
      </c>
      <c r="BI78" s="281"/>
      <c r="BJ78" s="281">
        <v>0</v>
      </c>
      <c r="BK78" s="281">
        <v>0</v>
      </c>
      <c r="BL78" s="281">
        <v>0</v>
      </c>
      <c r="BM78" s="281"/>
      <c r="BN78" s="281">
        <v>0</v>
      </c>
      <c r="BO78" s="281">
        <v>0</v>
      </c>
      <c r="BP78" s="281">
        <v>0</v>
      </c>
      <c r="BQ78" s="281"/>
      <c r="BR78" s="281">
        <v>0</v>
      </c>
      <c r="BS78" s="281"/>
      <c r="BT78" s="281">
        <v>0</v>
      </c>
      <c r="BU78" s="281"/>
      <c r="BV78" s="281">
        <v>0</v>
      </c>
      <c r="BW78" s="281">
        <v>0</v>
      </c>
      <c r="BX78" s="281">
        <v>0</v>
      </c>
      <c r="BY78" s="281">
        <v>0</v>
      </c>
      <c r="BZ78" s="281"/>
      <c r="CA78" s="281"/>
      <c r="CB78" s="281">
        <v>0</v>
      </c>
      <c r="CC78" s="281">
        <v>0</v>
      </c>
      <c r="CD78" s="281">
        <v>0</v>
      </c>
      <c r="CE78" s="25">
        <f t="shared" si="16"/>
        <v>-3</v>
      </c>
    </row>
    <row r="79" spans="1:83" x14ac:dyDescent="0.25">
      <c r="A79" s="26" t="s">
        <v>278</v>
      </c>
      <c r="B79" s="16"/>
      <c r="C79" s="281">
        <v>0</v>
      </c>
      <c r="D79" s="281"/>
      <c r="E79" s="281">
        <v>0</v>
      </c>
      <c r="F79" s="281"/>
      <c r="G79" s="281"/>
      <c r="H79" s="281"/>
      <c r="I79" s="281"/>
      <c r="J79" s="281"/>
      <c r="K79" s="281"/>
      <c r="L79" s="281"/>
      <c r="M79" s="281"/>
      <c r="N79" s="281"/>
      <c r="O79" s="281">
        <v>0</v>
      </c>
      <c r="P79" s="281">
        <v>0</v>
      </c>
      <c r="Q79" s="281">
        <v>0</v>
      </c>
      <c r="R79" s="281">
        <v>0</v>
      </c>
      <c r="S79" s="281">
        <v>0</v>
      </c>
      <c r="T79" s="281"/>
      <c r="U79" s="281">
        <v>0</v>
      </c>
      <c r="V79" s="281">
        <v>0</v>
      </c>
      <c r="W79" s="281">
        <v>0</v>
      </c>
      <c r="X79" s="281">
        <v>0</v>
      </c>
      <c r="Y79" s="281">
        <v>0</v>
      </c>
      <c r="Z79" s="281">
        <v>0</v>
      </c>
      <c r="AA79" s="281">
        <v>0</v>
      </c>
      <c r="AB79" s="281">
        <v>0</v>
      </c>
      <c r="AC79" s="281">
        <v>0</v>
      </c>
      <c r="AD79" s="281"/>
      <c r="AE79" s="281">
        <v>0</v>
      </c>
      <c r="AF79" s="281"/>
      <c r="AG79" s="281">
        <v>0</v>
      </c>
      <c r="AH79" s="281"/>
      <c r="AI79" s="281"/>
      <c r="AJ79" s="281">
        <v>0</v>
      </c>
      <c r="AK79" s="281"/>
      <c r="AL79" s="281">
        <v>0</v>
      </c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>
        <v>0</v>
      </c>
      <c r="AY79" s="281">
        <v>0</v>
      </c>
      <c r="AZ79" s="281"/>
      <c r="BA79" s="281">
        <v>0</v>
      </c>
      <c r="BB79" s="281"/>
      <c r="BC79" s="281"/>
      <c r="BD79" s="281">
        <v>0</v>
      </c>
      <c r="BE79" s="281">
        <v>0</v>
      </c>
      <c r="BF79" s="281">
        <v>0</v>
      </c>
      <c r="BG79" s="281"/>
      <c r="BH79" s="281">
        <v>0</v>
      </c>
      <c r="BI79" s="281"/>
      <c r="BJ79" s="281">
        <v>0</v>
      </c>
      <c r="BK79" s="281">
        <v>0</v>
      </c>
      <c r="BL79" s="281">
        <v>0</v>
      </c>
      <c r="BM79" s="281"/>
      <c r="BN79" s="281">
        <v>128328</v>
      </c>
      <c r="BO79" s="281">
        <v>0</v>
      </c>
      <c r="BP79" s="281">
        <v>0</v>
      </c>
      <c r="BQ79" s="281"/>
      <c r="BR79" s="281">
        <v>15</v>
      </c>
      <c r="BS79" s="281"/>
      <c r="BT79" s="281">
        <v>0</v>
      </c>
      <c r="BU79" s="281"/>
      <c r="BV79" s="281">
        <v>0</v>
      </c>
      <c r="BW79" s="281">
        <v>0</v>
      </c>
      <c r="BX79" s="281">
        <v>0</v>
      </c>
      <c r="BY79" s="281">
        <v>0</v>
      </c>
      <c r="BZ79" s="281"/>
      <c r="CA79" s="281"/>
      <c r="CB79" s="281">
        <v>0</v>
      </c>
      <c r="CC79" s="281">
        <v>0</v>
      </c>
      <c r="CD79" s="281">
        <v>0</v>
      </c>
      <c r="CE79" s="25">
        <f t="shared" si="16"/>
        <v>128343</v>
      </c>
    </row>
    <row r="80" spans="1:83" x14ac:dyDescent="0.25">
      <c r="A80" s="26" t="s">
        <v>279</v>
      </c>
      <c r="B80" s="16"/>
      <c r="C80" s="281">
        <v>47903</v>
      </c>
      <c r="D80" s="281"/>
      <c r="E80" s="281">
        <v>143999</v>
      </c>
      <c r="F80" s="281"/>
      <c r="G80" s="281"/>
      <c r="H80" s="281"/>
      <c r="I80" s="281"/>
      <c r="J80" s="281"/>
      <c r="K80" s="281"/>
      <c r="L80" s="281"/>
      <c r="M80" s="281"/>
      <c r="N80" s="281"/>
      <c r="O80" s="281">
        <v>88567</v>
      </c>
      <c r="P80" s="281">
        <v>124410</v>
      </c>
      <c r="Q80" s="281">
        <v>34400</v>
      </c>
      <c r="R80" s="281">
        <v>42</v>
      </c>
      <c r="S80" s="281">
        <v>25521</v>
      </c>
      <c r="T80" s="281"/>
      <c r="U80" s="281">
        <v>46740</v>
      </c>
      <c r="V80" s="281">
        <v>0</v>
      </c>
      <c r="W80" s="281">
        <v>1682</v>
      </c>
      <c r="X80" s="281">
        <v>2637</v>
      </c>
      <c r="Y80" s="281">
        <v>127116</v>
      </c>
      <c r="Z80" s="281">
        <v>5680</v>
      </c>
      <c r="AA80" s="281">
        <v>901</v>
      </c>
      <c r="AB80" s="281">
        <v>2830</v>
      </c>
      <c r="AC80" s="281">
        <v>31456</v>
      </c>
      <c r="AD80" s="281"/>
      <c r="AE80" s="281">
        <v>14615</v>
      </c>
      <c r="AF80" s="281"/>
      <c r="AG80" s="281">
        <v>117775</v>
      </c>
      <c r="AH80" s="281"/>
      <c r="AI80" s="281"/>
      <c r="AJ80" s="281">
        <v>161336</v>
      </c>
      <c r="AK80" s="281"/>
      <c r="AL80" s="281">
        <v>9249</v>
      </c>
      <c r="AM80" s="281"/>
      <c r="AN80" s="281"/>
      <c r="AO80" s="281"/>
      <c r="AP80" s="281"/>
      <c r="AQ80" s="281"/>
      <c r="AR80" s="281"/>
      <c r="AS80" s="281"/>
      <c r="AT80" s="281"/>
      <c r="AU80" s="281"/>
      <c r="AV80" s="281"/>
      <c r="AW80" s="281"/>
      <c r="AX80" s="281">
        <v>0</v>
      </c>
      <c r="AY80" s="281">
        <v>6510</v>
      </c>
      <c r="AZ80" s="281"/>
      <c r="BA80" s="281">
        <v>0</v>
      </c>
      <c r="BB80" s="281"/>
      <c r="BC80" s="281"/>
      <c r="BD80" s="281">
        <v>865</v>
      </c>
      <c r="BE80" s="281">
        <v>725</v>
      </c>
      <c r="BF80" s="281">
        <v>23622</v>
      </c>
      <c r="BG80" s="281"/>
      <c r="BH80" s="281">
        <v>4847</v>
      </c>
      <c r="BI80" s="281"/>
      <c r="BJ80" s="281">
        <v>351</v>
      </c>
      <c r="BK80" s="281">
        <v>3238</v>
      </c>
      <c r="BL80" s="281">
        <v>18321</v>
      </c>
      <c r="BM80" s="281"/>
      <c r="BN80" s="281">
        <v>156257</v>
      </c>
      <c r="BO80" s="281">
        <v>0</v>
      </c>
      <c r="BP80" s="281">
        <v>1100</v>
      </c>
      <c r="BQ80" s="281"/>
      <c r="BR80" s="281">
        <v>3442</v>
      </c>
      <c r="BS80" s="281"/>
      <c r="BT80" s="281">
        <v>0</v>
      </c>
      <c r="BU80" s="281"/>
      <c r="BV80" s="281">
        <v>3474</v>
      </c>
      <c r="BW80" s="281">
        <v>2747</v>
      </c>
      <c r="BX80" s="281">
        <v>4829</v>
      </c>
      <c r="BY80" s="281">
        <v>15286</v>
      </c>
      <c r="BZ80" s="281"/>
      <c r="CA80" s="281"/>
      <c r="CB80" s="281">
        <v>0</v>
      </c>
      <c r="CC80" s="281">
        <v>-623</v>
      </c>
      <c r="CD80" s="281">
        <v>0</v>
      </c>
      <c r="CE80" s="25">
        <f t="shared" si="16"/>
        <v>1231850</v>
      </c>
    </row>
    <row r="81" spans="1:84" x14ac:dyDescent="0.25">
      <c r="A81" s="26" t="s">
        <v>280</v>
      </c>
      <c r="B81" s="16"/>
      <c r="C81" s="281">
        <v>0</v>
      </c>
      <c r="D81" s="281"/>
      <c r="E81" s="281">
        <v>0</v>
      </c>
      <c r="F81" s="281"/>
      <c r="G81" s="281"/>
      <c r="H81" s="281"/>
      <c r="I81" s="281"/>
      <c r="J81" s="281"/>
      <c r="K81" s="281"/>
      <c r="L81" s="281"/>
      <c r="M81" s="281"/>
      <c r="N81" s="281"/>
      <c r="O81" s="281">
        <v>0</v>
      </c>
      <c r="P81" s="281">
        <v>0</v>
      </c>
      <c r="Q81" s="281">
        <v>0</v>
      </c>
      <c r="R81" s="281">
        <v>0</v>
      </c>
      <c r="S81" s="281">
        <v>0</v>
      </c>
      <c r="T81" s="281"/>
      <c r="U81" s="281">
        <v>0</v>
      </c>
      <c r="V81" s="281">
        <v>0</v>
      </c>
      <c r="W81" s="281">
        <v>0</v>
      </c>
      <c r="X81" s="281">
        <v>0</v>
      </c>
      <c r="Y81" s="281">
        <v>0</v>
      </c>
      <c r="Z81" s="281">
        <v>0</v>
      </c>
      <c r="AA81" s="281">
        <v>0</v>
      </c>
      <c r="AB81" s="281">
        <v>0</v>
      </c>
      <c r="AC81" s="281">
        <v>0</v>
      </c>
      <c r="AD81" s="281"/>
      <c r="AE81" s="281">
        <v>0</v>
      </c>
      <c r="AF81" s="281"/>
      <c r="AG81" s="281">
        <v>0</v>
      </c>
      <c r="AH81" s="281"/>
      <c r="AI81" s="281"/>
      <c r="AJ81" s="281">
        <v>140147</v>
      </c>
      <c r="AK81" s="281"/>
      <c r="AL81" s="281">
        <v>0</v>
      </c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>
        <v>0</v>
      </c>
      <c r="AY81" s="281">
        <v>2018</v>
      </c>
      <c r="AZ81" s="281"/>
      <c r="BA81" s="281">
        <v>0</v>
      </c>
      <c r="BB81" s="281"/>
      <c r="BC81" s="281"/>
      <c r="BD81" s="281">
        <v>0</v>
      </c>
      <c r="BE81" s="281">
        <v>0</v>
      </c>
      <c r="BF81" s="281">
        <v>0</v>
      </c>
      <c r="BG81" s="281"/>
      <c r="BH81" s="281">
        <v>0</v>
      </c>
      <c r="BI81" s="281"/>
      <c r="BJ81" s="281">
        <v>0</v>
      </c>
      <c r="BK81" s="281">
        <v>0</v>
      </c>
      <c r="BL81" s="281">
        <v>0</v>
      </c>
      <c r="BM81" s="281"/>
      <c r="BN81" s="281">
        <v>0</v>
      </c>
      <c r="BO81" s="281">
        <v>0</v>
      </c>
      <c r="BP81" s="281">
        <v>0</v>
      </c>
      <c r="BQ81" s="281"/>
      <c r="BR81" s="281">
        <v>0</v>
      </c>
      <c r="BS81" s="281"/>
      <c r="BT81" s="281">
        <v>0</v>
      </c>
      <c r="BU81" s="281"/>
      <c r="BV81" s="281">
        <v>0</v>
      </c>
      <c r="BW81" s="281">
        <v>0</v>
      </c>
      <c r="BX81" s="281">
        <v>0</v>
      </c>
      <c r="BY81" s="281">
        <v>0</v>
      </c>
      <c r="BZ81" s="281"/>
      <c r="CA81" s="281"/>
      <c r="CB81" s="281">
        <v>0</v>
      </c>
      <c r="CC81" s="281">
        <v>610513</v>
      </c>
      <c r="CD81" s="281">
        <v>0</v>
      </c>
      <c r="CE81" s="25">
        <f t="shared" si="16"/>
        <v>752678</v>
      </c>
    </row>
    <row r="82" spans="1:84" x14ac:dyDescent="0.25">
      <c r="A82" s="26" t="s">
        <v>281</v>
      </c>
      <c r="B82" s="16"/>
      <c r="C82" s="281">
        <v>0</v>
      </c>
      <c r="D82" s="281"/>
      <c r="E82" s="281">
        <v>0</v>
      </c>
      <c r="F82" s="281"/>
      <c r="G82" s="281"/>
      <c r="H82" s="281"/>
      <c r="I82" s="281"/>
      <c r="J82" s="281"/>
      <c r="K82" s="281"/>
      <c r="L82" s="281"/>
      <c r="M82" s="281"/>
      <c r="N82" s="281"/>
      <c r="O82" s="281">
        <v>0</v>
      </c>
      <c r="P82" s="281">
        <v>0</v>
      </c>
      <c r="Q82" s="281">
        <v>0</v>
      </c>
      <c r="R82" s="281">
        <v>0</v>
      </c>
      <c r="S82" s="281">
        <v>0</v>
      </c>
      <c r="T82" s="281"/>
      <c r="U82" s="281">
        <v>0</v>
      </c>
      <c r="V82" s="281">
        <v>0</v>
      </c>
      <c r="W82" s="281">
        <v>0</v>
      </c>
      <c r="X82" s="281">
        <v>0</v>
      </c>
      <c r="Y82" s="281">
        <v>0</v>
      </c>
      <c r="Z82" s="281">
        <v>0</v>
      </c>
      <c r="AA82" s="281">
        <v>0</v>
      </c>
      <c r="AB82" s="281">
        <v>0</v>
      </c>
      <c r="AC82" s="281">
        <v>0</v>
      </c>
      <c r="AD82" s="281"/>
      <c r="AE82" s="281">
        <v>0</v>
      </c>
      <c r="AF82" s="281"/>
      <c r="AG82" s="281">
        <v>0</v>
      </c>
      <c r="AH82" s="281"/>
      <c r="AI82" s="281"/>
      <c r="AJ82" s="281">
        <v>0</v>
      </c>
      <c r="AK82" s="281"/>
      <c r="AL82" s="281">
        <v>0</v>
      </c>
      <c r="AM82" s="281"/>
      <c r="AN82" s="281"/>
      <c r="AO82" s="281"/>
      <c r="AP82" s="281"/>
      <c r="AQ82" s="281"/>
      <c r="AR82" s="281"/>
      <c r="AS82" s="281"/>
      <c r="AT82" s="281"/>
      <c r="AU82" s="281"/>
      <c r="AV82" s="281"/>
      <c r="AW82" s="281"/>
      <c r="AX82" s="281">
        <v>0</v>
      </c>
      <c r="AY82" s="281">
        <v>0</v>
      </c>
      <c r="AZ82" s="281"/>
      <c r="BA82" s="281">
        <v>0</v>
      </c>
      <c r="BB82" s="281"/>
      <c r="BC82" s="281"/>
      <c r="BD82" s="281">
        <v>0</v>
      </c>
      <c r="BE82" s="281">
        <v>0</v>
      </c>
      <c r="BF82" s="281">
        <v>0</v>
      </c>
      <c r="BG82" s="281"/>
      <c r="BH82" s="281">
        <v>0</v>
      </c>
      <c r="BI82" s="281"/>
      <c r="BJ82" s="281">
        <v>0</v>
      </c>
      <c r="BK82" s="281">
        <v>0</v>
      </c>
      <c r="BL82" s="281">
        <v>0</v>
      </c>
      <c r="BM82" s="281"/>
      <c r="BN82" s="281">
        <v>0</v>
      </c>
      <c r="BO82" s="281">
        <v>0</v>
      </c>
      <c r="BP82" s="281">
        <v>0</v>
      </c>
      <c r="BQ82" s="281"/>
      <c r="BR82" s="281">
        <v>0</v>
      </c>
      <c r="BS82" s="281"/>
      <c r="BT82" s="281">
        <v>0</v>
      </c>
      <c r="BU82" s="281"/>
      <c r="BV82" s="281">
        <v>0</v>
      </c>
      <c r="BW82" s="281">
        <v>0</v>
      </c>
      <c r="BX82" s="281">
        <v>0</v>
      </c>
      <c r="BY82" s="281">
        <v>0</v>
      </c>
      <c r="BZ82" s="281"/>
      <c r="CA82" s="281"/>
      <c r="CB82" s="281">
        <v>0</v>
      </c>
      <c r="CC82" s="281">
        <v>0</v>
      </c>
      <c r="CD82" s="281">
        <v>0</v>
      </c>
      <c r="CE82" s="25">
        <f t="shared" si="16"/>
        <v>0</v>
      </c>
    </row>
    <row r="83" spans="1:84" x14ac:dyDescent="0.25">
      <c r="A83" s="26" t="s">
        <v>282</v>
      </c>
      <c r="B83" s="16"/>
      <c r="C83" s="272">
        <v>0</v>
      </c>
      <c r="D83" s="272"/>
      <c r="E83" s="274">
        <v>-77</v>
      </c>
      <c r="F83" s="274"/>
      <c r="G83" s="272"/>
      <c r="H83" s="272"/>
      <c r="I83" s="274"/>
      <c r="J83" s="274"/>
      <c r="K83" s="274"/>
      <c r="L83" s="274"/>
      <c r="M83" s="272"/>
      <c r="N83" s="272"/>
      <c r="O83" s="272">
        <v>411</v>
      </c>
      <c r="P83" s="274">
        <v>78</v>
      </c>
      <c r="Q83" s="274">
        <v>-90</v>
      </c>
      <c r="R83" s="275">
        <v>0</v>
      </c>
      <c r="S83" s="274">
        <v>157</v>
      </c>
      <c r="T83" s="272"/>
      <c r="U83" s="274">
        <v>13296</v>
      </c>
      <c r="V83" s="274">
        <v>0</v>
      </c>
      <c r="W83" s="272">
        <v>0</v>
      </c>
      <c r="X83" s="274">
        <v>0</v>
      </c>
      <c r="Y83" s="274">
        <v>2461</v>
      </c>
      <c r="Z83" s="274">
        <v>35</v>
      </c>
      <c r="AA83" s="274">
        <v>0</v>
      </c>
      <c r="AB83" s="274">
        <v>3379</v>
      </c>
      <c r="AC83" s="274">
        <v>269</v>
      </c>
      <c r="AD83" s="274"/>
      <c r="AE83" s="274">
        <v>501</v>
      </c>
      <c r="AF83" s="274"/>
      <c r="AG83" s="274">
        <v>20</v>
      </c>
      <c r="AH83" s="274"/>
      <c r="AI83" s="274"/>
      <c r="AJ83" s="274">
        <v>10733</v>
      </c>
      <c r="AK83" s="274"/>
      <c r="AL83" s="274">
        <v>90</v>
      </c>
      <c r="AM83" s="274"/>
      <c r="AN83" s="274"/>
      <c r="AO83" s="272"/>
      <c r="AP83" s="274"/>
      <c r="AQ83" s="272"/>
      <c r="AR83" s="272"/>
      <c r="AS83" s="272"/>
      <c r="AT83" s="272"/>
      <c r="AU83" s="274"/>
      <c r="AV83" s="274"/>
      <c r="AW83" s="274"/>
      <c r="AX83" s="274">
        <v>136</v>
      </c>
      <c r="AY83" s="274">
        <v>9217</v>
      </c>
      <c r="AZ83" s="274"/>
      <c r="BA83" s="274">
        <v>0</v>
      </c>
      <c r="BB83" s="274"/>
      <c r="BC83" s="274"/>
      <c r="BD83" s="274">
        <v>451</v>
      </c>
      <c r="BE83" s="274">
        <v>3503</v>
      </c>
      <c r="BF83" s="274">
        <v>1861</v>
      </c>
      <c r="BG83" s="274"/>
      <c r="BH83" s="275">
        <v>253</v>
      </c>
      <c r="BI83" s="274"/>
      <c r="BJ83" s="274">
        <v>-98</v>
      </c>
      <c r="BK83" s="274">
        <v>317699</v>
      </c>
      <c r="BL83" s="274">
        <v>546</v>
      </c>
      <c r="BM83" s="274"/>
      <c r="BN83" s="274">
        <v>36546</v>
      </c>
      <c r="BO83" s="274">
        <v>0</v>
      </c>
      <c r="BP83" s="274">
        <v>297</v>
      </c>
      <c r="BQ83" s="274"/>
      <c r="BR83" s="274">
        <v>20890</v>
      </c>
      <c r="BS83" s="274"/>
      <c r="BT83" s="274">
        <v>105</v>
      </c>
      <c r="BU83" s="274"/>
      <c r="BV83" s="274">
        <v>-180</v>
      </c>
      <c r="BW83" s="274">
        <v>0</v>
      </c>
      <c r="BX83" s="274">
        <v>211</v>
      </c>
      <c r="BY83" s="274">
        <v>7503</v>
      </c>
      <c r="BZ83" s="274"/>
      <c r="CA83" s="274"/>
      <c r="CB83" s="274">
        <v>-194</v>
      </c>
      <c r="CC83" s="274">
        <v>15937</v>
      </c>
      <c r="CD83" s="281">
        <v>19987</v>
      </c>
      <c r="CE83" s="25">
        <f t="shared" si="16"/>
        <v>465933</v>
      </c>
    </row>
    <row r="84" spans="1:84" x14ac:dyDescent="0.25">
      <c r="A84" s="31" t="s">
        <v>283</v>
      </c>
      <c r="B84" s="16"/>
      <c r="C84" s="272">
        <v>0</v>
      </c>
      <c r="D84" s="272"/>
      <c r="E84" s="272">
        <v>0</v>
      </c>
      <c r="F84" s="272"/>
      <c r="G84" s="272"/>
      <c r="H84" s="272"/>
      <c r="I84" s="272"/>
      <c r="J84" s="272"/>
      <c r="K84" s="272"/>
      <c r="L84" s="272"/>
      <c r="M84" s="272"/>
      <c r="N84" s="272"/>
      <c r="O84" s="272">
        <v>0</v>
      </c>
      <c r="P84" s="272">
        <v>0</v>
      </c>
      <c r="Q84" s="272">
        <v>0</v>
      </c>
      <c r="R84" s="272">
        <v>0</v>
      </c>
      <c r="S84" s="272">
        <v>0</v>
      </c>
      <c r="T84" s="272"/>
      <c r="U84" s="272">
        <v>0</v>
      </c>
      <c r="V84" s="272">
        <v>0</v>
      </c>
      <c r="W84" s="272">
        <v>0</v>
      </c>
      <c r="X84" s="272">
        <v>0</v>
      </c>
      <c r="Y84" s="272">
        <v>0</v>
      </c>
      <c r="Z84" s="272">
        <v>0</v>
      </c>
      <c r="AA84" s="272">
        <v>0</v>
      </c>
      <c r="AB84" s="272">
        <v>0</v>
      </c>
      <c r="AC84" s="272">
        <v>0</v>
      </c>
      <c r="AD84" s="272"/>
      <c r="AE84" s="272">
        <v>0</v>
      </c>
      <c r="AF84" s="272"/>
      <c r="AG84" s="272">
        <v>0</v>
      </c>
      <c r="AH84" s="272"/>
      <c r="AI84" s="272"/>
      <c r="AJ84" s="272">
        <v>0</v>
      </c>
      <c r="AK84" s="272"/>
      <c r="AL84" s="272">
        <v>0</v>
      </c>
      <c r="AM84" s="272"/>
      <c r="AN84" s="272"/>
      <c r="AO84" s="272"/>
      <c r="AP84" s="272"/>
      <c r="AQ84" s="272"/>
      <c r="AR84" s="272"/>
      <c r="AS84" s="272"/>
      <c r="AT84" s="272"/>
      <c r="AU84" s="272"/>
      <c r="AV84" s="272"/>
      <c r="AW84" s="272"/>
      <c r="AX84" s="272">
        <v>0</v>
      </c>
      <c r="AY84" s="272">
        <v>0</v>
      </c>
      <c r="AZ84" s="272"/>
      <c r="BA84" s="272">
        <v>0</v>
      </c>
      <c r="BB84" s="272"/>
      <c r="BC84" s="272"/>
      <c r="BD84" s="272">
        <v>0</v>
      </c>
      <c r="BE84" s="272">
        <v>0</v>
      </c>
      <c r="BF84" s="272">
        <v>0</v>
      </c>
      <c r="BG84" s="272"/>
      <c r="BH84" s="272">
        <v>0</v>
      </c>
      <c r="BI84" s="272"/>
      <c r="BJ84" s="272">
        <v>0</v>
      </c>
      <c r="BK84" s="272">
        <v>0</v>
      </c>
      <c r="BL84" s="272">
        <v>0</v>
      </c>
      <c r="BM84" s="272"/>
      <c r="BN84" s="272">
        <v>0</v>
      </c>
      <c r="BO84" s="272">
        <v>0</v>
      </c>
      <c r="BP84" s="272">
        <v>0</v>
      </c>
      <c r="BQ84" s="272"/>
      <c r="BR84" s="272">
        <v>0</v>
      </c>
      <c r="BS84" s="272"/>
      <c r="BT84" s="272">
        <v>0</v>
      </c>
      <c r="BU84" s="272"/>
      <c r="BV84" s="272">
        <v>0</v>
      </c>
      <c r="BW84" s="272">
        <v>0</v>
      </c>
      <c r="BX84" s="272">
        <v>0</v>
      </c>
      <c r="BY84" s="272">
        <v>0</v>
      </c>
      <c r="BZ84" s="272"/>
      <c r="CA84" s="272"/>
      <c r="CB84" s="272">
        <v>0</v>
      </c>
      <c r="CC84" s="272">
        <v>0</v>
      </c>
      <c r="CD84" s="281">
        <v>0</v>
      </c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1935365</v>
      </c>
      <c r="D85" s="25">
        <f t="shared" si="17"/>
        <v>0</v>
      </c>
      <c r="E85" s="25">
        <f t="shared" si="17"/>
        <v>6809506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3072889</v>
      </c>
      <c r="P85" s="25">
        <f t="shared" si="17"/>
        <v>14196797</v>
      </c>
      <c r="Q85" s="25">
        <f t="shared" si="17"/>
        <v>1631699</v>
      </c>
      <c r="R85" s="25">
        <f t="shared" si="17"/>
        <v>3235775</v>
      </c>
      <c r="S85" s="25">
        <f t="shared" si="17"/>
        <v>859546</v>
      </c>
      <c r="T85" s="25">
        <f t="shared" si="17"/>
        <v>0</v>
      </c>
      <c r="U85" s="25">
        <f t="shared" si="17"/>
        <v>5578662</v>
      </c>
      <c r="V85" s="25">
        <f t="shared" si="17"/>
        <v>905620</v>
      </c>
      <c r="W85" s="25">
        <f t="shared" si="17"/>
        <v>730435</v>
      </c>
      <c r="X85" s="25">
        <f t="shared" si="17"/>
        <v>811821</v>
      </c>
      <c r="Y85" s="25">
        <f t="shared" si="17"/>
        <v>5272109</v>
      </c>
      <c r="Z85" s="25">
        <f t="shared" si="17"/>
        <v>421565</v>
      </c>
      <c r="AA85" s="25">
        <f t="shared" si="17"/>
        <v>418137</v>
      </c>
      <c r="AB85" s="25">
        <f t="shared" si="17"/>
        <v>3680894</v>
      </c>
      <c r="AC85" s="25">
        <f t="shared" si="17"/>
        <v>1413495</v>
      </c>
      <c r="AD85" s="25">
        <f t="shared" si="17"/>
        <v>0</v>
      </c>
      <c r="AE85" s="25">
        <f t="shared" si="17"/>
        <v>2029984</v>
      </c>
      <c r="AF85" s="25">
        <f t="shared" si="17"/>
        <v>0</v>
      </c>
      <c r="AG85" s="25">
        <f t="shared" si="17"/>
        <v>6059710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28147838</v>
      </c>
      <c r="AK85" s="25">
        <f t="shared" si="18"/>
        <v>0</v>
      </c>
      <c r="AL85" s="25">
        <f t="shared" si="18"/>
        <v>251409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190433</v>
      </c>
      <c r="AY85" s="25">
        <f t="shared" si="18"/>
        <v>2025375</v>
      </c>
      <c r="AZ85" s="25">
        <f t="shared" si="18"/>
        <v>0</v>
      </c>
      <c r="BA85" s="25">
        <f t="shared" si="18"/>
        <v>333591</v>
      </c>
      <c r="BB85" s="25">
        <f t="shared" si="18"/>
        <v>0</v>
      </c>
      <c r="BC85" s="25">
        <f t="shared" si="18"/>
        <v>0</v>
      </c>
      <c r="BD85" s="25">
        <f t="shared" si="18"/>
        <v>903864</v>
      </c>
      <c r="BE85" s="25">
        <f t="shared" si="18"/>
        <v>2774792</v>
      </c>
      <c r="BF85" s="25">
        <f t="shared" si="18"/>
        <v>2008492</v>
      </c>
      <c r="BG85" s="25">
        <f t="shared" si="18"/>
        <v>0</v>
      </c>
      <c r="BH85" s="25">
        <f t="shared" si="18"/>
        <v>5825903</v>
      </c>
      <c r="BI85" s="25">
        <f t="shared" si="18"/>
        <v>0</v>
      </c>
      <c r="BJ85" s="25">
        <f t="shared" si="18"/>
        <v>1094437</v>
      </c>
      <c r="BK85" s="25">
        <f t="shared" si="18"/>
        <v>2383192</v>
      </c>
      <c r="BL85" s="25">
        <f t="shared" si="18"/>
        <v>1896988</v>
      </c>
      <c r="BM85" s="25">
        <f t="shared" si="18"/>
        <v>0</v>
      </c>
      <c r="BN85" s="25">
        <f t="shared" si="18"/>
        <v>2331267</v>
      </c>
      <c r="BO85" s="25">
        <f t="shared" ref="BO85:CD85" si="19">SUM(BO61:BO69)-BO84</f>
        <v>223565</v>
      </c>
      <c r="BP85" s="25">
        <f t="shared" si="19"/>
        <v>629664</v>
      </c>
      <c r="BQ85" s="25">
        <f t="shared" si="19"/>
        <v>0</v>
      </c>
      <c r="BR85" s="25">
        <f t="shared" si="19"/>
        <v>1037480</v>
      </c>
      <c r="BS85" s="25">
        <f t="shared" si="19"/>
        <v>0</v>
      </c>
      <c r="BT85" s="25">
        <f t="shared" si="19"/>
        <v>9715</v>
      </c>
      <c r="BU85" s="25">
        <f t="shared" si="19"/>
        <v>0</v>
      </c>
      <c r="BV85" s="25">
        <f t="shared" si="19"/>
        <v>1503723</v>
      </c>
      <c r="BW85" s="25">
        <f t="shared" si="19"/>
        <v>147250</v>
      </c>
      <c r="BX85" s="25">
        <f t="shared" si="19"/>
        <v>761694</v>
      </c>
      <c r="BY85" s="25">
        <f t="shared" si="19"/>
        <v>521016</v>
      </c>
      <c r="BZ85" s="25">
        <f t="shared" si="19"/>
        <v>0</v>
      </c>
      <c r="CA85" s="25">
        <f t="shared" si="19"/>
        <v>0</v>
      </c>
      <c r="CB85" s="25">
        <f t="shared" si="19"/>
        <v>102442</v>
      </c>
      <c r="CC85" s="25">
        <f t="shared" si="19"/>
        <v>5380732</v>
      </c>
      <c r="CD85" s="25">
        <f t="shared" si="19"/>
        <v>66750</v>
      </c>
      <c r="CE85" s="25">
        <f t="shared" si="16"/>
        <v>119615621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1">
        <v>6143640</v>
      </c>
    </row>
    <row r="87" spans="1:84" x14ac:dyDescent="0.25">
      <c r="A87" s="31" t="s">
        <v>286</v>
      </c>
      <c r="B87" s="16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2"/>
      <c r="AQ87" s="272"/>
      <c r="AR87" s="272"/>
      <c r="AS87" s="272"/>
      <c r="AT87" s="272"/>
      <c r="AU87" s="272"/>
      <c r="AV87" s="272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0</v>
      </c>
    </row>
    <row r="88" spans="1:84" x14ac:dyDescent="0.25">
      <c r="A88" s="31" t="s">
        <v>287</v>
      </c>
      <c r="B88" s="16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  <c r="AM88" s="272"/>
      <c r="AN88" s="272"/>
      <c r="AO88" s="272"/>
      <c r="AP88" s="272"/>
      <c r="AQ88" s="272"/>
      <c r="AR88" s="272"/>
      <c r="AS88" s="272"/>
      <c r="AT88" s="272"/>
      <c r="AU88" s="272"/>
      <c r="AV88" s="272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0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0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0</v>
      </c>
      <c r="U89" s="25">
        <f t="shared" si="21"/>
        <v>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0</v>
      </c>
      <c r="Z89" s="25">
        <f t="shared" si="21"/>
        <v>0</v>
      </c>
      <c r="AA89" s="25">
        <f t="shared" si="21"/>
        <v>0</v>
      </c>
      <c r="AB89" s="25">
        <f t="shared" si="21"/>
        <v>0</v>
      </c>
      <c r="AC89" s="25">
        <f t="shared" si="21"/>
        <v>0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0</v>
      </c>
    </row>
    <row r="90" spans="1:84" x14ac:dyDescent="0.25">
      <c r="A90" s="31" t="s">
        <v>289</v>
      </c>
      <c r="B90" s="25"/>
      <c r="C90" s="272">
        <v>4686.3294663573079</v>
      </c>
      <c r="D90" s="272"/>
      <c r="E90" s="272">
        <v>29398.720685347136</v>
      </c>
      <c r="F90" s="272"/>
      <c r="G90" s="272"/>
      <c r="H90" s="272"/>
      <c r="I90" s="272"/>
      <c r="J90" s="272"/>
      <c r="K90" s="272"/>
      <c r="L90" s="272"/>
      <c r="M90" s="272"/>
      <c r="N90" s="272"/>
      <c r="O90" s="272">
        <v>6743.8971979296803</v>
      </c>
      <c r="P90" s="272">
        <v>17902.489380688916</v>
      </c>
      <c r="Q90" s="272">
        <v>1430.5236480456899</v>
      </c>
      <c r="R90" s="272">
        <v>634.66000356951633</v>
      </c>
      <c r="S90" s="272">
        <v>3847.3089416384078</v>
      </c>
      <c r="T90" s="272"/>
      <c r="U90" s="272">
        <v>5001.1208281277886</v>
      </c>
      <c r="V90" s="272">
        <v>12.693200071390327</v>
      </c>
      <c r="W90" s="272">
        <v>2308.8930929859002</v>
      </c>
      <c r="X90" s="272">
        <v>2566.5650544351238</v>
      </c>
      <c r="Y90" s="272">
        <v>13867.321077993931</v>
      </c>
      <c r="Z90" s="272">
        <v>9773.764054970552</v>
      </c>
      <c r="AA90" s="272">
        <v>1321.3621274317329</v>
      </c>
      <c r="AB90" s="272">
        <v>2406.6307335356059</v>
      </c>
      <c r="AC90" s="272">
        <v>5263.8700696055685</v>
      </c>
      <c r="AD90" s="272"/>
      <c r="AE90" s="272">
        <v>9392.9680528288427</v>
      </c>
      <c r="AF90" s="272"/>
      <c r="AG90" s="272">
        <v>9012.1720506871316</v>
      </c>
      <c r="AH90" s="272"/>
      <c r="AI90" s="272"/>
      <c r="AJ90" s="272">
        <v>51063.474567196143</v>
      </c>
      <c r="AK90" s="272"/>
      <c r="AL90" s="272">
        <v>794.5943244690344</v>
      </c>
      <c r="AM90" s="272"/>
      <c r="AN90" s="272"/>
      <c r="AO90" s="272"/>
      <c r="AP90" s="272"/>
      <c r="AQ90" s="272"/>
      <c r="AR90" s="272"/>
      <c r="AS90" s="272"/>
      <c r="AT90" s="272"/>
      <c r="AU90" s="272"/>
      <c r="AV90" s="272"/>
      <c r="AW90" s="272"/>
      <c r="AX90" s="272"/>
      <c r="AY90" s="272">
        <v>5333.6826699982148</v>
      </c>
      <c r="AZ90" s="272"/>
      <c r="BA90" s="272">
        <v>364.29484204890241</v>
      </c>
      <c r="BB90" s="272"/>
      <c r="BC90" s="272"/>
      <c r="BD90" s="272">
        <v>6081.3121542031058</v>
      </c>
      <c r="BE90" s="272">
        <v>14994.477244333391</v>
      </c>
      <c r="BF90" s="272">
        <v>3037.4827770837051</v>
      </c>
      <c r="BG90" s="272"/>
      <c r="BH90" s="272">
        <v>2259.3896127074781</v>
      </c>
      <c r="BI90" s="272"/>
      <c r="BJ90" s="272">
        <v>1575.2261288595394</v>
      </c>
      <c r="BK90" s="272">
        <v>4368.999464572551</v>
      </c>
      <c r="BL90" s="272">
        <v>15390.505086560772</v>
      </c>
      <c r="BM90" s="272"/>
      <c r="BN90" s="272">
        <v>2065.1836516152061</v>
      </c>
      <c r="BO90" s="272">
        <v>707.01124397644116</v>
      </c>
      <c r="BP90" s="272">
        <v>163.7422809209352</v>
      </c>
      <c r="BQ90" s="272"/>
      <c r="BR90" s="272">
        <v>1514.2987685168659</v>
      </c>
      <c r="BS90" s="272"/>
      <c r="BT90" s="272">
        <v>496.30412279136175</v>
      </c>
      <c r="BU90" s="272"/>
      <c r="BV90" s="272">
        <v>1810.0503301802607</v>
      </c>
      <c r="BW90" s="272">
        <v>312.25272175620205</v>
      </c>
      <c r="BX90" s="272">
        <v>253.86400142780653</v>
      </c>
      <c r="BY90" s="272">
        <v>1646.3080492593253</v>
      </c>
      <c r="BZ90" s="272"/>
      <c r="CA90" s="272"/>
      <c r="CB90" s="272">
        <v>816.17276459039806</v>
      </c>
      <c r="CC90" s="272">
        <v>58084.08352668213</v>
      </c>
      <c r="CD90" s="223" t="s">
        <v>247</v>
      </c>
      <c r="CE90" s="25">
        <f t="shared" si="20"/>
        <v>298704</v>
      </c>
      <c r="CF90" s="25">
        <f>BE59-CE90</f>
        <v>0</v>
      </c>
    </row>
    <row r="91" spans="1:84" x14ac:dyDescent="0.25">
      <c r="A91" s="21" t="s">
        <v>290</v>
      </c>
      <c r="B91" s="16"/>
      <c r="C91" s="272">
        <v>4885.8671999999997</v>
      </c>
      <c r="D91" s="272"/>
      <c r="E91" s="272">
        <v>20124.5952</v>
      </c>
      <c r="F91" s="272"/>
      <c r="G91" s="272"/>
      <c r="H91" s="272"/>
      <c r="I91" s="272"/>
      <c r="J91" s="272"/>
      <c r="K91" s="272"/>
      <c r="L91" s="272"/>
      <c r="M91" s="272"/>
      <c r="N91" s="272"/>
      <c r="O91" s="272">
        <v>4139.0159999999996</v>
      </c>
      <c r="P91" s="272">
        <v>0</v>
      </c>
      <c r="Q91" s="272">
        <v>0</v>
      </c>
      <c r="R91" s="272">
        <v>0</v>
      </c>
      <c r="S91" s="272">
        <v>0</v>
      </c>
      <c r="T91" s="272"/>
      <c r="U91" s="272">
        <v>0</v>
      </c>
      <c r="V91" s="272">
        <v>0</v>
      </c>
      <c r="W91" s="272">
        <v>0</v>
      </c>
      <c r="X91" s="272">
        <v>0</v>
      </c>
      <c r="Y91" s="272">
        <v>0</v>
      </c>
      <c r="Z91" s="272">
        <v>0</v>
      </c>
      <c r="AA91" s="272">
        <v>0</v>
      </c>
      <c r="AB91" s="272">
        <v>0</v>
      </c>
      <c r="AC91" s="272">
        <v>0</v>
      </c>
      <c r="AD91" s="272"/>
      <c r="AE91" s="272">
        <v>0</v>
      </c>
      <c r="AF91" s="272"/>
      <c r="AG91" s="272">
        <v>0</v>
      </c>
      <c r="AH91" s="272"/>
      <c r="AI91" s="272"/>
      <c r="AJ91" s="272">
        <v>0</v>
      </c>
      <c r="AK91" s="272"/>
      <c r="AL91" s="272">
        <v>0</v>
      </c>
      <c r="AM91" s="272"/>
      <c r="AN91" s="272"/>
      <c r="AO91" s="272"/>
      <c r="AP91" s="272"/>
      <c r="AQ91" s="272"/>
      <c r="AR91" s="272"/>
      <c r="AS91" s="272"/>
      <c r="AT91" s="272"/>
      <c r="AU91" s="272"/>
      <c r="AV91" s="272"/>
      <c r="AW91" s="272"/>
      <c r="AX91" s="263" t="s">
        <v>247</v>
      </c>
      <c r="AY91" s="263" t="s">
        <v>247</v>
      </c>
      <c r="AZ91" s="272"/>
      <c r="BA91" s="272">
        <v>0</v>
      </c>
      <c r="BB91" s="272"/>
      <c r="BC91" s="272"/>
      <c r="BD91" s="24" t="s">
        <v>247</v>
      </c>
      <c r="BE91" s="24" t="s">
        <v>247</v>
      </c>
      <c r="BF91" s="272">
        <v>0</v>
      </c>
      <c r="BG91" s="24" t="s">
        <v>247</v>
      </c>
      <c r="BH91" s="272">
        <v>0</v>
      </c>
      <c r="BI91" s="272"/>
      <c r="BJ91" s="24" t="s">
        <v>247</v>
      </c>
      <c r="BK91" s="272">
        <v>0</v>
      </c>
      <c r="BL91" s="272">
        <v>0</v>
      </c>
      <c r="BM91" s="272"/>
      <c r="BN91" s="24" t="s">
        <v>247</v>
      </c>
      <c r="BO91" s="24" t="s">
        <v>247</v>
      </c>
      <c r="BP91" s="24" t="s">
        <v>247</v>
      </c>
      <c r="BQ91" s="24" t="s">
        <v>247</v>
      </c>
      <c r="BR91" s="272">
        <v>0</v>
      </c>
      <c r="BS91" s="272"/>
      <c r="BT91" s="272">
        <v>0</v>
      </c>
      <c r="BU91" s="272"/>
      <c r="BV91" s="272">
        <v>0</v>
      </c>
      <c r="BW91" s="272">
        <v>0</v>
      </c>
      <c r="BX91" s="272">
        <v>0</v>
      </c>
      <c r="BY91" s="272">
        <v>0</v>
      </c>
      <c r="BZ91" s="272"/>
      <c r="CA91" s="272"/>
      <c r="CB91" s="272">
        <v>0</v>
      </c>
      <c r="CC91" s="24" t="s">
        <v>247</v>
      </c>
      <c r="CD91" s="24" t="s">
        <v>247</v>
      </c>
      <c r="CE91" s="25">
        <f t="shared" si="20"/>
        <v>29149.4784</v>
      </c>
      <c r="CF91" s="25">
        <f>AY59-CE91</f>
        <v>-0.42840000000069267</v>
      </c>
    </row>
    <row r="92" spans="1:84" x14ac:dyDescent="0.25">
      <c r="A92" s="21" t="s">
        <v>291</v>
      </c>
      <c r="B92" s="16"/>
      <c r="C92" s="272">
        <v>4686.3294663573079</v>
      </c>
      <c r="D92" s="272"/>
      <c r="E92" s="272">
        <v>29398.720685347136</v>
      </c>
      <c r="F92" s="272"/>
      <c r="G92" s="272"/>
      <c r="H92" s="272"/>
      <c r="I92" s="272"/>
      <c r="J92" s="272"/>
      <c r="K92" s="272"/>
      <c r="L92" s="272"/>
      <c r="M92" s="272"/>
      <c r="N92" s="272"/>
      <c r="O92" s="272">
        <v>6743.8971979296803</v>
      </c>
      <c r="P92" s="272">
        <v>17902.489380688916</v>
      </c>
      <c r="Q92" s="272">
        <v>1430.5236480456899</v>
      </c>
      <c r="R92" s="272">
        <v>634.66000356951633</v>
      </c>
      <c r="S92" s="272">
        <v>3847.3089416384078</v>
      </c>
      <c r="T92" s="272"/>
      <c r="U92" s="272">
        <v>5001.1208281277886</v>
      </c>
      <c r="V92" s="272">
        <v>12.693200071390327</v>
      </c>
      <c r="W92" s="272">
        <v>2308.8930929859002</v>
      </c>
      <c r="X92" s="272">
        <v>2566.5650544351238</v>
      </c>
      <c r="Y92" s="272">
        <v>13867.321077993931</v>
      </c>
      <c r="Z92" s="272">
        <v>9773.764054970552</v>
      </c>
      <c r="AA92" s="272">
        <v>1321.3621274317329</v>
      </c>
      <c r="AB92" s="272">
        <v>2406.6307335356059</v>
      </c>
      <c r="AC92" s="272">
        <v>5263.8700696055685</v>
      </c>
      <c r="AD92" s="272"/>
      <c r="AE92" s="272">
        <v>9392.9680528288427</v>
      </c>
      <c r="AF92" s="272"/>
      <c r="AG92" s="272">
        <v>9012.1720506871316</v>
      </c>
      <c r="AH92" s="272"/>
      <c r="AI92" s="272"/>
      <c r="AJ92" s="272">
        <v>34541</v>
      </c>
      <c r="AK92" s="272"/>
      <c r="AL92" s="272">
        <v>794.5943244690344</v>
      </c>
      <c r="AM92" s="272"/>
      <c r="AN92" s="272"/>
      <c r="AO92" s="272"/>
      <c r="AP92" s="272"/>
      <c r="AQ92" s="272"/>
      <c r="AR92" s="272"/>
      <c r="AS92" s="272"/>
      <c r="AT92" s="272"/>
      <c r="AU92" s="272"/>
      <c r="AV92" s="272"/>
      <c r="AW92" s="272"/>
      <c r="AX92" s="263" t="s">
        <v>247</v>
      </c>
      <c r="AY92" s="263" t="s">
        <v>247</v>
      </c>
      <c r="AZ92" s="24" t="s">
        <v>247</v>
      </c>
      <c r="BA92" s="272">
        <v>364.29484204890241</v>
      </c>
      <c r="BB92" s="272"/>
      <c r="BC92" s="272"/>
      <c r="BD92" s="24" t="s">
        <v>247</v>
      </c>
      <c r="BE92" s="24" t="s">
        <v>247</v>
      </c>
      <c r="BF92" s="24" t="s">
        <v>247</v>
      </c>
      <c r="BG92" s="24" t="s">
        <v>247</v>
      </c>
      <c r="BH92" s="272">
        <v>2259.3896127074781</v>
      </c>
      <c r="BI92" s="272"/>
      <c r="BJ92" s="24" t="s">
        <v>247</v>
      </c>
      <c r="BK92" s="272">
        <v>4368.999464572551</v>
      </c>
      <c r="BL92" s="272">
        <v>15390.505086560772</v>
      </c>
      <c r="BM92" s="272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2"/>
      <c r="BT92" s="272">
        <v>496.30412279136175</v>
      </c>
      <c r="BU92" s="272"/>
      <c r="BV92" s="272">
        <v>1810.0503301802607</v>
      </c>
      <c r="BW92" s="272">
        <v>312.25272175620205</v>
      </c>
      <c r="BX92" s="272">
        <v>253.86400142780653</v>
      </c>
      <c r="BY92" s="272">
        <v>1646.3080492593253</v>
      </c>
      <c r="BZ92" s="272"/>
      <c r="CA92" s="272"/>
      <c r="CB92" s="272">
        <v>816.17276459039806</v>
      </c>
      <c r="CC92" s="24" t="s">
        <v>247</v>
      </c>
      <c r="CD92" s="24" t="s">
        <v>247</v>
      </c>
      <c r="CE92" s="25">
        <f t="shared" si="20"/>
        <v>188625.02498661433</v>
      </c>
      <c r="CF92" s="16"/>
    </row>
    <row r="93" spans="1:84" x14ac:dyDescent="0.25">
      <c r="A93" s="21" t="s">
        <v>292</v>
      </c>
      <c r="B93" s="16"/>
      <c r="C93" s="272">
        <v>67025.438016820146</v>
      </c>
      <c r="D93" s="272"/>
      <c r="E93" s="272">
        <v>411727.69067475235</v>
      </c>
      <c r="F93" s="272"/>
      <c r="G93" s="272"/>
      <c r="H93" s="272"/>
      <c r="I93" s="272"/>
      <c r="J93" s="272"/>
      <c r="K93" s="272"/>
      <c r="L93" s="272"/>
      <c r="M93" s="272"/>
      <c r="N93" s="272"/>
      <c r="O93" s="272">
        <v>2848.1618326319212</v>
      </c>
      <c r="P93" s="272">
        <v>36043.529475795556</v>
      </c>
      <c r="Q93" s="272">
        <v>0</v>
      </c>
      <c r="R93" s="272">
        <v>0</v>
      </c>
      <c r="S93" s="272">
        <v>0</v>
      </c>
      <c r="T93" s="272"/>
      <c r="U93" s="272">
        <v>0</v>
      </c>
      <c r="V93" s="272">
        <v>0</v>
      </c>
      <c r="W93" s="272">
        <v>0</v>
      </c>
      <c r="X93" s="272">
        <v>0</v>
      </c>
      <c r="Y93" s="272">
        <v>0</v>
      </c>
      <c r="Z93" s="272">
        <v>0</v>
      </c>
      <c r="AA93" s="272">
        <v>0</v>
      </c>
      <c r="AB93" s="272">
        <v>0</v>
      </c>
      <c r="AC93" s="272">
        <v>0</v>
      </c>
      <c r="AD93" s="272"/>
      <c r="AE93" s="272">
        <v>0</v>
      </c>
      <c r="AF93" s="272"/>
      <c r="AG93" s="272">
        <v>0</v>
      </c>
      <c r="AH93" s="272"/>
      <c r="AI93" s="272"/>
      <c r="AJ93" s="272">
        <v>0</v>
      </c>
      <c r="AK93" s="272"/>
      <c r="AL93" s="272">
        <v>0</v>
      </c>
      <c r="AM93" s="272"/>
      <c r="AN93" s="272"/>
      <c r="AO93" s="272"/>
      <c r="AP93" s="272"/>
      <c r="AQ93" s="272"/>
      <c r="AR93" s="272"/>
      <c r="AS93" s="272"/>
      <c r="AT93" s="272"/>
      <c r="AU93" s="272"/>
      <c r="AV93" s="272"/>
      <c r="AW93" s="272"/>
      <c r="AX93" s="263" t="s">
        <v>247</v>
      </c>
      <c r="AY93" s="263" t="s">
        <v>247</v>
      </c>
      <c r="AZ93" s="24" t="s">
        <v>247</v>
      </c>
      <c r="BA93" s="24" t="s">
        <v>247</v>
      </c>
      <c r="BB93" s="272"/>
      <c r="BC93" s="272"/>
      <c r="BD93" s="24" t="s">
        <v>247</v>
      </c>
      <c r="BE93" s="24" t="s">
        <v>247</v>
      </c>
      <c r="BF93" s="24" t="s">
        <v>247</v>
      </c>
      <c r="BG93" s="24" t="s">
        <v>247</v>
      </c>
      <c r="BH93" s="272">
        <v>0</v>
      </c>
      <c r="BI93" s="272"/>
      <c r="BJ93" s="24" t="s">
        <v>247</v>
      </c>
      <c r="BK93" s="272">
        <v>0</v>
      </c>
      <c r="BL93" s="272">
        <v>0</v>
      </c>
      <c r="BM93" s="272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2"/>
      <c r="BT93" s="272">
        <v>0</v>
      </c>
      <c r="BU93" s="272"/>
      <c r="BV93" s="272">
        <v>0</v>
      </c>
      <c r="BW93" s="272">
        <v>0</v>
      </c>
      <c r="BX93" s="272">
        <v>0</v>
      </c>
      <c r="BY93" s="272">
        <v>0</v>
      </c>
      <c r="BZ93" s="272"/>
      <c r="CA93" s="272"/>
      <c r="CB93" s="272">
        <v>0</v>
      </c>
      <c r="CC93" s="24" t="s">
        <v>247</v>
      </c>
      <c r="CD93" s="24" t="s">
        <v>247</v>
      </c>
      <c r="CE93" s="25">
        <f t="shared" si="20"/>
        <v>517644.81999999995</v>
      </c>
      <c r="CF93" s="25">
        <f>BA59</f>
        <v>0</v>
      </c>
    </row>
    <row r="94" spans="1:84" x14ac:dyDescent="0.25">
      <c r="A94" s="21" t="s">
        <v>293</v>
      </c>
      <c r="B94" s="16"/>
      <c r="C94" s="276">
        <v>7.05</v>
      </c>
      <c r="D94" s="276"/>
      <c r="E94" s="276">
        <v>20.48</v>
      </c>
      <c r="F94" s="276"/>
      <c r="G94" s="276"/>
      <c r="H94" s="276"/>
      <c r="I94" s="276"/>
      <c r="J94" s="276"/>
      <c r="K94" s="276"/>
      <c r="L94" s="276"/>
      <c r="M94" s="276"/>
      <c r="N94" s="276"/>
      <c r="O94" s="276">
        <v>9.9700000000000006</v>
      </c>
      <c r="P94" s="273">
        <v>3.67</v>
      </c>
      <c r="Q94" s="273">
        <v>7.44</v>
      </c>
      <c r="R94" s="273">
        <v>0.73</v>
      </c>
      <c r="S94" s="277">
        <v>0</v>
      </c>
      <c r="T94" s="277"/>
      <c r="U94" s="278">
        <v>0</v>
      </c>
      <c r="V94" s="273">
        <v>0</v>
      </c>
      <c r="W94" s="273">
        <v>0</v>
      </c>
      <c r="X94" s="273">
        <v>0</v>
      </c>
      <c r="Y94" s="273">
        <v>3.22</v>
      </c>
      <c r="Z94" s="273">
        <v>0.21</v>
      </c>
      <c r="AA94" s="273">
        <v>0</v>
      </c>
      <c r="AB94" s="277">
        <v>0</v>
      </c>
      <c r="AC94" s="273">
        <v>0</v>
      </c>
      <c r="AD94" s="273"/>
      <c r="AE94" s="273">
        <v>0</v>
      </c>
      <c r="AF94" s="273"/>
      <c r="AG94" s="273">
        <v>18.649999999999999</v>
      </c>
      <c r="AH94" s="273"/>
      <c r="AI94" s="273"/>
      <c r="AJ94" s="273">
        <v>15.83</v>
      </c>
      <c r="AK94" s="273"/>
      <c r="AL94" s="273">
        <v>0</v>
      </c>
      <c r="AM94" s="273"/>
      <c r="AN94" s="273"/>
      <c r="AO94" s="273"/>
      <c r="AP94" s="273"/>
      <c r="AQ94" s="273"/>
      <c r="AR94" s="273"/>
      <c r="AS94" s="273"/>
      <c r="AT94" s="273"/>
      <c r="AU94" s="273"/>
      <c r="AV94" s="277"/>
      <c r="AW94" s="263" t="s">
        <v>247</v>
      </c>
      <c r="AX94" s="263" t="s">
        <v>247</v>
      </c>
      <c r="AY94" s="263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4"/>
      <c r="BV94" s="264"/>
      <c r="BW94" s="264"/>
      <c r="BX94" s="264"/>
      <c r="BY94" s="264"/>
      <c r="BZ94" s="264"/>
      <c r="CA94" s="264"/>
      <c r="CB94" s="264"/>
      <c r="CC94" s="24" t="s">
        <v>247</v>
      </c>
      <c r="CD94" s="24" t="s">
        <v>247</v>
      </c>
      <c r="CE94" s="225">
        <f t="shared" si="20"/>
        <v>87.249999999999986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2" t="s">
        <v>296</v>
      </c>
      <c r="D96" s="283" t="s">
        <v>297</v>
      </c>
      <c r="E96" s="284" t="s">
        <v>297</v>
      </c>
      <c r="F96" s="12"/>
    </row>
    <row r="97" spans="1:6" x14ac:dyDescent="0.25">
      <c r="A97" s="25" t="s">
        <v>298</v>
      </c>
      <c r="B97" s="32" t="s">
        <v>299</v>
      </c>
      <c r="C97" s="285" t="s">
        <v>300</v>
      </c>
      <c r="D97" s="283" t="s">
        <v>297</v>
      </c>
      <c r="E97" s="284" t="s">
        <v>297</v>
      </c>
      <c r="F97" s="12"/>
    </row>
    <row r="98" spans="1:6" x14ac:dyDescent="0.25">
      <c r="A98" s="25" t="s">
        <v>301</v>
      </c>
      <c r="B98" s="32" t="s">
        <v>299</v>
      </c>
      <c r="C98" s="286" t="s">
        <v>302</v>
      </c>
      <c r="D98" s="283" t="s">
        <v>297</v>
      </c>
      <c r="E98" s="284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3" t="s">
        <v>297</v>
      </c>
      <c r="E99" s="284" t="s">
        <v>297</v>
      </c>
      <c r="F99" s="12"/>
    </row>
    <row r="100" spans="1:6" x14ac:dyDescent="0.25">
      <c r="A100" s="25" t="s">
        <v>305</v>
      </c>
      <c r="B100" s="32" t="s">
        <v>299</v>
      </c>
      <c r="C100" s="286" t="s">
        <v>306</v>
      </c>
      <c r="D100" s="283" t="s">
        <v>297</v>
      </c>
      <c r="E100" s="284" t="s">
        <v>297</v>
      </c>
      <c r="F100" s="12"/>
    </row>
    <row r="101" spans="1:6" x14ac:dyDescent="0.25">
      <c r="A101" s="25" t="s">
        <v>307</v>
      </c>
      <c r="B101" s="32" t="s">
        <v>299</v>
      </c>
      <c r="C101" s="286" t="s">
        <v>308</v>
      </c>
      <c r="D101" s="283" t="s">
        <v>297</v>
      </c>
      <c r="E101" s="284" t="s">
        <v>297</v>
      </c>
      <c r="F101" s="12"/>
    </row>
    <row r="102" spans="1:6" x14ac:dyDescent="0.25">
      <c r="A102" s="25" t="s">
        <v>309</v>
      </c>
      <c r="B102" s="32" t="s">
        <v>299</v>
      </c>
      <c r="C102" s="288">
        <v>98221</v>
      </c>
      <c r="D102" s="283" t="s">
        <v>297</v>
      </c>
      <c r="E102" s="284" t="s">
        <v>297</v>
      </c>
      <c r="F102" s="12"/>
    </row>
    <row r="103" spans="1:6" x14ac:dyDescent="0.25">
      <c r="A103" s="25" t="s">
        <v>310</v>
      </c>
      <c r="B103" s="32" t="s">
        <v>299</v>
      </c>
      <c r="C103" s="286" t="s">
        <v>311</v>
      </c>
      <c r="D103" s="283" t="s">
        <v>297</v>
      </c>
      <c r="E103" s="284" t="s">
        <v>297</v>
      </c>
      <c r="F103" s="12"/>
    </row>
    <row r="104" spans="1:6" x14ac:dyDescent="0.25">
      <c r="A104" s="25" t="s">
        <v>312</v>
      </c>
      <c r="B104" s="32" t="s">
        <v>299</v>
      </c>
      <c r="C104" s="289" t="s">
        <v>1060</v>
      </c>
      <c r="D104" s="283" t="s">
        <v>297</v>
      </c>
      <c r="E104" s="284" t="s">
        <v>297</v>
      </c>
      <c r="F104" s="12"/>
    </row>
    <row r="105" spans="1:6" x14ac:dyDescent="0.25">
      <c r="A105" s="25" t="s">
        <v>313</v>
      </c>
      <c r="B105" s="32" t="s">
        <v>299</v>
      </c>
      <c r="C105" s="289" t="s">
        <v>1370</v>
      </c>
      <c r="D105" s="283" t="s">
        <v>297</v>
      </c>
      <c r="E105" s="284" t="s">
        <v>297</v>
      </c>
      <c r="F105" s="12"/>
    </row>
    <row r="106" spans="1:6" x14ac:dyDescent="0.25">
      <c r="A106" s="25" t="s">
        <v>314</v>
      </c>
      <c r="B106" s="32" t="s">
        <v>299</v>
      </c>
      <c r="C106" s="286" t="s">
        <v>1371</v>
      </c>
      <c r="D106" s="283" t="s">
        <v>297</v>
      </c>
      <c r="E106" s="284" t="s">
        <v>297</v>
      </c>
      <c r="F106" s="12"/>
    </row>
    <row r="107" spans="1:6" x14ac:dyDescent="0.25">
      <c r="A107" s="25" t="s">
        <v>315</v>
      </c>
      <c r="B107" s="32" t="s">
        <v>299</v>
      </c>
      <c r="C107" s="290" t="s">
        <v>316</v>
      </c>
      <c r="D107" s="283" t="s">
        <v>297</v>
      </c>
      <c r="E107" s="284" t="s">
        <v>297</v>
      </c>
      <c r="F107" s="12"/>
    </row>
    <row r="108" spans="1:6" x14ac:dyDescent="0.25">
      <c r="A108" s="25" t="s">
        <v>317</v>
      </c>
      <c r="B108" s="32" t="s">
        <v>299</v>
      </c>
      <c r="C108" s="290" t="s">
        <v>318</v>
      </c>
      <c r="D108" s="283" t="s">
        <v>297</v>
      </c>
      <c r="E108" s="284" t="s">
        <v>297</v>
      </c>
      <c r="F108" s="12"/>
    </row>
    <row r="109" spans="1:6" x14ac:dyDescent="0.25">
      <c r="A109" s="33" t="s">
        <v>319</v>
      </c>
      <c r="B109" s="32" t="s">
        <v>299</v>
      </c>
      <c r="C109" s="286" t="s">
        <v>1063</v>
      </c>
      <c r="D109" s="283" t="s">
        <v>297</v>
      </c>
      <c r="E109" s="284" t="s">
        <v>297</v>
      </c>
      <c r="F109" s="12"/>
    </row>
    <row r="110" spans="1:6" x14ac:dyDescent="0.25">
      <c r="A110" s="33" t="s">
        <v>320</v>
      </c>
      <c r="B110" s="32" t="s">
        <v>299</v>
      </c>
      <c r="C110" s="286" t="s">
        <v>1064</v>
      </c>
      <c r="D110" s="283" t="s">
        <v>297</v>
      </c>
      <c r="E110" s="284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1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1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1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1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2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1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1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1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3">
        <v>1940</v>
      </c>
      <c r="D127" s="294">
        <v>6025</v>
      </c>
      <c r="E127" s="16"/>
    </row>
    <row r="128" spans="1:5" x14ac:dyDescent="0.25">
      <c r="A128" s="16" t="s">
        <v>334</v>
      </c>
      <c r="B128" s="35" t="s">
        <v>299</v>
      </c>
      <c r="C128" s="293">
        <v>0</v>
      </c>
      <c r="D128" s="294">
        <v>0</v>
      </c>
      <c r="E128" s="16"/>
    </row>
    <row r="129" spans="1:5" x14ac:dyDescent="0.25">
      <c r="A129" s="16" t="s">
        <v>335</v>
      </c>
      <c r="B129" s="35" t="s">
        <v>299</v>
      </c>
      <c r="C129" s="291">
        <v>0</v>
      </c>
      <c r="D129" s="294">
        <v>0</v>
      </c>
      <c r="E129" s="16"/>
    </row>
    <row r="130" spans="1:5" x14ac:dyDescent="0.25">
      <c r="A130" s="16" t="s">
        <v>336</v>
      </c>
      <c r="B130" s="35" t="s">
        <v>299</v>
      </c>
      <c r="C130" s="291">
        <v>437</v>
      </c>
      <c r="D130" s="294">
        <v>578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1">
        <v>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1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5">
        <v>32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1">
        <v>1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1">
        <v>4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1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1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3">
        <v>0</v>
      </c>
      <c r="D139" s="16"/>
      <c r="E139" s="16"/>
    </row>
    <row r="140" spans="1:5" x14ac:dyDescent="0.25">
      <c r="A140" s="16" t="s">
        <v>345</v>
      </c>
      <c r="B140" s="35"/>
      <c r="C140" s="291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1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1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43</v>
      </c>
    </row>
    <row r="144" spans="1:5" x14ac:dyDescent="0.25">
      <c r="A144" s="16" t="s">
        <v>348</v>
      </c>
      <c r="B144" s="35" t="s">
        <v>299</v>
      </c>
      <c r="C144" s="293">
        <v>43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1">
        <v>6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3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4">
        <v>973.06546275395112</v>
      </c>
      <c r="C154" s="294">
        <v>343.33182844243845</v>
      </c>
      <c r="D154" s="294">
        <v>623.60270880361236</v>
      </c>
      <c r="E154" s="25">
        <f>SUM(B154:D154)</f>
        <v>1940.000000000002</v>
      </c>
    </row>
    <row r="155" spans="1:6" x14ac:dyDescent="0.25">
      <c r="A155" s="16" t="s">
        <v>241</v>
      </c>
      <c r="B155" s="294">
        <v>3458.1417472649432</v>
      </c>
      <c r="C155" s="294">
        <v>891.28349452988675</v>
      </c>
      <c r="D155" s="294">
        <v>1675.5747582051697</v>
      </c>
      <c r="E155" s="25">
        <f>SUM(B155:D155)</f>
        <v>6025</v>
      </c>
    </row>
    <row r="156" spans="1:6" x14ac:dyDescent="0.25">
      <c r="A156" s="16" t="s">
        <v>355</v>
      </c>
      <c r="B156" s="294">
        <v>0</v>
      </c>
      <c r="C156" s="294">
        <v>0</v>
      </c>
      <c r="D156" s="294">
        <v>0</v>
      </c>
      <c r="E156" s="25">
        <f>SUM(B156:D156)</f>
        <v>0</v>
      </c>
    </row>
    <row r="157" spans="1:6" x14ac:dyDescent="0.25">
      <c r="A157" s="16" t="s">
        <v>286</v>
      </c>
      <c r="B157" s="294">
        <v>29895042.870000001</v>
      </c>
      <c r="C157" s="294">
        <v>6861157.3799999999</v>
      </c>
      <c r="D157" s="294">
        <v>17697429.75</v>
      </c>
      <c r="E157" s="25">
        <f>SUM(B157:D157)</f>
        <v>54453630</v>
      </c>
      <c r="F157" s="14"/>
    </row>
    <row r="158" spans="1:6" x14ac:dyDescent="0.25">
      <c r="A158" s="16" t="s">
        <v>287</v>
      </c>
      <c r="B158" s="294">
        <v>126963435.37900001</v>
      </c>
      <c r="C158" s="294">
        <v>23907191.671</v>
      </c>
      <c r="D158" s="294">
        <v>81238029.949999988</v>
      </c>
      <c r="E158" s="25">
        <f>SUM(B158:D158)</f>
        <v>232108657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1">
        <v>0</v>
      </c>
      <c r="C160" s="271">
        <v>0</v>
      </c>
      <c r="D160" s="271">
        <v>0</v>
      </c>
      <c r="E160" s="25">
        <f>SUM(B160:D160)</f>
        <v>0</v>
      </c>
    </row>
    <row r="161" spans="1:5" x14ac:dyDescent="0.25">
      <c r="A161" s="16" t="s">
        <v>241</v>
      </c>
      <c r="B161" s="271">
        <v>0</v>
      </c>
      <c r="C161" s="271">
        <v>0</v>
      </c>
      <c r="D161" s="271">
        <v>0</v>
      </c>
      <c r="E161" s="25">
        <f>SUM(B161:D161)</f>
        <v>0</v>
      </c>
    </row>
    <row r="162" spans="1:5" x14ac:dyDescent="0.25">
      <c r="A162" s="16" t="s">
        <v>355</v>
      </c>
      <c r="B162" s="294">
        <v>0</v>
      </c>
      <c r="C162" s="294">
        <v>0</v>
      </c>
      <c r="D162" s="294">
        <v>0</v>
      </c>
      <c r="E162" s="25">
        <f>SUM(B162:D162)</f>
        <v>0</v>
      </c>
    </row>
    <row r="163" spans="1:5" x14ac:dyDescent="0.25">
      <c r="A163" s="16" t="s">
        <v>286</v>
      </c>
      <c r="B163" s="271">
        <v>0</v>
      </c>
      <c r="C163" s="271">
        <v>0</v>
      </c>
      <c r="D163" s="271">
        <v>0</v>
      </c>
      <c r="E163" s="25">
        <f>SUM(B163:D163)</f>
        <v>0</v>
      </c>
    </row>
    <row r="164" spans="1:5" x14ac:dyDescent="0.25">
      <c r="A164" s="16" t="s">
        <v>287</v>
      </c>
      <c r="B164" s="294">
        <v>0</v>
      </c>
      <c r="C164" s="294">
        <v>0</v>
      </c>
      <c r="D164" s="294">
        <v>0</v>
      </c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4">
        <v>0</v>
      </c>
      <c r="C166" s="294">
        <v>0</v>
      </c>
      <c r="D166" s="294">
        <v>0</v>
      </c>
      <c r="E166" s="25">
        <f>SUM(B166:D166)</f>
        <v>0</v>
      </c>
    </row>
    <row r="167" spans="1:5" x14ac:dyDescent="0.25">
      <c r="A167" s="16" t="s">
        <v>241</v>
      </c>
      <c r="B167" s="294">
        <v>0</v>
      </c>
      <c r="C167" s="294">
        <v>0</v>
      </c>
      <c r="D167" s="294">
        <v>0</v>
      </c>
      <c r="E167" s="25">
        <f>SUM(B167:D167)</f>
        <v>0</v>
      </c>
    </row>
    <row r="168" spans="1:5" x14ac:dyDescent="0.25">
      <c r="A168" s="16" t="s">
        <v>355</v>
      </c>
      <c r="B168" s="294">
        <v>0</v>
      </c>
      <c r="C168" s="294">
        <v>0</v>
      </c>
      <c r="D168" s="294">
        <v>0</v>
      </c>
      <c r="E168" s="25">
        <f>SUM(B168:D168)</f>
        <v>0</v>
      </c>
    </row>
    <row r="169" spans="1:5" x14ac:dyDescent="0.25">
      <c r="A169" s="16" t="s">
        <v>286</v>
      </c>
      <c r="B169" s="294">
        <v>0</v>
      </c>
      <c r="C169" s="294">
        <v>0</v>
      </c>
      <c r="D169" s="294">
        <v>0</v>
      </c>
      <c r="E169" s="25">
        <f>SUM(B169:D169)</f>
        <v>0</v>
      </c>
    </row>
    <row r="170" spans="1:5" x14ac:dyDescent="0.25">
      <c r="A170" s="16" t="s">
        <v>287</v>
      </c>
      <c r="B170" s="294">
        <v>0</v>
      </c>
      <c r="C170" s="294">
        <v>0</v>
      </c>
      <c r="D170" s="294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1">
        <v>0</v>
      </c>
      <c r="C173" s="271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1">
        <v>3423077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1">
        <v>285237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1">
        <v>1217326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1">
        <v>5325302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1">
        <v>43620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1">
        <v>1815251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1">
        <v>-173465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1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11936348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1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1">
        <v>1278824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1278824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1">
        <v>726569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1">
        <v>543517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1270086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1">
        <v>4760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1">
        <v>752679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1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757439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1">
        <v>1352619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1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1352619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1">
        <v>5148055</v>
      </c>
      <c r="C211" s="291">
        <v>0</v>
      </c>
      <c r="D211" s="294">
        <v>0</v>
      </c>
      <c r="E211" s="25">
        <f t="shared" ref="E211:E219" si="22">SUM(B211:C211)-D211</f>
        <v>5148055</v>
      </c>
    </row>
    <row r="212" spans="1:5" x14ac:dyDescent="0.25">
      <c r="A212" s="16" t="s">
        <v>390</v>
      </c>
      <c r="B212" s="291">
        <v>2157737</v>
      </c>
      <c r="C212" s="291">
        <v>27407</v>
      </c>
      <c r="D212" s="294">
        <v>0</v>
      </c>
      <c r="E212" s="25">
        <f t="shared" si="22"/>
        <v>2185144</v>
      </c>
    </row>
    <row r="213" spans="1:5" x14ac:dyDescent="0.25">
      <c r="A213" s="16" t="s">
        <v>391</v>
      </c>
      <c r="B213" s="291">
        <v>73586767</v>
      </c>
      <c r="C213" s="291">
        <v>0</v>
      </c>
      <c r="D213" s="294">
        <v>0</v>
      </c>
      <c r="E213" s="25">
        <f t="shared" si="22"/>
        <v>73586767</v>
      </c>
    </row>
    <row r="214" spans="1:5" x14ac:dyDescent="0.25">
      <c r="A214" s="16" t="s">
        <v>392</v>
      </c>
      <c r="B214" s="291">
        <v>17870080</v>
      </c>
      <c r="C214" s="291">
        <v>5803503</v>
      </c>
      <c r="D214" s="294">
        <v>0</v>
      </c>
      <c r="E214" s="25">
        <f t="shared" si="22"/>
        <v>23673583</v>
      </c>
    </row>
    <row r="215" spans="1:5" x14ac:dyDescent="0.25">
      <c r="A215" s="16" t="s">
        <v>393</v>
      </c>
      <c r="B215" s="291">
        <v>13221278</v>
      </c>
      <c r="C215" s="291">
        <v>127208</v>
      </c>
      <c r="D215" s="294">
        <v>0</v>
      </c>
      <c r="E215" s="25">
        <f t="shared" si="22"/>
        <v>13348486</v>
      </c>
    </row>
    <row r="216" spans="1:5" x14ac:dyDescent="0.25">
      <c r="A216" s="16" t="s">
        <v>394</v>
      </c>
      <c r="B216" s="291">
        <v>32349422</v>
      </c>
      <c r="C216" s="291">
        <v>980629</v>
      </c>
      <c r="D216" s="294">
        <v>3360637</v>
      </c>
      <c r="E216" s="25">
        <f t="shared" si="22"/>
        <v>29969414</v>
      </c>
    </row>
    <row r="217" spans="1:5" x14ac:dyDescent="0.25">
      <c r="A217" s="16" t="s">
        <v>395</v>
      </c>
      <c r="B217" s="291">
        <v>303076</v>
      </c>
      <c r="C217" s="291">
        <v>0</v>
      </c>
      <c r="D217" s="294">
        <v>0</v>
      </c>
      <c r="E217" s="25">
        <f t="shared" si="22"/>
        <v>303076</v>
      </c>
    </row>
    <row r="218" spans="1:5" x14ac:dyDescent="0.25">
      <c r="A218" s="16" t="s">
        <v>396</v>
      </c>
      <c r="B218" s="291">
        <v>3520260</v>
      </c>
      <c r="C218" s="291">
        <v>2883981</v>
      </c>
      <c r="D218" s="294">
        <v>0</v>
      </c>
      <c r="E218" s="25">
        <f t="shared" si="22"/>
        <v>6404241</v>
      </c>
    </row>
    <row r="219" spans="1:5" x14ac:dyDescent="0.25">
      <c r="A219" s="16" t="s">
        <v>397</v>
      </c>
      <c r="B219" s="291">
        <v>1745753</v>
      </c>
      <c r="C219" s="291">
        <v>-2358078</v>
      </c>
      <c r="D219" s="294">
        <v>0</v>
      </c>
      <c r="E219" s="25">
        <f t="shared" si="22"/>
        <v>-612325</v>
      </c>
    </row>
    <row r="220" spans="1:5" x14ac:dyDescent="0.25">
      <c r="A220" s="16" t="s">
        <v>229</v>
      </c>
      <c r="B220" s="25">
        <f>SUM(B211:B219)</f>
        <v>149902428</v>
      </c>
      <c r="C220" s="224">
        <f>SUM(C211:C219)</f>
        <v>7464650</v>
      </c>
      <c r="D220" s="25">
        <f>SUM(D211:D219)</f>
        <v>3360637</v>
      </c>
      <c r="E220" s="25">
        <f>SUM(E211:E219)</f>
        <v>154006441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1">
        <v>2063741</v>
      </c>
      <c r="C225" s="291">
        <v>29884</v>
      </c>
      <c r="D225" s="294">
        <v>0</v>
      </c>
      <c r="E225" s="25">
        <f t="shared" ref="E225:E232" si="23">SUM(B225:C225)-D225</f>
        <v>2093625</v>
      </c>
    </row>
    <row r="226" spans="1:6" x14ac:dyDescent="0.25">
      <c r="A226" s="16" t="s">
        <v>391</v>
      </c>
      <c r="B226" s="291">
        <v>29406952</v>
      </c>
      <c r="C226" s="291">
        <v>1384334</v>
      </c>
      <c r="D226" s="294">
        <v>0</v>
      </c>
      <c r="E226" s="25">
        <f t="shared" si="23"/>
        <v>30791286</v>
      </c>
    </row>
    <row r="227" spans="1:6" x14ac:dyDescent="0.25">
      <c r="A227" s="16" t="s">
        <v>392</v>
      </c>
      <c r="B227" s="291">
        <v>7080372</v>
      </c>
      <c r="C227" s="291">
        <v>654621</v>
      </c>
      <c r="D227" s="294">
        <v>0</v>
      </c>
      <c r="E227" s="25">
        <f t="shared" si="23"/>
        <v>7734993</v>
      </c>
    </row>
    <row r="228" spans="1:6" x14ac:dyDescent="0.25">
      <c r="A228" s="16" t="s">
        <v>393</v>
      </c>
      <c r="B228" s="291">
        <v>11025916</v>
      </c>
      <c r="C228" s="291">
        <v>846859</v>
      </c>
      <c r="D228" s="294">
        <v>0</v>
      </c>
      <c r="E228" s="25">
        <f t="shared" si="23"/>
        <v>11872775</v>
      </c>
    </row>
    <row r="229" spans="1:6" x14ac:dyDescent="0.25">
      <c r="A229" s="16" t="s">
        <v>394</v>
      </c>
      <c r="B229" s="291">
        <v>23473909</v>
      </c>
      <c r="C229" s="291">
        <v>1977501</v>
      </c>
      <c r="D229" s="294">
        <v>3360637</v>
      </c>
      <c r="E229" s="25">
        <f t="shared" si="23"/>
        <v>22090773</v>
      </c>
    </row>
    <row r="230" spans="1:6" x14ac:dyDescent="0.25">
      <c r="A230" s="16" t="s">
        <v>395</v>
      </c>
      <c r="B230" s="291">
        <v>0</v>
      </c>
      <c r="C230" s="291">
        <v>0</v>
      </c>
      <c r="D230" s="294">
        <v>0</v>
      </c>
      <c r="E230" s="25">
        <f t="shared" si="23"/>
        <v>0</v>
      </c>
    </row>
    <row r="231" spans="1:6" x14ac:dyDescent="0.25">
      <c r="A231" s="16" t="s">
        <v>396</v>
      </c>
      <c r="B231" s="291">
        <v>1121674</v>
      </c>
      <c r="C231" s="291">
        <v>541393</v>
      </c>
      <c r="D231" s="294">
        <v>0</v>
      </c>
      <c r="E231" s="25">
        <f t="shared" si="23"/>
        <v>1663067</v>
      </c>
    </row>
    <row r="232" spans="1:6" x14ac:dyDescent="0.25">
      <c r="A232" s="16" t="s">
        <v>397</v>
      </c>
      <c r="B232" s="291">
        <v>0</v>
      </c>
      <c r="C232" s="291">
        <v>0</v>
      </c>
      <c r="D232" s="294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74172564</v>
      </c>
      <c r="C233" s="224">
        <f>SUM(C224:C232)</f>
        <v>5434592</v>
      </c>
      <c r="D233" s="25">
        <f>SUM(D224:D232)</f>
        <v>3360637</v>
      </c>
      <c r="E233" s="25">
        <f>SUM(E224:E232)</f>
        <v>76246519</v>
      </c>
    </row>
    <row r="234" spans="1:6" x14ac:dyDescent="0.25">
      <c r="A234" s="16"/>
      <c r="B234" s="16"/>
      <c r="C234" s="22"/>
      <c r="D234" s="16"/>
      <c r="E234" s="16"/>
      <c r="F234" s="11">
        <f>E220-E233</f>
        <v>77759922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54" t="s">
        <v>400</v>
      </c>
      <c r="C236" s="354"/>
      <c r="D236" s="30"/>
      <c r="E236" s="30"/>
    </row>
    <row r="237" spans="1:6" x14ac:dyDescent="0.25">
      <c r="A237" s="43" t="s">
        <v>400</v>
      </c>
      <c r="B237" s="30"/>
      <c r="C237" s="291">
        <v>1618890</v>
      </c>
      <c r="D237" s="32">
        <f>C237</f>
        <v>1618890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1">
        <v>100920475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1">
        <v>19984979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1">
        <v>1076796.1562360488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1">
        <v>9543894.8971769959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1">
        <v>37459582.440207131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1">
        <v>3147631.5063798181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172133359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3">
        <v>3270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1">
        <v>383809.12913020985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1">
        <v>757998.87086978997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1141807.9999999998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1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1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174894057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1">
        <v>5808020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1">
        <v>39246890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1">
        <v>30491024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1">
        <v>16258882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1">
        <v>966117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1">
        <v>51191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1">
        <v>415128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1">
        <v>1421430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1">
        <v>2129595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1">
        <v>734611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65005124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1">
        <v>197080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1">
        <v>5315823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1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5512903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1">
        <v>5148055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1">
        <v>2157737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1">
        <v>73586767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1">
        <v>17870080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1">
        <v>13221278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1">
        <v>32652498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1">
        <v>3520260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1">
        <v>1745753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149902428</v>
      </c>
      <c r="E291" s="16"/>
    </row>
    <row r="292" spans="1:5" x14ac:dyDescent="0.25">
      <c r="A292" s="16" t="s">
        <v>439</v>
      </c>
      <c r="B292" s="35" t="s">
        <v>299</v>
      </c>
      <c r="C292" s="291">
        <v>74172564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75729864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1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1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1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1">
        <v>227761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227761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1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1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1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1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146475652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146475652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1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1">
        <v>8230022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1">
        <v>6312878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1">
        <v>1549966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1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1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1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1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1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1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16092866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1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1">
        <v>421353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1">
        <v>15360301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15781654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1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1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1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1">
        <v>2718912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1">
        <v>40410747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1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7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1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43129659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43129659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6">
        <v>4497644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2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2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2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2">
        <v>66973829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2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146475652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146475652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1">
        <v>54453630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1">
        <v>232108657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286562287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1">
        <v>1618890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1">
        <f>D245</f>
        <v>172133359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1">
        <v>1141808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1">
        <f>D256</f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174894057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111668230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1">
        <v>522684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1"/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1"/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1"/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1"/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1"/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1">
        <v>645181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1"/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1"/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1">
        <v>567879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3">
        <v>1442189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3177933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1">
        <v>6143640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9321573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120989803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1">
        <v>55257023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1">
        <v>11936347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1">
        <v>8644003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1">
        <v>17047698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1">
        <v>1371272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1">
        <v>5809617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1">
        <v>5459073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1">
        <v>1278824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3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3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3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1">
        <v>210713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1">
        <v>3463511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1">
        <v>2329475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1">
        <v>1270086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1">
        <v>348208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1">
        <v>308851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1">
        <v>534920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1">
        <v>1593654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1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1">
        <v>178179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1">
        <v>1231851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1">
        <v>752679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1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3">
        <v>465931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12688058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119491915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1497888</v>
      </c>
      <c r="E417" s="25"/>
    </row>
    <row r="418" spans="1:13" x14ac:dyDescent="0.25">
      <c r="A418" s="25" t="s">
        <v>531</v>
      </c>
      <c r="B418" s="16"/>
      <c r="C418" s="293">
        <v>4493679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1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4493679</v>
      </c>
      <c r="E420" s="25"/>
      <c r="F420" s="11">
        <f>D420-C399</f>
        <v>4493679</v>
      </c>
    </row>
    <row r="421" spans="1:13" x14ac:dyDescent="0.25">
      <c r="A421" s="25" t="s">
        <v>534</v>
      </c>
      <c r="B421" s="16"/>
      <c r="C421" s="22"/>
      <c r="D421" s="25">
        <f>D417+D420</f>
        <v>5991567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1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1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5991567</v>
      </c>
      <c r="E424" s="16"/>
    </row>
    <row r="426" spans="1:13" ht="29.1" customHeight="1" x14ac:dyDescent="0.25">
      <c r="A426" s="355" t="s">
        <v>538</v>
      </c>
      <c r="B426" s="355"/>
      <c r="C426" s="355"/>
      <c r="D426" s="355"/>
      <c r="E426" s="355"/>
    </row>
    <row r="427" spans="1:13" x14ac:dyDescent="0.25">
      <c r="A427" s="305"/>
      <c r="B427" s="305"/>
      <c r="C427" s="305"/>
      <c r="D427" s="305"/>
      <c r="E427" s="305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539</v>
      </c>
      <c r="D612" s="216">
        <f>CE90-(BE90+CD90)</f>
        <v>283709.52275566664</v>
      </c>
      <c r="E612" s="218">
        <f>SUM(C624:D647)+SUM(C668:D713)</f>
        <v>109258619.10760447</v>
      </c>
      <c r="F612" s="218">
        <f>CE64-(AX64+BD64+BE64+BG64+BJ64+BN64+BP64+BQ64+CB64+CC64+CD64)</f>
        <v>16853171</v>
      </c>
      <c r="G612" s="216">
        <f>CE91-(AX91+AY91+BD91+BE91+BG91+BJ91+BN91+BP91+BQ91+CB91+CC91+CD91)</f>
        <v>29149.4784</v>
      </c>
      <c r="H612" s="221">
        <f>CE60-(AX60+AY60+AZ60+BD60+BE60+BG60+BJ60+BN60+BO60+BP60+BQ60+BR60+CB60+CC60+CD60)</f>
        <v>475.44</v>
      </c>
      <c r="I612" s="216">
        <f>CE92-(AX92+AY92+AZ92+BD92+BE92+BF92+BG92+BJ92+BN92+BO92+BP92+BQ92+BR92+CB92+CC92+CD92)</f>
        <v>187808.85222202394</v>
      </c>
      <c r="J612" s="216">
        <f>CE93-(AX93+AY93+AZ93+BA93+BD93+BE93+BF93+BG93+BJ93+BN93+BO93+BP93+BQ93+BR93+CB93+CC93+CD93)</f>
        <v>517644.81999999995</v>
      </c>
      <c r="K612" s="216">
        <f>CE89-(AW89+AX89+AY89+AZ89+BA89+BB89+BC89+BD89+BE89+BF89+BG89+BH89+BI89+BJ89+BK89+BL89+BM89+BN89+BO89+BP89+BQ89+BR89+BS89+BT89+BU89+BV89+BW89+BX89+CB89+CC89+CD89)</f>
        <v>0</v>
      </c>
      <c r="L612" s="222">
        <f>CE94-(AW94+AX94+AY94+AZ94+BA94+BB94+BC94+BD94+BE94+BF94+BG94+BH94+BI94+BJ94+BK94+BL94+BM94+BN94+BO94+BP94+BQ94+BR94+BS94+BT94+BU94+BV94+BW94+BX94+BY94+BZ94+CA94+CB94+CC94+CD94)</f>
        <v>87.249999999999986</v>
      </c>
    </row>
    <row r="613" spans="1:14" s="202" customFormat="1" ht="12.6" customHeight="1" x14ac:dyDescent="0.2">
      <c r="A613" s="211"/>
      <c r="C613" s="209" t="s">
        <v>540</v>
      </c>
      <c r="D613" s="217" t="s">
        <v>541</v>
      </c>
      <c r="E613" s="219" t="s">
        <v>542</v>
      </c>
      <c r="F613" s="220" t="s">
        <v>543</v>
      </c>
      <c r="G613" s="217" t="s">
        <v>544</v>
      </c>
      <c r="H613" s="220" t="s">
        <v>545</v>
      </c>
      <c r="I613" s="217" t="s">
        <v>546</v>
      </c>
      <c r="J613" s="217" t="s">
        <v>547</v>
      </c>
      <c r="K613" s="209" t="s">
        <v>548</v>
      </c>
      <c r="L613" s="210" t="s">
        <v>549</v>
      </c>
    </row>
    <row r="614" spans="1:14" s="202" customFormat="1" ht="12.6" customHeight="1" x14ac:dyDescent="0.2">
      <c r="A614" s="211">
        <v>8430</v>
      </c>
      <c r="B614" s="210" t="s">
        <v>166</v>
      </c>
      <c r="C614" s="216">
        <f>BE85</f>
        <v>2774792</v>
      </c>
      <c r="D614" s="216"/>
      <c r="E614" s="218"/>
      <c r="F614" s="218"/>
      <c r="G614" s="216"/>
      <c r="H614" s="218"/>
      <c r="I614" s="216"/>
      <c r="J614" s="216"/>
      <c r="N614" s="212" t="s">
        <v>550</v>
      </c>
    </row>
    <row r="615" spans="1:14" s="202" customFormat="1" ht="12.6" customHeight="1" x14ac:dyDescent="0.2">
      <c r="A615" s="211"/>
      <c r="B615" s="210" t="s">
        <v>551</v>
      </c>
      <c r="C615" s="216">
        <f>CD69-CD84</f>
        <v>66750</v>
      </c>
      <c r="D615" s="216">
        <f>SUM(C614:C615)</f>
        <v>2841542</v>
      </c>
      <c r="E615" s="218"/>
      <c r="F615" s="218"/>
      <c r="G615" s="216"/>
      <c r="H615" s="218"/>
      <c r="I615" s="216"/>
      <c r="J615" s="216"/>
      <c r="N615" s="212" t="s">
        <v>552</v>
      </c>
    </row>
    <row r="616" spans="1:14" s="202" customFormat="1" ht="12.6" customHeight="1" x14ac:dyDescent="0.2">
      <c r="A616" s="211">
        <v>8310</v>
      </c>
      <c r="B616" s="215" t="s">
        <v>553</v>
      </c>
      <c r="C616" s="216">
        <f>AX85</f>
        <v>190433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554</v>
      </c>
    </row>
    <row r="617" spans="1:14" s="202" customFormat="1" ht="12.6" customHeight="1" x14ac:dyDescent="0.2">
      <c r="A617" s="211">
        <v>8510</v>
      </c>
      <c r="B617" s="215" t="s">
        <v>171</v>
      </c>
      <c r="C617" s="216">
        <f>BJ85</f>
        <v>1094437</v>
      </c>
      <c r="D617" s="216">
        <f>(D615/D612)*BJ90</f>
        <v>15776.950879814594</v>
      </c>
      <c r="E617" s="218"/>
      <c r="F617" s="218"/>
      <c r="G617" s="216"/>
      <c r="H617" s="218"/>
      <c r="I617" s="216"/>
      <c r="J617" s="216"/>
      <c r="N617" s="212" t="s">
        <v>555</v>
      </c>
    </row>
    <row r="618" spans="1:14" s="202" customFormat="1" ht="12.6" customHeight="1" x14ac:dyDescent="0.2">
      <c r="A618" s="211">
        <v>8470</v>
      </c>
      <c r="B618" s="215" t="s">
        <v>556</v>
      </c>
      <c r="C618" s="216">
        <f>BG85</f>
        <v>0</v>
      </c>
      <c r="D618" s="216">
        <f>(D615/D612)*BG90</f>
        <v>0</v>
      </c>
      <c r="E618" s="218"/>
      <c r="F618" s="218"/>
      <c r="G618" s="216"/>
      <c r="H618" s="218"/>
      <c r="I618" s="216"/>
      <c r="J618" s="216"/>
      <c r="N618" s="212" t="s">
        <v>557</v>
      </c>
    </row>
    <row r="619" spans="1:14" s="202" customFormat="1" ht="12.6" customHeight="1" x14ac:dyDescent="0.2">
      <c r="A619" s="211">
        <v>8610</v>
      </c>
      <c r="B619" s="215" t="s">
        <v>558</v>
      </c>
      <c r="C619" s="216">
        <f>BN85</f>
        <v>2331267</v>
      </c>
      <c r="D619" s="216">
        <f>(D615/D612)*BN90</f>
        <v>20684.205545091336</v>
      </c>
      <c r="E619" s="218"/>
      <c r="F619" s="218"/>
      <c r="G619" s="216"/>
      <c r="H619" s="218"/>
      <c r="I619" s="216"/>
      <c r="J619" s="216"/>
      <c r="N619" s="212" t="s">
        <v>559</v>
      </c>
    </row>
    <row r="620" spans="1:14" s="202" customFormat="1" ht="12.6" customHeight="1" x14ac:dyDescent="0.2">
      <c r="A620" s="211">
        <v>8790</v>
      </c>
      <c r="B620" s="215" t="s">
        <v>560</v>
      </c>
      <c r="C620" s="216">
        <f>CC85</f>
        <v>5380732</v>
      </c>
      <c r="D620" s="216">
        <f>(D615/D612)*CC90</f>
        <v>581751.22664006113</v>
      </c>
      <c r="E620" s="218"/>
      <c r="F620" s="218"/>
      <c r="G620" s="216"/>
      <c r="H620" s="218"/>
      <c r="I620" s="216"/>
      <c r="J620" s="216"/>
      <c r="N620" s="212" t="s">
        <v>561</v>
      </c>
    </row>
    <row r="621" spans="1:14" s="202" customFormat="1" ht="12.6" customHeight="1" x14ac:dyDescent="0.2">
      <c r="A621" s="211">
        <v>8630</v>
      </c>
      <c r="B621" s="215" t="s">
        <v>562</v>
      </c>
      <c r="C621" s="216">
        <f>BP85</f>
        <v>629664</v>
      </c>
      <c r="D621" s="216">
        <f>(D615/D612)*BP90</f>
        <v>1639.989253421501</v>
      </c>
      <c r="E621" s="218"/>
      <c r="F621" s="218"/>
      <c r="G621" s="216"/>
      <c r="H621" s="218"/>
      <c r="I621" s="216"/>
      <c r="J621" s="216"/>
      <c r="N621" s="212" t="s">
        <v>563</v>
      </c>
    </row>
    <row r="622" spans="1:14" s="202" customFormat="1" ht="12.6" customHeight="1" x14ac:dyDescent="0.2">
      <c r="A622" s="211">
        <v>8770</v>
      </c>
      <c r="B622" s="210" t="s">
        <v>564</v>
      </c>
      <c r="C622" s="216">
        <f>CB85</f>
        <v>102442</v>
      </c>
      <c r="D622" s="216">
        <f>(D615/D612)*CB90</f>
        <v>8174.5200771319787</v>
      </c>
      <c r="E622" s="218"/>
      <c r="F622" s="218"/>
      <c r="G622" s="216"/>
      <c r="H622" s="218"/>
      <c r="I622" s="216"/>
      <c r="J622" s="216"/>
      <c r="N622" s="212" t="s">
        <v>565</v>
      </c>
    </row>
    <row r="623" spans="1:14" s="202" customFormat="1" ht="12.6" customHeight="1" x14ac:dyDescent="0.2">
      <c r="A623" s="211">
        <v>8640</v>
      </c>
      <c r="B623" s="215" t="s">
        <v>566</v>
      </c>
      <c r="C623" s="216">
        <f>BQ85</f>
        <v>0</v>
      </c>
      <c r="D623" s="216">
        <f>(D615/D612)*BQ90</f>
        <v>0</v>
      </c>
      <c r="E623" s="218">
        <f>SUM(C616:D623)</f>
        <v>10357001.892395521</v>
      </c>
      <c r="F623" s="218"/>
      <c r="G623" s="216"/>
      <c r="H623" s="218"/>
      <c r="I623" s="216"/>
      <c r="J623" s="216"/>
      <c r="N623" s="212" t="s">
        <v>567</v>
      </c>
    </row>
    <row r="624" spans="1:14" s="202" customFormat="1" ht="12.6" customHeight="1" x14ac:dyDescent="0.2">
      <c r="A624" s="211">
        <v>8420</v>
      </c>
      <c r="B624" s="215" t="s">
        <v>165</v>
      </c>
      <c r="C624" s="216">
        <f>BD85</f>
        <v>903864</v>
      </c>
      <c r="D624" s="216">
        <f>(D615/D612)*BD90</f>
        <v>60908.438086375289</v>
      </c>
      <c r="E624" s="218">
        <f>(E623/E612)*SUM(C624:D624)</f>
        <v>91454.11180010208</v>
      </c>
      <c r="F624" s="218">
        <f>SUM(C624:E624)</f>
        <v>1056226.5498864774</v>
      </c>
      <c r="G624" s="216"/>
      <c r="H624" s="218"/>
      <c r="I624" s="216"/>
      <c r="J624" s="216"/>
      <c r="N624" s="212" t="s">
        <v>568</v>
      </c>
    </row>
    <row r="625" spans="1:14" s="202" customFormat="1" ht="12.6" customHeight="1" x14ac:dyDescent="0.2">
      <c r="A625" s="211">
        <v>8320</v>
      </c>
      <c r="B625" s="215" t="s">
        <v>161</v>
      </c>
      <c r="C625" s="216">
        <f>AY85</f>
        <v>2025375</v>
      </c>
      <c r="D625" s="216">
        <f>(D615/D612)*AY90</f>
        <v>53420.425138582534</v>
      </c>
      <c r="E625" s="218">
        <f>(E623/E612)*SUM(C625:D625)</f>
        <v>197056.19865888401</v>
      </c>
      <c r="F625" s="218">
        <f>(F624/F612)*AY64</f>
        <v>37614.332019660666</v>
      </c>
      <c r="G625" s="216">
        <f>SUM(C625:F625)</f>
        <v>2313465.9558171271</v>
      </c>
      <c r="H625" s="218"/>
      <c r="I625" s="216"/>
      <c r="J625" s="216"/>
      <c r="N625" s="212" t="s">
        <v>569</v>
      </c>
    </row>
    <row r="626" spans="1:14" s="202" customFormat="1" ht="12.6" customHeight="1" x14ac:dyDescent="0.2">
      <c r="A626" s="211">
        <v>8650</v>
      </c>
      <c r="B626" s="215" t="s">
        <v>178</v>
      </c>
      <c r="C626" s="216">
        <f>BR85</f>
        <v>1037480</v>
      </c>
      <c r="D626" s="216">
        <f>(D615/D612)*BR90</f>
        <v>15166.722320401945</v>
      </c>
      <c r="E626" s="218">
        <f>(E623/E612)*SUM(C626:D626)</f>
        <v>99784.01872678932</v>
      </c>
      <c r="F626" s="218">
        <f>(F624/F612)*BR64</f>
        <v>696.66499726004577</v>
      </c>
      <c r="G626" s="216">
        <f>(G625/G612)*BR91</f>
        <v>0</v>
      </c>
      <c r="H626" s="218"/>
      <c r="I626" s="216"/>
      <c r="J626" s="216"/>
      <c r="N626" s="212" t="s">
        <v>570</v>
      </c>
    </row>
    <row r="627" spans="1:14" s="202" customFormat="1" ht="12.6" customHeight="1" x14ac:dyDescent="0.2">
      <c r="A627" s="211">
        <v>8620</v>
      </c>
      <c r="B627" s="210" t="s">
        <v>571</v>
      </c>
      <c r="C627" s="216">
        <f>BO85</f>
        <v>223565</v>
      </c>
      <c r="D627" s="216">
        <f>(D615/D612)*BO90</f>
        <v>7081.1939081843111</v>
      </c>
      <c r="E627" s="218">
        <f>(E623/E612)*SUM(C627:D627)</f>
        <v>21863.749389219825</v>
      </c>
      <c r="F627" s="218">
        <f>(F624/F612)*BO64</f>
        <v>1189.8331209951393</v>
      </c>
      <c r="G627" s="216">
        <f>(G625/G612)*BO91</f>
        <v>0</v>
      </c>
      <c r="H627" s="218"/>
      <c r="I627" s="216"/>
      <c r="J627" s="216"/>
      <c r="N627" s="212" t="s">
        <v>572</v>
      </c>
    </row>
    <row r="628" spans="1:14" s="202" customFormat="1" ht="12.6" customHeight="1" x14ac:dyDescent="0.2">
      <c r="A628" s="211">
        <v>8330</v>
      </c>
      <c r="B628" s="215" t="s">
        <v>162</v>
      </c>
      <c r="C628" s="216">
        <f>AZ85</f>
        <v>0</v>
      </c>
      <c r="D628" s="216">
        <f>(D615/D612)*AZ90</f>
        <v>0</v>
      </c>
      <c r="E628" s="218">
        <f>(E623/E612)*SUM(C628:D628)</f>
        <v>0</v>
      </c>
      <c r="F628" s="218">
        <f>(F624/F612)*AZ64</f>
        <v>0</v>
      </c>
      <c r="G628" s="216">
        <f>(G625/G612)*AZ91</f>
        <v>0</v>
      </c>
      <c r="H628" s="218">
        <f>SUM(C626:G628)</f>
        <v>1406827.1824628508</v>
      </c>
      <c r="I628" s="216"/>
      <c r="J628" s="216"/>
      <c r="N628" s="212" t="s">
        <v>573</v>
      </c>
    </row>
    <row r="629" spans="1:14" s="202" customFormat="1" ht="12.6" customHeight="1" x14ac:dyDescent="0.2">
      <c r="A629" s="211">
        <v>8460</v>
      </c>
      <c r="B629" s="215" t="s">
        <v>167</v>
      </c>
      <c r="C629" s="216">
        <f>BF85</f>
        <v>2008492</v>
      </c>
      <c r="D629" s="216">
        <f>(D615/D612)*BF90</f>
        <v>30422.436305718235</v>
      </c>
      <c r="E629" s="218">
        <f>(E623/E612)*SUM(C629:D629)</f>
        <v>193275.74197559219</v>
      </c>
      <c r="F629" s="218">
        <f>(F624/F612)*BF64</f>
        <v>15142.248109751677</v>
      </c>
      <c r="G629" s="216">
        <f>(G625/G612)*BF91</f>
        <v>0</v>
      </c>
      <c r="H629" s="218">
        <f>(H628/H612)*BF60</f>
        <v>64269.490162992421</v>
      </c>
      <c r="I629" s="216">
        <f>SUM(C629:H629)</f>
        <v>2311601.9165540547</v>
      </c>
      <c r="J629" s="216"/>
      <c r="N629" s="212" t="s">
        <v>574</v>
      </c>
    </row>
    <row r="630" spans="1:14" s="202" customFormat="1" ht="12.6" customHeight="1" x14ac:dyDescent="0.2">
      <c r="A630" s="211">
        <v>8350</v>
      </c>
      <c r="B630" s="215" t="s">
        <v>575</v>
      </c>
      <c r="C630" s="216">
        <f>BA85</f>
        <v>333591</v>
      </c>
      <c r="D630" s="216">
        <f>(D615/D612)*BA90</f>
        <v>3648.6582614881463</v>
      </c>
      <c r="E630" s="218">
        <f>(E623/E612)*SUM(C630:D630)</f>
        <v>31968.11205681759</v>
      </c>
      <c r="F630" s="218">
        <f>(F624/F612)*BA64</f>
        <v>0</v>
      </c>
      <c r="G630" s="216">
        <f>(G625/G612)*BA91</f>
        <v>0</v>
      </c>
      <c r="H630" s="218">
        <f>(H628/H612)*BA60</f>
        <v>0</v>
      </c>
      <c r="I630" s="216">
        <f>(I629/I612)*BA92</f>
        <v>4483.8389943168377</v>
      </c>
      <c r="J630" s="216">
        <f>SUM(C630:I630)</f>
        <v>373691.60931262252</v>
      </c>
      <c r="N630" s="212" t="s">
        <v>576</v>
      </c>
    </row>
    <row r="631" spans="1:14" s="202" customFormat="1" ht="12.6" customHeight="1" x14ac:dyDescent="0.2">
      <c r="A631" s="211">
        <v>8200</v>
      </c>
      <c r="B631" s="215" t="s">
        <v>577</v>
      </c>
      <c r="C631" s="216">
        <f>AW85</f>
        <v>0</v>
      </c>
      <c r="D631" s="216">
        <f>(D615/D612)*AW90</f>
        <v>0</v>
      </c>
      <c r="E631" s="218">
        <f>(E623/E612)*SUM(C631:D631)</f>
        <v>0</v>
      </c>
      <c r="F631" s="218">
        <f>(F624/F612)*AW64</f>
        <v>0</v>
      </c>
      <c r="G631" s="216">
        <f>(G625/G612)*AW91</f>
        <v>0</v>
      </c>
      <c r="H631" s="218">
        <f>(H628/H612)*AW60</f>
        <v>0</v>
      </c>
      <c r="I631" s="216">
        <f>(I629/I612)*AW92</f>
        <v>0</v>
      </c>
      <c r="J631" s="216">
        <f>(J630/J612)*AW93</f>
        <v>0</v>
      </c>
      <c r="N631" s="212" t="s">
        <v>578</v>
      </c>
    </row>
    <row r="632" spans="1:14" s="202" customFormat="1" ht="12.6" customHeight="1" x14ac:dyDescent="0.2">
      <c r="A632" s="211">
        <v>8360</v>
      </c>
      <c r="B632" s="215" t="s">
        <v>579</v>
      </c>
      <c r="C632" s="216">
        <f>BB85</f>
        <v>0</v>
      </c>
      <c r="D632" s="216">
        <f>(D615/D612)*BB90</f>
        <v>0</v>
      </c>
      <c r="E632" s="218">
        <f>(E623/E612)*SUM(C632:D632)</f>
        <v>0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0</v>
      </c>
      <c r="J632" s="216">
        <f>(J630/J612)*BB93</f>
        <v>0</v>
      </c>
      <c r="N632" s="212" t="s">
        <v>580</v>
      </c>
    </row>
    <row r="633" spans="1:14" s="202" customFormat="1" ht="12.6" customHeight="1" x14ac:dyDescent="0.2">
      <c r="A633" s="211">
        <v>8370</v>
      </c>
      <c r="B633" s="215" t="s">
        <v>581</v>
      </c>
      <c r="C633" s="216">
        <f>BC85</f>
        <v>0</v>
      </c>
      <c r="D633" s="216">
        <f>(D615/D612)*BC90</f>
        <v>0</v>
      </c>
      <c r="E633" s="218">
        <f>(E623/E612)*SUM(C633:D633)</f>
        <v>0</v>
      </c>
      <c r="F633" s="218">
        <f>(F624/F612)*BC64</f>
        <v>0</v>
      </c>
      <c r="G633" s="216">
        <f>(G625/G612)*BC91</f>
        <v>0</v>
      </c>
      <c r="H633" s="218">
        <f>(H628/H612)*BC60</f>
        <v>0</v>
      </c>
      <c r="I633" s="216">
        <f>(I629/I612)*BC92</f>
        <v>0</v>
      </c>
      <c r="J633" s="216">
        <f>(J630/J612)*BC93</f>
        <v>0</v>
      </c>
      <c r="N633" s="212" t="s">
        <v>582</v>
      </c>
    </row>
    <row r="634" spans="1:14" s="202" customFormat="1" ht="12.6" customHeight="1" x14ac:dyDescent="0.2">
      <c r="A634" s="211">
        <v>8490</v>
      </c>
      <c r="B634" s="215" t="s">
        <v>583</v>
      </c>
      <c r="C634" s="216">
        <f>BI85</f>
        <v>0</v>
      </c>
      <c r="D634" s="216">
        <f>(D615/D612)*BI90</f>
        <v>0</v>
      </c>
      <c r="E634" s="218">
        <f>(E623/E612)*SUM(C634:D634)</f>
        <v>0</v>
      </c>
      <c r="F634" s="218">
        <f>(F624/F612)*BI64</f>
        <v>0</v>
      </c>
      <c r="G634" s="216">
        <f>(G625/G612)*BI91</f>
        <v>0</v>
      </c>
      <c r="H634" s="218">
        <f>(H628/H612)*BI60</f>
        <v>0</v>
      </c>
      <c r="I634" s="216">
        <f>(I629/I612)*BI92</f>
        <v>0</v>
      </c>
      <c r="J634" s="216">
        <f>(J630/J612)*BI93</f>
        <v>0</v>
      </c>
      <c r="N634" s="212" t="s">
        <v>584</v>
      </c>
    </row>
    <row r="635" spans="1:14" s="202" customFormat="1" ht="12.6" customHeight="1" x14ac:dyDescent="0.2">
      <c r="A635" s="211">
        <v>8530</v>
      </c>
      <c r="B635" s="215" t="s">
        <v>585</v>
      </c>
      <c r="C635" s="216">
        <f>BK85</f>
        <v>2383192</v>
      </c>
      <c r="D635" s="216">
        <f>(D615/D612)*BK90</f>
        <v>43758.472947882226</v>
      </c>
      <c r="E635" s="218">
        <f>(E623/E612)*SUM(C635:D635)</f>
        <v>230059.01819348492</v>
      </c>
      <c r="F635" s="218">
        <f>(F624/F612)*BK64</f>
        <v>1048.6951600532877</v>
      </c>
      <c r="G635" s="216">
        <f>(G625/G612)*BK91</f>
        <v>0</v>
      </c>
      <c r="H635" s="218">
        <f>(H628/H612)*BK60</f>
        <v>63204.249994545033</v>
      </c>
      <c r="I635" s="216">
        <f>(I629/I612)*BK92</f>
        <v>53774.821667033291</v>
      </c>
      <c r="J635" s="216">
        <f>(J630/J612)*BK93</f>
        <v>0</v>
      </c>
      <c r="N635" s="212" t="s">
        <v>586</v>
      </c>
    </row>
    <row r="636" spans="1:14" s="202" customFormat="1" ht="12.6" customHeight="1" x14ac:dyDescent="0.2">
      <c r="A636" s="211">
        <v>8480</v>
      </c>
      <c r="B636" s="215" t="s">
        <v>587</v>
      </c>
      <c r="C636" s="216">
        <f>BH85</f>
        <v>5825903</v>
      </c>
      <c r="D636" s="216">
        <f>(D615/D612)*BH90</f>
        <v>22629.309078219161</v>
      </c>
      <c r="E636" s="218">
        <f>(E623/E612)*SUM(C636:D636)</f>
        <v>554402.57883181982</v>
      </c>
      <c r="F636" s="218">
        <f>(F624/F612)*BH64</f>
        <v>10531.260898217552</v>
      </c>
      <c r="G636" s="216">
        <f>(G625/G612)*BH91</f>
        <v>0</v>
      </c>
      <c r="H636" s="218">
        <f>(H628/H612)*BH60</f>
        <v>32844.905193794468</v>
      </c>
      <c r="I636" s="216">
        <f>(I629/I612)*BH92</f>
        <v>27809.175644195017</v>
      </c>
      <c r="J636" s="216">
        <f>(J630/J612)*BH93</f>
        <v>0</v>
      </c>
      <c r="N636" s="212" t="s">
        <v>588</v>
      </c>
    </row>
    <row r="637" spans="1:14" s="202" customFormat="1" ht="12.6" customHeight="1" x14ac:dyDescent="0.2">
      <c r="A637" s="211">
        <v>8560</v>
      </c>
      <c r="B637" s="215" t="s">
        <v>173</v>
      </c>
      <c r="C637" s="216">
        <f>BL85</f>
        <v>1896988</v>
      </c>
      <c r="D637" s="216">
        <f>(D615/D612)*BL90</f>
        <v>154146.27672663334</v>
      </c>
      <c r="E637" s="218">
        <f>(E623/E612)*SUM(C637:D637)</f>
        <v>194434.10285730482</v>
      </c>
      <c r="F637" s="218">
        <f>(F624/F612)*BL64</f>
        <v>2936.2587069656715</v>
      </c>
      <c r="G637" s="216">
        <f>(G625/G612)*BL91</f>
        <v>0</v>
      </c>
      <c r="H637" s="218">
        <f>(H628/H612)*BL60</f>
        <v>75809.591987839129</v>
      </c>
      <c r="I637" s="216">
        <f>(I629/I612)*BL92</f>
        <v>189430.48016059809</v>
      </c>
      <c r="J637" s="216">
        <f>(J630/J612)*BL93</f>
        <v>0</v>
      </c>
      <c r="N637" s="212" t="s">
        <v>589</v>
      </c>
    </row>
    <row r="638" spans="1:14" s="202" customFormat="1" ht="12.6" customHeight="1" x14ac:dyDescent="0.2">
      <c r="A638" s="211">
        <v>8590</v>
      </c>
      <c r="B638" s="215" t="s">
        <v>590</v>
      </c>
      <c r="C638" s="216">
        <f>BM85</f>
        <v>0</v>
      </c>
      <c r="D638" s="216">
        <f>(D615/D612)*BM90</f>
        <v>0</v>
      </c>
      <c r="E638" s="218">
        <f>(E623/E612)*SUM(C638:D638)</f>
        <v>0</v>
      </c>
      <c r="F638" s="218">
        <f>(F624/F612)*BM64</f>
        <v>0</v>
      </c>
      <c r="G638" s="216">
        <f>(G625/G612)*BM91</f>
        <v>0</v>
      </c>
      <c r="H638" s="218">
        <f>(H628/H612)*BM60</f>
        <v>0</v>
      </c>
      <c r="I638" s="216">
        <f>(I629/I612)*BM92</f>
        <v>0</v>
      </c>
      <c r="J638" s="216">
        <f>(J630/J612)*BM93</f>
        <v>0</v>
      </c>
      <c r="N638" s="212" t="s">
        <v>591</v>
      </c>
    </row>
    <row r="639" spans="1:14" s="202" customFormat="1" ht="12.6" customHeight="1" x14ac:dyDescent="0.2">
      <c r="A639" s="211">
        <v>8660</v>
      </c>
      <c r="B639" s="215" t="s">
        <v>592</v>
      </c>
      <c r="C639" s="216">
        <f>BS85</f>
        <v>0</v>
      </c>
      <c r="D639" s="216">
        <f>(D615/D612)*BS90</f>
        <v>0</v>
      </c>
      <c r="E639" s="218">
        <f>(E623/E612)*SUM(C639:D639)</f>
        <v>0</v>
      </c>
      <c r="F639" s="218">
        <f>(F624/F612)*BS64</f>
        <v>0</v>
      </c>
      <c r="G639" s="216">
        <f>(G625/G612)*BS91</f>
        <v>0</v>
      </c>
      <c r="H639" s="218">
        <f>(H628/H612)*BS60</f>
        <v>0</v>
      </c>
      <c r="I639" s="216">
        <f>(I629/I612)*BS92</f>
        <v>0</v>
      </c>
      <c r="J639" s="216">
        <f>(J630/J612)*BS93</f>
        <v>0</v>
      </c>
      <c r="N639" s="212" t="s">
        <v>593</v>
      </c>
    </row>
    <row r="640" spans="1:14" s="202" customFormat="1" ht="12.6" customHeight="1" x14ac:dyDescent="0.2">
      <c r="A640" s="211">
        <v>8670</v>
      </c>
      <c r="B640" s="215" t="s">
        <v>594</v>
      </c>
      <c r="C640" s="216">
        <f>BT85</f>
        <v>9715</v>
      </c>
      <c r="D640" s="216">
        <f>(D615/D612)*BT90</f>
        <v>4970.8201402155573</v>
      </c>
      <c r="E640" s="218">
        <f>(E623/E612)*SUM(C640:D640)</f>
        <v>1392.1196169777186</v>
      </c>
      <c r="F640" s="218">
        <f>(F624/F612)*BT64</f>
        <v>0</v>
      </c>
      <c r="G640" s="216">
        <f>(G625/G612)*BT91</f>
        <v>0</v>
      </c>
      <c r="H640" s="218">
        <f>(H628/H612)*BT60</f>
        <v>295.90004679094119</v>
      </c>
      <c r="I640" s="216">
        <f>(I629/I612)*BT92</f>
        <v>6108.644762292276</v>
      </c>
      <c r="J640" s="216">
        <f>(J630/J612)*BT93</f>
        <v>0</v>
      </c>
      <c r="N640" s="212" t="s">
        <v>595</v>
      </c>
    </row>
    <row r="641" spans="1:14" s="202" customFormat="1" ht="12.6" customHeight="1" x14ac:dyDescent="0.2">
      <c r="A641" s="211">
        <v>8680</v>
      </c>
      <c r="B641" s="215" t="s">
        <v>596</v>
      </c>
      <c r="C641" s="216">
        <f>BU85</f>
        <v>0</v>
      </c>
      <c r="D641" s="216">
        <f>(D615/D612)*BU90</f>
        <v>0</v>
      </c>
      <c r="E641" s="218">
        <f>(E623/E612)*SUM(C641:D641)</f>
        <v>0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0</v>
      </c>
      <c r="J641" s="216">
        <f>(J630/J612)*BU93</f>
        <v>0</v>
      </c>
      <c r="N641" s="212" t="s">
        <v>597</v>
      </c>
    </row>
    <row r="642" spans="1:14" s="202" customFormat="1" ht="12.6" customHeight="1" x14ac:dyDescent="0.2">
      <c r="A642" s="211">
        <v>8690</v>
      </c>
      <c r="B642" s="215" t="s">
        <v>598</v>
      </c>
      <c r="C642" s="216">
        <f>BV85</f>
        <v>1503723</v>
      </c>
      <c r="D642" s="216">
        <f>(D615/D612)*BV90</f>
        <v>18128.873452550859</v>
      </c>
      <c r="E642" s="218">
        <f>(E623/E612)*SUM(C642:D642)</f>
        <v>144261.59567118951</v>
      </c>
      <c r="F642" s="218">
        <f>(F624/F612)*BV64</f>
        <v>465.59232319583305</v>
      </c>
      <c r="G642" s="216">
        <f>(G625/G612)*BV91</f>
        <v>0</v>
      </c>
      <c r="H642" s="218">
        <f>(H628/H612)*BV60</f>
        <v>39236.346204478803</v>
      </c>
      <c r="I642" s="216">
        <f>(I629/I612)*BV92</f>
        <v>22278.586780124773</v>
      </c>
      <c r="J642" s="216">
        <f>(J630/J612)*BV93</f>
        <v>0</v>
      </c>
      <c r="N642" s="212" t="s">
        <v>599</v>
      </c>
    </row>
    <row r="643" spans="1:14" s="202" customFormat="1" ht="12.6" customHeight="1" x14ac:dyDescent="0.2">
      <c r="A643" s="211">
        <v>8700</v>
      </c>
      <c r="B643" s="215" t="s">
        <v>600</v>
      </c>
      <c r="C643" s="216">
        <f>BW85</f>
        <v>147250</v>
      </c>
      <c r="D643" s="216">
        <f>(D615/D612)*BW90</f>
        <v>3127.4213669898395</v>
      </c>
      <c r="E643" s="218">
        <f>(E623/E612)*SUM(C643:D643)</f>
        <v>14254.795185884535</v>
      </c>
      <c r="F643" s="218">
        <f>(F624/F612)*BW64</f>
        <v>0</v>
      </c>
      <c r="G643" s="216">
        <f>(G625/G612)*BW91</f>
        <v>0</v>
      </c>
      <c r="H643" s="218">
        <f>(H628/H612)*BW60</f>
        <v>3373.2605334167297</v>
      </c>
      <c r="I643" s="216">
        <f>(I629/I612)*BW92</f>
        <v>3843.2905665572894</v>
      </c>
      <c r="J643" s="216">
        <f>(J630/J612)*BW93</f>
        <v>0</v>
      </c>
      <c r="N643" s="212" t="s">
        <v>601</v>
      </c>
    </row>
    <row r="644" spans="1:14" s="202" customFormat="1" ht="12.6" customHeight="1" x14ac:dyDescent="0.2">
      <c r="A644" s="211">
        <v>8710</v>
      </c>
      <c r="B644" s="215" t="s">
        <v>602</v>
      </c>
      <c r="C644" s="216">
        <f>BX85</f>
        <v>761694</v>
      </c>
      <c r="D644" s="216">
        <f>(D615/D612)*BX90</f>
        <v>2542.618997552715</v>
      </c>
      <c r="E644" s="218">
        <f>(E623/E612)*SUM(C644:D644)</f>
        <v>72444.62884342554</v>
      </c>
      <c r="F644" s="218">
        <f>(F624/F612)*BX64</f>
        <v>118.82663141463176</v>
      </c>
      <c r="G644" s="216">
        <f>(G625/G612)*BX91</f>
        <v>0</v>
      </c>
      <c r="H644" s="218">
        <f>(H628/H612)*BX60</f>
        <v>16392.862592218142</v>
      </c>
      <c r="I644" s="216">
        <f>(I629/I612)*BX92</f>
        <v>3124.6264768758447</v>
      </c>
      <c r="J644" s="216">
        <f>(J630/J612)*BX93</f>
        <v>0</v>
      </c>
      <c r="K644" s="218">
        <f>SUM(C631:J644)</f>
        <v>14541645.008240735</v>
      </c>
      <c r="L644" s="218"/>
      <c r="N644" s="212" t="s">
        <v>603</v>
      </c>
    </row>
    <row r="645" spans="1:14" s="202" customFormat="1" ht="12.6" customHeight="1" x14ac:dyDescent="0.2">
      <c r="A645" s="211">
        <v>8720</v>
      </c>
      <c r="B645" s="215" t="s">
        <v>604</v>
      </c>
      <c r="C645" s="216">
        <f>BY85</f>
        <v>521016</v>
      </c>
      <c r="D645" s="216">
        <f>(D615/D612)*BY90</f>
        <v>16488.884199129356</v>
      </c>
      <c r="E645" s="218">
        <f>(E623/E612)*SUM(C645:D645)</f>
        <v>50951.944554045294</v>
      </c>
      <c r="F645" s="218">
        <f>(F624/F612)*BY64</f>
        <v>226.30958124379501</v>
      </c>
      <c r="G645" s="216">
        <f>(G625/G612)*BY91</f>
        <v>0</v>
      </c>
      <c r="H645" s="218">
        <f>(H628/H612)*BY60</f>
        <v>8669.8713709745771</v>
      </c>
      <c r="I645" s="216">
        <f>(I629/I612)*BY92</f>
        <v>20263.202702539853</v>
      </c>
      <c r="J645" s="216">
        <f>(J630/J612)*BY93</f>
        <v>0</v>
      </c>
      <c r="K645" s="218">
        <v>0</v>
      </c>
      <c r="L645" s="218"/>
      <c r="N645" s="212" t="s">
        <v>605</v>
      </c>
    </row>
    <row r="646" spans="1:14" s="202" customFormat="1" ht="12.6" customHeight="1" x14ac:dyDescent="0.2">
      <c r="A646" s="211">
        <v>8730</v>
      </c>
      <c r="B646" s="215" t="s">
        <v>606</v>
      </c>
      <c r="C646" s="216">
        <f>BZ85</f>
        <v>0</v>
      </c>
      <c r="D646" s="216">
        <f>(D615/D612)*BZ90</f>
        <v>0</v>
      </c>
      <c r="E646" s="218">
        <f>(E623/E612)*SUM(C646:D646)</f>
        <v>0</v>
      </c>
      <c r="F646" s="218">
        <f>(F624/F612)*BZ64</f>
        <v>0</v>
      </c>
      <c r="G646" s="216">
        <f>(G625/G612)*BZ91</f>
        <v>0</v>
      </c>
      <c r="H646" s="218">
        <f>(H628/H612)*BZ60</f>
        <v>0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607</v>
      </c>
    </row>
    <row r="647" spans="1:14" s="202" customFormat="1" ht="12.6" customHeight="1" x14ac:dyDescent="0.2">
      <c r="A647" s="211">
        <v>8740</v>
      </c>
      <c r="B647" s="215" t="s">
        <v>608</v>
      </c>
      <c r="C647" s="216">
        <f>CA85</f>
        <v>0</v>
      </c>
      <c r="D647" s="216">
        <f>(D615/D612)*CA90</f>
        <v>0</v>
      </c>
      <c r="E647" s="218">
        <f>(E623/E612)*SUM(C647:D647)</f>
        <v>0</v>
      </c>
      <c r="F647" s="218">
        <f>(F624/F612)*CA64</f>
        <v>0</v>
      </c>
      <c r="G647" s="216">
        <f>(G625/G612)*CA91</f>
        <v>0</v>
      </c>
      <c r="H647" s="218">
        <f>(H628/H612)*CA60</f>
        <v>0</v>
      </c>
      <c r="I647" s="216">
        <f>(I629/I612)*CA92</f>
        <v>0</v>
      </c>
      <c r="J647" s="216">
        <f>(J630/J612)*CA93</f>
        <v>0</v>
      </c>
      <c r="K647" s="218">
        <v>0</v>
      </c>
      <c r="L647" s="218">
        <f>SUM(C645:K647)</f>
        <v>617616.21240793285</v>
      </c>
      <c r="N647" s="212" t="s">
        <v>609</v>
      </c>
    </row>
    <row r="648" spans="1:14" s="202" customFormat="1" ht="12.6" customHeight="1" x14ac:dyDescent="0.2">
      <c r="A648" s="211"/>
      <c r="B648" s="211"/>
      <c r="C648" s="202">
        <f>SUM(C614:C647)</f>
        <v>32152365</v>
      </c>
      <c r="L648" s="214"/>
    </row>
    <row r="666" spans="1:14" s="202" customFormat="1" ht="12.6" customHeight="1" x14ac:dyDescent="0.2">
      <c r="C666" s="209" t="s">
        <v>610</v>
      </c>
      <c r="M666" s="209" t="s">
        <v>611</v>
      </c>
    </row>
    <row r="667" spans="1:14" s="202" customFormat="1" ht="12.6" customHeight="1" x14ac:dyDescent="0.2">
      <c r="C667" s="209" t="s">
        <v>540</v>
      </c>
      <c r="D667" s="209" t="s">
        <v>541</v>
      </c>
      <c r="E667" s="210" t="s">
        <v>542</v>
      </c>
      <c r="F667" s="209" t="s">
        <v>543</v>
      </c>
      <c r="G667" s="209" t="s">
        <v>544</v>
      </c>
      <c r="H667" s="209" t="s">
        <v>545</v>
      </c>
      <c r="I667" s="209" t="s">
        <v>546</v>
      </c>
      <c r="J667" s="209" t="s">
        <v>547</v>
      </c>
      <c r="K667" s="209" t="s">
        <v>548</v>
      </c>
      <c r="L667" s="210" t="s">
        <v>549</v>
      </c>
      <c r="M667" s="209" t="s">
        <v>612</v>
      </c>
    </row>
    <row r="668" spans="1:14" s="202" customFormat="1" ht="12.6" customHeight="1" x14ac:dyDescent="0.2">
      <c r="A668" s="211">
        <v>6010</v>
      </c>
      <c r="B668" s="210" t="s">
        <v>338</v>
      </c>
      <c r="C668" s="216">
        <f>C85</f>
        <v>1935365</v>
      </c>
      <c r="D668" s="216">
        <f>(D615/D612)*C90</f>
        <v>46936.746694823109</v>
      </c>
      <c r="E668" s="218">
        <f>(E623/E612)*SUM(C668:D668)</f>
        <v>187909.22958304419</v>
      </c>
      <c r="F668" s="218">
        <f>(F624/F612)*C64</f>
        <v>543.74464881505548</v>
      </c>
      <c r="G668" s="216">
        <f>(G625/G612)*C91</f>
        <v>387769.80077432707</v>
      </c>
      <c r="H668" s="218">
        <f>(H628/H612)*C60</f>
        <v>28761.484548079483</v>
      </c>
      <c r="I668" s="216">
        <f>(I629/I612)*C92</f>
        <v>57680.604763128082</v>
      </c>
      <c r="J668" s="216">
        <f>(J630/J612)*C93</f>
        <v>48386.157515087187</v>
      </c>
      <c r="K668" s="216" t="e">
        <f>(K644/K612)*C89</f>
        <v>#DIV/0!</v>
      </c>
      <c r="L668" s="216">
        <f>(L647/L612)*C94</f>
        <v>49904.80570172982</v>
      </c>
      <c r="M668" s="202" t="e">
        <f t="shared" ref="M668:M713" si="24">ROUND(SUM(D668:L668),0)</f>
        <v>#DIV/0!</v>
      </c>
      <c r="N668" s="210" t="s">
        <v>613</v>
      </c>
    </row>
    <row r="669" spans="1:14" s="202" customFormat="1" ht="12.6" customHeight="1" x14ac:dyDescent="0.2">
      <c r="A669" s="211">
        <v>6030</v>
      </c>
      <c r="B669" s="210" t="s">
        <v>339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 t="e">
        <f>(K644/K612)*D89</f>
        <v>#DIV/0!</v>
      </c>
      <c r="L669" s="216">
        <f>(L647/L612)*D94</f>
        <v>0</v>
      </c>
      <c r="M669" s="202" t="e">
        <f t="shared" si="24"/>
        <v>#DIV/0!</v>
      </c>
      <c r="N669" s="210" t="s">
        <v>614</v>
      </c>
    </row>
    <row r="670" spans="1:14" s="202" customFormat="1" ht="12.6" customHeight="1" x14ac:dyDescent="0.2">
      <c r="A670" s="211">
        <v>6070</v>
      </c>
      <c r="B670" s="210" t="s">
        <v>615</v>
      </c>
      <c r="C670" s="216">
        <f>E85</f>
        <v>6809506</v>
      </c>
      <c r="D670" s="216">
        <f>(D615/D612)*E90</f>
        <v>294447.99301159219</v>
      </c>
      <c r="E670" s="218">
        <f>(E623/E612)*SUM(C670:D670)</f>
        <v>673408.33656931017</v>
      </c>
      <c r="F670" s="218">
        <f>(F624/F612)*E64</f>
        <v>17491.267609779006</v>
      </c>
      <c r="G670" s="216">
        <f>(G625/G612)*E91</f>
        <v>1597200.6507602129</v>
      </c>
      <c r="H670" s="218">
        <f>(H628/H612)*E60</f>
        <v>136676.23161273572</v>
      </c>
      <c r="I670" s="216">
        <f>(I629/I612)*E92</f>
        <v>361847.36915460718</v>
      </c>
      <c r="J670" s="216">
        <f>(J630/J612)*E93</f>
        <v>297229.25330696418</v>
      </c>
      <c r="K670" s="216" t="e">
        <f>(K644/K612)*E89</f>
        <v>#DIV/0!</v>
      </c>
      <c r="L670" s="216">
        <f>(L647/L612)*E94</f>
        <v>144971.69088956408</v>
      </c>
      <c r="M670" s="202" t="e">
        <f t="shared" si="24"/>
        <v>#DIV/0!</v>
      </c>
      <c r="N670" s="210" t="s">
        <v>616</v>
      </c>
    </row>
    <row r="671" spans="1:14" s="202" customFormat="1" ht="12.6" customHeight="1" x14ac:dyDescent="0.2">
      <c r="A671" s="211">
        <v>6100</v>
      </c>
      <c r="B671" s="210" t="s">
        <v>617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>
        <f>(G625/G612)*F91</f>
        <v>0</v>
      </c>
      <c r="H671" s="218">
        <f>(H628/H612)*F60</f>
        <v>0</v>
      </c>
      <c r="I671" s="216">
        <f>(I629/I612)*F92</f>
        <v>0</v>
      </c>
      <c r="J671" s="216">
        <f>(J630/J612)*F93</f>
        <v>0</v>
      </c>
      <c r="K671" s="216" t="e">
        <f>(K644/K612)*F89</f>
        <v>#DIV/0!</v>
      </c>
      <c r="L671" s="216">
        <f>(L647/L612)*F94</f>
        <v>0</v>
      </c>
      <c r="M671" s="202" t="e">
        <f t="shared" si="24"/>
        <v>#DIV/0!</v>
      </c>
      <c r="N671" s="210" t="s">
        <v>618</v>
      </c>
    </row>
    <row r="672" spans="1:14" s="202" customFormat="1" ht="12.6" customHeight="1" x14ac:dyDescent="0.2">
      <c r="A672" s="211">
        <v>6120</v>
      </c>
      <c r="B672" s="210" t="s">
        <v>619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 t="e">
        <f>(K644/K612)*G89</f>
        <v>#DIV/0!</v>
      </c>
      <c r="L672" s="216">
        <f>(L647/L612)*G94</f>
        <v>0</v>
      </c>
      <c r="M672" s="202" t="e">
        <f t="shared" si="24"/>
        <v>#DIV/0!</v>
      </c>
      <c r="N672" s="210" t="s">
        <v>620</v>
      </c>
    </row>
    <row r="673" spans="1:14" s="202" customFormat="1" ht="12.6" customHeight="1" x14ac:dyDescent="0.2">
      <c r="A673" s="211">
        <v>6140</v>
      </c>
      <c r="B673" s="210" t="s">
        <v>621</v>
      </c>
      <c r="C673" s="216">
        <f>H85</f>
        <v>0</v>
      </c>
      <c r="D673" s="216">
        <f>(D615/D612)*H90</f>
        <v>0</v>
      </c>
      <c r="E673" s="218">
        <f>(E623/E612)*SUM(C673:D673)</f>
        <v>0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0</v>
      </c>
      <c r="K673" s="216" t="e">
        <f>(K644/K612)*H89</f>
        <v>#DIV/0!</v>
      </c>
      <c r="L673" s="216">
        <f>(L647/L612)*H94</f>
        <v>0</v>
      </c>
      <c r="M673" s="202" t="e">
        <f t="shared" si="24"/>
        <v>#DIV/0!</v>
      </c>
      <c r="N673" s="210" t="s">
        <v>622</v>
      </c>
    </row>
    <row r="674" spans="1:14" s="202" customFormat="1" ht="12.6" customHeight="1" x14ac:dyDescent="0.2">
      <c r="A674" s="211">
        <v>6150</v>
      </c>
      <c r="B674" s="210" t="s">
        <v>623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 t="e">
        <f>(K644/K612)*I89</f>
        <v>#DIV/0!</v>
      </c>
      <c r="L674" s="216">
        <f>(L647/L612)*I94</f>
        <v>0</v>
      </c>
      <c r="M674" s="202" t="e">
        <f t="shared" si="24"/>
        <v>#DIV/0!</v>
      </c>
      <c r="N674" s="210" t="s">
        <v>624</v>
      </c>
    </row>
    <row r="675" spans="1:14" s="202" customFormat="1" ht="12.6" customHeight="1" x14ac:dyDescent="0.2">
      <c r="A675" s="211">
        <v>6170</v>
      </c>
      <c r="B675" s="210" t="s">
        <v>124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>
        <f>(G625/G612)*J91</f>
        <v>0</v>
      </c>
      <c r="H675" s="218">
        <f>(H628/H612)*J60</f>
        <v>0</v>
      </c>
      <c r="I675" s="216">
        <f>(I629/I612)*J92</f>
        <v>0</v>
      </c>
      <c r="J675" s="216">
        <f>(J630/J612)*J93</f>
        <v>0</v>
      </c>
      <c r="K675" s="216" t="e">
        <f>(K644/K612)*J89</f>
        <v>#DIV/0!</v>
      </c>
      <c r="L675" s="216">
        <f>(L647/L612)*J94</f>
        <v>0</v>
      </c>
      <c r="M675" s="202" t="e">
        <f t="shared" si="24"/>
        <v>#DIV/0!</v>
      </c>
      <c r="N675" s="210" t="s">
        <v>625</v>
      </c>
    </row>
    <row r="676" spans="1:14" s="202" customFormat="1" ht="12.6" customHeight="1" x14ac:dyDescent="0.2">
      <c r="A676" s="211">
        <v>6200</v>
      </c>
      <c r="B676" s="210" t="s">
        <v>344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 t="e">
        <f>(K644/K612)*K89</f>
        <v>#DIV/0!</v>
      </c>
      <c r="L676" s="216">
        <f>(L647/L612)*K94</f>
        <v>0</v>
      </c>
      <c r="M676" s="202" t="e">
        <f t="shared" si="24"/>
        <v>#DIV/0!</v>
      </c>
      <c r="N676" s="210" t="s">
        <v>626</v>
      </c>
    </row>
    <row r="677" spans="1:14" s="202" customFormat="1" ht="12.6" customHeight="1" x14ac:dyDescent="0.2">
      <c r="A677" s="211">
        <v>6210</v>
      </c>
      <c r="B677" s="210" t="s">
        <v>345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 t="e">
        <f>(K644/K612)*L89</f>
        <v>#DIV/0!</v>
      </c>
      <c r="L677" s="216">
        <f>(L647/L612)*L94</f>
        <v>0</v>
      </c>
      <c r="M677" s="202" t="e">
        <f t="shared" si="24"/>
        <v>#DIV/0!</v>
      </c>
      <c r="N677" s="210" t="s">
        <v>627</v>
      </c>
    </row>
    <row r="678" spans="1:14" s="202" customFormat="1" ht="12.6" customHeight="1" x14ac:dyDescent="0.2">
      <c r="A678" s="211">
        <v>6330</v>
      </c>
      <c r="B678" s="210" t="s">
        <v>628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 t="e">
        <f>(K644/K612)*M89</f>
        <v>#DIV/0!</v>
      </c>
      <c r="L678" s="216">
        <f>(L647/L612)*M94</f>
        <v>0</v>
      </c>
      <c r="M678" s="202" t="e">
        <f t="shared" si="24"/>
        <v>#DIV/0!</v>
      </c>
      <c r="N678" s="210" t="s">
        <v>629</v>
      </c>
    </row>
    <row r="679" spans="1:14" s="202" customFormat="1" ht="12.6" customHeight="1" x14ac:dyDescent="0.2">
      <c r="A679" s="211">
        <v>6400</v>
      </c>
      <c r="B679" s="210" t="s">
        <v>630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>
        <f>(G625/G612)*N91</f>
        <v>0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 t="e">
        <f>(K644/K612)*N89</f>
        <v>#DIV/0!</v>
      </c>
      <c r="L679" s="216">
        <f>(L647/L612)*N94</f>
        <v>0</v>
      </c>
      <c r="M679" s="202" t="e">
        <f t="shared" si="24"/>
        <v>#DIV/0!</v>
      </c>
      <c r="N679" s="210" t="s">
        <v>631</v>
      </c>
    </row>
    <row r="680" spans="1:14" s="202" customFormat="1" ht="12.6" customHeight="1" x14ac:dyDescent="0.2">
      <c r="A680" s="211">
        <v>7010</v>
      </c>
      <c r="B680" s="210" t="s">
        <v>632</v>
      </c>
      <c r="C680" s="216">
        <f>O85</f>
        <v>3072889</v>
      </c>
      <c r="D680" s="216">
        <f>(D615/D612)*O90</f>
        <v>67544.673669987867</v>
      </c>
      <c r="E680" s="218">
        <f>(E623/E612)*SUM(C680:D680)</f>
        <v>297692.55521259725</v>
      </c>
      <c r="F680" s="218">
        <f>(F624/F612)*O64</f>
        <v>12794.294038381549</v>
      </c>
      <c r="G680" s="216">
        <f>(G625/G612)*O91</f>
        <v>328495.50428258715</v>
      </c>
      <c r="H680" s="218">
        <f>(H628/H612)*O60</f>
        <v>50066.28791702725</v>
      </c>
      <c r="I680" s="216">
        <f>(I629/I612)*O92</f>
        <v>83005.702358206807</v>
      </c>
      <c r="J680" s="216">
        <f>(J630/J612)*O93</f>
        <v>2056.1090108445615</v>
      </c>
      <c r="K680" s="216" t="e">
        <f>(K644/K612)*O89</f>
        <v>#DIV/0!</v>
      </c>
      <c r="L680" s="216">
        <f>(L647/L612)*O94</f>
        <v>70574.597566843455</v>
      </c>
      <c r="M680" s="202" t="e">
        <f t="shared" si="24"/>
        <v>#DIV/0!</v>
      </c>
      <c r="N680" s="210" t="s">
        <v>633</v>
      </c>
    </row>
    <row r="681" spans="1:14" s="202" customFormat="1" ht="12.6" customHeight="1" x14ac:dyDescent="0.2">
      <c r="A681" s="211">
        <v>7020</v>
      </c>
      <c r="B681" s="210" t="s">
        <v>634</v>
      </c>
      <c r="C681" s="216">
        <f>P85</f>
        <v>14196797</v>
      </c>
      <c r="D681" s="216">
        <f>(D615/D612)*P90</f>
        <v>179305.49170741744</v>
      </c>
      <c r="E681" s="218">
        <f>(E623/E612)*SUM(C681:D681)</f>
        <v>1362760.4112884363</v>
      </c>
      <c r="F681" s="218">
        <f>(F624/F612)*P64</f>
        <v>581081.40533337893</v>
      </c>
      <c r="G681" s="216">
        <f>(G625/G612)*P91</f>
        <v>0</v>
      </c>
      <c r="H681" s="218">
        <f>(H628/H612)*P60</f>
        <v>48645.967692430735</v>
      </c>
      <c r="I681" s="216">
        <f>(I629/I612)*P92</f>
        <v>220348.65914928456</v>
      </c>
      <c r="J681" s="216">
        <f>(J630/J612)*P93</f>
        <v>26020.089479726637</v>
      </c>
      <c r="K681" s="216" t="e">
        <f>(K644/K612)*P89</f>
        <v>#DIV/0!</v>
      </c>
      <c r="L681" s="216">
        <f>(L647/L612)*P94</f>
        <v>25978.813748276374</v>
      </c>
      <c r="M681" s="202" t="e">
        <f t="shared" si="24"/>
        <v>#DIV/0!</v>
      </c>
      <c r="N681" s="210" t="s">
        <v>635</v>
      </c>
    </row>
    <row r="682" spans="1:14" s="202" customFormat="1" ht="12.6" customHeight="1" x14ac:dyDescent="0.2">
      <c r="A682" s="211">
        <v>7030</v>
      </c>
      <c r="B682" s="210" t="s">
        <v>636</v>
      </c>
      <c r="C682" s="216">
        <f>Q85</f>
        <v>1631699</v>
      </c>
      <c r="D682" s="216">
        <f>(D615/D612)*Q90</f>
        <v>14327.65805120955</v>
      </c>
      <c r="E682" s="218">
        <f>(E623/E612)*SUM(C682:D682)</f>
        <v>156032.55241199827</v>
      </c>
      <c r="F682" s="218">
        <f>(F624/F612)*Q64</f>
        <v>124.27911924853102</v>
      </c>
      <c r="G682" s="216">
        <f>(G625/G612)*Q91</f>
        <v>0</v>
      </c>
      <c r="H682" s="218">
        <f>(H628/H612)*Q60</f>
        <v>30684.834852220596</v>
      </c>
      <c r="I682" s="216">
        <f>(I629/I612)*Q92</f>
        <v>17607.270197195387</v>
      </c>
      <c r="J682" s="216">
        <f>(J630/J612)*Q93</f>
        <v>0</v>
      </c>
      <c r="K682" s="216" t="e">
        <f>(K644/K612)*Q89</f>
        <v>#DIV/0!</v>
      </c>
      <c r="L682" s="216">
        <f>(L647/L612)*Q94</f>
        <v>52665.497080974455</v>
      </c>
      <c r="M682" s="202" t="e">
        <f t="shared" si="24"/>
        <v>#DIV/0!</v>
      </c>
      <c r="N682" s="210" t="s">
        <v>637</v>
      </c>
    </row>
    <row r="683" spans="1:14" s="202" customFormat="1" ht="12.6" customHeight="1" x14ac:dyDescent="0.2">
      <c r="A683" s="211">
        <v>7040</v>
      </c>
      <c r="B683" s="210" t="s">
        <v>132</v>
      </c>
      <c r="C683" s="216">
        <f>R85</f>
        <v>3235775</v>
      </c>
      <c r="D683" s="216">
        <f>(D615/D612)*R90</f>
        <v>6356.547493881787</v>
      </c>
      <c r="E683" s="218">
        <f>(E623/E612)*SUM(C683:D683)</f>
        <v>307332.84794418793</v>
      </c>
      <c r="F683" s="218">
        <f>(F624/F612)*R64</f>
        <v>4491.1578237362482</v>
      </c>
      <c r="G683" s="216">
        <f>(G625/G612)*R91</f>
        <v>0</v>
      </c>
      <c r="H683" s="218">
        <f>(H628/H612)*R60</f>
        <v>5444.5608609533174</v>
      </c>
      <c r="I683" s="216">
        <f>(I629/I612)*R92</f>
        <v>7811.5661921896117</v>
      </c>
      <c r="J683" s="216">
        <f>(J630/J612)*R93</f>
        <v>0</v>
      </c>
      <c r="K683" s="216" t="e">
        <f>(K644/K612)*R89</f>
        <v>#DIV/0!</v>
      </c>
      <c r="L683" s="216">
        <f>(L647/L612)*R94</f>
        <v>5167.447966278407</v>
      </c>
      <c r="M683" s="202" t="e">
        <f t="shared" si="24"/>
        <v>#DIV/0!</v>
      </c>
      <c r="N683" s="210" t="s">
        <v>638</v>
      </c>
    </row>
    <row r="684" spans="1:14" s="202" customFormat="1" ht="12.6" customHeight="1" x14ac:dyDescent="0.2">
      <c r="A684" s="211">
        <v>7050</v>
      </c>
      <c r="B684" s="210" t="s">
        <v>639</v>
      </c>
      <c r="C684" s="216">
        <f>S85</f>
        <v>859546</v>
      </c>
      <c r="D684" s="216">
        <f>(D615/D612)*S90</f>
        <v>38533.390907911395</v>
      </c>
      <c r="E684" s="218">
        <f>(E623/E612)*SUM(C684:D684)</f>
        <v>85132.047495438921</v>
      </c>
      <c r="F684" s="218">
        <f>(F624/F612)*S64</f>
        <v>9234.8849115025423</v>
      </c>
      <c r="G684" s="216">
        <f>(G625/G612)*S91</f>
        <v>0</v>
      </c>
      <c r="H684" s="218">
        <f>(H628/H612)*S60</f>
        <v>20476.28323793313</v>
      </c>
      <c r="I684" s="216">
        <f>(I629/I612)*S92</f>
        <v>47353.714257053427</v>
      </c>
      <c r="J684" s="216">
        <f>(J630/J612)*S93</f>
        <v>0</v>
      </c>
      <c r="K684" s="216" t="e">
        <f>(K644/K612)*S89</f>
        <v>#DIV/0!</v>
      </c>
      <c r="L684" s="216">
        <f>(L647/L612)*S94</f>
        <v>0</v>
      </c>
      <c r="M684" s="202" t="e">
        <f t="shared" si="24"/>
        <v>#DIV/0!</v>
      </c>
      <c r="N684" s="210" t="s">
        <v>640</v>
      </c>
    </row>
    <row r="685" spans="1:14" s="202" customFormat="1" ht="12.6" customHeight="1" x14ac:dyDescent="0.2">
      <c r="A685" s="211">
        <v>7060</v>
      </c>
      <c r="B685" s="210" t="s">
        <v>641</v>
      </c>
      <c r="C685" s="216">
        <f>T85</f>
        <v>0</v>
      </c>
      <c r="D685" s="216">
        <f>(D615/D612)*T90</f>
        <v>0</v>
      </c>
      <c r="E685" s="218">
        <f>(E623/E612)*SUM(C685:D685)</f>
        <v>0</v>
      </c>
      <c r="F685" s="218">
        <f>(F624/F612)*T64</f>
        <v>0</v>
      </c>
      <c r="G685" s="216">
        <f>(G625/G612)*T91</f>
        <v>0</v>
      </c>
      <c r="H685" s="218">
        <f>(H628/H612)*T60</f>
        <v>0</v>
      </c>
      <c r="I685" s="216">
        <f>(I629/I612)*T92</f>
        <v>0</v>
      </c>
      <c r="J685" s="216">
        <f>(J630/J612)*T93</f>
        <v>0</v>
      </c>
      <c r="K685" s="216" t="e">
        <f>(K644/K612)*T89</f>
        <v>#DIV/0!</v>
      </c>
      <c r="L685" s="216">
        <f>(L647/L612)*T94</f>
        <v>0</v>
      </c>
      <c r="M685" s="202" t="e">
        <f t="shared" si="24"/>
        <v>#DIV/0!</v>
      </c>
      <c r="N685" s="210" t="s">
        <v>642</v>
      </c>
    </row>
    <row r="686" spans="1:14" s="202" customFormat="1" ht="12.6" customHeight="1" x14ac:dyDescent="0.2">
      <c r="A686" s="211">
        <v>7070</v>
      </c>
      <c r="B686" s="210" t="s">
        <v>135</v>
      </c>
      <c r="C686" s="216">
        <f>U85</f>
        <v>5578662</v>
      </c>
      <c r="D686" s="216">
        <f>(D615/D612)*U90</f>
        <v>50089.594251788483</v>
      </c>
      <c r="E686" s="218">
        <f>(E623/E612)*SUM(C686:D686)</f>
        <v>533568.80573491124</v>
      </c>
      <c r="F686" s="218">
        <f>(F624/F612)*U64</f>
        <v>102428.80696850839</v>
      </c>
      <c r="G686" s="216">
        <f>(G625/G612)*U91</f>
        <v>0</v>
      </c>
      <c r="H686" s="218">
        <f>(H628/H612)*U60</f>
        <v>68767.170874214731</v>
      </c>
      <c r="I686" s="216">
        <f>(I629/I612)*U92</f>
        <v>61555.141594454137</v>
      </c>
      <c r="J686" s="216">
        <f>(J630/J612)*U93</f>
        <v>0</v>
      </c>
      <c r="K686" s="216" t="e">
        <f>(K644/K612)*U89</f>
        <v>#DIV/0!</v>
      </c>
      <c r="L686" s="216">
        <f>(L647/L612)*U94</f>
        <v>0</v>
      </c>
      <c r="M686" s="202" t="e">
        <f t="shared" si="24"/>
        <v>#DIV/0!</v>
      </c>
      <c r="N686" s="210" t="s">
        <v>643</v>
      </c>
    </row>
    <row r="687" spans="1:14" s="202" customFormat="1" ht="12.6" customHeight="1" x14ac:dyDescent="0.2">
      <c r="A687" s="211">
        <v>7110</v>
      </c>
      <c r="B687" s="210" t="s">
        <v>644</v>
      </c>
      <c r="C687" s="216">
        <f>V85</f>
        <v>905620</v>
      </c>
      <c r="D687" s="216">
        <f>(D615/D612)*V90</f>
        <v>127.13094987763576</v>
      </c>
      <c r="E687" s="218">
        <f>(E623/E612)*SUM(C687:D687)</f>
        <v>85858.899058946496</v>
      </c>
      <c r="F687" s="218">
        <f>(F624/F612)*V64</f>
        <v>1166.8950687283907</v>
      </c>
      <c r="G687" s="216">
        <f>(G625/G612)*V91</f>
        <v>0</v>
      </c>
      <c r="H687" s="218">
        <f>(H628/H612)*V60</f>
        <v>0</v>
      </c>
      <c r="I687" s="216">
        <f>(I629/I612)*V92</f>
        <v>156.23132384379224</v>
      </c>
      <c r="J687" s="216">
        <f>(J630/J612)*V93</f>
        <v>0</v>
      </c>
      <c r="K687" s="216" t="e">
        <f>(K644/K612)*V89</f>
        <v>#DIV/0!</v>
      </c>
      <c r="L687" s="216">
        <f>(L647/L612)*V94</f>
        <v>0</v>
      </c>
      <c r="M687" s="202" t="e">
        <f t="shared" si="24"/>
        <v>#DIV/0!</v>
      </c>
      <c r="N687" s="210" t="s">
        <v>645</v>
      </c>
    </row>
    <row r="688" spans="1:14" s="202" customFormat="1" ht="12.6" customHeight="1" x14ac:dyDescent="0.2">
      <c r="A688" s="211">
        <v>7120</v>
      </c>
      <c r="B688" s="210" t="s">
        <v>646</v>
      </c>
      <c r="C688" s="216">
        <f>W85</f>
        <v>730435</v>
      </c>
      <c r="D688" s="216">
        <f>(D615/D612)*W90</f>
        <v>23125.119782741942</v>
      </c>
      <c r="E688" s="218">
        <f>(E623/E612)*SUM(C688:D688)</f>
        <v>71432.566605451881</v>
      </c>
      <c r="F688" s="218">
        <f>(F624/F612)*W64</f>
        <v>3796.6236837906004</v>
      </c>
      <c r="G688" s="216">
        <f>(G625/G612)*W91</f>
        <v>0</v>
      </c>
      <c r="H688" s="218">
        <f>(H628/H612)*W60</f>
        <v>10090.191595571094</v>
      </c>
      <c r="I688" s="216">
        <f>(I629/I612)*W92</f>
        <v>28418.477807185805</v>
      </c>
      <c r="J688" s="216">
        <f>(J630/J612)*W93</f>
        <v>0</v>
      </c>
      <c r="K688" s="216" t="e">
        <f>(K644/K612)*W89</f>
        <v>#DIV/0!</v>
      </c>
      <c r="L688" s="216">
        <f>(L647/L612)*W94</f>
        <v>0</v>
      </c>
      <c r="M688" s="202" t="e">
        <f t="shared" si="24"/>
        <v>#DIV/0!</v>
      </c>
      <c r="N688" s="210" t="s">
        <v>647</v>
      </c>
    </row>
    <row r="689" spans="1:14" s="202" customFormat="1" ht="12.6" customHeight="1" x14ac:dyDescent="0.2">
      <c r="A689" s="211">
        <v>7130</v>
      </c>
      <c r="B689" s="210" t="s">
        <v>648</v>
      </c>
      <c r="C689" s="216">
        <f>X85</f>
        <v>811821</v>
      </c>
      <c r="D689" s="216">
        <f>(D615/D612)*X90</f>
        <v>25705.878065257944</v>
      </c>
      <c r="E689" s="218">
        <f>(E623/E612)*SUM(C689:D689)</f>
        <v>79392.065650317687</v>
      </c>
      <c r="F689" s="218">
        <f>(F624/F612)*X64</f>
        <v>8460.6316390888496</v>
      </c>
      <c r="G689" s="216">
        <f>(G625/G612)*X91</f>
        <v>0</v>
      </c>
      <c r="H689" s="218">
        <f>(H628/H612)*X60</f>
        <v>9527.9815066683059</v>
      </c>
      <c r="I689" s="216">
        <f>(I629/I612)*X92</f>
        <v>31589.973681214786</v>
      </c>
      <c r="J689" s="216">
        <f>(J630/J612)*X93</f>
        <v>0</v>
      </c>
      <c r="K689" s="216" t="e">
        <f>(K644/K612)*X89</f>
        <v>#DIV/0!</v>
      </c>
      <c r="L689" s="216">
        <f>(L647/L612)*X94</f>
        <v>0</v>
      </c>
      <c r="M689" s="202" t="e">
        <f t="shared" si="24"/>
        <v>#DIV/0!</v>
      </c>
      <c r="N689" s="210" t="s">
        <v>649</v>
      </c>
    </row>
    <row r="690" spans="1:14" s="202" customFormat="1" ht="12.6" customHeight="1" x14ac:dyDescent="0.2">
      <c r="A690" s="211">
        <v>7140</v>
      </c>
      <c r="B690" s="210" t="s">
        <v>650</v>
      </c>
      <c r="C690" s="216">
        <f>Y85</f>
        <v>5272109</v>
      </c>
      <c r="D690" s="216">
        <f>(D615/D612)*Y90</f>
        <v>138890.56274131703</v>
      </c>
      <c r="E690" s="218">
        <f>(E623/E612)*SUM(C690:D690)</f>
        <v>512927.33853674168</v>
      </c>
      <c r="F690" s="218">
        <f>(F624/F612)*Y64</f>
        <v>14279.501586516541</v>
      </c>
      <c r="G690" s="216">
        <f>(G625/G612)*Y91</f>
        <v>0</v>
      </c>
      <c r="H690" s="218">
        <f>(H628/H612)*Y60</f>
        <v>93800.314832728356</v>
      </c>
      <c r="I690" s="216">
        <f>(I629/I612)*Y92</f>
        <v>170682.72129934301</v>
      </c>
      <c r="J690" s="216">
        <f>(J630/J612)*Y93</f>
        <v>0</v>
      </c>
      <c r="K690" s="216" t="e">
        <f>(K644/K612)*Y89</f>
        <v>#DIV/0!</v>
      </c>
      <c r="L690" s="216">
        <f>(L647/L612)*Y94</f>
        <v>22793.400618378728</v>
      </c>
      <c r="M690" s="202" t="e">
        <f t="shared" si="24"/>
        <v>#DIV/0!</v>
      </c>
      <c r="N690" s="210" t="s">
        <v>651</v>
      </c>
    </row>
    <row r="691" spans="1:14" s="202" customFormat="1" ht="12.6" customHeight="1" x14ac:dyDescent="0.2">
      <c r="A691" s="211">
        <v>7150</v>
      </c>
      <c r="B691" s="210" t="s">
        <v>652</v>
      </c>
      <c r="C691" s="216">
        <f>Z85</f>
        <v>421565</v>
      </c>
      <c r="D691" s="216">
        <f>(D615/D612)*Z90</f>
        <v>97890.831405779536</v>
      </c>
      <c r="E691" s="218">
        <f>(E623/E612)*SUM(C691:D691)</f>
        <v>49241.012497027754</v>
      </c>
      <c r="F691" s="218">
        <f>(F624/F612)*Z64</f>
        <v>1045.3735295337858</v>
      </c>
      <c r="G691" s="216">
        <f>(G625/G612)*Z91</f>
        <v>0</v>
      </c>
      <c r="H691" s="218">
        <f>(H628/H612)*Z60</f>
        <v>8137.2512867508822</v>
      </c>
      <c r="I691" s="216">
        <f>(I629/I612)*Z92</f>
        <v>120298.11935972003</v>
      </c>
      <c r="J691" s="216">
        <f>(J630/J612)*Z93</f>
        <v>0</v>
      </c>
      <c r="K691" s="216" t="e">
        <f>(K644/K612)*Z89</f>
        <v>#DIV/0!</v>
      </c>
      <c r="L691" s="216">
        <f>(L647/L612)*Z94</f>
        <v>1486.5261272855691</v>
      </c>
      <c r="M691" s="202" t="e">
        <f t="shared" si="24"/>
        <v>#DIV/0!</v>
      </c>
      <c r="N691" s="210" t="s">
        <v>653</v>
      </c>
    </row>
    <row r="692" spans="1:14" s="202" customFormat="1" ht="12.6" customHeight="1" x14ac:dyDescent="0.2">
      <c r="A692" s="211">
        <v>7160</v>
      </c>
      <c r="B692" s="210" t="s">
        <v>654</v>
      </c>
      <c r="C692" s="216">
        <f>AA85</f>
        <v>418137</v>
      </c>
      <c r="D692" s="216">
        <f>(D615/D612)*AA90</f>
        <v>13234.33188226188</v>
      </c>
      <c r="E692" s="218">
        <f>(E623/E612)*SUM(C692:D692)</f>
        <v>40891.178536950836</v>
      </c>
      <c r="F692" s="218">
        <f>(F624/F612)*AA64</f>
        <v>6027.1299137730603</v>
      </c>
      <c r="G692" s="216">
        <f>(G625/G612)*AA91</f>
        <v>0</v>
      </c>
      <c r="H692" s="218">
        <f>(H628/H612)*AA60</f>
        <v>5533.3308749906</v>
      </c>
      <c r="I692" s="216">
        <f>(I629/I612)*AA92</f>
        <v>16263.680812138771</v>
      </c>
      <c r="J692" s="216">
        <f>(J630/J612)*AA93</f>
        <v>0</v>
      </c>
      <c r="K692" s="216" t="e">
        <f>(K644/K612)*AA89</f>
        <v>#DIV/0!</v>
      </c>
      <c r="L692" s="216">
        <f>(L647/L612)*AA94</f>
        <v>0</v>
      </c>
      <c r="M692" s="202" t="e">
        <f t="shared" si="24"/>
        <v>#DIV/0!</v>
      </c>
      <c r="N692" s="210" t="s">
        <v>655</v>
      </c>
    </row>
    <row r="693" spans="1:14" s="202" customFormat="1" ht="12.6" customHeight="1" x14ac:dyDescent="0.2">
      <c r="A693" s="211">
        <v>7170</v>
      </c>
      <c r="B693" s="210" t="s">
        <v>141</v>
      </c>
      <c r="C693" s="216">
        <f>AB85</f>
        <v>3680894</v>
      </c>
      <c r="D693" s="216">
        <f>(D615/D612)*AB90</f>
        <v>24104.028096799739</v>
      </c>
      <c r="E693" s="218">
        <f>(E623/E612)*SUM(C693:D693)</f>
        <v>351209.56041489512</v>
      </c>
      <c r="F693" s="218">
        <f>(F624/F612)*AB64</f>
        <v>98476.630700766778</v>
      </c>
      <c r="G693" s="216">
        <f>(G625/G612)*AB91</f>
        <v>0</v>
      </c>
      <c r="H693" s="218">
        <f>(H628/H612)*AB60</f>
        <v>30536.884828825132</v>
      </c>
      <c r="I693" s="216">
        <f>(I629/I612)*AB92</f>
        <v>29621.459000783008</v>
      </c>
      <c r="J693" s="216">
        <f>(J630/J612)*AB93</f>
        <v>0</v>
      </c>
      <c r="K693" s="216" t="e">
        <f>(K644/K612)*AB89</f>
        <v>#DIV/0!</v>
      </c>
      <c r="L693" s="216">
        <f>(L647/L612)*AB94</f>
        <v>0</v>
      </c>
      <c r="M693" s="202" t="e">
        <f t="shared" si="24"/>
        <v>#DIV/0!</v>
      </c>
      <c r="N693" s="210" t="s">
        <v>656</v>
      </c>
    </row>
    <row r="694" spans="1:14" s="202" customFormat="1" ht="12.6" customHeight="1" x14ac:dyDescent="0.2">
      <c r="A694" s="211">
        <v>7180</v>
      </c>
      <c r="B694" s="210" t="s">
        <v>657</v>
      </c>
      <c r="C694" s="216">
        <f>AC85</f>
        <v>1413495</v>
      </c>
      <c r="D694" s="216">
        <f>(D615/D612)*AC90</f>
        <v>52721.204914255548</v>
      </c>
      <c r="E694" s="218">
        <f>(E623/E612)*SUM(C694:D694)</f>
        <v>138987.69848081481</v>
      </c>
      <c r="F694" s="218">
        <f>(F624/F612)*AC64</f>
        <v>8185.9390623534437</v>
      </c>
      <c r="G694" s="216">
        <f>(G625/G612)*AC91</f>
        <v>0</v>
      </c>
      <c r="H694" s="218">
        <f>(H628/H612)*AC60</f>
        <v>29590.00467909412</v>
      </c>
      <c r="I694" s="216">
        <f>(I629/I612)*AC92</f>
        <v>64789.129998020639</v>
      </c>
      <c r="J694" s="216">
        <f>(J630/J612)*AC93</f>
        <v>0</v>
      </c>
      <c r="K694" s="216" t="e">
        <f>(K644/K612)*AC89</f>
        <v>#DIV/0!</v>
      </c>
      <c r="L694" s="216">
        <f>(L647/L612)*AC94</f>
        <v>0</v>
      </c>
      <c r="M694" s="202" t="e">
        <f t="shared" si="24"/>
        <v>#DIV/0!</v>
      </c>
      <c r="N694" s="210" t="s">
        <v>658</v>
      </c>
    </row>
    <row r="695" spans="1:14" s="202" customFormat="1" ht="12.6" customHeight="1" x14ac:dyDescent="0.2">
      <c r="A695" s="211">
        <v>7190</v>
      </c>
      <c r="B695" s="210" t="s">
        <v>143</v>
      </c>
      <c r="C695" s="216">
        <f>AD85</f>
        <v>0</v>
      </c>
      <c r="D695" s="216">
        <f>(D615/D612)*AD90</f>
        <v>0</v>
      </c>
      <c r="E695" s="218">
        <f>(E623/E612)*SUM(C695:D695)</f>
        <v>0</v>
      </c>
      <c r="F695" s="218">
        <f>(F624/F612)*AD64</f>
        <v>0</v>
      </c>
      <c r="G695" s="216">
        <f>(G625/G612)*AD91</f>
        <v>0</v>
      </c>
      <c r="H695" s="218">
        <f>(H628/H612)*AD60</f>
        <v>0</v>
      </c>
      <c r="I695" s="216">
        <f>(I629/I612)*AD92</f>
        <v>0</v>
      </c>
      <c r="J695" s="216">
        <f>(J630/J612)*AD93</f>
        <v>0</v>
      </c>
      <c r="K695" s="216" t="e">
        <f>(K644/K612)*AD89</f>
        <v>#DIV/0!</v>
      </c>
      <c r="L695" s="216">
        <f>(L647/L612)*AD94</f>
        <v>0</v>
      </c>
      <c r="M695" s="202" t="e">
        <f t="shared" si="24"/>
        <v>#DIV/0!</v>
      </c>
      <c r="N695" s="210" t="s">
        <v>659</v>
      </c>
    </row>
    <row r="696" spans="1:14" s="202" customFormat="1" ht="12.6" customHeight="1" x14ac:dyDescent="0.2">
      <c r="A696" s="211">
        <v>7200</v>
      </c>
      <c r="B696" s="210" t="s">
        <v>660</v>
      </c>
      <c r="C696" s="216">
        <f>AE85</f>
        <v>2029984</v>
      </c>
      <c r="D696" s="216">
        <f>(D615/D612)*AE90</f>
        <v>94076.902909450466</v>
      </c>
      <c r="E696" s="218">
        <f>(E623/E612)*SUM(C696:D696)</f>
        <v>201347.06964702407</v>
      </c>
      <c r="F696" s="218">
        <f>(F624/F612)*AE64</f>
        <v>1747.3656700798251</v>
      </c>
      <c r="G696" s="216">
        <f>(G625/G612)*AE91</f>
        <v>0</v>
      </c>
      <c r="H696" s="218">
        <f>(H628/H612)*AE60</f>
        <v>48142.937612886126</v>
      </c>
      <c r="I696" s="216">
        <f>(I629/I612)*AE92</f>
        <v>115611.17964440626</v>
      </c>
      <c r="J696" s="216">
        <f>(J630/J612)*AE93</f>
        <v>0</v>
      </c>
      <c r="K696" s="216" t="e">
        <f>(K644/K612)*AE89</f>
        <v>#DIV/0!</v>
      </c>
      <c r="L696" s="216">
        <f>(L647/L612)*AE94</f>
        <v>0</v>
      </c>
      <c r="M696" s="202" t="e">
        <f t="shared" si="24"/>
        <v>#DIV/0!</v>
      </c>
      <c r="N696" s="210" t="s">
        <v>661</v>
      </c>
    </row>
    <row r="697" spans="1:14" s="202" customFormat="1" ht="12.6" customHeight="1" x14ac:dyDescent="0.2">
      <c r="A697" s="211">
        <v>7220</v>
      </c>
      <c r="B697" s="210" t="s">
        <v>662</v>
      </c>
      <c r="C697" s="216">
        <f>AF85</f>
        <v>0</v>
      </c>
      <c r="D697" s="216">
        <f>(D615/D612)*AF90</f>
        <v>0</v>
      </c>
      <c r="E697" s="218">
        <f>(E623/E612)*SUM(C697:D697)</f>
        <v>0</v>
      </c>
      <c r="F697" s="218">
        <f>(F624/F612)*AF64</f>
        <v>0</v>
      </c>
      <c r="G697" s="216">
        <f>(G625/G612)*AF91</f>
        <v>0</v>
      </c>
      <c r="H697" s="218">
        <f>(H628/H612)*AF60</f>
        <v>0</v>
      </c>
      <c r="I697" s="216">
        <f>(I629/I612)*AF92</f>
        <v>0</v>
      </c>
      <c r="J697" s="216">
        <f>(J630/J612)*AF93</f>
        <v>0</v>
      </c>
      <c r="K697" s="216" t="e">
        <f>(K644/K612)*AF89</f>
        <v>#DIV/0!</v>
      </c>
      <c r="L697" s="216">
        <f>(L647/L612)*AF94</f>
        <v>0</v>
      </c>
      <c r="M697" s="202" t="e">
        <f t="shared" si="24"/>
        <v>#DIV/0!</v>
      </c>
      <c r="N697" s="210" t="s">
        <v>663</v>
      </c>
    </row>
    <row r="698" spans="1:14" s="202" customFormat="1" ht="12.6" customHeight="1" x14ac:dyDescent="0.2">
      <c r="A698" s="211">
        <v>7230</v>
      </c>
      <c r="B698" s="210" t="s">
        <v>664</v>
      </c>
      <c r="C698" s="216">
        <f>AG85</f>
        <v>6059710</v>
      </c>
      <c r="D698" s="216">
        <f>(D615/D612)*AG90</f>
        <v>90262.974413121381</v>
      </c>
      <c r="E698" s="218">
        <f>(E623/E612)*SUM(C698:D698)</f>
        <v>582977.18069681118</v>
      </c>
      <c r="F698" s="218">
        <f>(F624/F612)*AG64</f>
        <v>26016.577035587212</v>
      </c>
      <c r="G698" s="216">
        <f>(G625/G612)*AG91</f>
        <v>0</v>
      </c>
      <c r="H698" s="218">
        <f>(H628/H612)*AG60</f>
        <v>99570.365745151707</v>
      </c>
      <c r="I698" s="216">
        <f>(I629/I612)*AG92</f>
        <v>110924.23992909248</v>
      </c>
      <c r="J698" s="216">
        <f>(J630/J612)*AG93</f>
        <v>0</v>
      </c>
      <c r="K698" s="216" t="e">
        <f>(K644/K612)*AG89</f>
        <v>#DIV/0!</v>
      </c>
      <c r="L698" s="216">
        <f>(L647/L612)*AG94</f>
        <v>132017.67749464698</v>
      </c>
      <c r="M698" s="202" t="e">
        <f t="shared" si="24"/>
        <v>#DIV/0!</v>
      </c>
      <c r="N698" s="210" t="s">
        <v>665</v>
      </c>
    </row>
    <row r="699" spans="1:14" s="202" customFormat="1" ht="12.6" customHeight="1" x14ac:dyDescent="0.2">
      <c r="A699" s="211">
        <v>7240</v>
      </c>
      <c r="B699" s="210" t="s">
        <v>145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 t="e">
        <f>(K644/K612)*AH89</f>
        <v>#DIV/0!</v>
      </c>
      <c r="L699" s="216">
        <f>(L647/L612)*AH94</f>
        <v>0</v>
      </c>
      <c r="M699" s="202" t="e">
        <f t="shared" si="24"/>
        <v>#DIV/0!</v>
      </c>
      <c r="N699" s="210" t="s">
        <v>666</v>
      </c>
    </row>
    <row r="700" spans="1:14" s="202" customFormat="1" ht="12.6" customHeight="1" x14ac:dyDescent="0.2">
      <c r="A700" s="211">
        <v>7250</v>
      </c>
      <c r="B700" s="210" t="s">
        <v>667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>
        <f>(J630/J612)*AI93</f>
        <v>0</v>
      </c>
      <c r="K700" s="216" t="e">
        <f>(K644/K612)*AI89</f>
        <v>#DIV/0!</v>
      </c>
      <c r="L700" s="216">
        <f>(L647/L612)*AI94</f>
        <v>0</v>
      </c>
      <c r="M700" s="202" t="e">
        <f t="shared" si="24"/>
        <v>#DIV/0!</v>
      </c>
      <c r="N700" s="210" t="s">
        <v>668</v>
      </c>
    </row>
    <row r="701" spans="1:14" s="202" customFormat="1" ht="12.6" customHeight="1" x14ac:dyDescent="0.2">
      <c r="A701" s="211">
        <v>7260</v>
      </c>
      <c r="B701" s="210" t="s">
        <v>147</v>
      </c>
      <c r="C701" s="216">
        <f>AJ85</f>
        <v>28147838</v>
      </c>
      <c r="D701" s="216">
        <f>(D615/D612)*AJ90</f>
        <v>511435.09826274082</v>
      </c>
      <c r="E701" s="218">
        <f>(E623/E612)*SUM(C701:D701)</f>
        <v>2716711.4881898421</v>
      </c>
      <c r="F701" s="218">
        <f>(F624/F612)*AJ64</f>
        <v>88709.470166582556</v>
      </c>
      <c r="G701" s="216">
        <f>(G625/G612)*AJ91</f>
        <v>0</v>
      </c>
      <c r="H701" s="218">
        <f>(H628/H612)*AJ60</f>
        <v>372390.20888639946</v>
      </c>
      <c r="I701" s="216">
        <f>(I629/I612)*AJ92</f>
        <v>425139.92740503175</v>
      </c>
      <c r="J701" s="216">
        <f>(J630/J612)*AJ93</f>
        <v>0</v>
      </c>
      <c r="K701" s="216" t="e">
        <f>(K644/K612)*AJ89</f>
        <v>#DIV/0!</v>
      </c>
      <c r="L701" s="216">
        <f>(L647/L612)*AJ94</f>
        <v>112055.75521395505</v>
      </c>
      <c r="M701" s="202" t="e">
        <f t="shared" si="24"/>
        <v>#DIV/0!</v>
      </c>
      <c r="N701" s="210" t="s">
        <v>669</v>
      </c>
    </row>
    <row r="702" spans="1:14" s="202" customFormat="1" ht="12.6" customHeight="1" x14ac:dyDescent="0.2">
      <c r="A702" s="211">
        <v>7310</v>
      </c>
      <c r="B702" s="210" t="s">
        <v>670</v>
      </c>
      <c r="C702" s="216">
        <f>AK85</f>
        <v>0</v>
      </c>
      <c r="D702" s="216">
        <f>(D615/D612)*AK90</f>
        <v>0</v>
      </c>
      <c r="E702" s="218">
        <f>(E623/E612)*SUM(C702:D702)</f>
        <v>0</v>
      </c>
      <c r="F702" s="218">
        <f>(F624/F612)*AK64</f>
        <v>0</v>
      </c>
      <c r="G702" s="216">
        <f>(G625/G612)*AK91</f>
        <v>0</v>
      </c>
      <c r="H702" s="218">
        <f>(H628/H612)*AK60</f>
        <v>0</v>
      </c>
      <c r="I702" s="216">
        <f>(I629/I612)*AK92</f>
        <v>0</v>
      </c>
      <c r="J702" s="216">
        <f>(J630/J612)*AK93</f>
        <v>0</v>
      </c>
      <c r="K702" s="216" t="e">
        <f>(K644/K612)*AK89</f>
        <v>#DIV/0!</v>
      </c>
      <c r="L702" s="216">
        <f>(L647/L612)*AK94</f>
        <v>0</v>
      </c>
      <c r="M702" s="202" t="e">
        <f t="shared" si="24"/>
        <v>#DIV/0!</v>
      </c>
      <c r="N702" s="210" t="s">
        <v>671</v>
      </c>
    </row>
    <row r="703" spans="1:14" s="202" customFormat="1" ht="12.6" customHeight="1" x14ac:dyDescent="0.2">
      <c r="A703" s="211">
        <v>7320</v>
      </c>
      <c r="B703" s="210" t="s">
        <v>672</v>
      </c>
      <c r="C703" s="216">
        <f>AL85</f>
        <v>251409</v>
      </c>
      <c r="D703" s="216">
        <f>(D615/D612)*AL90</f>
        <v>7958.3974623399972</v>
      </c>
      <c r="E703" s="218">
        <f>(E623/E612)*SUM(C703:D703)</f>
        <v>24586.33147923604</v>
      </c>
      <c r="F703" s="218">
        <f>(F624/F612)*AL64</f>
        <v>154.54982756776474</v>
      </c>
      <c r="G703" s="216">
        <f>(G625/G612)*AL91</f>
        <v>0</v>
      </c>
      <c r="H703" s="218">
        <f>(H628/H612)*AL60</f>
        <v>5888.4109311397297</v>
      </c>
      <c r="I703" s="216">
        <f>(I629/I612)*AL92</f>
        <v>9780.0808726213927</v>
      </c>
      <c r="J703" s="216">
        <f>(J630/J612)*AL93</f>
        <v>0</v>
      </c>
      <c r="K703" s="216" t="e">
        <f>(K644/K612)*AL89</f>
        <v>#DIV/0!</v>
      </c>
      <c r="L703" s="216">
        <f>(L647/L612)*AL94</f>
        <v>0</v>
      </c>
      <c r="M703" s="202" t="e">
        <f t="shared" si="24"/>
        <v>#DIV/0!</v>
      </c>
      <c r="N703" s="210" t="s">
        <v>673</v>
      </c>
    </row>
    <row r="704" spans="1:14" s="202" customFormat="1" ht="12.6" customHeight="1" x14ac:dyDescent="0.2">
      <c r="A704" s="211">
        <v>7330</v>
      </c>
      <c r="B704" s="210" t="s">
        <v>674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 t="e">
        <f>(K644/K612)*AM89</f>
        <v>#DIV/0!</v>
      </c>
      <c r="L704" s="216">
        <f>(L647/L612)*AM94</f>
        <v>0</v>
      </c>
      <c r="M704" s="202" t="e">
        <f t="shared" si="24"/>
        <v>#DIV/0!</v>
      </c>
      <c r="N704" s="210" t="s">
        <v>675</v>
      </c>
    </row>
    <row r="705" spans="1:14" s="202" customFormat="1" ht="12.6" customHeight="1" x14ac:dyDescent="0.2">
      <c r="A705" s="211">
        <v>7340</v>
      </c>
      <c r="B705" s="210" t="s">
        <v>676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 t="e">
        <f>(K644/K612)*AN89</f>
        <v>#DIV/0!</v>
      </c>
      <c r="L705" s="216">
        <f>(L647/L612)*AN94</f>
        <v>0</v>
      </c>
      <c r="M705" s="202" t="e">
        <f t="shared" si="24"/>
        <v>#DIV/0!</v>
      </c>
      <c r="N705" s="210" t="s">
        <v>677</v>
      </c>
    </row>
    <row r="706" spans="1:14" s="202" customFormat="1" ht="12.6" customHeight="1" x14ac:dyDescent="0.2">
      <c r="A706" s="211">
        <v>7350</v>
      </c>
      <c r="B706" s="210" t="s">
        <v>678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 t="e">
        <f>(K644/K612)*AO89</f>
        <v>#DIV/0!</v>
      </c>
      <c r="L706" s="216">
        <f>(L647/L612)*AO94</f>
        <v>0</v>
      </c>
      <c r="M706" s="202" t="e">
        <f t="shared" si="24"/>
        <v>#DIV/0!</v>
      </c>
      <c r="N706" s="210" t="s">
        <v>679</v>
      </c>
    </row>
    <row r="707" spans="1:14" s="202" customFormat="1" ht="12.6" customHeight="1" x14ac:dyDescent="0.2">
      <c r="A707" s="211">
        <v>7380</v>
      </c>
      <c r="B707" s="210" t="s">
        <v>680</v>
      </c>
      <c r="C707" s="216">
        <f>AP85</f>
        <v>0</v>
      </c>
      <c r="D707" s="216">
        <f>(D615/D612)*AP90</f>
        <v>0</v>
      </c>
      <c r="E707" s="218">
        <f>(E623/E612)*SUM(C707:D707)</f>
        <v>0</v>
      </c>
      <c r="F707" s="218">
        <f>(F624/F612)*AP64</f>
        <v>0</v>
      </c>
      <c r="G707" s="216">
        <f>(G625/G612)*AP91</f>
        <v>0</v>
      </c>
      <c r="H707" s="218">
        <f>(H628/H612)*AP60</f>
        <v>0</v>
      </c>
      <c r="I707" s="216">
        <f>(I629/I612)*AP92</f>
        <v>0</v>
      </c>
      <c r="J707" s="216">
        <f>(J630/J612)*AP93</f>
        <v>0</v>
      </c>
      <c r="K707" s="216" t="e">
        <f>(K644/K612)*AP89</f>
        <v>#DIV/0!</v>
      </c>
      <c r="L707" s="216">
        <f>(L647/L612)*AP94</f>
        <v>0</v>
      </c>
      <c r="M707" s="202" t="e">
        <f t="shared" si="24"/>
        <v>#DIV/0!</v>
      </c>
      <c r="N707" s="210" t="s">
        <v>681</v>
      </c>
    </row>
    <row r="708" spans="1:14" s="202" customFormat="1" ht="12.6" customHeight="1" x14ac:dyDescent="0.2">
      <c r="A708" s="211">
        <v>7390</v>
      </c>
      <c r="B708" s="210" t="s">
        <v>682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 t="e">
        <f>(K644/K612)*AQ89</f>
        <v>#DIV/0!</v>
      </c>
      <c r="L708" s="216">
        <f>(L647/L612)*AQ94</f>
        <v>0</v>
      </c>
      <c r="M708" s="202" t="e">
        <f t="shared" si="24"/>
        <v>#DIV/0!</v>
      </c>
      <c r="N708" s="210" t="s">
        <v>683</v>
      </c>
    </row>
    <row r="709" spans="1:14" s="202" customFormat="1" ht="12.6" customHeight="1" x14ac:dyDescent="0.2">
      <c r="A709" s="211">
        <v>7400</v>
      </c>
      <c r="B709" s="210" t="s">
        <v>684</v>
      </c>
      <c r="C709" s="216">
        <f>AR85</f>
        <v>0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 t="e">
        <f>(K644/K612)*AR89</f>
        <v>#DIV/0!</v>
      </c>
      <c r="L709" s="216">
        <f>(L647/L612)*AR94</f>
        <v>0</v>
      </c>
      <c r="M709" s="202" t="e">
        <f t="shared" si="24"/>
        <v>#DIV/0!</v>
      </c>
      <c r="N709" s="210" t="s">
        <v>685</v>
      </c>
    </row>
    <row r="710" spans="1:14" s="202" customFormat="1" ht="12.6" customHeight="1" x14ac:dyDescent="0.2">
      <c r="A710" s="211">
        <v>7410</v>
      </c>
      <c r="B710" s="210" t="s">
        <v>155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 t="e">
        <f>(K644/K612)*AS89</f>
        <v>#DIV/0!</v>
      </c>
      <c r="L710" s="216">
        <f>(L647/L612)*AS94</f>
        <v>0</v>
      </c>
      <c r="M710" s="202" t="e">
        <f t="shared" si="24"/>
        <v>#DIV/0!</v>
      </c>
      <c r="N710" s="210" t="s">
        <v>686</v>
      </c>
    </row>
    <row r="711" spans="1:14" s="202" customFormat="1" ht="12.6" customHeight="1" x14ac:dyDescent="0.2">
      <c r="A711" s="211">
        <v>7420</v>
      </c>
      <c r="B711" s="210" t="s">
        <v>687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 t="e">
        <f>(K644/K612)*AT89</f>
        <v>#DIV/0!</v>
      </c>
      <c r="L711" s="216">
        <f>(L647/L612)*AT94</f>
        <v>0</v>
      </c>
      <c r="M711" s="202" t="e">
        <f t="shared" si="24"/>
        <v>#DIV/0!</v>
      </c>
      <c r="N711" s="210" t="s">
        <v>688</v>
      </c>
    </row>
    <row r="712" spans="1:14" s="202" customFormat="1" ht="12.6" customHeight="1" x14ac:dyDescent="0.2">
      <c r="A712" s="211">
        <v>7430</v>
      </c>
      <c r="B712" s="210" t="s">
        <v>689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 t="e">
        <f>(K644/K612)*AU89</f>
        <v>#DIV/0!</v>
      </c>
      <c r="L712" s="216">
        <f>(L647/L612)*AU94</f>
        <v>0</v>
      </c>
      <c r="M712" s="202" t="e">
        <f t="shared" si="24"/>
        <v>#DIV/0!</v>
      </c>
      <c r="N712" s="210" t="s">
        <v>690</v>
      </c>
    </row>
    <row r="713" spans="1:14" s="202" customFormat="1" ht="12.6" customHeight="1" x14ac:dyDescent="0.2">
      <c r="A713" s="211">
        <v>7490</v>
      </c>
      <c r="B713" s="210" t="s">
        <v>691</v>
      </c>
      <c r="C713" s="216">
        <f>AV85</f>
        <v>0</v>
      </c>
      <c r="D713" s="216">
        <f>(D615/D612)*AV90</f>
        <v>0</v>
      </c>
      <c r="E713" s="218">
        <f>(E623/E612)*SUM(C713:D713)</f>
        <v>0</v>
      </c>
      <c r="F713" s="218">
        <f>(F624/F612)*AV64</f>
        <v>0</v>
      </c>
      <c r="G713" s="216">
        <f>(G625/G612)*AV91</f>
        <v>0</v>
      </c>
      <c r="H713" s="218">
        <f>(H628/H612)*AV60</f>
        <v>0</v>
      </c>
      <c r="I713" s="216">
        <f>(I629/I612)*AV92</f>
        <v>0</v>
      </c>
      <c r="J713" s="216">
        <f>(J630/J612)*AV93</f>
        <v>0</v>
      </c>
      <c r="K713" s="216" t="e">
        <f>(K644/K612)*AV89</f>
        <v>#DIV/0!</v>
      </c>
      <c r="L713" s="216">
        <f>(L647/L612)*AV94</f>
        <v>0</v>
      </c>
      <c r="M713" s="202" t="e">
        <f t="shared" si="24"/>
        <v>#DIV/0!</v>
      </c>
      <c r="N713" s="212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119615621</v>
      </c>
      <c r="D715" s="202">
        <f>SUM(D616:D647)+SUM(D668:D713)</f>
        <v>2841542</v>
      </c>
      <c r="E715" s="202">
        <f>SUM(E624:E647)+SUM(E668:E713)</f>
        <v>10357001.892395522</v>
      </c>
      <c r="F715" s="202">
        <f>SUM(F625:F648)+SUM(F668:F713)</f>
        <v>1056226.5498864772</v>
      </c>
      <c r="G715" s="202">
        <f>SUM(G626:G647)+SUM(G668:G713)</f>
        <v>2313465.9558171271</v>
      </c>
      <c r="H715" s="202">
        <f>SUM(H629:H647)+SUM(H668:H713)</f>
        <v>1406827.1824628506</v>
      </c>
      <c r="I715" s="202">
        <f>SUM(I630:I647)+SUM(I668:I713)</f>
        <v>2311601.9165540542</v>
      </c>
      <c r="J715" s="202">
        <f>SUM(J631:J647)+SUM(J668:J713)</f>
        <v>373691.60931262252</v>
      </c>
      <c r="K715" s="202" t="e">
        <f>SUM(K668:K713)</f>
        <v>#DIV/0!</v>
      </c>
      <c r="L715" s="202">
        <f>SUM(L668:L713)</f>
        <v>617616.21240793285</v>
      </c>
      <c r="M715" s="202" t="e">
        <f>SUM(M668:M713)</f>
        <v>#DIV/0!</v>
      </c>
      <c r="N715" s="210" t="s">
        <v>693</v>
      </c>
    </row>
    <row r="716" spans="1:14" s="202" customFormat="1" ht="12.6" customHeight="1" x14ac:dyDescent="0.2">
      <c r="C716" s="213">
        <f>CE85</f>
        <v>119615621</v>
      </c>
      <c r="D716" s="202">
        <f>D615</f>
        <v>2841542</v>
      </c>
      <c r="E716" s="202">
        <f>E623</f>
        <v>10357001.892395521</v>
      </c>
      <c r="F716" s="202">
        <f>F624</f>
        <v>1056226.5498864774</v>
      </c>
      <c r="G716" s="202">
        <f>G625</f>
        <v>2313465.9558171271</v>
      </c>
      <c r="H716" s="202">
        <f>H628</f>
        <v>1406827.1824628508</v>
      </c>
      <c r="I716" s="202">
        <f>I629</f>
        <v>2311601.9165540547</v>
      </c>
      <c r="J716" s="202">
        <f>J630</f>
        <v>373691.60931262252</v>
      </c>
      <c r="K716" s="202">
        <f>K644</f>
        <v>14541645.008240735</v>
      </c>
      <c r="L716" s="202">
        <f>L647</f>
        <v>617616.21240793285</v>
      </c>
      <c r="M716" s="202">
        <f>C648</f>
        <v>32152365</v>
      </c>
      <c r="N716" s="210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900</v>
      </c>
      <c r="B1" s="169"/>
      <c r="C1" s="169"/>
    </row>
    <row r="2" spans="1:3" ht="20.100000000000001" customHeight="1" x14ac:dyDescent="0.25">
      <c r="A2" s="168"/>
      <c r="B2" s="169"/>
      <c r="C2" s="94" t="s">
        <v>901</v>
      </c>
    </row>
    <row r="3" spans="1:3" ht="20.100000000000001" customHeight="1" x14ac:dyDescent="0.25">
      <c r="A3" s="120" t="str">
        <f>"Hospital: "&amp;data!C98</f>
        <v>Hospital: Island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902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5808020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39246890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30491024</v>
      </c>
    </row>
    <row r="9" spans="1:3" ht="20.100000000000001" customHeight="1" x14ac:dyDescent="0.25">
      <c r="A9" s="174">
        <v>5</v>
      </c>
      <c r="B9" s="176" t="s">
        <v>903</v>
      </c>
      <c r="C9" s="176">
        <f>data!C269</f>
        <v>16258882</v>
      </c>
    </row>
    <row r="10" spans="1:3" ht="20.100000000000001" customHeight="1" x14ac:dyDescent="0.25">
      <c r="A10" s="174">
        <v>6</v>
      </c>
      <c r="B10" s="176" t="s">
        <v>904</v>
      </c>
      <c r="C10" s="176">
        <f>data!C270</f>
        <v>966117</v>
      </c>
    </row>
    <row r="11" spans="1:3" ht="20.100000000000001" customHeight="1" x14ac:dyDescent="0.25">
      <c r="A11" s="174">
        <v>7</v>
      </c>
      <c r="B11" s="176" t="s">
        <v>905</v>
      </c>
      <c r="C11" s="176">
        <f>data!C271</f>
        <v>51191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415128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1421430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2129595</v>
      </c>
    </row>
    <row r="15" spans="1:3" ht="20.100000000000001" customHeight="1" x14ac:dyDescent="0.25">
      <c r="A15" s="174">
        <v>11</v>
      </c>
      <c r="B15" s="176" t="s">
        <v>906</v>
      </c>
      <c r="C15" s="176">
        <f>data!C275</f>
        <v>734611</v>
      </c>
    </row>
    <row r="16" spans="1:3" ht="20.100000000000001" customHeight="1" x14ac:dyDescent="0.25">
      <c r="A16" s="174">
        <v>12</v>
      </c>
      <c r="B16" s="176" t="s">
        <v>907</v>
      </c>
      <c r="C16" s="176">
        <f>data!D276</f>
        <v>65005124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908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197080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5315823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909</v>
      </c>
      <c r="C22" s="176">
        <f>data!D281</f>
        <v>5512903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910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5148055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2157737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73586767</v>
      </c>
    </row>
    <row r="28" spans="1:3" ht="20.100000000000001" customHeight="1" x14ac:dyDescent="0.25">
      <c r="A28" s="174">
        <v>24</v>
      </c>
      <c r="B28" s="176" t="s">
        <v>911</v>
      </c>
      <c r="C28" s="176">
        <f>data!C286</f>
        <v>17870080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13221278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32652498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3520260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1745753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912</v>
      </c>
      <c r="C34" s="176">
        <f>data!C292</f>
        <v>74172564</v>
      </c>
    </row>
    <row r="35" spans="1:3" ht="20.100000000000001" customHeight="1" x14ac:dyDescent="0.25">
      <c r="A35" s="174">
        <v>31</v>
      </c>
      <c r="B35" s="176" t="s">
        <v>913</v>
      </c>
      <c r="C35" s="176">
        <f>data!D293</f>
        <v>75729864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914</v>
      </c>
      <c r="C37" s="175"/>
    </row>
    <row r="38" spans="1:3" ht="20.100000000000001" customHeight="1" x14ac:dyDescent="0.25">
      <c r="A38" s="174">
        <v>34</v>
      </c>
      <c r="B38" s="176" t="s">
        <v>915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916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227761</v>
      </c>
    </row>
    <row r="42" spans="1:3" ht="20.100000000000001" customHeight="1" x14ac:dyDescent="0.25">
      <c r="A42" s="174">
        <v>38</v>
      </c>
      <c r="B42" s="176" t="s">
        <v>917</v>
      </c>
      <c r="C42" s="176">
        <f>data!D299</f>
        <v>227761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918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919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920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921</v>
      </c>
      <c r="C50" s="176">
        <f>data!D308</f>
        <v>146475652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922</v>
      </c>
      <c r="B53" s="169"/>
      <c r="C53" s="169"/>
    </row>
    <row r="54" spans="1:3" ht="20.100000000000001" customHeight="1" x14ac:dyDescent="0.25">
      <c r="A54" s="168"/>
      <c r="B54" s="169"/>
      <c r="C54" s="94" t="s">
        <v>923</v>
      </c>
    </row>
    <row r="55" spans="1:3" ht="20.100000000000001" customHeight="1" x14ac:dyDescent="0.25">
      <c r="A55" s="120" t="str">
        <f>"Hospital: "&amp;data!C98</f>
        <v>Hospital: Island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924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925</v>
      </c>
      <c r="C59" s="176">
        <f>data!C315</f>
        <v>8230022</v>
      </c>
    </row>
    <row r="60" spans="1:3" ht="20.100000000000001" customHeight="1" x14ac:dyDescent="0.25">
      <c r="A60" s="174">
        <v>4</v>
      </c>
      <c r="B60" s="176" t="s">
        <v>926</v>
      </c>
      <c r="C60" s="176">
        <f>data!C316</f>
        <v>6312878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1549966</v>
      </c>
    </row>
    <row r="62" spans="1:3" ht="20.100000000000001" customHeight="1" x14ac:dyDescent="0.25">
      <c r="A62" s="174">
        <v>6</v>
      </c>
      <c r="B62" s="176" t="s">
        <v>927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928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929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930</v>
      </c>
      <c r="C68" s="176">
        <f>data!D324</f>
        <v>16092866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931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932</v>
      </c>
      <c r="C72" s="176">
        <f>data!C327</f>
        <v>421353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15360301</v>
      </c>
    </row>
    <row r="74" spans="1:3" ht="20.100000000000001" customHeight="1" x14ac:dyDescent="0.25">
      <c r="A74" s="174">
        <v>18</v>
      </c>
      <c r="B74" s="176" t="s">
        <v>933</v>
      </c>
      <c r="C74" s="176">
        <f>data!D329</f>
        <v>15781654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934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935</v>
      </c>
      <c r="C80" s="176">
        <f>data!C334</f>
        <v>2718912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40410747</v>
      </c>
    </row>
    <row r="82" spans="1:3" ht="20.100000000000001" customHeight="1" x14ac:dyDescent="0.25">
      <c r="A82" s="174">
        <v>26</v>
      </c>
      <c r="B82" s="176" t="s">
        <v>936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43129659</v>
      </c>
    </row>
    <row r="86" spans="1:3" ht="20.100000000000001" customHeight="1" x14ac:dyDescent="0.25">
      <c r="A86" s="174">
        <v>30</v>
      </c>
      <c r="B86" s="176" t="s">
        <v>937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938</v>
      </c>
      <c r="C87" s="176">
        <f>data!D341</f>
        <v>43129659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939</v>
      </c>
      <c r="C89" s="176">
        <f>data!C343</f>
        <v>4497644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940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941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942</v>
      </c>
      <c r="C98" s="176">
        <f>data!C348</f>
        <v>66973829</v>
      </c>
    </row>
    <row r="99" spans="1:3" ht="20.100000000000001" customHeight="1" x14ac:dyDescent="0.25">
      <c r="A99" s="174">
        <v>43</v>
      </c>
      <c r="B99" s="176" t="s">
        <v>943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944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945</v>
      </c>
      <c r="C102" s="176">
        <f>data!C343+data!C345+data!C346+data!C347+data!C348-data!C349</f>
        <v>71471473</v>
      </c>
    </row>
    <row r="103" spans="1:3" ht="20.100000000000001" customHeight="1" x14ac:dyDescent="0.25">
      <c r="A103" s="174">
        <v>47</v>
      </c>
      <c r="B103" s="176" t="s">
        <v>946</v>
      </c>
      <c r="C103" s="176">
        <f>data!D352</f>
        <v>146475652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947</v>
      </c>
      <c r="B106" s="169"/>
      <c r="C106" s="169"/>
    </row>
    <row r="107" spans="1:3" ht="20.100000000000001" customHeight="1" x14ac:dyDescent="0.25">
      <c r="A107" s="170"/>
      <c r="C107" s="94" t="s">
        <v>948</v>
      </c>
    </row>
    <row r="108" spans="1:3" ht="20.100000000000001" customHeight="1" x14ac:dyDescent="0.25">
      <c r="A108" s="120" t="str">
        <f>"Hospital: "&amp;data!C98</f>
        <v>Hospital: Island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949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54453630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232108657</v>
      </c>
    </row>
    <row r="113" spans="1:3" ht="20.100000000000001" customHeight="1" x14ac:dyDescent="0.25">
      <c r="A113" s="174">
        <v>4</v>
      </c>
      <c r="B113" s="176" t="s">
        <v>950</v>
      </c>
      <c r="C113" s="176">
        <f>data!D360</f>
        <v>286562287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951</v>
      </c>
      <c r="C115" s="175"/>
    </row>
    <row r="116" spans="1:3" ht="20.100000000000001" customHeight="1" x14ac:dyDescent="0.25">
      <c r="A116" s="174">
        <v>7</v>
      </c>
      <c r="B116" s="188" t="s">
        <v>952</v>
      </c>
      <c r="C116" s="189">
        <f>data!C362</f>
        <v>1618890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172133359</v>
      </c>
    </row>
    <row r="118" spans="1:3" ht="20.100000000000001" customHeight="1" x14ac:dyDescent="0.25">
      <c r="A118" s="174">
        <v>9</v>
      </c>
      <c r="B118" s="176" t="s">
        <v>953</v>
      </c>
      <c r="C118" s="189">
        <f>data!C364</f>
        <v>1141808</v>
      </c>
    </row>
    <row r="119" spans="1:3" ht="20.100000000000001" customHeight="1" x14ac:dyDescent="0.25">
      <c r="A119" s="174">
        <v>10</v>
      </c>
      <c r="B119" s="176" t="s">
        <v>954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898</v>
      </c>
      <c r="C120" s="189">
        <f>data!D366</f>
        <v>174894057</v>
      </c>
    </row>
    <row r="121" spans="1:3" ht="20.100000000000001" customHeight="1" x14ac:dyDescent="0.25">
      <c r="A121" s="174">
        <v>12</v>
      </c>
      <c r="B121" s="176" t="s">
        <v>955</v>
      </c>
      <c r="C121" s="189">
        <f>data!D367</f>
        <v>111668230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956</v>
      </c>
      <c r="B125" s="192" t="s">
        <v>502</v>
      </c>
      <c r="C125" s="191">
        <f>data!C370</f>
        <v>522684</v>
      </c>
    </row>
    <row r="126" spans="1:3" ht="20.100000000000001" customHeight="1" x14ac:dyDescent="0.25">
      <c r="A126" s="195" t="s">
        <v>957</v>
      </c>
      <c r="B126" s="192" t="s">
        <v>503</v>
      </c>
      <c r="C126" s="191">
        <f>data!C371</f>
        <v>0</v>
      </c>
    </row>
    <row r="127" spans="1:3" ht="20.100000000000001" customHeight="1" x14ac:dyDescent="0.25">
      <c r="A127" s="195" t="s">
        <v>958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959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960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961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962</v>
      </c>
      <c r="B131" s="192" t="s">
        <v>508</v>
      </c>
      <c r="C131" s="191">
        <f>data!C376</f>
        <v>645181</v>
      </c>
    </row>
    <row r="132" spans="1:3" ht="20.100000000000001" customHeight="1" x14ac:dyDescent="0.25">
      <c r="A132" s="195" t="s">
        <v>963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964</v>
      </c>
      <c r="B133" s="192" t="s">
        <v>510</v>
      </c>
      <c r="C133" s="191">
        <f>data!C378</f>
        <v>0</v>
      </c>
    </row>
    <row r="134" spans="1:3" ht="20.100000000000001" customHeight="1" x14ac:dyDescent="0.25">
      <c r="A134" s="195" t="s">
        <v>965</v>
      </c>
      <c r="B134" s="192" t="s">
        <v>511</v>
      </c>
      <c r="C134" s="191">
        <f>data!C379</f>
        <v>567879</v>
      </c>
    </row>
    <row r="135" spans="1:3" ht="20.100000000000001" customHeight="1" x14ac:dyDescent="0.25">
      <c r="A135" s="195" t="s">
        <v>966</v>
      </c>
      <c r="B135" s="192" t="s">
        <v>512</v>
      </c>
      <c r="C135" s="191">
        <f>data!C380</f>
        <v>1442189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967</v>
      </c>
      <c r="C137" s="189">
        <f>data!D383</f>
        <v>9321573</v>
      </c>
    </row>
    <row r="138" spans="1:3" ht="20.100000000000001" customHeight="1" x14ac:dyDescent="0.25">
      <c r="A138" s="174">
        <v>18</v>
      </c>
      <c r="B138" s="176" t="s">
        <v>968</v>
      </c>
      <c r="C138" s="189">
        <f>data!D384</f>
        <v>120989803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969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55257023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11936347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8644003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17047698</v>
      </c>
    </row>
    <row r="145" spans="1:3" ht="20.100000000000001" customHeight="1" x14ac:dyDescent="0.25">
      <c r="A145" s="174">
        <v>25</v>
      </c>
      <c r="B145" s="176" t="s">
        <v>970</v>
      </c>
      <c r="C145" s="189">
        <f>data!C393</f>
        <v>1371272</v>
      </c>
    </row>
    <row r="146" spans="1:3" ht="20.100000000000001" customHeight="1" x14ac:dyDescent="0.25">
      <c r="A146" s="174">
        <v>26</v>
      </c>
      <c r="B146" s="176" t="s">
        <v>971</v>
      </c>
      <c r="C146" s="189">
        <f>data!C394</f>
        <v>5809617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5459073</v>
      </c>
    </row>
    <row r="148" spans="1:3" ht="20.100000000000001" customHeight="1" x14ac:dyDescent="0.25">
      <c r="A148" s="174">
        <v>28</v>
      </c>
      <c r="B148" s="176" t="s">
        <v>972</v>
      </c>
      <c r="C148" s="189">
        <f>data!C396</f>
        <v>1278824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973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974</v>
      </c>
      <c r="B153" s="193" t="s">
        <v>269</v>
      </c>
      <c r="C153" s="189">
        <f>data!C401</f>
        <v>210713</v>
      </c>
    </row>
    <row r="154" spans="1:3" ht="20.100000000000001" customHeight="1" x14ac:dyDescent="0.25">
      <c r="A154" s="195" t="s">
        <v>975</v>
      </c>
      <c r="B154" s="193" t="s">
        <v>270</v>
      </c>
      <c r="C154" s="189">
        <f>data!C402</f>
        <v>3463511</v>
      </c>
    </row>
    <row r="155" spans="1:3" ht="20.100000000000001" customHeight="1" x14ac:dyDescent="0.25">
      <c r="A155" s="195" t="s">
        <v>976</v>
      </c>
      <c r="B155" s="193" t="s">
        <v>977</v>
      </c>
      <c r="C155" s="189">
        <f>data!C403</f>
        <v>2329475</v>
      </c>
    </row>
    <row r="156" spans="1:3" ht="20.100000000000001" customHeight="1" x14ac:dyDescent="0.25">
      <c r="A156" s="195" t="s">
        <v>978</v>
      </c>
      <c r="B156" s="193" t="s">
        <v>272</v>
      </c>
      <c r="C156" s="189">
        <f>data!C404</f>
        <v>1270086</v>
      </c>
    </row>
    <row r="157" spans="1:3" ht="20.100000000000001" customHeight="1" x14ac:dyDescent="0.25">
      <c r="A157" s="195" t="s">
        <v>979</v>
      </c>
      <c r="B157" s="193" t="s">
        <v>273</v>
      </c>
      <c r="C157" s="189">
        <f>data!C405</f>
        <v>348208</v>
      </c>
    </row>
    <row r="158" spans="1:3" ht="20.100000000000001" customHeight="1" x14ac:dyDescent="0.25">
      <c r="A158" s="195" t="s">
        <v>980</v>
      </c>
      <c r="B158" s="193" t="s">
        <v>274</v>
      </c>
      <c r="C158" s="189">
        <f>data!C406</f>
        <v>308851</v>
      </c>
    </row>
    <row r="159" spans="1:3" ht="20.100000000000001" customHeight="1" x14ac:dyDescent="0.25">
      <c r="A159" s="195" t="s">
        <v>981</v>
      </c>
      <c r="B159" s="193" t="s">
        <v>275</v>
      </c>
      <c r="C159" s="189">
        <f>data!C407</f>
        <v>534920</v>
      </c>
    </row>
    <row r="160" spans="1:3" ht="20.100000000000001" customHeight="1" x14ac:dyDescent="0.25">
      <c r="A160" s="195" t="s">
        <v>982</v>
      </c>
      <c r="B160" s="193" t="s">
        <v>276</v>
      </c>
      <c r="C160" s="189">
        <f>data!C408</f>
        <v>1593654</v>
      </c>
    </row>
    <row r="161" spans="1:3" ht="20.100000000000001" customHeight="1" x14ac:dyDescent="0.25">
      <c r="A161" s="195" t="s">
        <v>983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984</v>
      </c>
      <c r="B162" s="193" t="s">
        <v>278</v>
      </c>
      <c r="C162" s="189">
        <f>data!C410</f>
        <v>178179</v>
      </c>
    </row>
    <row r="163" spans="1:3" ht="20.100000000000001" customHeight="1" x14ac:dyDescent="0.25">
      <c r="A163" s="195" t="s">
        <v>985</v>
      </c>
      <c r="B163" s="193" t="s">
        <v>279</v>
      </c>
      <c r="C163" s="189">
        <f>data!C411</f>
        <v>1231851</v>
      </c>
    </row>
    <row r="164" spans="1:3" ht="20.100000000000001" customHeight="1" x14ac:dyDescent="0.25">
      <c r="A164" s="195" t="s">
        <v>986</v>
      </c>
      <c r="B164" s="193" t="s">
        <v>280</v>
      </c>
      <c r="C164" s="189">
        <f>data!C412</f>
        <v>752679</v>
      </c>
    </row>
    <row r="165" spans="1:3" ht="20.100000000000001" customHeight="1" x14ac:dyDescent="0.25">
      <c r="A165" s="195" t="s">
        <v>987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988</v>
      </c>
      <c r="B166" s="193" t="s">
        <v>989</v>
      </c>
      <c r="C166" s="189">
        <f>data!C414</f>
        <v>465931</v>
      </c>
    </row>
    <row r="167" spans="1:3" ht="20.100000000000001" customHeight="1" x14ac:dyDescent="0.25">
      <c r="A167" s="174">
        <v>34</v>
      </c>
      <c r="B167" s="176" t="s">
        <v>990</v>
      </c>
      <c r="C167" s="189">
        <f>data!D416</f>
        <v>119491915</v>
      </c>
    </row>
    <row r="168" spans="1:3" ht="20.100000000000001" customHeight="1" x14ac:dyDescent="0.25">
      <c r="A168" s="174">
        <v>35</v>
      </c>
      <c r="B168" s="176" t="s">
        <v>991</v>
      </c>
      <c r="C168" s="189">
        <f>data!D417</f>
        <v>1497888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992</v>
      </c>
      <c r="C170" s="189">
        <f>data!D420</f>
        <v>4493679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993</v>
      </c>
      <c r="C172" s="176">
        <f>data!D421</f>
        <v>5991567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994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995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996</v>
      </c>
      <c r="C177" s="189">
        <f>data!D424</f>
        <v>5991567</v>
      </c>
    </row>
    <row r="178" spans="1:3" ht="20.100000000000001" customHeight="1" x14ac:dyDescent="0.25">
      <c r="A178" s="179">
        <v>45</v>
      </c>
      <c r="B178" s="178" t="s">
        <v>997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2" customWidth="1"/>
    <col min="2" max="2" width="22.44140625" style="232" customWidth="1"/>
    <col min="3" max="8" width="13.77734375" style="232" customWidth="1"/>
    <col min="9" max="9" width="15.77734375" style="232" customWidth="1"/>
    <col min="10" max="13" width="8.88671875" style="232" customWidth="1"/>
    <col min="14" max="16384" width="8.88671875" style="232"/>
  </cols>
  <sheetData>
    <row r="1" spans="1:9" ht="20.100000000000001" customHeight="1" x14ac:dyDescent="0.2">
      <c r="A1" s="230" t="s">
        <v>998</v>
      </c>
      <c r="B1" s="231"/>
      <c r="C1" s="231"/>
      <c r="D1" s="231"/>
      <c r="E1" s="231"/>
      <c r="F1" s="231"/>
      <c r="G1" s="231"/>
      <c r="H1" s="231"/>
    </row>
    <row r="2" spans="1:9" ht="20.100000000000001" customHeight="1" x14ac:dyDescent="0.2">
      <c r="A2" s="233"/>
      <c r="I2" s="234" t="s">
        <v>999</v>
      </c>
    </row>
    <row r="3" spans="1:9" ht="20.100000000000001" customHeight="1" x14ac:dyDescent="0.2">
      <c r="A3" s="233"/>
      <c r="I3" s="233"/>
    </row>
    <row r="4" spans="1:9" ht="20.100000000000001" customHeight="1" x14ac:dyDescent="0.2">
      <c r="A4" s="235" t="str">
        <f>"Hospital: "&amp;data!C98</f>
        <v>Hospital: Island Hospital</v>
      </c>
      <c r="G4" s="236"/>
      <c r="H4" s="235" t="str">
        <f>"FYE: "&amp;data!C96</f>
        <v>FYE: 12/31/2024</v>
      </c>
    </row>
    <row r="5" spans="1:9" ht="20.100000000000001" customHeight="1" x14ac:dyDescent="0.2">
      <c r="A5" s="229">
        <v>1</v>
      </c>
      <c r="B5" s="237" t="s">
        <v>235</v>
      </c>
      <c r="C5" s="238" t="s">
        <v>35</v>
      </c>
      <c r="D5" s="239" t="s">
        <v>36</v>
      </c>
      <c r="E5" s="239" t="s">
        <v>37</v>
      </c>
      <c r="F5" s="239" t="s">
        <v>38</v>
      </c>
      <c r="G5" s="239" t="s">
        <v>39</v>
      </c>
      <c r="H5" s="239" t="s">
        <v>40</v>
      </c>
      <c r="I5" s="239" t="s">
        <v>41</v>
      </c>
    </row>
    <row r="6" spans="1:9" ht="20.100000000000001" customHeight="1" x14ac:dyDescent="0.2">
      <c r="A6" s="240">
        <v>2</v>
      </c>
      <c r="B6" s="241" t="s">
        <v>1000</v>
      </c>
      <c r="C6" s="242" t="s">
        <v>117</v>
      </c>
      <c r="D6" s="243" t="s">
        <v>1001</v>
      </c>
      <c r="E6" s="243" t="s">
        <v>119</v>
      </c>
      <c r="F6" s="243" t="s">
        <v>120</v>
      </c>
      <c r="G6" s="243" t="s">
        <v>121</v>
      </c>
      <c r="H6" s="243" t="s">
        <v>122</v>
      </c>
      <c r="I6" s="243" t="s">
        <v>123</v>
      </c>
    </row>
    <row r="7" spans="1:9" ht="20.100000000000001" customHeight="1" x14ac:dyDescent="0.2">
      <c r="A7" s="240"/>
      <c r="B7" s="241"/>
      <c r="C7" s="243" t="s">
        <v>189</v>
      </c>
      <c r="D7" s="243" t="s">
        <v>1002</v>
      </c>
      <c r="E7" s="243" t="s">
        <v>189</v>
      </c>
      <c r="F7" s="243" t="s">
        <v>1003</v>
      </c>
      <c r="G7" s="243" t="s">
        <v>191</v>
      </c>
      <c r="H7" s="243" t="s">
        <v>189</v>
      </c>
      <c r="I7" s="243" t="s">
        <v>192</v>
      </c>
    </row>
    <row r="8" spans="1:9" ht="20.100000000000001" customHeight="1" x14ac:dyDescent="0.2">
      <c r="A8" s="229">
        <v>3</v>
      </c>
      <c r="B8" s="237" t="s">
        <v>1004</v>
      </c>
      <c r="C8" s="239" t="s">
        <v>241</v>
      </c>
      <c r="D8" s="239" t="s">
        <v>241</v>
      </c>
      <c r="E8" s="239" t="s">
        <v>241</v>
      </c>
      <c r="F8" s="239" t="s">
        <v>241</v>
      </c>
      <c r="G8" s="239" t="s">
        <v>241</v>
      </c>
      <c r="H8" s="239" t="s">
        <v>241</v>
      </c>
      <c r="I8" s="239" t="s">
        <v>241</v>
      </c>
    </row>
    <row r="9" spans="1:9" ht="20.100000000000001" customHeight="1" x14ac:dyDescent="0.2">
      <c r="A9" s="229">
        <v>4</v>
      </c>
      <c r="B9" s="237" t="s">
        <v>260</v>
      </c>
      <c r="C9" s="237">
        <f>data!C59</f>
        <v>532</v>
      </c>
      <c r="D9" s="237">
        <f>data!D59</f>
        <v>0</v>
      </c>
      <c r="E9" s="237">
        <f>data!E59</f>
        <v>4622</v>
      </c>
      <c r="F9" s="237">
        <f>data!F59</f>
        <v>0</v>
      </c>
      <c r="G9" s="237">
        <f>data!G59</f>
        <v>0</v>
      </c>
      <c r="H9" s="237">
        <f>data!H59</f>
        <v>0</v>
      </c>
      <c r="I9" s="237">
        <f>data!I59</f>
        <v>0</v>
      </c>
    </row>
    <row r="10" spans="1:9" ht="20.100000000000001" customHeight="1" x14ac:dyDescent="0.2">
      <c r="A10" s="229">
        <v>5</v>
      </c>
      <c r="B10" s="237" t="s">
        <v>261</v>
      </c>
      <c r="C10" s="244">
        <f>data!C60</f>
        <v>9.7200000000000006</v>
      </c>
      <c r="D10" s="244">
        <f>data!D60</f>
        <v>0</v>
      </c>
      <c r="E10" s="244">
        <f>data!E60</f>
        <v>46.19</v>
      </c>
      <c r="F10" s="244">
        <f>data!F60</f>
        <v>0</v>
      </c>
      <c r="G10" s="244">
        <f>data!G60</f>
        <v>0</v>
      </c>
      <c r="H10" s="244">
        <f>data!H60</f>
        <v>0</v>
      </c>
      <c r="I10" s="244">
        <f>data!I60</f>
        <v>0</v>
      </c>
    </row>
    <row r="11" spans="1:9" ht="20.100000000000001" customHeight="1" x14ac:dyDescent="0.2">
      <c r="A11" s="229">
        <v>6</v>
      </c>
      <c r="B11" s="237" t="s">
        <v>262</v>
      </c>
      <c r="C11" s="237">
        <f>data!C61</f>
        <v>1176431</v>
      </c>
      <c r="D11" s="237">
        <f>data!D61</f>
        <v>0</v>
      </c>
      <c r="E11" s="237">
        <f>data!E61</f>
        <v>4243341</v>
      </c>
      <c r="F11" s="237">
        <f>data!F61</f>
        <v>0</v>
      </c>
      <c r="G11" s="237">
        <f>data!G61</f>
        <v>0</v>
      </c>
      <c r="H11" s="237">
        <f>data!H61</f>
        <v>0</v>
      </c>
      <c r="I11" s="237">
        <f>data!I61</f>
        <v>0</v>
      </c>
    </row>
    <row r="12" spans="1:9" ht="20.100000000000001" customHeight="1" x14ac:dyDescent="0.2">
      <c r="A12" s="229">
        <v>7</v>
      </c>
      <c r="B12" s="237" t="s">
        <v>10</v>
      </c>
      <c r="C12" s="237">
        <f>data!C62</f>
        <v>225293</v>
      </c>
      <c r="D12" s="237">
        <f>data!D62</f>
        <v>0</v>
      </c>
      <c r="E12" s="237">
        <f>data!E62</f>
        <v>997548</v>
      </c>
      <c r="F12" s="237">
        <f>data!F62</f>
        <v>0</v>
      </c>
      <c r="G12" s="237">
        <f>data!G62</f>
        <v>0</v>
      </c>
      <c r="H12" s="237">
        <f>data!H62</f>
        <v>0</v>
      </c>
      <c r="I12" s="237">
        <f>data!I62</f>
        <v>0</v>
      </c>
    </row>
    <row r="13" spans="1:9" ht="20.100000000000001" customHeight="1" x14ac:dyDescent="0.2">
      <c r="A13" s="229">
        <v>8</v>
      </c>
      <c r="B13" s="237" t="s">
        <v>263</v>
      </c>
      <c r="C13" s="237">
        <f>data!C63</f>
        <v>228761</v>
      </c>
      <c r="D13" s="237">
        <f>data!D63</f>
        <v>0</v>
      </c>
      <c r="E13" s="237">
        <f>data!E63</f>
        <v>681567</v>
      </c>
      <c r="F13" s="237">
        <f>data!F63</f>
        <v>0</v>
      </c>
      <c r="G13" s="237">
        <f>data!G63</f>
        <v>0</v>
      </c>
      <c r="H13" s="237">
        <f>data!H63</f>
        <v>0</v>
      </c>
      <c r="I13" s="237">
        <f>data!I63</f>
        <v>0</v>
      </c>
    </row>
    <row r="14" spans="1:9" ht="20.100000000000001" customHeight="1" x14ac:dyDescent="0.2">
      <c r="A14" s="229">
        <v>9</v>
      </c>
      <c r="B14" s="237" t="s">
        <v>264</v>
      </c>
      <c r="C14" s="237">
        <f>data!C64</f>
        <v>8676</v>
      </c>
      <c r="D14" s="237">
        <f>data!D64</f>
        <v>0</v>
      </c>
      <c r="E14" s="237">
        <f>data!E64</f>
        <v>279091</v>
      </c>
      <c r="F14" s="237">
        <f>data!F64</f>
        <v>0</v>
      </c>
      <c r="G14" s="237">
        <f>data!G64</f>
        <v>0</v>
      </c>
      <c r="H14" s="237">
        <f>data!H64</f>
        <v>0</v>
      </c>
      <c r="I14" s="237">
        <f>data!I64</f>
        <v>0</v>
      </c>
    </row>
    <row r="15" spans="1:9" ht="20.100000000000001" customHeight="1" x14ac:dyDescent="0.2">
      <c r="A15" s="229">
        <v>10</v>
      </c>
      <c r="B15" s="237" t="s">
        <v>520</v>
      </c>
      <c r="C15" s="237">
        <f>data!C65</f>
        <v>4</v>
      </c>
      <c r="D15" s="237">
        <f>data!D65</f>
        <v>0</v>
      </c>
      <c r="E15" s="237">
        <f>data!E65</f>
        <v>4734</v>
      </c>
      <c r="F15" s="237">
        <f>data!F65</f>
        <v>0</v>
      </c>
      <c r="G15" s="237">
        <f>data!G65</f>
        <v>0</v>
      </c>
      <c r="H15" s="237">
        <f>data!H65</f>
        <v>0</v>
      </c>
      <c r="I15" s="237">
        <f>data!I65</f>
        <v>0</v>
      </c>
    </row>
    <row r="16" spans="1:9" ht="20.100000000000001" customHeight="1" x14ac:dyDescent="0.2">
      <c r="A16" s="229">
        <v>11</v>
      </c>
      <c r="B16" s="237" t="s">
        <v>521</v>
      </c>
      <c r="C16" s="237">
        <f>data!C66</f>
        <v>32765</v>
      </c>
      <c r="D16" s="237">
        <f>data!D66</f>
        <v>0</v>
      </c>
      <c r="E16" s="237">
        <f>data!E66</f>
        <v>69979</v>
      </c>
      <c r="F16" s="237">
        <f>data!F66</f>
        <v>0</v>
      </c>
      <c r="G16" s="237">
        <f>data!G66</f>
        <v>0</v>
      </c>
      <c r="H16" s="237">
        <f>data!H66</f>
        <v>0</v>
      </c>
      <c r="I16" s="237">
        <f>data!I66</f>
        <v>0</v>
      </c>
    </row>
    <row r="17" spans="1:9" ht="20.100000000000001" customHeight="1" x14ac:dyDescent="0.2">
      <c r="A17" s="229">
        <v>12</v>
      </c>
      <c r="B17" s="237" t="s">
        <v>15</v>
      </c>
      <c r="C17" s="237">
        <f>data!C67</f>
        <v>66483</v>
      </c>
      <c r="D17" s="237">
        <f>data!D67</f>
        <v>0</v>
      </c>
      <c r="E17" s="237">
        <f>data!E67</f>
        <v>286416</v>
      </c>
      <c r="F17" s="237">
        <f>data!F67</f>
        <v>0</v>
      </c>
      <c r="G17" s="237">
        <f>data!G67</f>
        <v>0</v>
      </c>
      <c r="H17" s="237">
        <f>data!H67</f>
        <v>0</v>
      </c>
      <c r="I17" s="237">
        <f>data!I67</f>
        <v>0</v>
      </c>
    </row>
    <row r="18" spans="1:9" ht="20.100000000000001" customHeight="1" x14ac:dyDescent="0.2">
      <c r="A18" s="229">
        <v>13</v>
      </c>
      <c r="B18" s="237" t="s">
        <v>1005</v>
      </c>
      <c r="C18" s="237">
        <f>data!C68</f>
        <v>0</v>
      </c>
      <c r="D18" s="237">
        <f>data!D68</f>
        <v>0</v>
      </c>
      <c r="E18" s="237">
        <f>data!E68</f>
        <v>10141</v>
      </c>
      <c r="F18" s="237">
        <f>data!F68</f>
        <v>0</v>
      </c>
      <c r="G18" s="237">
        <f>data!G68</f>
        <v>0</v>
      </c>
      <c r="H18" s="237">
        <f>data!H68</f>
        <v>0</v>
      </c>
      <c r="I18" s="237">
        <f>data!I68</f>
        <v>0</v>
      </c>
    </row>
    <row r="19" spans="1:9" ht="20.100000000000001" customHeight="1" x14ac:dyDescent="0.2">
      <c r="A19" s="229">
        <v>14</v>
      </c>
      <c r="B19" s="237" t="s">
        <v>1006</v>
      </c>
      <c r="C19" s="237">
        <f>data!C69</f>
        <v>196952</v>
      </c>
      <c r="D19" s="237">
        <f>data!D69</f>
        <v>0</v>
      </c>
      <c r="E19" s="237">
        <f>data!E69</f>
        <v>236689</v>
      </c>
      <c r="F19" s="237">
        <f>data!F69</f>
        <v>0</v>
      </c>
      <c r="G19" s="237">
        <f>data!G69</f>
        <v>0</v>
      </c>
      <c r="H19" s="237">
        <f>data!H69</f>
        <v>0</v>
      </c>
      <c r="I19" s="237">
        <f>data!I69</f>
        <v>0</v>
      </c>
    </row>
    <row r="20" spans="1:9" ht="20.100000000000001" customHeight="1" x14ac:dyDescent="0.2">
      <c r="A20" s="229">
        <v>15</v>
      </c>
      <c r="B20" s="237" t="s">
        <v>283</v>
      </c>
      <c r="C20" s="237">
        <f>-data!C84</f>
        <v>0</v>
      </c>
      <c r="D20" s="237">
        <f>-data!D84</f>
        <v>0</v>
      </c>
      <c r="E20" s="237">
        <f>-data!E84</f>
        <v>0</v>
      </c>
      <c r="F20" s="237">
        <f>-data!F84</f>
        <v>0</v>
      </c>
      <c r="G20" s="237">
        <f>-data!G84</f>
        <v>0</v>
      </c>
      <c r="H20" s="237">
        <f>-data!H84</f>
        <v>0</v>
      </c>
      <c r="I20" s="237">
        <f>-data!I84</f>
        <v>0</v>
      </c>
    </row>
    <row r="21" spans="1:9" ht="20.100000000000001" customHeight="1" x14ac:dyDescent="0.2">
      <c r="A21" s="229">
        <v>16</v>
      </c>
      <c r="B21" s="245" t="s">
        <v>1007</v>
      </c>
      <c r="C21" s="237">
        <f>data!C85</f>
        <v>1935365</v>
      </c>
      <c r="D21" s="237">
        <f>data!D85</f>
        <v>0</v>
      </c>
      <c r="E21" s="237">
        <f>data!E85</f>
        <v>6809506</v>
      </c>
      <c r="F21" s="237">
        <f>data!F85</f>
        <v>0</v>
      </c>
      <c r="G21" s="237">
        <f>data!G85</f>
        <v>0</v>
      </c>
      <c r="H21" s="237">
        <f>data!H85</f>
        <v>0</v>
      </c>
      <c r="I21" s="237">
        <f>data!I85</f>
        <v>0</v>
      </c>
    </row>
    <row r="22" spans="1:9" ht="20.100000000000001" customHeight="1" x14ac:dyDescent="0.2">
      <c r="A22" s="229">
        <v>17</v>
      </c>
      <c r="B22" s="237" t="s">
        <v>285</v>
      </c>
      <c r="C22" s="246"/>
      <c r="D22" s="247"/>
      <c r="E22" s="247"/>
      <c r="F22" s="247"/>
      <c r="G22" s="247"/>
      <c r="H22" s="247"/>
      <c r="I22" s="247"/>
    </row>
    <row r="23" spans="1:9" ht="20.100000000000001" customHeight="1" x14ac:dyDescent="0.2">
      <c r="A23" s="229">
        <v>18</v>
      </c>
      <c r="B23" s="237" t="s">
        <v>1008</v>
      </c>
      <c r="C23" s="245" t="e">
        <f>+data!M668</f>
        <v>#DIV/0!</v>
      </c>
      <c r="D23" s="245" t="e">
        <f>+data!M669</f>
        <v>#DIV/0!</v>
      </c>
      <c r="E23" s="245" t="e">
        <f>+data!M670</f>
        <v>#DIV/0!</v>
      </c>
      <c r="F23" s="245" t="e">
        <f>+data!M671</f>
        <v>#DIV/0!</v>
      </c>
      <c r="G23" s="245" t="e">
        <f>+data!M672</f>
        <v>#DIV/0!</v>
      </c>
      <c r="H23" s="245" t="e">
        <f>+data!M673</f>
        <v>#DIV/0!</v>
      </c>
      <c r="I23" s="245" t="e">
        <f>+data!M674</f>
        <v>#DIV/0!</v>
      </c>
    </row>
    <row r="24" spans="1:9" ht="20.100000000000001" customHeight="1" x14ac:dyDescent="0.2">
      <c r="A24" s="229">
        <v>19</v>
      </c>
      <c r="B24" s="245" t="s">
        <v>1009</v>
      </c>
      <c r="C24" s="237">
        <f>data!C87</f>
        <v>0</v>
      </c>
      <c r="D24" s="237">
        <f>data!D87</f>
        <v>0</v>
      </c>
      <c r="E24" s="237">
        <f>data!E87</f>
        <v>0</v>
      </c>
      <c r="F24" s="237">
        <f>data!F87</f>
        <v>0</v>
      </c>
      <c r="G24" s="237">
        <f>data!G87</f>
        <v>0</v>
      </c>
      <c r="H24" s="237">
        <f>data!H87</f>
        <v>0</v>
      </c>
      <c r="I24" s="237">
        <f>data!I87</f>
        <v>0</v>
      </c>
    </row>
    <row r="25" spans="1:9" ht="20.100000000000001" customHeight="1" x14ac:dyDescent="0.2">
      <c r="A25" s="229">
        <v>20</v>
      </c>
      <c r="B25" s="245" t="s">
        <v>1010</v>
      </c>
      <c r="C25" s="237">
        <f>data!C88</f>
        <v>0</v>
      </c>
      <c r="D25" s="237">
        <f>data!D88</f>
        <v>0</v>
      </c>
      <c r="E25" s="237">
        <f>data!E88</f>
        <v>0</v>
      </c>
      <c r="F25" s="237">
        <f>data!F88</f>
        <v>0</v>
      </c>
      <c r="G25" s="237">
        <f>data!G88</f>
        <v>0</v>
      </c>
      <c r="H25" s="237">
        <f>data!H88</f>
        <v>0</v>
      </c>
      <c r="I25" s="237">
        <f>data!I88</f>
        <v>0</v>
      </c>
    </row>
    <row r="26" spans="1:9" ht="18" customHeight="1" x14ac:dyDescent="0.2">
      <c r="A26" s="229">
        <v>21</v>
      </c>
      <c r="B26" s="245" t="s">
        <v>1011</v>
      </c>
      <c r="C26" s="237">
        <f>data!C89</f>
        <v>0</v>
      </c>
      <c r="D26" s="237">
        <f>data!D89</f>
        <v>0</v>
      </c>
      <c r="E26" s="237">
        <f>data!E89</f>
        <v>0</v>
      </c>
      <c r="F26" s="237">
        <f>data!F89</f>
        <v>0</v>
      </c>
      <c r="G26" s="237">
        <f>data!G89</f>
        <v>0</v>
      </c>
      <c r="H26" s="237">
        <f>data!H89</f>
        <v>0</v>
      </c>
      <c r="I26" s="237">
        <f>data!I89</f>
        <v>0</v>
      </c>
    </row>
    <row r="27" spans="1:9" ht="20.100000000000001" customHeight="1" x14ac:dyDescent="0.2">
      <c r="A27" s="229" t="s">
        <v>1012</v>
      </c>
      <c r="B27" s="237"/>
      <c r="C27" s="247"/>
      <c r="D27" s="247"/>
      <c r="E27" s="247"/>
      <c r="F27" s="247"/>
      <c r="G27" s="247"/>
      <c r="H27" s="247"/>
      <c r="I27" s="247"/>
    </row>
    <row r="28" spans="1:9" ht="20.100000000000001" customHeight="1" x14ac:dyDescent="0.2">
      <c r="A28" s="229">
        <v>22</v>
      </c>
      <c r="B28" s="237" t="s">
        <v>1013</v>
      </c>
      <c r="C28" s="237">
        <f>data!C90</f>
        <v>4686.3294663573079</v>
      </c>
      <c r="D28" s="237">
        <f>data!D90</f>
        <v>0</v>
      </c>
      <c r="E28" s="237">
        <f>data!E90</f>
        <v>29398.720685347136</v>
      </c>
      <c r="F28" s="237">
        <f>data!F90</f>
        <v>0</v>
      </c>
      <c r="G28" s="237">
        <f>data!G90</f>
        <v>0</v>
      </c>
      <c r="H28" s="237">
        <f>data!H90</f>
        <v>0</v>
      </c>
      <c r="I28" s="237">
        <f>data!I90</f>
        <v>0</v>
      </c>
    </row>
    <row r="29" spans="1:9" ht="20.100000000000001" customHeight="1" x14ac:dyDescent="0.2">
      <c r="A29" s="229">
        <v>23</v>
      </c>
      <c r="B29" s="237" t="s">
        <v>1014</v>
      </c>
      <c r="C29" s="237">
        <f>data!C91</f>
        <v>4885.8671999999997</v>
      </c>
      <c r="D29" s="237">
        <f>data!D91</f>
        <v>0</v>
      </c>
      <c r="E29" s="237">
        <f>data!E91</f>
        <v>20124.5952</v>
      </c>
      <c r="F29" s="237">
        <f>data!F91</f>
        <v>0</v>
      </c>
      <c r="G29" s="237">
        <f>data!G91</f>
        <v>0</v>
      </c>
      <c r="H29" s="237">
        <f>data!H91</f>
        <v>0</v>
      </c>
      <c r="I29" s="237">
        <f>data!I91</f>
        <v>0</v>
      </c>
    </row>
    <row r="30" spans="1:9" ht="20.100000000000001" customHeight="1" x14ac:dyDescent="0.2">
      <c r="A30" s="229">
        <v>24</v>
      </c>
      <c r="B30" s="237" t="s">
        <v>1015</v>
      </c>
      <c r="C30" s="237">
        <f>data!C92</f>
        <v>4686.3294663573079</v>
      </c>
      <c r="D30" s="237">
        <f>data!D92</f>
        <v>0</v>
      </c>
      <c r="E30" s="237">
        <f>data!E92</f>
        <v>29398.720685347136</v>
      </c>
      <c r="F30" s="237">
        <f>data!F92</f>
        <v>0</v>
      </c>
      <c r="G30" s="237">
        <f>data!G92</f>
        <v>0</v>
      </c>
      <c r="H30" s="237">
        <f>data!H92</f>
        <v>0</v>
      </c>
      <c r="I30" s="237">
        <f>data!I92</f>
        <v>0</v>
      </c>
    </row>
    <row r="31" spans="1:9" ht="20.100000000000001" customHeight="1" x14ac:dyDescent="0.2">
      <c r="A31" s="229">
        <v>25</v>
      </c>
      <c r="B31" s="237" t="s">
        <v>1016</v>
      </c>
      <c r="C31" s="237">
        <f>data!C93</f>
        <v>67025.438016820146</v>
      </c>
      <c r="D31" s="237">
        <f>data!D93</f>
        <v>0</v>
      </c>
      <c r="E31" s="237">
        <f>data!E93</f>
        <v>411727.69067475235</v>
      </c>
      <c r="F31" s="237">
        <f>data!F93</f>
        <v>0</v>
      </c>
      <c r="G31" s="237">
        <f>data!G93</f>
        <v>0</v>
      </c>
      <c r="H31" s="237">
        <f>data!H93</f>
        <v>0</v>
      </c>
      <c r="I31" s="237">
        <f>data!I93</f>
        <v>0</v>
      </c>
    </row>
    <row r="32" spans="1:9" ht="20.100000000000001" customHeight="1" x14ac:dyDescent="0.2">
      <c r="A32" s="229">
        <v>26</v>
      </c>
      <c r="B32" s="237" t="s">
        <v>293</v>
      </c>
      <c r="C32" s="244">
        <f>data!C94</f>
        <v>7.05</v>
      </c>
      <c r="D32" s="244">
        <f>data!D94</f>
        <v>0</v>
      </c>
      <c r="E32" s="244">
        <f>data!E94</f>
        <v>20.48</v>
      </c>
      <c r="F32" s="244">
        <f>data!F94</f>
        <v>0</v>
      </c>
      <c r="G32" s="244">
        <f>data!G94</f>
        <v>0</v>
      </c>
      <c r="H32" s="244">
        <f>data!H94</f>
        <v>0</v>
      </c>
      <c r="I32" s="244">
        <f>data!I94</f>
        <v>0</v>
      </c>
    </row>
    <row r="33" spans="1:9" ht="20.100000000000001" customHeight="1" x14ac:dyDescent="0.2">
      <c r="A33" s="230" t="s">
        <v>998</v>
      </c>
      <c r="B33" s="231"/>
      <c r="C33" s="231"/>
      <c r="D33" s="231"/>
      <c r="E33" s="231"/>
      <c r="F33" s="231"/>
      <c r="G33" s="231"/>
      <c r="H33" s="231"/>
      <c r="I33" s="230"/>
    </row>
    <row r="34" spans="1:9" ht="20.100000000000001" customHeight="1" x14ac:dyDescent="0.2">
      <c r="A34" s="233"/>
      <c r="I34" s="234" t="s">
        <v>1017</v>
      </c>
    </row>
    <row r="35" spans="1:9" ht="20.100000000000001" customHeight="1" x14ac:dyDescent="0.2">
      <c r="A35" s="233"/>
      <c r="I35" s="233"/>
    </row>
    <row r="36" spans="1:9" ht="20.100000000000001" customHeight="1" x14ac:dyDescent="0.2">
      <c r="A36" s="235" t="str">
        <f>"Hospital: "&amp;data!C98</f>
        <v>Hospital: Island Hospital</v>
      </c>
      <c r="G36" s="236"/>
      <c r="H36" s="235" t="str">
        <f>"FYE: "&amp;data!C96</f>
        <v>FYE: 12/31/2024</v>
      </c>
    </row>
    <row r="37" spans="1:9" ht="20.100000000000001" customHeight="1" x14ac:dyDescent="0.2">
      <c r="A37" s="229">
        <v>1</v>
      </c>
      <c r="B37" s="237" t="s">
        <v>235</v>
      </c>
      <c r="C37" s="239" t="s">
        <v>42</v>
      </c>
      <c r="D37" s="239" t="s">
        <v>43</v>
      </c>
      <c r="E37" s="239" t="s">
        <v>44</v>
      </c>
      <c r="F37" s="239" t="s">
        <v>45</v>
      </c>
      <c r="G37" s="239" t="s">
        <v>46</v>
      </c>
      <c r="H37" s="239" t="s">
        <v>47</v>
      </c>
      <c r="I37" s="239" t="s">
        <v>48</v>
      </c>
    </row>
    <row r="38" spans="1:9" ht="20.100000000000001" customHeight="1" x14ac:dyDescent="0.2">
      <c r="A38" s="240">
        <v>2</v>
      </c>
      <c r="B38" s="241" t="s">
        <v>1000</v>
      </c>
      <c r="C38" s="243"/>
      <c r="D38" s="243" t="s">
        <v>125</v>
      </c>
      <c r="E38" s="243" t="s">
        <v>126</v>
      </c>
      <c r="F38" s="243" t="s">
        <v>1018</v>
      </c>
      <c r="G38" s="243" t="s">
        <v>128</v>
      </c>
      <c r="H38" s="243" t="s">
        <v>1019</v>
      </c>
      <c r="I38" s="243" t="s">
        <v>130</v>
      </c>
    </row>
    <row r="39" spans="1:9" ht="20.100000000000001" customHeight="1" x14ac:dyDescent="0.2">
      <c r="A39" s="240"/>
      <c r="B39" s="241"/>
      <c r="C39" s="243" t="s">
        <v>124</v>
      </c>
      <c r="D39" s="243" t="s">
        <v>183</v>
      </c>
      <c r="E39" s="242" t="s">
        <v>193</v>
      </c>
      <c r="F39" s="243" t="s">
        <v>194</v>
      </c>
      <c r="G39" s="243" t="s">
        <v>195</v>
      </c>
      <c r="H39" s="243" t="s">
        <v>196</v>
      </c>
      <c r="I39" s="243" t="s">
        <v>195</v>
      </c>
    </row>
    <row r="40" spans="1:9" ht="20.100000000000001" customHeight="1" x14ac:dyDescent="0.2">
      <c r="A40" s="229">
        <v>3</v>
      </c>
      <c r="B40" s="237" t="s">
        <v>1004</v>
      </c>
      <c r="C40" s="239" t="s">
        <v>242</v>
      </c>
      <c r="D40" s="239" t="s">
        <v>241</v>
      </c>
      <c r="E40" s="239" t="s">
        <v>241</v>
      </c>
      <c r="F40" s="239" t="s">
        <v>241</v>
      </c>
      <c r="G40" s="239" t="s">
        <v>241</v>
      </c>
      <c r="H40" s="239" t="s">
        <v>243</v>
      </c>
      <c r="I40" s="238" t="s">
        <v>244</v>
      </c>
    </row>
    <row r="41" spans="1:9" ht="20.100000000000001" customHeight="1" x14ac:dyDescent="0.2">
      <c r="A41" s="229">
        <v>4</v>
      </c>
      <c r="B41" s="237" t="s">
        <v>260</v>
      </c>
      <c r="C41" s="237">
        <f>data!J59</f>
        <v>0</v>
      </c>
      <c r="D41" s="237">
        <f>data!K59</f>
        <v>0</v>
      </c>
      <c r="E41" s="237">
        <f>data!L59</f>
        <v>0</v>
      </c>
      <c r="F41" s="237">
        <f>data!M59</f>
        <v>0</v>
      </c>
      <c r="G41" s="237">
        <f>data!N59</f>
        <v>0</v>
      </c>
      <c r="H41" s="237">
        <f>data!O59</f>
        <v>792</v>
      </c>
      <c r="I41" s="237">
        <f>data!P59</f>
        <v>335501</v>
      </c>
    </row>
    <row r="42" spans="1:9" ht="20.100000000000001" customHeight="1" x14ac:dyDescent="0.2">
      <c r="A42" s="229">
        <v>5</v>
      </c>
      <c r="B42" s="237" t="s">
        <v>261</v>
      </c>
      <c r="C42" s="244">
        <f>data!J60</f>
        <v>0</v>
      </c>
      <c r="D42" s="244">
        <f>data!K60</f>
        <v>0</v>
      </c>
      <c r="E42" s="244">
        <f>data!L60</f>
        <v>0</v>
      </c>
      <c r="F42" s="244">
        <f>data!M60</f>
        <v>0</v>
      </c>
      <c r="G42" s="244">
        <f>data!N60</f>
        <v>0</v>
      </c>
      <c r="H42" s="244">
        <f>data!O60</f>
        <v>16.920000000000002</v>
      </c>
      <c r="I42" s="244">
        <f>data!P60</f>
        <v>16.440000000000001</v>
      </c>
    </row>
    <row r="43" spans="1:9" ht="20.100000000000001" customHeight="1" x14ac:dyDescent="0.2">
      <c r="A43" s="229">
        <v>6</v>
      </c>
      <c r="B43" s="237" t="s">
        <v>262</v>
      </c>
      <c r="C43" s="237">
        <f>data!J61</f>
        <v>0</v>
      </c>
      <c r="D43" s="237">
        <f>data!K61</f>
        <v>0</v>
      </c>
      <c r="E43" s="237">
        <f>data!L61</f>
        <v>0</v>
      </c>
      <c r="F43" s="237">
        <f>data!M61</f>
        <v>0</v>
      </c>
      <c r="G43" s="237">
        <f>data!N61</f>
        <v>0</v>
      </c>
      <c r="H43" s="237">
        <f>data!O61</f>
        <v>1934521</v>
      </c>
      <c r="I43" s="237">
        <f>data!P61</f>
        <v>1225923</v>
      </c>
    </row>
    <row r="44" spans="1:9" ht="20.100000000000001" customHeight="1" x14ac:dyDescent="0.2">
      <c r="A44" s="229">
        <v>7</v>
      </c>
      <c r="B44" s="237" t="s">
        <v>10</v>
      </c>
      <c r="C44" s="237">
        <f>data!J62</f>
        <v>0</v>
      </c>
      <c r="D44" s="237">
        <f>data!K62</f>
        <v>0</v>
      </c>
      <c r="E44" s="237">
        <f>data!L62</f>
        <v>0</v>
      </c>
      <c r="F44" s="237">
        <f>data!M62</f>
        <v>0</v>
      </c>
      <c r="G44" s="237">
        <f>data!N62</f>
        <v>0</v>
      </c>
      <c r="H44" s="237">
        <f>data!O62</f>
        <v>400252</v>
      </c>
      <c r="I44" s="237">
        <f>data!P62</f>
        <v>320652</v>
      </c>
    </row>
    <row r="45" spans="1:9" ht="20.100000000000001" customHeight="1" x14ac:dyDescent="0.2">
      <c r="A45" s="229">
        <v>8</v>
      </c>
      <c r="B45" s="237" t="s">
        <v>263</v>
      </c>
      <c r="C45" s="237">
        <f>data!J63</f>
        <v>0</v>
      </c>
      <c r="D45" s="237">
        <f>data!K63</f>
        <v>0</v>
      </c>
      <c r="E45" s="237">
        <f>data!L63</f>
        <v>0</v>
      </c>
      <c r="F45" s="237">
        <f>data!M63</f>
        <v>0</v>
      </c>
      <c r="G45" s="237">
        <f>data!N63</f>
        <v>0</v>
      </c>
      <c r="H45" s="237">
        <f>data!O63</f>
        <v>456</v>
      </c>
      <c r="I45" s="237">
        <f>data!P63</f>
        <v>154221</v>
      </c>
    </row>
    <row r="46" spans="1:9" ht="20.100000000000001" customHeight="1" x14ac:dyDescent="0.2">
      <c r="A46" s="229">
        <v>9</v>
      </c>
      <c r="B46" s="237" t="s">
        <v>264</v>
      </c>
      <c r="C46" s="237">
        <f>data!J64</f>
        <v>0</v>
      </c>
      <c r="D46" s="237">
        <f>data!K64</f>
        <v>0</v>
      </c>
      <c r="E46" s="237">
        <f>data!L64</f>
        <v>0</v>
      </c>
      <c r="F46" s="237">
        <f>data!M64</f>
        <v>0</v>
      </c>
      <c r="G46" s="237">
        <f>data!N64</f>
        <v>0</v>
      </c>
      <c r="H46" s="237">
        <f>data!O64</f>
        <v>204146</v>
      </c>
      <c r="I46" s="237">
        <f>data!P64</f>
        <v>9271746</v>
      </c>
    </row>
    <row r="47" spans="1:9" ht="20.100000000000001" customHeight="1" x14ac:dyDescent="0.2">
      <c r="A47" s="229">
        <v>10</v>
      </c>
      <c r="B47" s="237" t="s">
        <v>520</v>
      </c>
      <c r="C47" s="237">
        <f>data!J65</f>
        <v>0</v>
      </c>
      <c r="D47" s="237">
        <f>data!K65</f>
        <v>0</v>
      </c>
      <c r="E47" s="237">
        <f>data!L65</f>
        <v>0</v>
      </c>
      <c r="F47" s="237">
        <f>data!M65</f>
        <v>0</v>
      </c>
      <c r="G47" s="237">
        <f>data!N65</f>
        <v>0</v>
      </c>
      <c r="H47" s="237">
        <f>data!O65</f>
        <v>746</v>
      </c>
      <c r="I47" s="237">
        <f>data!P65</f>
        <v>1638</v>
      </c>
    </row>
    <row r="48" spans="1:9" ht="20.100000000000001" customHeight="1" x14ac:dyDescent="0.2">
      <c r="A48" s="229">
        <v>11</v>
      </c>
      <c r="B48" s="237" t="s">
        <v>521</v>
      </c>
      <c r="C48" s="237">
        <f>data!J66</f>
        <v>0</v>
      </c>
      <c r="D48" s="237">
        <f>data!K66</f>
        <v>0</v>
      </c>
      <c r="E48" s="237">
        <f>data!L66</f>
        <v>0</v>
      </c>
      <c r="F48" s="237">
        <f>data!M66</f>
        <v>0</v>
      </c>
      <c r="G48" s="237">
        <f>data!N66</f>
        <v>0</v>
      </c>
      <c r="H48" s="237">
        <f>data!O66</f>
        <v>51811</v>
      </c>
      <c r="I48" s="237">
        <f>data!P66</f>
        <v>228721</v>
      </c>
    </row>
    <row r="49" spans="1:11" ht="20.100000000000001" customHeight="1" x14ac:dyDescent="0.2">
      <c r="A49" s="229">
        <v>12</v>
      </c>
      <c r="B49" s="237" t="s">
        <v>15</v>
      </c>
      <c r="C49" s="237">
        <f>data!J67</f>
        <v>0</v>
      </c>
      <c r="D49" s="237">
        <f>data!K67</f>
        <v>0</v>
      </c>
      <c r="E49" s="237">
        <f>data!L67</f>
        <v>0</v>
      </c>
      <c r="F49" s="237">
        <f>data!M67</f>
        <v>0</v>
      </c>
      <c r="G49" s="237">
        <f>data!N67</f>
        <v>0</v>
      </c>
      <c r="H49" s="237">
        <f>data!O67</f>
        <v>85435</v>
      </c>
      <c r="I49" s="237">
        <f>data!P67</f>
        <v>395813</v>
      </c>
    </row>
    <row r="50" spans="1:11" ht="20.100000000000001" customHeight="1" x14ac:dyDescent="0.2">
      <c r="A50" s="229">
        <v>13</v>
      </c>
      <c r="B50" s="237" t="s">
        <v>1005</v>
      </c>
      <c r="C50" s="237">
        <f>data!J68</f>
        <v>0</v>
      </c>
      <c r="D50" s="237">
        <f>data!K68</f>
        <v>0</v>
      </c>
      <c r="E50" s="237">
        <f>data!L68</f>
        <v>0</v>
      </c>
      <c r="F50" s="237">
        <f>data!M68</f>
        <v>0</v>
      </c>
      <c r="G50" s="237">
        <f>data!N68</f>
        <v>0</v>
      </c>
      <c r="H50" s="237">
        <f>data!O68</f>
        <v>0</v>
      </c>
      <c r="I50" s="237">
        <f>data!P68</f>
        <v>647516</v>
      </c>
    </row>
    <row r="51" spans="1:11" ht="20.100000000000001" customHeight="1" x14ac:dyDescent="0.2">
      <c r="A51" s="229">
        <v>14</v>
      </c>
      <c r="B51" s="237" t="s">
        <v>1006</v>
      </c>
      <c r="C51" s="237">
        <f>data!J69</f>
        <v>0</v>
      </c>
      <c r="D51" s="237">
        <f>data!K69</f>
        <v>0</v>
      </c>
      <c r="E51" s="237">
        <f>data!L69</f>
        <v>0</v>
      </c>
      <c r="F51" s="237">
        <f>data!M69</f>
        <v>0</v>
      </c>
      <c r="G51" s="237">
        <f>data!N69</f>
        <v>0</v>
      </c>
      <c r="H51" s="237">
        <f>data!O69</f>
        <v>395522</v>
      </c>
      <c r="I51" s="237">
        <f>data!P69</f>
        <v>1950567</v>
      </c>
    </row>
    <row r="52" spans="1:11" ht="20.100000000000001" customHeight="1" x14ac:dyDescent="0.2">
      <c r="A52" s="229">
        <v>15</v>
      </c>
      <c r="B52" s="237" t="s">
        <v>283</v>
      </c>
      <c r="C52" s="237">
        <f>-data!J84</f>
        <v>0</v>
      </c>
      <c r="D52" s="237">
        <f>-data!K84</f>
        <v>0</v>
      </c>
      <c r="E52" s="237">
        <f>-data!L84</f>
        <v>0</v>
      </c>
      <c r="F52" s="237">
        <f>-data!M84</f>
        <v>0</v>
      </c>
      <c r="G52" s="237">
        <f>-data!N84</f>
        <v>0</v>
      </c>
      <c r="H52" s="237">
        <f>-data!O84</f>
        <v>0</v>
      </c>
      <c r="I52" s="237">
        <f>-data!P84</f>
        <v>0</v>
      </c>
    </row>
    <row r="53" spans="1:11" ht="20.100000000000001" customHeight="1" x14ac:dyDescent="0.2">
      <c r="A53" s="229">
        <v>16</v>
      </c>
      <c r="B53" s="245" t="s">
        <v>1007</v>
      </c>
      <c r="C53" s="237">
        <f>data!J85</f>
        <v>0</v>
      </c>
      <c r="D53" s="237">
        <f>data!K85</f>
        <v>0</v>
      </c>
      <c r="E53" s="237">
        <f>data!L85</f>
        <v>0</v>
      </c>
      <c r="F53" s="237">
        <f>data!M85</f>
        <v>0</v>
      </c>
      <c r="G53" s="237">
        <f>data!N85</f>
        <v>0</v>
      </c>
      <c r="H53" s="237">
        <f>data!O85</f>
        <v>3072889</v>
      </c>
      <c r="I53" s="237">
        <f>data!P85</f>
        <v>14196797</v>
      </c>
    </row>
    <row r="54" spans="1:11" ht="20.100000000000001" customHeight="1" x14ac:dyDescent="0.2">
      <c r="A54" s="229">
        <v>17</v>
      </c>
      <c r="B54" s="237" t="s">
        <v>285</v>
      </c>
      <c r="C54" s="247"/>
      <c r="D54" s="247"/>
      <c r="E54" s="247"/>
      <c r="F54" s="247"/>
      <c r="G54" s="247"/>
      <c r="H54" s="247"/>
      <c r="I54" s="247"/>
    </row>
    <row r="55" spans="1:11" ht="20.100000000000001" customHeight="1" x14ac:dyDescent="0.2">
      <c r="A55" s="229">
        <v>18</v>
      </c>
      <c r="B55" s="237" t="s">
        <v>1008</v>
      </c>
      <c r="C55" s="245" t="e">
        <f>+data!M675</f>
        <v>#DIV/0!</v>
      </c>
      <c r="D55" s="245" t="e">
        <f>+data!M676</f>
        <v>#DIV/0!</v>
      </c>
      <c r="E55" s="245" t="e">
        <f>+data!M691</f>
        <v>#DIV/0!</v>
      </c>
      <c r="F55" s="245" t="e">
        <f>+data!M692</f>
        <v>#DIV/0!</v>
      </c>
      <c r="G55" s="245" t="e">
        <f>+data!M693</f>
        <v>#DIV/0!</v>
      </c>
      <c r="H55" s="245" t="e">
        <f>+data!M680</f>
        <v>#DIV/0!</v>
      </c>
      <c r="I55" s="245" t="e">
        <f>+data!M681</f>
        <v>#DIV/0!</v>
      </c>
    </row>
    <row r="56" spans="1:11" ht="20.100000000000001" customHeight="1" x14ac:dyDescent="0.2">
      <c r="A56" s="229">
        <v>19</v>
      </c>
      <c r="B56" s="245" t="s">
        <v>1009</v>
      </c>
      <c r="C56" s="237">
        <f>data!J87</f>
        <v>0</v>
      </c>
      <c r="D56" s="237">
        <f>data!K87</f>
        <v>0</v>
      </c>
      <c r="E56" s="237">
        <f>data!L87</f>
        <v>0</v>
      </c>
      <c r="F56" s="237">
        <f>data!M87</f>
        <v>0</v>
      </c>
      <c r="G56" s="237">
        <f>data!N87</f>
        <v>0</v>
      </c>
      <c r="H56" s="237">
        <f>data!O87</f>
        <v>0</v>
      </c>
      <c r="I56" s="237">
        <f>data!P87</f>
        <v>0</v>
      </c>
    </row>
    <row r="57" spans="1:11" ht="20.100000000000001" customHeight="1" x14ac:dyDescent="0.2">
      <c r="A57" s="229">
        <v>20</v>
      </c>
      <c r="B57" s="245" t="s">
        <v>1010</v>
      </c>
      <c r="C57" s="237">
        <f>data!J88</f>
        <v>0</v>
      </c>
      <c r="D57" s="237">
        <f>data!K88</f>
        <v>0</v>
      </c>
      <c r="E57" s="237">
        <f>data!L88</f>
        <v>0</v>
      </c>
      <c r="F57" s="237">
        <f>data!M88</f>
        <v>0</v>
      </c>
      <c r="G57" s="237">
        <f>data!N88</f>
        <v>0</v>
      </c>
      <c r="H57" s="237">
        <f>data!O88</f>
        <v>0</v>
      </c>
      <c r="I57" s="237">
        <f>data!P88</f>
        <v>0</v>
      </c>
    </row>
    <row r="58" spans="1:11" ht="20.100000000000001" customHeight="1" x14ac:dyDescent="0.2">
      <c r="A58" s="229">
        <v>21</v>
      </c>
      <c r="B58" s="245" t="s">
        <v>1011</v>
      </c>
      <c r="C58" s="237">
        <f>data!J89</f>
        <v>0</v>
      </c>
      <c r="D58" s="237">
        <f>data!K89</f>
        <v>0</v>
      </c>
      <c r="E58" s="237">
        <f>data!L89</f>
        <v>0</v>
      </c>
      <c r="F58" s="237">
        <f>data!M89</f>
        <v>0</v>
      </c>
      <c r="G58" s="237">
        <f>data!N89</f>
        <v>0</v>
      </c>
      <c r="H58" s="237">
        <f>data!O89</f>
        <v>0</v>
      </c>
      <c r="I58" s="237">
        <f>data!P89</f>
        <v>0</v>
      </c>
    </row>
    <row r="59" spans="1:11" ht="20.100000000000001" customHeight="1" x14ac:dyDescent="0.2">
      <c r="A59" s="229" t="s">
        <v>1012</v>
      </c>
      <c r="B59" s="237"/>
      <c r="C59" s="247"/>
      <c r="D59" s="247"/>
      <c r="E59" s="247"/>
      <c r="F59" s="247"/>
      <c r="G59" s="247"/>
      <c r="H59" s="247"/>
      <c r="I59" s="247"/>
    </row>
    <row r="60" spans="1:11" ht="20.100000000000001" customHeight="1" x14ac:dyDescent="0.25">
      <c r="A60" s="229">
        <v>22</v>
      </c>
      <c r="B60" s="237" t="s">
        <v>1013</v>
      </c>
      <c r="C60" s="237">
        <f>data!J90</f>
        <v>0</v>
      </c>
      <c r="D60" s="237">
        <f>data!K90</f>
        <v>0</v>
      </c>
      <c r="E60" s="237">
        <f>data!L90</f>
        <v>0</v>
      </c>
      <c r="F60" s="237">
        <f>data!M90</f>
        <v>0</v>
      </c>
      <c r="G60" s="237">
        <f>data!N90</f>
        <v>0</v>
      </c>
      <c r="H60" s="237">
        <f>data!O90</f>
        <v>6743.8971979296803</v>
      </c>
      <c r="I60" s="237">
        <f>data!P90</f>
        <v>17902.489380688916</v>
      </c>
      <c r="K60" s="248"/>
    </row>
    <row r="61" spans="1:11" ht="20.100000000000001" customHeight="1" x14ac:dyDescent="0.2">
      <c r="A61" s="229">
        <v>23</v>
      </c>
      <c r="B61" s="237" t="s">
        <v>1014</v>
      </c>
      <c r="C61" s="237">
        <f>data!J91</f>
        <v>0</v>
      </c>
      <c r="D61" s="237">
        <f>data!K91</f>
        <v>0</v>
      </c>
      <c r="E61" s="237">
        <f>data!L91</f>
        <v>0</v>
      </c>
      <c r="F61" s="237">
        <f>data!M91</f>
        <v>0</v>
      </c>
      <c r="G61" s="237">
        <f>data!N91</f>
        <v>0</v>
      </c>
      <c r="H61" s="237">
        <f>data!O91</f>
        <v>4139.0159999999996</v>
      </c>
      <c r="I61" s="237">
        <f>data!P91</f>
        <v>0</v>
      </c>
    </row>
    <row r="62" spans="1:11" ht="20.100000000000001" customHeight="1" x14ac:dyDescent="0.2">
      <c r="A62" s="229">
        <v>24</v>
      </c>
      <c r="B62" s="237" t="s">
        <v>1015</v>
      </c>
      <c r="C62" s="237">
        <f>data!J92</f>
        <v>0</v>
      </c>
      <c r="D62" s="237">
        <f>data!K92</f>
        <v>0</v>
      </c>
      <c r="E62" s="237">
        <f>data!L92</f>
        <v>0</v>
      </c>
      <c r="F62" s="237">
        <f>data!M92</f>
        <v>0</v>
      </c>
      <c r="G62" s="237">
        <f>data!N92</f>
        <v>0</v>
      </c>
      <c r="H62" s="237">
        <f>data!O92</f>
        <v>6743.8971979296803</v>
      </c>
      <c r="I62" s="237">
        <f>data!P92</f>
        <v>17902.489380688916</v>
      </c>
    </row>
    <row r="63" spans="1:11" ht="20.100000000000001" customHeight="1" x14ac:dyDescent="0.2">
      <c r="A63" s="229">
        <v>25</v>
      </c>
      <c r="B63" s="237" t="s">
        <v>1016</v>
      </c>
      <c r="C63" s="237">
        <f>data!J93</f>
        <v>0</v>
      </c>
      <c r="D63" s="237">
        <f>data!K93</f>
        <v>0</v>
      </c>
      <c r="E63" s="237">
        <f>data!L93</f>
        <v>0</v>
      </c>
      <c r="F63" s="237">
        <f>data!M93</f>
        <v>0</v>
      </c>
      <c r="G63" s="237">
        <f>data!N93</f>
        <v>0</v>
      </c>
      <c r="H63" s="237">
        <f>data!O93</f>
        <v>2848.1618326319212</v>
      </c>
      <c r="I63" s="237">
        <f>data!P93</f>
        <v>36043.529475795556</v>
      </c>
    </row>
    <row r="64" spans="1:11" ht="20.100000000000001" customHeight="1" x14ac:dyDescent="0.2">
      <c r="A64" s="229">
        <v>26</v>
      </c>
      <c r="B64" s="237" t="s">
        <v>293</v>
      </c>
      <c r="C64" s="244">
        <f>data!J94</f>
        <v>0</v>
      </c>
      <c r="D64" s="244">
        <f>data!K94</f>
        <v>0</v>
      </c>
      <c r="E64" s="244">
        <f>data!L94</f>
        <v>0</v>
      </c>
      <c r="F64" s="244">
        <f>data!M94</f>
        <v>0</v>
      </c>
      <c r="G64" s="244">
        <f>data!N94</f>
        <v>0</v>
      </c>
      <c r="H64" s="244">
        <f>data!O94</f>
        <v>9.9700000000000006</v>
      </c>
      <c r="I64" s="244">
        <f>data!P94</f>
        <v>3.67</v>
      </c>
    </row>
    <row r="65" spans="1:9" ht="20.100000000000001" customHeight="1" x14ac:dyDescent="0.2">
      <c r="A65" s="230" t="s">
        <v>998</v>
      </c>
      <c r="B65" s="231"/>
      <c r="C65" s="231"/>
      <c r="D65" s="231"/>
      <c r="E65" s="231"/>
      <c r="F65" s="231"/>
      <c r="G65" s="231"/>
      <c r="H65" s="231"/>
      <c r="I65" s="230"/>
    </row>
    <row r="66" spans="1:9" ht="20.100000000000001" customHeight="1" x14ac:dyDescent="0.2">
      <c r="D66" s="233"/>
      <c r="I66" s="234" t="s">
        <v>1020</v>
      </c>
    </row>
    <row r="67" spans="1:9" ht="20.100000000000001" customHeight="1" x14ac:dyDescent="0.2">
      <c r="A67" s="233"/>
    </row>
    <row r="68" spans="1:9" ht="20.100000000000001" customHeight="1" x14ac:dyDescent="0.2">
      <c r="A68" s="235" t="str">
        <f>"Hospital: "&amp;data!C98</f>
        <v>Hospital: Island Hospital</v>
      </c>
      <c r="G68" s="236"/>
      <c r="H68" s="235" t="str">
        <f>"FYE: "&amp;data!C96</f>
        <v>FYE: 12/31/2024</v>
      </c>
    </row>
    <row r="69" spans="1:9" ht="20.100000000000001" customHeight="1" x14ac:dyDescent="0.2">
      <c r="A69" s="229">
        <v>1</v>
      </c>
      <c r="B69" s="237" t="s">
        <v>235</v>
      </c>
      <c r="C69" s="239" t="s">
        <v>49</v>
      </c>
      <c r="D69" s="239" t="s">
        <v>50</v>
      </c>
      <c r="E69" s="239" t="s">
        <v>51</v>
      </c>
      <c r="F69" s="239" t="s">
        <v>52</v>
      </c>
      <c r="G69" s="239" t="s">
        <v>53</v>
      </c>
      <c r="H69" s="239" t="s">
        <v>54</v>
      </c>
      <c r="I69" s="239" t="s">
        <v>55</v>
      </c>
    </row>
    <row r="70" spans="1:9" ht="20.100000000000001" customHeight="1" x14ac:dyDescent="0.2">
      <c r="A70" s="240">
        <v>2</v>
      </c>
      <c r="B70" s="241" t="s">
        <v>1000</v>
      </c>
      <c r="C70" s="243" t="s">
        <v>131</v>
      </c>
      <c r="D70" s="243"/>
      <c r="E70" s="243" t="s">
        <v>133</v>
      </c>
      <c r="F70" s="243" t="s">
        <v>134</v>
      </c>
      <c r="G70" s="243"/>
      <c r="H70" s="243" t="s">
        <v>136</v>
      </c>
      <c r="I70" s="243" t="s">
        <v>137</v>
      </c>
    </row>
    <row r="71" spans="1:9" ht="20.100000000000001" customHeight="1" x14ac:dyDescent="0.2">
      <c r="A71" s="240"/>
      <c r="B71" s="241"/>
      <c r="C71" s="243" t="s">
        <v>197</v>
      </c>
      <c r="D71" s="243" t="s">
        <v>1021</v>
      </c>
      <c r="E71" s="243" t="s">
        <v>195</v>
      </c>
      <c r="F71" s="243" t="s">
        <v>198</v>
      </c>
      <c r="G71" s="243" t="s">
        <v>135</v>
      </c>
      <c r="H71" s="243" t="s">
        <v>199</v>
      </c>
      <c r="I71" s="243" t="s">
        <v>200</v>
      </c>
    </row>
    <row r="72" spans="1:9" ht="20.100000000000001" customHeight="1" x14ac:dyDescent="0.2">
      <c r="A72" s="229">
        <v>3</v>
      </c>
      <c r="B72" s="237" t="s">
        <v>1004</v>
      </c>
      <c r="C72" s="239" t="s">
        <v>1022</v>
      </c>
      <c r="D72" s="238" t="s">
        <v>1023</v>
      </c>
      <c r="E72" s="249"/>
      <c r="F72" s="249"/>
      <c r="G72" s="238" t="s">
        <v>1024</v>
      </c>
      <c r="H72" s="238" t="s">
        <v>1024</v>
      </c>
      <c r="I72" s="239" t="s">
        <v>249</v>
      </c>
    </row>
    <row r="73" spans="1:9" ht="20.100000000000001" customHeight="1" x14ac:dyDescent="0.2">
      <c r="A73" s="229">
        <v>4</v>
      </c>
      <c r="B73" s="237" t="s">
        <v>260</v>
      </c>
      <c r="C73" s="237">
        <f>data!Q59</f>
        <v>240627</v>
      </c>
      <c r="D73" s="245">
        <f>data!R59</f>
        <v>346222</v>
      </c>
      <c r="E73" s="249"/>
      <c r="F73" s="249"/>
      <c r="G73" s="237">
        <f>data!U59</f>
        <v>283579</v>
      </c>
      <c r="H73" s="237">
        <f>data!V59</f>
        <v>7279</v>
      </c>
      <c r="I73" s="237">
        <f>data!W59</f>
        <v>5291</v>
      </c>
    </row>
    <row r="74" spans="1:9" ht="20.100000000000001" customHeight="1" x14ac:dyDescent="0.2">
      <c r="A74" s="229">
        <v>5</v>
      </c>
      <c r="B74" s="237" t="s">
        <v>261</v>
      </c>
      <c r="C74" s="244">
        <f>data!Q60</f>
        <v>10.37</v>
      </c>
      <c r="D74" s="244">
        <f>data!R60</f>
        <v>1.8399999999999999</v>
      </c>
      <c r="E74" s="244">
        <f>data!S60</f>
        <v>6.92</v>
      </c>
      <c r="F74" s="244">
        <f>data!T60</f>
        <v>0</v>
      </c>
      <c r="G74" s="244">
        <f>data!U60</f>
        <v>23.24</v>
      </c>
      <c r="H74" s="244">
        <f>data!V60</f>
        <v>0</v>
      </c>
      <c r="I74" s="244">
        <f>data!W60</f>
        <v>3.41</v>
      </c>
    </row>
    <row r="75" spans="1:9" ht="20.100000000000001" customHeight="1" x14ac:dyDescent="0.2">
      <c r="A75" s="229">
        <v>6</v>
      </c>
      <c r="B75" s="237" t="s">
        <v>262</v>
      </c>
      <c r="C75" s="237">
        <f>data!Q61</f>
        <v>1176982</v>
      </c>
      <c r="D75" s="237">
        <f>data!R61</f>
        <v>147996</v>
      </c>
      <c r="E75" s="237">
        <f>data!S61</f>
        <v>339891</v>
      </c>
      <c r="F75" s="237">
        <f>data!T61</f>
        <v>0</v>
      </c>
      <c r="G75" s="237">
        <f>data!U61</f>
        <v>1790385</v>
      </c>
      <c r="H75" s="237">
        <f>data!V61</f>
        <v>0</v>
      </c>
      <c r="I75" s="237">
        <f>data!W61</f>
        <v>428929</v>
      </c>
    </row>
    <row r="76" spans="1:9" ht="20.100000000000001" customHeight="1" x14ac:dyDescent="0.2">
      <c r="A76" s="229">
        <v>7</v>
      </c>
      <c r="B76" s="237" t="s">
        <v>10</v>
      </c>
      <c r="C76" s="237">
        <f>data!Q62</f>
        <v>249832</v>
      </c>
      <c r="D76" s="237">
        <f>data!R62</f>
        <v>31667</v>
      </c>
      <c r="E76" s="237">
        <f>data!S62</f>
        <v>95887</v>
      </c>
      <c r="F76" s="237">
        <f>data!T62</f>
        <v>0</v>
      </c>
      <c r="G76" s="237">
        <f>data!U62</f>
        <v>447230</v>
      </c>
      <c r="H76" s="237">
        <f>data!V62</f>
        <v>0</v>
      </c>
      <c r="I76" s="237">
        <f>data!W62</f>
        <v>76595</v>
      </c>
    </row>
    <row r="77" spans="1:9" ht="20.100000000000001" customHeight="1" x14ac:dyDescent="0.2">
      <c r="A77" s="229">
        <v>8</v>
      </c>
      <c r="B77" s="237" t="s">
        <v>263</v>
      </c>
      <c r="C77" s="237">
        <f>data!Q63</f>
        <v>368</v>
      </c>
      <c r="D77" s="237">
        <f>data!R63</f>
        <v>2980882</v>
      </c>
      <c r="E77" s="237">
        <f>data!S63</f>
        <v>0</v>
      </c>
      <c r="F77" s="237">
        <f>data!T63</f>
        <v>0</v>
      </c>
      <c r="G77" s="237">
        <f>data!U63</f>
        <v>129994</v>
      </c>
      <c r="H77" s="237">
        <f>data!V63</f>
        <v>0</v>
      </c>
      <c r="I77" s="237">
        <f>data!W63</f>
        <v>0</v>
      </c>
    </row>
    <row r="78" spans="1:9" ht="20.100000000000001" customHeight="1" x14ac:dyDescent="0.2">
      <c r="A78" s="229">
        <v>9</v>
      </c>
      <c r="B78" s="237" t="s">
        <v>264</v>
      </c>
      <c r="C78" s="237">
        <f>data!Q64</f>
        <v>1983</v>
      </c>
      <c r="D78" s="237">
        <f>data!R64</f>
        <v>71661</v>
      </c>
      <c r="E78" s="237">
        <f>data!S64</f>
        <v>147352</v>
      </c>
      <c r="F78" s="237">
        <f>data!T64</f>
        <v>0</v>
      </c>
      <c r="G78" s="237">
        <f>data!U64</f>
        <v>1634356</v>
      </c>
      <c r="H78" s="237">
        <f>data!V64</f>
        <v>18619</v>
      </c>
      <c r="I78" s="237">
        <f>data!W64</f>
        <v>60579</v>
      </c>
    </row>
    <row r="79" spans="1:9" ht="20.100000000000001" customHeight="1" x14ac:dyDescent="0.2">
      <c r="A79" s="229">
        <v>10</v>
      </c>
      <c r="B79" s="237" t="s">
        <v>520</v>
      </c>
      <c r="C79" s="237">
        <f>data!Q65</f>
        <v>0</v>
      </c>
      <c r="D79" s="237">
        <f>data!R65</f>
        <v>0</v>
      </c>
      <c r="E79" s="237">
        <f>data!S65</f>
        <v>0</v>
      </c>
      <c r="F79" s="237">
        <f>data!T65</f>
        <v>0</v>
      </c>
      <c r="G79" s="237">
        <f>data!U65</f>
        <v>2118</v>
      </c>
      <c r="H79" s="237">
        <f>data!V65</f>
        <v>0</v>
      </c>
      <c r="I79" s="237">
        <f>data!W65</f>
        <v>0</v>
      </c>
    </row>
    <row r="80" spans="1:9" ht="20.100000000000001" customHeight="1" x14ac:dyDescent="0.2">
      <c r="A80" s="229">
        <v>11</v>
      </c>
      <c r="B80" s="237" t="s">
        <v>521</v>
      </c>
      <c r="C80" s="237">
        <f>data!Q66</f>
        <v>0</v>
      </c>
      <c r="D80" s="237">
        <f>data!R66</f>
        <v>0</v>
      </c>
      <c r="E80" s="237">
        <f>data!S66</f>
        <v>0</v>
      </c>
      <c r="F80" s="237">
        <f>data!T66</f>
        <v>0</v>
      </c>
      <c r="G80" s="237">
        <f>data!U66</f>
        <v>89</v>
      </c>
      <c r="H80" s="237">
        <f>data!V66</f>
        <v>886945</v>
      </c>
      <c r="I80" s="237">
        <f>data!W66</f>
        <v>3264</v>
      </c>
    </row>
    <row r="81" spans="1:9" ht="20.100000000000001" customHeight="1" x14ac:dyDescent="0.2">
      <c r="A81" s="229">
        <v>12</v>
      </c>
      <c r="B81" s="237" t="s">
        <v>15</v>
      </c>
      <c r="C81" s="237">
        <f>data!Q67</f>
        <v>6304</v>
      </c>
      <c r="D81" s="237">
        <f>data!R67</f>
        <v>3527</v>
      </c>
      <c r="E81" s="237">
        <f>data!S67</f>
        <v>47849</v>
      </c>
      <c r="F81" s="237">
        <f>data!T67</f>
        <v>0</v>
      </c>
      <c r="G81" s="237">
        <f>data!U67</f>
        <v>63391</v>
      </c>
      <c r="H81" s="237">
        <f>data!V67</f>
        <v>56</v>
      </c>
      <c r="I81" s="237">
        <f>data!W67</f>
        <v>21946</v>
      </c>
    </row>
    <row r="82" spans="1:9" ht="20.100000000000001" customHeight="1" x14ac:dyDescent="0.2">
      <c r="A82" s="229">
        <v>13</v>
      </c>
      <c r="B82" s="237" t="s">
        <v>1005</v>
      </c>
      <c r="C82" s="237">
        <f>data!Q68</f>
        <v>0</v>
      </c>
      <c r="D82" s="237">
        <f>data!R68</f>
        <v>0</v>
      </c>
      <c r="E82" s="237">
        <f>data!S68</f>
        <v>0</v>
      </c>
      <c r="F82" s="237">
        <f>data!T68</f>
        <v>0</v>
      </c>
      <c r="G82" s="237">
        <f>data!U68</f>
        <v>713203</v>
      </c>
      <c r="H82" s="237">
        <f>data!V68</f>
        <v>0</v>
      </c>
      <c r="I82" s="237">
        <f>data!W68</f>
        <v>0</v>
      </c>
    </row>
    <row r="83" spans="1:9" ht="20.100000000000001" customHeight="1" x14ac:dyDescent="0.2">
      <c r="A83" s="229">
        <v>14</v>
      </c>
      <c r="B83" s="237" t="s">
        <v>1006</v>
      </c>
      <c r="C83" s="237">
        <f>data!Q69</f>
        <v>196230</v>
      </c>
      <c r="D83" s="237">
        <f>data!R69</f>
        <v>42</v>
      </c>
      <c r="E83" s="237">
        <f>data!S69</f>
        <v>228567</v>
      </c>
      <c r="F83" s="237">
        <f>data!T69</f>
        <v>0</v>
      </c>
      <c r="G83" s="237">
        <f>data!U69</f>
        <v>797896</v>
      </c>
      <c r="H83" s="237">
        <f>data!V69</f>
        <v>0</v>
      </c>
      <c r="I83" s="237">
        <f>data!W69</f>
        <v>139122</v>
      </c>
    </row>
    <row r="84" spans="1:9" ht="20.100000000000001" customHeight="1" x14ac:dyDescent="0.2">
      <c r="A84" s="229">
        <v>15</v>
      </c>
      <c r="B84" s="237" t="s">
        <v>283</v>
      </c>
      <c r="C84" s="237">
        <f>-data!Q84</f>
        <v>0</v>
      </c>
      <c r="D84" s="237">
        <f>-data!R84</f>
        <v>0</v>
      </c>
      <c r="E84" s="237">
        <f>-data!S84</f>
        <v>0</v>
      </c>
      <c r="F84" s="237">
        <f>-data!T84</f>
        <v>0</v>
      </c>
      <c r="G84" s="237">
        <f>-data!U84</f>
        <v>0</v>
      </c>
      <c r="H84" s="237">
        <f>-data!V84</f>
        <v>0</v>
      </c>
      <c r="I84" s="237">
        <f>-data!W84</f>
        <v>0</v>
      </c>
    </row>
    <row r="85" spans="1:9" ht="20.100000000000001" customHeight="1" x14ac:dyDescent="0.2">
      <c r="A85" s="229">
        <v>16</v>
      </c>
      <c r="B85" s="245" t="s">
        <v>1007</v>
      </c>
      <c r="C85" s="237">
        <f>data!Q85</f>
        <v>1631699</v>
      </c>
      <c r="D85" s="237">
        <f>data!R85</f>
        <v>3235775</v>
      </c>
      <c r="E85" s="237">
        <f>data!S85</f>
        <v>859546</v>
      </c>
      <c r="F85" s="237">
        <f>data!T85</f>
        <v>0</v>
      </c>
      <c r="G85" s="237">
        <f>data!U85</f>
        <v>5578662</v>
      </c>
      <c r="H85" s="237">
        <f>data!V85</f>
        <v>905620</v>
      </c>
      <c r="I85" s="237">
        <f>data!W85</f>
        <v>730435</v>
      </c>
    </row>
    <row r="86" spans="1:9" ht="20.100000000000001" customHeight="1" x14ac:dyDescent="0.2">
      <c r="A86" s="229">
        <v>17</v>
      </c>
      <c r="B86" s="237" t="s">
        <v>285</v>
      </c>
      <c r="C86" s="247"/>
      <c r="D86" s="247"/>
      <c r="E86" s="247"/>
      <c r="F86" s="247"/>
      <c r="G86" s="247"/>
      <c r="H86" s="247"/>
      <c r="I86" s="247"/>
    </row>
    <row r="87" spans="1:9" ht="20.100000000000001" customHeight="1" x14ac:dyDescent="0.2">
      <c r="A87" s="229">
        <v>18</v>
      </c>
      <c r="B87" s="237" t="s">
        <v>1008</v>
      </c>
      <c r="C87" s="245" t="e">
        <f>+data!M682</f>
        <v>#DIV/0!</v>
      </c>
      <c r="D87" s="245" t="e">
        <f>+data!M683</f>
        <v>#DIV/0!</v>
      </c>
      <c r="E87" s="245" t="e">
        <f>+data!M684</f>
        <v>#DIV/0!</v>
      </c>
      <c r="F87" s="245" t="e">
        <f>+data!M685</f>
        <v>#DIV/0!</v>
      </c>
      <c r="G87" s="245" t="e">
        <f>+data!M686</f>
        <v>#DIV/0!</v>
      </c>
      <c r="H87" s="245" t="e">
        <f>+data!M687</f>
        <v>#DIV/0!</v>
      </c>
      <c r="I87" s="245" t="e">
        <f>+data!M688</f>
        <v>#DIV/0!</v>
      </c>
    </row>
    <row r="88" spans="1:9" ht="20.100000000000001" customHeight="1" x14ac:dyDescent="0.2">
      <c r="A88" s="229">
        <v>19</v>
      </c>
      <c r="B88" s="245" t="s">
        <v>1009</v>
      </c>
      <c r="C88" s="237">
        <f>data!Q87</f>
        <v>0</v>
      </c>
      <c r="D88" s="237">
        <f>data!R87</f>
        <v>0</v>
      </c>
      <c r="E88" s="237">
        <f>data!S87</f>
        <v>0</v>
      </c>
      <c r="F88" s="237">
        <f>data!T87</f>
        <v>0</v>
      </c>
      <c r="G88" s="237">
        <f>data!U87</f>
        <v>0</v>
      </c>
      <c r="H88" s="237">
        <f>data!V87</f>
        <v>0</v>
      </c>
      <c r="I88" s="237">
        <f>data!W87</f>
        <v>0</v>
      </c>
    </row>
    <row r="89" spans="1:9" ht="20.100000000000001" customHeight="1" x14ac:dyDescent="0.2">
      <c r="A89" s="229">
        <v>20</v>
      </c>
      <c r="B89" s="245" t="s">
        <v>1010</v>
      </c>
      <c r="C89" s="237">
        <f>data!Q88</f>
        <v>0</v>
      </c>
      <c r="D89" s="237">
        <f>data!R88</f>
        <v>0</v>
      </c>
      <c r="E89" s="237">
        <f>data!S88</f>
        <v>0</v>
      </c>
      <c r="F89" s="237">
        <f>data!T88</f>
        <v>0</v>
      </c>
      <c r="G89" s="237">
        <f>data!U88</f>
        <v>0</v>
      </c>
      <c r="H89" s="237">
        <f>data!V88</f>
        <v>0</v>
      </c>
      <c r="I89" s="237">
        <f>data!W88</f>
        <v>0</v>
      </c>
    </row>
    <row r="90" spans="1:9" ht="20.100000000000001" customHeight="1" x14ac:dyDescent="0.2">
      <c r="A90" s="229">
        <v>21</v>
      </c>
      <c r="B90" s="245" t="s">
        <v>1011</v>
      </c>
      <c r="C90" s="237">
        <f>data!Q89</f>
        <v>0</v>
      </c>
      <c r="D90" s="237">
        <f>data!R89</f>
        <v>0</v>
      </c>
      <c r="E90" s="237">
        <f>data!S89</f>
        <v>0</v>
      </c>
      <c r="F90" s="237">
        <f>data!T89</f>
        <v>0</v>
      </c>
      <c r="G90" s="237">
        <f>data!U89</f>
        <v>0</v>
      </c>
      <c r="H90" s="237">
        <f>data!V89</f>
        <v>0</v>
      </c>
      <c r="I90" s="237">
        <f>data!W89</f>
        <v>0</v>
      </c>
    </row>
    <row r="91" spans="1:9" ht="20.100000000000001" customHeight="1" x14ac:dyDescent="0.2">
      <c r="A91" s="229" t="s">
        <v>1012</v>
      </c>
      <c r="B91" s="237"/>
      <c r="C91" s="247"/>
      <c r="D91" s="247"/>
      <c r="E91" s="247"/>
      <c r="F91" s="247"/>
      <c r="G91" s="247"/>
      <c r="H91" s="247"/>
      <c r="I91" s="247"/>
    </row>
    <row r="92" spans="1:9" ht="20.100000000000001" customHeight="1" x14ac:dyDescent="0.2">
      <c r="A92" s="229">
        <v>22</v>
      </c>
      <c r="B92" s="237" t="s">
        <v>1013</v>
      </c>
      <c r="C92" s="237">
        <f>data!Q90</f>
        <v>1430.5236480456899</v>
      </c>
      <c r="D92" s="237">
        <f>data!R90</f>
        <v>634.66000356951633</v>
      </c>
      <c r="E92" s="237">
        <f>data!S90</f>
        <v>3847.3089416384078</v>
      </c>
      <c r="F92" s="237">
        <f>data!T90</f>
        <v>0</v>
      </c>
      <c r="G92" s="237">
        <f>data!U90</f>
        <v>5001.1208281277886</v>
      </c>
      <c r="H92" s="237">
        <f>data!V90</f>
        <v>12.693200071390327</v>
      </c>
      <c r="I92" s="237">
        <f>data!W90</f>
        <v>2308.8930929859002</v>
      </c>
    </row>
    <row r="93" spans="1:9" ht="20.100000000000001" customHeight="1" x14ac:dyDescent="0.2">
      <c r="A93" s="229">
        <v>23</v>
      </c>
      <c r="B93" s="237" t="s">
        <v>1014</v>
      </c>
      <c r="C93" s="237">
        <f>data!Q91</f>
        <v>0</v>
      </c>
      <c r="D93" s="237">
        <f>data!R91</f>
        <v>0</v>
      </c>
      <c r="E93" s="237">
        <f>data!S91</f>
        <v>0</v>
      </c>
      <c r="F93" s="237">
        <f>data!T91</f>
        <v>0</v>
      </c>
      <c r="G93" s="237">
        <f>data!U91</f>
        <v>0</v>
      </c>
      <c r="H93" s="237">
        <f>data!V91</f>
        <v>0</v>
      </c>
      <c r="I93" s="237">
        <f>data!W91</f>
        <v>0</v>
      </c>
    </row>
    <row r="94" spans="1:9" ht="20.100000000000001" customHeight="1" x14ac:dyDescent="0.2">
      <c r="A94" s="229">
        <v>24</v>
      </c>
      <c r="B94" s="237" t="s">
        <v>1015</v>
      </c>
      <c r="C94" s="237">
        <f>data!Q92</f>
        <v>1430.5236480456899</v>
      </c>
      <c r="D94" s="237">
        <f>data!R92</f>
        <v>634.66000356951633</v>
      </c>
      <c r="E94" s="237">
        <f>data!S92</f>
        <v>3847.3089416384078</v>
      </c>
      <c r="F94" s="237">
        <f>data!T92</f>
        <v>0</v>
      </c>
      <c r="G94" s="237">
        <f>data!U92</f>
        <v>5001.1208281277886</v>
      </c>
      <c r="H94" s="237">
        <f>data!V92</f>
        <v>12.693200071390327</v>
      </c>
      <c r="I94" s="237">
        <f>data!W92</f>
        <v>2308.8930929859002</v>
      </c>
    </row>
    <row r="95" spans="1:9" ht="20.100000000000001" customHeight="1" x14ac:dyDescent="0.2">
      <c r="A95" s="229">
        <v>25</v>
      </c>
      <c r="B95" s="237" t="s">
        <v>1016</v>
      </c>
      <c r="C95" s="237">
        <f>data!Q93</f>
        <v>0</v>
      </c>
      <c r="D95" s="237">
        <f>data!R93</f>
        <v>0</v>
      </c>
      <c r="E95" s="237">
        <f>data!S93</f>
        <v>0</v>
      </c>
      <c r="F95" s="237">
        <f>data!T93</f>
        <v>0</v>
      </c>
      <c r="G95" s="237">
        <f>data!U93</f>
        <v>0</v>
      </c>
      <c r="H95" s="237">
        <f>data!V93</f>
        <v>0</v>
      </c>
      <c r="I95" s="237">
        <f>data!W93</f>
        <v>0</v>
      </c>
    </row>
    <row r="96" spans="1:9" ht="20.100000000000001" customHeight="1" x14ac:dyDescent="0.2">
      <c r="A96" s="229">
        <v>26</v>
      </c>
      <c r="B96" s="237" t="s">
        <v>293</v>
      </c>
      <c r="C96" s="244">
        <f>data!Q94</f>
        <v>7.44</v>
      </c>
      <c r="D96" s="244">
        <f>data!R94</f>
        <v>0.73</v>
      </c>
      <c r="E96" s="244">
        <f>data!S94</f>
        <v>0</v>
      </c>
      <c r="F96" s="244">
        <f>data!T94</f>
        <v>0</v>
      </c>
      <c r="G96" s="244">
        <f>data!U94</f>
        <v>0</v>
      </c>
      <c r="H96" s="244">
        <f>data!V94</f>
        <v>0</v>
      </c>
      <c r="I96" s="244">
        <f>data!W94</f>
        <v>0</v>
      </c>
    </row>
    <row r="97" spans="1:9" ht="20.100000000000001" customHeight="1" x14ac:dyDescent="0.2">
      <c r="A97" s="230" t="s">
        <v>998</v>
      </c>
      <c r="B97" s="231"/>
      <c r="C97" s="231"/>
      <c r="D97" s="231"/>
      <c r="E97" s="231"/>
      <c r="F97" s="231"/>
      <c r="G97" s="231"/>
      <c r="H97" s="231"/>
      <c r="I97" s="230"/>
    </row>
    <row r="98" spans="1:9" ht="20.100000000000001" customHeight="1" x14ac:dyDescent="0.2">
      <c r="D98" s="233"/>
      <c r="I98" s="234" t="s">
        <v>1025</v>
      </c>
    </row>
    <row r="99" spans="1:9" ht="20.100000000000001" customHeight="1" x14ac:dyDescent="0.2">
      <c r="A99" s="233"/>
    </row>
    <row r="100" spans="1:9" ht="20.100000000000001" customHeight="1" x14ac:dyDescent="0.2">
      <c r="A100" s="235" t="str">
        <f>"Hospital: "&amp;data!C98</f>
        <v>Hospital: Island Hospital</v>
      </c>
      <c r="G100" s="236"/>
      <c r="H100" s="235" t="str">
        <f>"FYE: "&amp;data!C96</f>
        <v>FYE: 12/31/2024</v>
      </c>
    </row>
    <row r="101" spans="1:9" ht="20.100000000000001" customHeight="1" x14ac:dyDescent="0.2">
      <c r="A101" s="229">
        <v>1</v>
      </c>
      <c r="B101" s="237" t="s">
        <v>235</v>
      </c>
      <c r="C101" s="239" t="s">
        <v>56</v>
      </c>
      <c r="D101" s="239" t="s">
        <v>57</v>
      </c>
      <c r="E101" s="239" t="s">
        <v>58</v>
      </c>
      <c r="F101" s="239" t="s">
        <v>59</v>
      </c>
      <c r="G101" s="239" t="s">
        <v>60</v>
      </c>
      <c r="H101" s="239" t="s">
        <v>61</v>
      </c>
      <c r="I101" s="239" t="s">
        <v>62</v>
      </c>
    </row>
    <row r="102" spans="1:9" ht="20.100000000000001" customHeight="1" x14ac:dyDescent="0.2">
      <c r="A102" s="240">
        <v>2</v>
      </c>
      <c r="B102" s="241" t="s">
        <v>1000</v>
      </c>
      <c r="C102" s="243" t="s">
        <v>1026</v>
      </c>
      <c r="D102" s="243" t="s">
        <v>1027</v>
      </c>
      <c r="E102" s="243" t="s">
        <v>1027</v>
      </c>
      <c r="F102" s="243" t="s">
        <v>140</v>
      </c>
      <c r="G102" s="243"/>
      <c r="H102" s="243" t="s">
        <v>142</v>
      </c>
      <c r="I102" s="243"/>
    </row>
    <row r="103" spans="1:9" ht="20.100000000000001" customHeight="1" x14ac:dyDescent="0.2">
      <c r="A103" s="240"/>
      <c r="B103" s="241"/>
      <c r="C103" s="243" t="s">
        <v>201</v>
      </c>
      <c r="D103" s="243" t="s">
        <v>202</v>
      </c>
      <c r="E103" s="243" t="s">
        <v>203</v>
      </c>
      <c r="F103" s="243" t="s">
        <v>204</v>
      </c>
      <c r="G103" s="243" t="s">
        <v>141</v>
      </c>
      <c r="H103" s="243" t="s">
        <v>198</v>
      </c>
      <c r="I103" s="243" t="s">
        <v>143</v>
      </c>
    </row>
    <row r="104" spans="1:9" ht="20.100000000000001" customHeight="1" x14ac:dyDescent="0.2">
      <c r="A104" s="229">
        <v>3</v>
      </c>
      <c r="B104" s="237" t="s">
        <v>1004</v>
      </c>
      <c r="C104" s="238" t="s">
        <v>250</v>
      </c>
      <c r="D104" s="239" t="s">
        <v>1028</v>
      </c>
      <c r="E104" s="239" t="s">
        <v>1028</v>
      </c>
      <c r="F104" s="239" t="s">
        <v>1028</v>
      </c>
      <c r="G104" s="249"/>
      <c r="H104" s="239" t="s">
        <v>252</v>
      </c>
      <c r="I104" s="239" t="s">
        <v>253</v>
      </c>
    </row>
    <row r="105" spans="1:9" ht="20.100000000000001" customHeight="1" x14ac:dyDescent="0.2">
      <c r="A105" s="229">
        <v>4</v>
      </c>
      <c r="B105" s="237" t="s">
        <v>260</v>
      </c>
      <c r="C105" s="237">
        <f>data!X59</f>
        <v>14875</v>
      </c>
      <c r="D105" s="237">
        <f>data!Y59</f>
        <v>124625</v>
      </c>
      <c r="E105" s="237">
        <f>data!Z59</f>
        <v>1835</v>
      </c>
      <c r="F105" s="237">
        <f>data!AA59</f>
        <v>1374</v>
      </c>
      <c r="G105" s="249"/>
      <c r="H105" s="237">
        <f>data!AC59</f>
        <v>14698</v>
      </c>
      <c r="I105" s="237">
        <f>data!AD59</f>
        <v>0</v>
      </c>
    </row>
    <row r="106" spans="1:9" ht="20.100000000000001" customHeight="1" x14ac:dyDescent="0.2">
      <c r="A106" s="229">
        <v>5</v>
      </c>
      <c r="B106" s="237" t="s">
        <v>261</v>
      </c>
      <c r="C106" s="244">
        <f>data!X60</f>
        <v>3.22</v>
      </c>
      <c r="D106" s="244">
        <f>data!Y60</f>
        <v>31.700000000000003</v>
      </c>
      <c r="E106" s="244">
        <f>data!Z60</f>
        <v>2.75</v>
      </c>
      <c r="F106" s="244">
        <f>data!AA60</f>
        <v>1.87</v>
      </c>
      <c r="G106" s="244">
        <f>data!AB60</f>
        <v>10.32</v>
      </c>
      <c r="H106" s="244">
        <f>data!AC60</f>
        <v>10</v>
      </c>
      <c r="I106" s="244">
        <f>data!AD60</f>
        <v>0</v>
      </c>
    </row>
    <row r="107" spans="1:9" ht="20.100000000000001" customHeight="1" x14ac:dyDescent="0.2">
      <c r="A107" s="229">
        <v>6</v>
      </c>
      <c r="B107" s="237" t="s">
        <v>262</v>
      </c>
      <c r="C107" s="237">
        <f>data!X61</f>
        <v>371517</v>
      </c>
      <c r="D107" s="237">
        <f>data!Y61</f>
        <v>3158356</v>
      </c>
      <c r="E107" s="237">
        <f>data!Z61</f>
        <v>250299</v>
      </c>
      <c r="F107" s="237">
        <f>data!AA61</f>
        <v>218793</v>
      </c>
      <c r="G107" s="237">
        <f>data!AB61</f>
        <v>1024451</v>
      </c>
      <c r="H107" s="237">
        <f>data!AC61</f>
        <v>938645</v>
      </c>
      <c r="I107" s="237">
        <f>data!AD61</f>
        <v>0</v>
      </c>
    </row>
    <row r="108" spans="1:9" ht="20.100000000000001" customHeight="1" x14ac:dyDescent="0.2">
      <c r="A108" s="229">
        <v>7</v>
      </c>
      <c r="B108" s="237" t="s">
        <v>10</v>
      </c>
      <c r="C108" s="237">
        <f>data!X62</f>
        <v>90110</v>
      </c>
      <c r="D108" s="237">
        <f>data!Y62</f>
        <v>694098</v>
      </c>
      <c r="E108" s="237">
        <f>data!Z62</f>
        <v>84929</v>
      </c>
      <c r="F108" s="237">
        <f>data!AA62</f>
        <v>54919</v>
      </c>
      <c r="G108" s="237">
        <f>data!AB62</f>
        <v>236852</v>
      </c>
      <c r="H108" s="237">
        <f>data!AC62</f>
        <v>210393</v>
      </c>
      <c r="I108" s="237">
        <f>data!AD62</f>
        <v>0</v>
      </c>
    </row>
    <row r="109" spans="1:9" ht="20.100000000000001" customHeight="1" x14ac:dyDescent="0.2">
      <c r="A109" s="229">
        <v>8</v>
      </c>
      <c r="B109" s="237" t="s">
        <v>263</v>
      </c>
      <c r="C109" s="237">
        <f>data!X63</f>
        <v>0</v>
      </c>
      <c r="D109" s="237">
        <f>data!Y63</f>
        <v>50733</v>
      </c>
      <c r="E109" s="237">
        <f>data!Z63</f>
        <v>0</v>
      </c>
      <c r="F109" s="237">
        <f>data!AA63</f>
        <v>0</v>
      </c>
      <c r="G109" s="237">
        <f>data!AB63</f>
        <v>-2629</v>
      </c>
      <c r="H109" s="237">
        <f>data!AC63</f>
        <v>0</v>
      </c>
      <c r="I109" s="237">
        <f>data!AD63</f>
        <v>0</v>
      </c>
    </row>
    <row r="110" spans="1:9" ht="20.100000000000001" customHeight="1" x14ac:dyDescent="0.2">
      <c r="A110" s="229">
        <v>9</v>
      </c>
      <c r="B110" s="237" t="s">
        <v>264</v>
      </c>
      <c r="C110" s="237">
        <f>data!X64</f>
        <v>134998</v>
      </c>
      <c r="D110" s="237">
        <f>data!Y64</f>
        <v>227844</v>
      </c>
      <c r="E110" s="237">
        <f>data!Z64</f>
        <v>16680</v>
      </c>
      <c r="F110" s="237">
        <f>data!AA64</f>
        <v>96169</v>
      </c>
      <c r="G110" s="237">
        <f>data!AB64</f>
        <v>1571295</v>
      </c>
      <c r="H110" s="237">
        <f>data!AC64</f>
        <v>130615</v>
      </c>
      <c r="I110" s="237">
        <f>data!AD64</f>
        <v>0</v>
      </c>
    </row>
    <row r="111" spans="1:9" ht="20.100000000000001" customHeight="1" x14ac:dyDescent="0.2">
      <c r="A111" s="229">
        <v>10</v>
      </c>
      <c r="B111" s="237" t="s">
        <v>520</v>
      </c>
      <c r="C111" s="237">
        <f>data!X65</f>
        <v>1009</v>
      </c>
      <c r="D111" s="237">
        <f>data!Y65</f>
        <v>2628</v>
      </c>
      <c r="E111" s="237">
        <f>data!Z65</f>
        <v>0</v>
      </c>
      <c r="F111" s="237">
        <f>data!AA65</f>
        <v>0</v>
      </c>
      <c r="G111" s="237">
        <f>data!AB65</f>
        <v>180</v>
      </c>
      <c r="H111" s="237">
        <f>data!AC65</f>
        <v>737</v>
      </c>
      <c r="I111" s="237">
        <f>data!AD65</f>
        <v>0</v>
      </c>
    </row>
    <row r="112" spans="1:9" ht="20.100000000000001" customHeight="1" x14ac:dyDescent="0.2">
      <c r="A112" s="229">
        <v>11</v>
      </c>
      <c r="B112" s="237" t="s">
        <v>521</v>
      </c>
      <c r="C112" s="237">
        <f>data!X66</f>
        <v>750</v>
      </c>
      <c r="D112" s="237">
        <f>data!Y66</f>
        <v>269612</v>
      </c>
      <c r="E112" s="237">
        <f>data!Z66</f>
        <v>11260</v>
      </c>
      <c r="F112" s="237">
        <f>data!AA66</f>
        <v>11408</v>
      </c>
      <c r="G112" s="237">
        <f>data!AB66</f>
        <v>605100</v>
      </c>
      <c r="H112" s="237">
        <f>data!AC66</f>
        <v>28491</v>
      </c>
      <c r="I112" s="237">
        <f>data!AD66</f>
        <v>0</v>
      </c>
    </row>
    <row r="113" spans="1:9" ht="20.100000000000001" customHeight="1" x14ac:dyDescent="0.2">
      <c r="A113" s="229">
        <v>12</v>
      </c>
      <c r="B113" s="237" t="s">
        <v>15</v>
      </c>
      <c r="C113" s="237">
        <f>data!X67</f>
        <v>18007</v>
      </c>
      <c r="D113" s="237">
        <f>data!Y67</f>
        <v>238315</v>
      </c>
      <c r="E113" s="237">
        <f>data!Z67</f>
        <v>51642</v>
      </c>
      <c r="F113" s="237">
        <f>data!AA67</f>
        <v>7239</v>
      </c>
      <c r="G113" s="237">
        <f>data!AB67</f>
        <v>13121</v>
      </c>
      <c r="H113" s="237">
        <f>data!AC67</f>
        <v>57626</v>
      </c>
      <c r="I113" s="237">
        <f>data!AD67</f>
        <v>0</v>
      </c>
    </row>
    <row r="114" spans="1:9" ht="20.100000000000001" customHeight="1" x14ac:dyDescent="0.2">
      <c r="A114" s="229">
        <v>13</v>
      </c>
      <c r="B114" s="237" t="s">
        <v>1005</v>
      </c>
      <c r="C114" s="237">
        <f>data!X68</f>
        <v>0</v>
      </c>
      <c r="D114" s="237">
        <f>data!Y68</f>
        <v>0</v>
      </c>
      <c r="E114" s="237">
        <f>data!Z68</f>
        <v>0</v>
      </c>
      <c r="F114" s="237">
        <f>data!AA68</f>
        <v>0</v>
      </c>
      <c r="G114" s="237">
        <f>data!AB68</f>
        <v>200263</v>
      </c>
      <c r="H114" s="237">
        <f>data!AC68</f>
        <v>0</v>
      </c>
      <c r="I114" s="237">
        <f>data!AD68</f>
        <v>0</v>
      </c>
    </row>
    <row r="115" spans="1:9" ht="20.100000000000001" customHeight="1" x14ac:dyDescent="0.2">
      <c r="A115" s="229">
        <v>14</v>
      </c>
      <c r="B115" s="237" t="s">
        <v>1006</v>
      </c>
      <c r="C115" s="237">
        <f>data!X69</f>
        <v>195430</v>
      </c>
      <c r="D115" s="237">
        <f>data!Y69</f>
        <v>630523</v>
      </c>
      <c r="E115" s="237">
        <f>data!Z69</f>
        <v>6755</v>
      </c>
      <c r="F115" s="237">
        <f>data!AA69</f>
        <v>29609</v>
      </c>
      <c r="G115" s="237">
        <f>data!AB69</f>
        <v>32261</v>
      </c>
      <c r="H115" s="237">
        <f>data!AC69</f>
        <v>46988</v>
      </c>
      <c r="I115" s="237">
        <f>data!AD69</f>
        <v>0</v>
      </c>
    </row>
    <row r="116" spans="1:9" ht="20.100000000000001" customHeight="1" x14ac:dyDescent="0.2">
      <c r="A116" s="229">
        <v>15</v>
      </c>
      <c r="B116" s="237" t="s">
        <v>283</v>
      </c>
      <c r="C116" s="237">
        <f>-data!X84</f>
        <v>0</v>
      </c>
      <c r="D116" s="237">
        <f>-data!Y84</f>
        <v>0</v>
      </c>
      <c r="E116" s="237">
        <f>-data!Z84</f>
        <v>0</v>
      </c>
      <c r="F116" s="237">
        <f>-data!AA84</f>
        <v>0</v>
      </c>
      <c r="G116" s="237">
        <f>-data!AB84</f>
        <v>0</v>
      </c>
      <c r="H116" s="237">
        <f>-data!AC84</f>
        <v>0</v>
      </c>
      <c r="I116" s="237">
        <f>-data!AD84</f>
        <v>0</v>
      </c>
    </row>
    <row r="117" spans="1:9" ht="20.100000000000001" customHeight="1" x14ac:dyDescent="0.2">
      <c r="A117" s="229">
        <v>16</v>
      </c>
      <c r="B117" s="245" t="s">
        <v>1007</v>
      </c>
      <c r="C117" s="237">
        <f>data!X85</f>
        <v>811821</v>
      </c>
      <c r="D117" s="237">
        <f>data!Y85</f>
        <v>5272109</v>
      </c>
      <c r="E117" s="237">
        <f>data!Z85</f>
        <v>421565</v>
      </c>
      <c r="F117" s="237">
        <f>data!AA85</f>
        <v>418137</v>
      </c>
      <c r="G117" s="237">
        <f>data!AB85</f>
        <v>3680894</v>
      </c>
      <c r="H117" s="237">
        <f>data!AC85</f>
        <v>1413495</v>
      </c>
      <c r="I117" s="237">
        <f>data!AD85</f>
        <v>0</v>
      </c>
    </row>
    <row r="118" spans="1:9" ht="20.100000000000001" customHeight="1" x14ac:dyDescent="0.2">
      <c r="A118" s="229">
        <v>17</v>
      </c>
      <c r="B118" s="237" t="s">
        <v>285</v>
      </c>
      <c r="C118" s="247"/>
      <c r="D118" s="247"/>
      <c r="E118" s="247"/>
      <c r="F118" s="247"/>
      <c r="G118" s="247"/>
      <c r="H118" s="247"/>
      <c r="I118" s="247"/>
    </row>
    <row r="119" spans="1:9" ht="20.100000000000001" customHeight="1" x14ac:dyDescent="0.2">
      <c r="A119" s="229">
        <v>18</v>
      </c>
      <c r="B119" s="237" t="s">
        <v>1008</v>
      </c>
      <c r="C119" s="245" t="e">
        <f>+data!M689</f>
        <v>#DIV/0!</v>
      </c>
      <c r="D119" s="245" t="e">
        <f>+data!M690</f>
        <v>#DIV/0!</v>
      </c>
      <c r="E119" s="245" t="e">
        <f>+data!M691</f>
        <v>#DIV/0!</v>
      </c>
      <c r="F119" s="245" t="e">
        <f>+data!M692</f>
        <v>#DIV/0!</v>
      </c>
      <c r="G119" s="245" t="e">
        <f>+data!M693</f>
        <v>#DIV/0!</v>
      </c>
      <c r="H119" s="245" t="e">
        <f>+data!M694</f>
        <v>#DIV/0!</v>
      </c>
      <c r="I119" s="245" t="e">
        <f>+data!M695</f>
        <v>#DIV/0!</v>
      </c>
    </row>
    <row r="120" spans="1:9" ht="20.100000000000001" customHeight="1" x14ac:dyDescent="0.2">
      <c r="A120" s="229">
        <v>19</v>
      </c>
      <c r="B120" s="245" t="s">
        <v>1009</v>
      </c>
      <c r="C120" s="237">
        <f>data!X87</f>
        <v>0</v>
      </c>
      <c r="D120" s="237">
        <f>data!Y87</f>
        <v>0</v>
      </c>
      <c r="E120" s="237">
        <f>data!Z87</f>
        <v>0</v>
      </c>
      <c r="F120" s="237">
        <f>data!AA87</f>
        <v>0</v>
      </c>
      <c r="G120" s="237">
        <f>data!AB87</f>
        <v>0</v>
      </c>
      <c r="H120" s="237">
        <f>data!AC87</f>
        <v>0</v>
      </c>
      <c r="I120" s="237">
        <f>data!AD87</f>
        <v>0</v>
      </c>
    </row>
    <row r="121" spans="1:9" ht="20.100000000000001" customHeight="1" x14ac:dyDescent="0.2">
      <c r="A121" s="229">
        <v>20</v>
      </c>
      <c r="B121" s="245" t="s">
        <v>1010</v>
      </c>
      <c r="C121" s="237">
        <f>data!X88</f>
        <v>0</v>
      </c>
      <c r="D121" s="237">
        <f>data!Y88</f>
        <v>0</v>
      </c>
      <c r="E121" s="237">
        <f>data!Z88</f>
        <v>0</v>
      </c>
      <c r="F121" s="237">
        <f>data!AA88</f>
        <v>0</v>
      </c>
      <c r="G121" s="237">
        <f>data!AB88</f>
        <v>0</v>
      </c>
      <c r="H121" s="237">
        <f>data!AC88</f>
        <v>0</v>
      </c>
      <c r="I121" s="237">
        <f>data!AD88</f>
        <v>0</v>
      </c>
    </row>
    <row r="122" spans="1:9" ht="20.100000000000001" customHeight="1" x14ac:dyDescent="0.2">
      <c r="A122" s="229">
        <v>21</v>
      </c>
      <c r="B122" s="245" t="s">
        <v>1011</v>
      </c>
      <c r="C122" s="237">
        <f>data!X89</f>
        <v>0</v>
      </c>
      <c r="D122" s="237">
        <f>data!Y89</f>
        <v>0</v>
      </c>
      <c r="E122" s="237">
        <f>data!Z89</f>
        <v>0</v>
      </c>
      <c r="F122" s="237">
        <f>data!AA89</f>
        <v>0</v>
      </c>
      <c r="G122" s="237">
        <f>data!AB89</f>
        <v>0</v>
      </c>
      <c r="H122" s="237">
        <f>data!AC89</f>
        <v>0</v>
      </c>
      <c r="I122" s="237">
        <f>data!AD89</f>
        <v>0</v>
      </c>
    </row>
    <row r="123" spans="1:9" ht="20.100000000000001" customHeight="1" x14ac:dyDescent="0.2">
      <c r="A123" s="229" t="s">
        <v>1012</v>
      </c>
      <c r="B123" s="237"/>
      <c r="C123" s="247"/>
      <c r="D123" s="247"/>
      <c r="E123" s="247"/>
      <c r="F123" s="247"/>
      <c r="G123" s="247"/>
      <c r="H123" s="247"/>
      <c r="I123" s="247"/>
    </row>
    <row r="124" spans="1:9" ht="20.100000000000001" customHeight="1" x14ac:dyDescent="0.2">
      <c r="A124" s="229">
        <v>22</v>
      </c>
      <c r="B124" s="237" t="s">
        <v>1013</v>
      </c>
      <c r="C124" s="237">
        <f>data!X90</f>
        <v>2566.5650544351238</v>
      </c>
      <c r="D124" s="237">
        <f>data!Y90</f>
        <v>13867.321077993931</v>
      </c>
      <c r="E124" s="237">
        <f>data!Z90</f>
        <v>9773.764054970552</v>
      </c>
      <c r="F124" s="237">
        <f>data!AA90</f>
        <v>1321.3621274317329</v>
      </c>
      <c r="G124" s="237">
        <f>data!AB90</f>
        <v>2406.6307335356059</v>
      </c>
      <c r="H124" s="237">
        <f>data!AC90</f>
        <v>5263.8700696055685</v>
      </c>
      <c r="I124" s="237">
        <f>data!AD90</f>
        <v>0</v>
      </c>
    </row>
    <row r="125" spans="1:9" ht="20.100000000000001" customHeight="1" x14ac:dyDescent="0.2">
      <c r="A125" s="229">
        <v>23</v>
      </c>
      <c r="B125" s="237" t="s">
        <v>1014</v>
      </c>
      <c r="C125" s="237">
        <f>data!X91</f>
        <v>0</v>
      </c>
      <c r="D125" s="237">
        <f>data!Y91</f>
        <v>0</v>
      </c>
      <c r="E125" s="237">
        <f>data!Z91</f>
        <v>0</v>
      </c>
      <c r="F125" s="237">
        <f>data!AA91</f>
        <v>0</v>
      </c>
      <c r="G125" s="237">
        <f>data!AB91</f>
        <v>0</v>
      </c>
      <c r="H125" s="237">
        <f>data!AC91</f>
        <v>0</v>
      </c>
      <c r="I125" s="237">
        <f>data!AD91</f>
        <v>0</v>
      </c>
    </row>
    <row r="126" spans="1:9" ht="20.100000000000001" customHeight="1" x14ac:dyDescent="0.2">
      <c r="A126" s="229">
        <v>24</v>
      </c>
      <c r="B126" s="237" t="s">
        <v>1015</v>
      </c>
      <c r="C126" s="237">
        <f>data!X92</f>
        <v>2566.5650544351238</v>
      </c>
      <c r="D126" s="237">
        <f>data!Y92</f>
        <v>13867.321077993931</v>
      </c>
      <c r="E126" s="237">
        <f>data!Z92</f>
        <v>9773.764054970552</v>
      </c>
      <c r="F126" s="237">
        <f>data!AA92</f>
        <v>1321.3621274317329</v>
      </c>
      <c r="G126" s="237">
        <f>data!AB92</f>
        <v>2406.6307335356059</v>
      </c>
      <c r="H126" s="237">
        <f>data!AC92</f>
        <v>5263.8700696055685</v>
      </c>
      <c r="I126" s="237">
        <f>data!AD92</f>
        <v>0</v>
      </c>
    </row>
    <row r="127" spans="1:9" ht="20.100000000000001" customHeight="1" x14ac:dyDescent="0.2">
      <c r="A127" s="229">
        <v>25</v>
      </c>
      <c r="B127" s="237" t="s">
        <v>1016</v>
      </c>
      <c r="C127" s="237">
        <f>data!X93</f>
        <v>0</v>
      </c>
      <c r="D127" s="237">
        <f>data!Y93</f>
        <v>0</v>
      </c>
      <c r="E127" s="237">
        <f>data!Z93</f>
        <v>0</v>
      </c>
      <c r="F127" s="237">
        <f>data!AA93</f>
        <v>0</v>
      </c>
      <c r="G127" s="237">
        <f>data!AB93</f>
        <v>0</v>
      </c>
      <c r="H127" s="237">
        <f>data!AC93</f>
        <v>0</v>
      </c>
      <c r="I127" s="237">
        <f>data!AD93</f>
        <v>0</v>
      </c>
    </row>
    <row r="128" spans="1:9" ht="20.100000000000001" customHeight="1" x14ac:dyDescent="0.2">
      <c r="A128" s="229">
        <v>26</v>
      </c>
      <c r="B128" s="237" t="s">
        <v>293</v>
      </c>
      <c r="C128" s="244">
        <f>data!X94</f>
        <v>0</v>
      </c>
      <c r="D128" s="244">
        <f>data!Y94</f>
        <v>3.22</v>
      </c>
      <c r="E128" s="244">
        <f>data!Z94</f>
        <v>0.21</v>
      </c>
      <c r="F128" s="244">
        <f>data!AA94</f>
        <v>0</v>
      </c>
      <c r="G128" s="244">
        <f>data!AB94</f>
        <v>0</v>
      </c>
      <c r="H128" s="244">
        <f>data!AC94</f>
        <v>0</v>
      </c>
      <c r="I128" s="244">
        <f>data!AD94</f>
        <v>0</v>
      </c>
    </row>
    <row r="129" spans="1:14" ht="20.100000000000001" customHeight="1" x14ac:dyDescent="0.2">
      <c r="A129" s="230" t="s">
        <v>998</v>
      </c>
      <c r="B129" s="231"/>
      <c r="C129" s="231"/>
      <c r="D129" s="231"/>
      <c r="E129" s="231"/>
      <c r="F129" s="231"/>
      <c r="G129" s="231"/>
      <c r="H129" s="231"/>
      <c r="I129" s="230"/>
    </row>
    <row r="130" spans="1:14" ht="20.100000000000001" customHeight="1" x14ac:dyDescent="0.2">
      <c r="D130" s="233"/>
      <c r="I130" s="234" t="s">
        <v>1029</v>
      </c>
    </row>
    <row r="131" spans="1:14" ht="20.100000000000001" customHeight="1" x14ac:dyDescent="0.2">
      <c r="A131" s="233"/>
    </row>
    <row r="132" spans="1:14" ht="20.100000000000001" customHeight="1" x14ac:dyDescent="0.2">
      <c r="A132" s="235" t="str">
        <f>"Hospital: "&amp;data!C98</f>
        <v>Hospital: Island Hospital</v>
      </c>
      <c r="G132" s="236"/>
      <c r="H132" s="235" t="str">
        <f>"FYE: "&amp;data!C96</f>
        <v>FYE: 12/31/2024</v>
      </c>
    </row>
    <row r="133" spans="1:14" ht="20.100000000000001" customHeight="1" x14ac:dyDescent="0.2">
      <c r="A133" s="229">
        <v>1</v>
      </c>
      <c r="B133" s="237" t="s">
        <v>235</v>
      </c>
      <c r="C133" s="239" t="s">
        <v>63</v>
      </c>
      <c r="D133" s="239" t="s">
        <v>64</v>
      </c>
      <c r="E133" s="239" t="s">
        <v>65</v>
      </c>
      <c r="F133" s="239" t="s">
        <v>66</v>
      </c>
      <c r="G133" s="239" t="s">
        <v>67</v>
      </c>
      <c r="H133" s="239" t="s">
        <v>68</v>
      </c>
      <c r="I133" s="239" t="s">
        <v>69</v>
      </c>
    </row>
    <row r="134" spans="1:14" ht="20.100000000000001" customHeight="1" x14ac:dyDescent="0.2">
      <c r="A134" s="240">
        <v>2</v>
      </c>
      <c r="B134" s="241" t="s">
        <v>1000</v>
      </c>
      <c r="C134" s="243" t="s">
        <v>121</v>
      </c>
      <c r="D134" s="243" t="s">
        <v>122</v>
      </c>
      <c r="E134" s="243" t="s">
        <v>144</v>
      </c>
      <c r="F134" s="243"/>
      <c r="G134" s="243" t="s">
        <v>1030</v>
      </c>
      <c r="H134" s="243"/>
      <c r="I134" s="243" t="s">
        <v>148</v>
      </c>
    </row>
    <row r="135" spans="1:14" ht="20.100000000000001" customHeight="1" x14ac:dyDescent="0.2">
      <c r="A135" s="240"/>
      <c r="B135" s="241"/>
      <c r="C135" s="243" t="s">
        <v>198</v>
      </c>
      <c r="D135" s="243" t="s">
        <v>205</v>
      </c>
      <c r="E135" s="243" t="s">
        <v>197</v>
      </c>
      <c r="F135" s="243" t="s">
        <v>145</v>
      </c>
      <c r="G135" s="243" t="s">
        <v>206</v>
      </c>
      <c r="H135" s="243" t="s">
        <v>147</v>
      </c>
      <c r="I135" s="243" t="s">
        <v>198</v>
      </c>
    </row>
    <row r="136" spans="1:14" ht="20.100000000000001" customHeight="1" x14ac:dyDescent="0.2">
      <c r="A136" s="229">
        <v>3</v>
      </c>
      <c r="B136" s="237" t="s">
        <v>1004</v>
      </c>
      <c r="C136" s="239" t="s">
        <v>252</v>
      </c>
      <c r="D136" s="239" t="s">
        <v>254</v>
      </c>
      <c r="E136" s="239" t="s">
        <v>254</v>
      </c>
      <c r="F136" s="239" t="s">
        <v>255</v>
      </c>
      <c r="G136" s="238" t="s">
        <v>1031</v>
      </c>
      <c r="H136" s="239" t="s">
        <v>254</v>
      </c>
      <c r="I136" s="239" t="s">
        <v>252</v>
      </c>
    </row>
    <row r="137" spans="1:14" ht="20.100000000000001" customHeight="1" x14ac:dyDescent="0.25">
      <c r="A137" s="229">
        <v>4</v>
      </c>
      <c r="B137" s="237" t="s">
        <v>260</v>
      </c>
      <c r="C137" s="237">
        <f>data!AE59</f>
        <v>44696</v>
      </c>
      <c r="D137" s="237">
        <f>data!AF59</f>
        <v>0</v>
      </c>
      <c r="E137" s="237">
        <f>data!AG59</f>
        <v>17615</v>
      </c>
      <c r="F137" s="237">
        <f>data!AH59</f>
        <v>0</v>
      </c>
      <c r="G137" s="237">
        <f>data!AI59</f>
        <v>0</v>
      </c>
      <c r="H137" s="237">
        <f>data!AJ59</f>
        <v>97558</v>
      </c>
      <c r="I137" s="237">
        <f>data!AK59</f>
        <v>0</v>
      </c>
      <c r="K137" s="248"/>
      <c r="L137" s="250"/>
      <c r="M137" s="250"/>
      <c r="N137" s="250"/>
    </row>
    <row r="138" spans="1:14" ht="20.100000000000001" customHeight="1" x14ac:dyDescent="0.2">
      <c r="A138" s="229">
        <v>5</v>
      </c>
      <c r="B138" s="237" t="s">
        <v>261</v>
      </c>
      <c r="C138" s="244">
        <f>data!AE60</f>
        <v>16.27</v>
      </c>
      <c r="D138" s="244">
        <f>data!AF60</f>
        <v>0</v>
      </c>
      <c r="E138" s="244">
        <f>data!AG60</f>
        <v>33.65</v>
      </c>
      <c r="F138" s="244">
        <f>data!AH60</f>
        <v>0</v>
      </c>
      <c r="G138" s="244">
        <f>data!AI60</f>
        <v>0</v>
      </c>
      <c r="H138" s="244">
        <f>data!AJ60</f>
        <v>125.85</v>
      </c>
      <c r="I138" s="244">
        <f>data!AK60</f>
        <v>0</v>
      </c>
    </row>
    <row r="139" spans="1:14" ht="20.100000000000001" customHeight="1" x14ac:dyDescent="0.2">
      <c r="A139" s="229">
        <v>6</v>
      </c>
      <c r="B139" s="237" t="s">
        <v>262</v>
      </c>
      <c r="C139" s="237">
        <f>data!AE61</f>
        <v>1531735</v>
      </c>
      <c r="D139" s="237">
        <f>data!AF61</f>
        <v>0</v>
      </c>
      <c r="E139" s="237">
        <f>data!AG61</f>
        <v>3558236</v>
      </c>
      <c r="F139" s="237">
        <f>data!AH61</f>
        <v>0</v>
      </c>
      <c r="G139" s="237">
        <f>data!AI61</f>
        <v>0</v>
      </c>
      <c r="H139" s="237">
        <f>data!AJ61</f>
        <v>19099611</v>
      </c>
      <c r="I139" s="237">
        <f>data!AK61</f>
        <v>0</v>
      </c>
    </row>
    <row r="140" spans="1:14" ht="20.100000000000001" customHeight="1" x14ac:dyDescent="0.2">
      <c r="A140" s="229">
        <v>7</v>
      </c>
      <c r="B140" s="237" t="s">
        <v>10</v>
      </c>
      <c r="C140" s="237">
        <f>data!AE62</f>
        <v>344232</v>
      </c>
      <c r="D140" s="237">
        <f>data!AF62</f>
        <v>0</v>
      </c>
      <c r="E140" s="237">
        <f>data!AG62</f>
        <v>808621</v>
      </c>
      <c r="F140" s="237">
        <f>data!AH62</f>
        <v>0</v>
      </c>
      <c r="G140" s="237">
        <f>data!AI62</f>
        <v>0</v>
      </c>
      <c r="H140" s="237">
        <f>data!AJ62</f>
        <v>3271087</v>
      </c>
      <c r="I140" s="237">
        <f>data!AK62</f>
        <v>0</v>
      </c>
    </row>
    <row r="141" spans="1:14" ht="20.100000000000001" customHeight="1" x14ac:dyDescent="0.2">
      <c r="A141" s="229">
        <v>8</v>
      </c>
      <c r="B141" s="237" t="s">
        <v>263</v>
      </c>
      <c r="C141" s="237">
        <f>data!AE63</f>
        <v>63131</v>
      </c>
      <c r="D141" s="237">
        <f>data!AF63</f>
        <v>0</v>
      </c>
      <c r="E141" s="237">
        <f>data!AG63</f>
        <v>690646</v>
      </c>
      <c r="F141" s="237">
        <f>data!AH63</f>
        <v>0</v>
      </c>
      <c r="G141" s="237">
        <f>data!AI63</f>
        <v>0</v>
      </c>
      <c r="H141" s="237">
        <f>data!AJ63</f>
        <v>1685234</v>
      </c>
      <c r="I141" s="237">
        <f>data!AK63</f>
        <v>0</v>
      </c>
    </row>
    <row r="142" spans="1:14" ht="20.100000000000001" customHeight="1" x14ac:dyDescent="0.2">
      <c r="A142" s="229">
        <v>9</v>
      </c>
      <c r="B142" s="237" t="s">
        <v>264</v>
      </c>
      <c r="C142" s="237">
        <f>data!AE64</f>
        <v>27881</v>
      </c>
      <c r="D142" s="237">
        <f>data!AF64</f>
        <v>0</v>
      </c>
      <c r="E142" s="237">
        <f>data!AG64</f>
        <v>415121</v>
      </c>
      <c r="F142" s="237">
        <f>data!AH64</f>
        <v>0</v>
      </c>
      <c r="G142" s="237">
        <f>data!AI64</f>
        <v>0</v>
      </c>
      <c r="H142" s="237">
        <f>data!AJ64</f>
        <v>1415450</v>
      </c>
      <c r="I142" s="237">
        <f>data!AK64</f>
        <v>0</v>
      </c>
    </row>
    <row r="143" spans="1:14" ht="20.100000000000001" customHeight="1" x14ac:dyDescent="0.2">
      <c r="A143" s="229">
        <v>10</v>
      </c>
      <c r="B143" s="237" t="s">
        <v>520</v>
      </c>
      <c r="C143" s="237">
        <f>data!AE65</f>
        <v>0</v>
      </c>
      <c r="D143" s="237">
        <f>data!AF65</f>
        <v>0</v>
      </c>
      <c r="E143" s="237">
        <f>data!AG65</f>
        <v>2518</v>
      </c>
      <c r="F143" s="237">
        <f>data!AH65</f>
        <v>0</v>
      </c>
      <c r="G143" s="237">
        <f>data!AI65</f>
        <v>0</v>
      </c>
      <c r="H143" s="237">
        <f>data!AJ65</f>
        <v>29434</v>
      </c>
      <c r="I143" s="237">
        <f>data!AK65</f>
        <v>0</v>
      </c>
    </row>
    <row r="144" spans="1:14" ht="20.100000000000001" customHeight="1" x14ac:dyDescent="0.2">
      <c r="A144" s="229">
        <v>11</v>
      </c>
      <c r="B144" s="237" t="s">
        <v>521</v>
      </c>
      <c r="C144" s="237">
        <f>data!AE66</f>
        <v>0</v>
      </c>
      <c r="D144" s="237">
        <f>data!AF66</f>
        <v>0</v>
      </c>
      <c r="E144" s="237">
        <f>data!AG66</f>
        <v>65747</v>
      </c>
      <c r="F144" s="237">
        <f>data!AH66</f>
        <v>0</v>
      </c>
      <c r="G144" s="237">
        <f>data!AI66</f>
        <v>0</v>
      </c>
      <c r="H144" s="237">
        <f>data!AJ66</f>
        <v>1601377</v>
      </c>
      <c r="I144" s="237">
        <f>data!AK66</f>
        <v>0</v>
      </c>
    </row>
    <row r="145" spans="1:9" ht="20.100000000000001" customHeight="1" x14ac:dyDescent="0.2">
      <c r="A145" s="229">
        <v>12</v>
      </c>
      <c r="B145" s="237" t="s">
        <v>15</v>
      </c>
      <c r="C145" s="237">
        <f>data!AE67</f>
        <v>42764</v>
      </c>
      <c r="D145" s="237">
        <f>data!AF67</f>
        <v>0</v>
      </c>
      <c r="E145" s="237">
        <f>data!AG67</f>
        <v>171325</v>
      </c>
      <c r="F145" s="237">
        <f>data!AH67</f>
        <v>0</v>
      </c>
      <c r="G145" s="237">
        <f>data!AI67</f>
        <v>0</v>
      </c>
      <c r="H145" s="237">
        <f>data!AJ67</f>
        <v>342201</v>
      </c>
      <c r="I145" s="237">
        <f>data!AK67</f>
        <v>0</v>
      </c>
    </row>
    <row r="146" spans="1:9" ht="20.100000000000001" customHeight="1" x14ac:dyDescent="0.2">
      <c r="A146" s="229">
        <v>13</v>
      </c>
      <c r="B146" s="237" t="s">
        <v>1005</v>
      </c>
      <c r="C146" s="237">
        <f>data!AE68</f>
        <v>0</v>
      </c>
      <c r="D146" s="237">
        <f>data!AF68</f>
        <v>0</v>
      </c>
      <c r="E146" s="237">
        <f>data!AG68</f>
        <v>0</v>
      </c>
      <c r="F146" s="237">
        <f>data!AH68</f>
        <v>0</v>
      </c>
      <c r="G146" s="237">
        <f>data!AI68</f>
        <v>0</v>
      </c>
      <c r="H146" s="237">
        <f>data!AJ68</f>
        <v>57369</v>
      </c>
      <c r="I146" s="237">
        <f>data!AK68</f>
        <v>0</v>
      </c>
    </row>
    <row r="147" spans="1:9" ht="20.100000000000001" customHeight="1" x14ac:dyDescent="0.2">
      <c r="A147" s="229">
        <v>14</v>
      </c>
      <c r="B147" s="237" t="s">
        <v>1006</v>
      </c>
      <c r="C147" s="237">
        <f>data!AE69</f>
        <v>20241</v>
      </c>
      <c r="D147" s="237">
        <f>data!AF69</f>
        <v>0</v>
      </c>
      <c r="E147" s="237">
        <f>data!AG69</f>
        <v>347496</v>
      </c>
      <c r="F147" s="237">
        <f>data!AH69</f>
        <v>0</v>
      </c>
      <c r="G147" s="237">
        <f>data!AI69</f>
        <v>0</v>
      </c>
      <c r="H147" s="237">
        <f>data!AJ69</f>
        <v>646075</v>
      </c>
      <c r="I147" s="237">
        <f>data!AK69</f>
        <v>0</v>
      </c>
    </row>
    <row r="148" spans="1:9" ht="20.100000000000001" customHeight="1" x14ac:dyDescent="0.2">
      <c r="A148" s="229">
        <v>15</v>
      </c>
      <c r="B148" s="237" t="s">
        <v>283</v>
      </c>
      <c r="C148" s="237">
        <f>-data!AE84</f>
        <v>0</v>
      </c>
      <c r="D148" s="237">
        <f>-data!AF84</f>
        <v>0</v>
      </c>
      <c r="E148" s="237">
        <f>-data!AG84</f>
        <v>0</v>
      </c>
      <c r="F148" s="237">
        <f>-data!AH84</f>
        <v>0</v>
      </c>
      <c r="G148" s="237">
        <f>-data!AI84</f>
        <v>0</v>
      </c>
      <c r="H148" s="237">
        <f>-data!AJ84</f>
        <v>0</v>
      </c>
      <c r="I148" s="237">
        <f>-data!AK84</f>
        <v>0</v>
      </c>
    </row>
    <row r="149" spans="1:9" ht="20.100000000000001" customHeight="1" x14ac:dyDescent="0.2">
      <c r="A149" s="229">
        <v>16</v>
      </c>
      <c r="B149" s="245" t="s">
        <v>1007</v>
      </c>
      <c r="C149" s="237">
        <f>data!AE85</f>
        <v>2029984</v>
      </c>
      <c r="D149" s="237">
        <f>data!AF85</f>
        <v>0</v>
      </c>
      <c r="E149" s="237">
        <f>data!AG85</f>
        <v>6059710</v>
      </c>
      <c r="F149" s="237">
        <f>data!AH85</f>
        <v>0</v>
      </c>
      <c r="G149" s="237">
        <f>data!AI85</f>
        <v>0</v>
      </c>
      <c r="H149" s="237">
        <f>data!AJ85</f>
        <v>28147838</v>
      </c>
      <c r="I149" s="237">
        <f>data!AK85</f>
        <v>0</v>
      </c>
    </row>
    <row r="150" spans="1:9" ht="20.100000000000001" customHeight="1" x14ac:dyDescent="0.2">
      <c r="A150" s="229">
        <v>17</v>
      </c>
      <c r="B150" s="237" t="s">
        <v>285</v>
      </c>
      <c r="C150" s="247"/>
      <c r="D150" s="247"/>
      <c r="E150" s="247"/>
      <c r="F150" s="247"/>
      <c r="G150" s="247"/>
      <c r="H150" s="247"/>
      <c r="I150" s="247"/>
    </row>
    <row r="151" spans="1:9" ht="20.100000000000001" customHeight="1" x14ac:dyDescent="0.2">
      <c r="A151" s="229">
        <v>18</v>
      </c>
      <c r="B151" s="237" t="s">
        <v>1008</v>
      </c>
      <c r="C151" s="245" t="e">
        <f>+data!M696</f>
        <v>#DIV/0!</v>
      </c>
      <c r="D151" s="245" t="e">
        <f>+data!M697</f>
        <v>#DIV/0!</v>
      </c>
      <c r="E151" s="245" t="e">
        <f>+data!M698</f>
        <v>#DIV/0!</v>
      </c>
      <c r="F151" s="245" t="e">
        <f>+data!M699</f>
        <v>#DIV/0!</v>
      </c>
      <c r="G151" s="245" t="e">
        <f>+data!M700</f>
        <v>#DIV/0!</v>
      </c>
      <c r="H151" s="245" t="e">
        <f>+data!M701</f>
        <v>#DIV/0!</v>
      </c>
      <c r="I151" s="245" t="e">
        <f>+data!M702</f>
        <v>#DIV/0!</v>
      </c>
    </row>
    <row r="152" spans="1:9" ht="20.100000000000001" customHeight="1" x14ac:dyDescent="0.2">
      <c r="A152" s="229">
        <v>19</v>
      </c>
      <c r="B152" s="245" t="s">
        <v>1009</v>
      </c>
      <c r="C152" s="237">
        <f>data!AE87</f>
        <v>0</v>
      </c>
      <c r="D152" s="237">
        <f>data!AF87</f>
        <v>0</v>
      </c>
      <c r="E152" s="237">
        <f>data!AG87</f>
        <v>0</v>
      </c>
      <c r="F152" s="237">
        <f>data!AH87</f>
        <v>0</v>
      </c>
      <c r="G152" s="237">
        <f>data!AI87</f>
        <v>0</v>
      </c>
      <c r="H152" s="237">
        <f>data!AJ87</f>
        <v>0</v>
      </c>
      <c r="I152" s="237">
        <f>data!AK87</f>
        <v>0</v>
      </c>
    </row>
    <row r="153" spans="1:9" ht="20.100000000000001" customHeight="1" x14ac:dyDescent="0.2">
      <c r="A153" s="229">
        <v>20</v>
      </c>
      <c r="B153" s="245" t="s">
        <v>1010</v>
      </c>
      <c r="C153" s="237">
        <f>data!AE88</f>
        <v>0</v>
      </c>
      <c r="D153" s="237">
        <f>data!AF88</f>
        <v>0</v>
      </c>
      <c r="E153" s="237">
        <f>data!AG88</f>
        <v>0</v>
      </c>
      <c r="F153" s="237">
        <f>data!AH88</f>
        <v>0</v>
      </c>
      <c r="G153" s="237">
        <f>data!AI88</f>
        <v>0</v>
      </c>
      <c r="H153" s="237">
        <f>data!AJ88</f>
        <v>0</v>
      </c>
      <c r="I153" s="237">
        <f>data!AK88</f>
        <v>0</v>
      </c>
    </row>
    <row r="154" spans="1:9" ht="20.100000000000001" customHeight="1" x14ac:dyDescent="0.2">
      <c r="A154" s="229">
        <v>21</v>
      </c>
      <c r="B154" s="245" t="s">
        <v>1011</v>
      </c>
      <c r="C154" s="237">
        <f>data!AE89</f>
        <v>0</v>
      </c>
      <c r="D154" s="237">
        <f>data!AF89</f>
        <v>0</v>
      </c>
      <c r="E154" s="237">
        <f>data!AG89</f>
        <v>0</v>
      </c>
      <c r="F154" s="237">
        <f>data!AH89</f>
        <v>0</v>
      </c>
      <c r="G154" s="237">
        <f>data!AI89</f>
        <v>0</v>
      </c>
      <c r="H154" s="237">
        <f>data!AJ89</f>
        <v>0</v>
      </c>
      <c r="I154" s="237">
        <f>data!AK89</f>
        <v>0</v>
      </c>
    </row>
    <row r="155" spans="1:9" ht="20.100000000000001" customHeight="1" x14ac:dyDescent="0.2">
      <c r="A155" s="229" t="s">
        <v>1012</v>
      </c>
      <c r="B155" s="237"/>
      <c r="C155" s="247"/>
      <c r="D155" s="247"/>
      <c r="E155" s="247"/>
      <c r="F155" s="247"/>
      <c r="G155" s="247"/>
      <c r="H155" s="247"/>
      <c r="I155" s="247"/>
    </row>
    <row r="156" spans="1:9" ht="20.100000000000001" customHeight="1" x14ac:dyDescent="0.2">
      <c r="A156" s="229">
        <v>22</v>
      </c>
      <c r="B156" s="237" t="s">
        <v>1013</v>
      </c>
      <c r="C156" s="237">
        <f>data!AE90</f>
        <v>9392.9680528288427</v>
      </c>
      <c r="D156" s="237">
        <f>data!AF90</f>
        <v>0</v>
      </c>
      <c r="E156" s="237">
        <f>data!AG90</f>
        <v>9012.1720506871316</v>
      </c>
      <c r="F156" s="237">
        <f>data!AH90</f>
        <v>0</v>
      </c>
      <c r="G156" s="237">
        <f>data!AI90</f>
        <v>0</v>
      </c>
      <c r="H156" s="237">
        <f>data!AJ90</f>
        <v>51063.474567196143</v>
      </c>
      <c r="I156" s="237">
        <f>data!AK90</f>
        <v>0</v>
      </c>
    </row>
    <row r="157" spans="1:9" ht="20.100000000000001" customHeight="1" x14ac:dyDescent="0.2">
      <c r="A157" s="229">
        <v>23</v>
      </c>
      <c r="B157" s="237" t="s">
        <v>1014</v>
      </c>
      <c r="C157" s="237">
        <f>data!AE91</f>
        <v>0</v>
      </c>
      <c r="D157" s="237">
        <f>data!AF91</f>
        <v>0</v>
      </c>
      <c r="E157" s="237">
        <f>data!AG91</f>
        <v>0</v>
      </c>
      <c r="F157" s="237">
        <f>data!AH91</f>
        <v>0</v>
      </c>
      <c r="G157" s="237">
        <f>data!AI91</f>
        <v>0</v>
      </c>
      <c r="H157" s="237">
        <f>data!AJ91</f>
        <v>0</v>
      </c>
      <c r="I157" s="237">
        <f>data!AK91</f>
        <v>0</v>
      </c>
    </row>
    <row r="158" spans="1:9" ht="20.100000000000001" customHeight="1" x14ac:dyDescent="0.2">
      <c r="A158" s="229">
        <v>24</v>
      </c>
      <c r="B158" s="237" t="s">
        <v>1015</v>
      </c>
      <c r="C158" s="237">
        <f>data!AE92</f>
        <v>9392.9680528288427</v>
      </c>
      <c r="D158" s="237">
        <f>data!AF92</f>
        <v>0</v>
      </c>
      <c r="E158" s="237">
        <f>data!AG92</f>
        <v>9012.1720506871316</v>
      </c>
      <c r="F158" s="237">
        <f>data!AH92</f>
        <v>0</v>
      </c>
      <c r="G158" s="237">
        <f>data!AI92</f>
        <v>0</v>
      </c>
      <c r="H158" s="237">
        <f>data!AJ92</f>
        <v>34541</v>
      </c>
      <c r="I158" s="237">
        <f>data!AK92</f>
        <v>0</v>
      </c>
    </row>
    <row r="159" spans="1:9" ht="20.100000000000001" customHeight="1" x14ac:dyDescent="0.2">
      <c r="A159" s="229">
        <v>25</v>
      </c>
      <c r="B159" s="237" t="s">
        <v>1016</v>
      </c>
      <c r="C159" s="237">
        <f>data!AE93</f>
        <v>0</v>
      </c>
      <c r="D159" s="237">
        <f>data!AF93</f>
        <v>0</v>
      </c>
      <c r="E159" s="237">
        <f>data!AG93</f>
        <v>0</v>
      </c>
      <c r="F159" s="237">
        <f>data!AH93</f>
        <v>0</v>
      </c>
      <c r="G159" s="237">
        <f>data!AI93</f>
        <v>0</v>
      </c>
      <c r="H159" s="237">
        <f>data!AJ93</f>
        <v>0</v>
      </c>
      <c r="I159" s="237">
        <f>data!AK93</f>
        <v>0</v>
      </c>
    </row>
    <row r="160" spans="1:9" ht="20.100000000000001" customHeight="1" x14ac:dyDescent="0.2">
      <c r="A160" s="229">
        <v>26</v>
      </c>
      <c r="B160" s="237" t="s">
        <v>293</v>
      </c>
      <c r="C160" s="244">
        <f>data!AE94</f>
        <v>0</v>
      </c>
      <c r="D160" s="244">
        <f>data!AF94</f>
        <v>0</v>
      </c>
      <c r="E160" s="244">
        <f>data!AG94</f>
        <v>18.649999999999999</v>
      </c>
      <c r="F160" s="244">
        <f>data!AH94</f>
        <v>0</v>
      </c>
      <c r="G160" s="244">
        <f>data!AI94</f>
        <v>0</v>
      </c>
      <c r="H160" s="244">
        <f>data!AJ94</f>
        <v>15.83</v>
      </c>
      <c r="I160" s="244">
        <f>data!AK94</f>
        <v>0</v>
      </c>
    </row>
    <row r="161" spans="1:9" ht="20.100000000000001" customHeight="1" x14ac:dyDescent="0.2">
      <c r="A161" s="230" t="s">
        <v>998</v>
      </c>
      <c r="B161" s="231"/>
      <c r="C161" s="231"/>
      <c r="D161" s="231"/>
      <c r="E161" s="231"/>
      <c r="F161" s="231"/>
      <c r="G161" s="231"/>
      <c r="H161" s="231"/>
      <c r="I161" s="230"/>
    </row>
    <row r="162" spans="1:9" ht="20.100000000000001" customHeight="1" x14ac:dyDescent="0.2">
      <c r="D162" s="233"/>
      <c r="I162" s="234" t="s">
        <v>1032</v>
      </c>
    </row>
    <row r="163" spans="1:9" ht="20.100000000000001" customHeight="1" x14ac:dyDescent="0.2">
      <c r="A163" s="233"/>
    </row>
    <row r="164" spans="1:9" ht="20.100000000000001" customHeight="1" x14ac:dyDescent="0.2">
      <c r="A164" s="235" t="str">
        <f>"Hospital: "&amp;data!C98</f>
        <v>Hospital: Island Hospital</v>
      </c>
      <c r="G164" s="236"/>
      <c r="H164" s="235" t="str">
        <f>"FYE: "&amp;data!C96</f>
        <v>FYE: 12/31/2024</v>
      </c>
    </row>
    <row r="165" spans="1:9" ht="20.100000000000001" customHeight="1" x14ac:dyDescent="0.2">
      <c r="A165" s="229">
        <v>1</v>
      </c>
      <c r="B165" s="237" t="s">
        <v>235</v>
      </c>
      <c r="C165" s="239" t="s">
        <v>70</v>
      </c>
      <c r="D165" s="239" t="s">
        <v>71</v>
      </c>
      <c r="E165" s="239" t="s">
        <v>72</v>
      </c>
      <c r="F165" s="239" t="s">
        <v>73</v>
      </c>
      <c r="G165" s="239" t="s">
        <v>74</v>
      </c>
      <c r="H165" s="239" t="s">
        <v>75</v>
      </c>
      <c r="I165" s="239" t="s">
        <v>76</v>
      </c>
    </row>
    <row r="166" spans="1:9" ht="20.100000000000001" customHeight="1" x14ac:dyDescent="0.2">
      <c r="A166" s="240">
        <v>2</v>
      </c>
      <c r="B166" s="241" t="s">
        <v>1000</v>
      </c>
      <c r="C166" s="243" t="s">
        <v>149</v>
      </c>
      <c r="D166" s="243" t="s">
        <v>150</v>
      </c>
      <c r="E166" s="243" t="s">
        <v>136</v>
      </c>
      <c r="F166" s="243" t="s">
        <v>151</v>
      </c>
      <c r="G166" s="243" t="s">
        <v>1033</v>
      </c>
      <c r="H166" s="243" t="s">
        <v>153</v>
      </c>
      <c r="I166" s="243" t="s">
        <v>154</v>
      </c>
    </row>
    <row r="167" spans="1:9" ht="20.100000000000001" customHeight="1" x14ac:dyDescent="0.2">
      <c r="A167" s="240"/>
      <c r="B167" s="241"/>
      <c r="C167" s="243" t="s">
        <v>198</v>
      </c>
      <c r="D167" s="243" t="s">
        <v>198</v>
      </c>
      <c r="E167" s="243" t="s">
        <v>1034</v>
      </c>
      <c r="F167" s="243" t="s">
        <v>208</v>
      </c>
      <c r="G167" s="243" t="s">
        <v>147</v>
      </c>
      <c r="H167" s="242" t="s">
        <v>1035</v>
      </c>
      <c r="I167" s="243" t="s">
        <v>195</v>
      </c>
    </row>
    <row r="168" spans="1:9" ht="20.100000000000001" customHeight="1" x14ac:dyDescent="0.2">
      <c r="A168" s="229">
        <v>3</v>
      </c>
      <c r="B168" s="237" t="s">
        <v>1004</v>
      </c>
      <c r="C168" s="239" t="s">
        <v>252</v>
      </c>
      <c r="D168" s="239" t="s">
        <v>252</v>
      </c>
      <c r="E168" s="239" t="s">
        <v>243</v>
      </c>
      <c r="F168" s="239" t="s">
        <v>253</v>
      </c>
      <c r="G168" s="239" t="s">
        <v>254</v>
      </c>
      <c r="H168" s="239" t="s">
        <v>255</v>
      </c>
      <c r="I168" s="239" t="s">
        <v>254</v>
      </c>
    </row>
    <row r="169" spans="1:9" ht="20.100000000000001" customHeight="1" x14ac:dyDescent="0.2">
      <c r="A169" s="229">
        <v>4</v>
      </c>
      <c r="B169" s="237" t="s">
        <v>260</v>
      </c>
      <c r="C169" s="237">
        <f>data!AL59</f>
        <v>2342</v>
      </c>
      <c r="D169" s="237">
        <f>data!AM59</f>
        <v>0</v>
      </c>
      <c r="E169" s="237">
        <f>data!AN59</f>
        <v>0</v>
      </c>
      <c r="F169" s="237">
        <f>data!AO59</f>
        <v>0</v>
      </c>
      <c r="G169" s="237">
        <f>data!AP59</f>
        <v>0</v>
      </c>
      <c r="H169" s="237">
        <f>data!AQ59</f>
        <v>0</v>
      </c>
      <c r="I169" s="237">
        <f>data!AR59</f>
        <v>0</v>
      </c>
    </row>
    <row r="170" spans="1:9" ht="20.100000000000001" customHeight="1" x14ac:dyDescent="0.2">
      <c r="A170" s="229">
        <v>5</v>
      </c>
      <c r="B170" s="237" t="s">
        <v>261</v>
      </c>
      <c r="C170" s="244">
        <f>data!AL60</f>
        <v>1.99</v>
      </c>
      <c r="D170" s="244">
        <f>data!AM60</f>
        <v>0</v>
      </c>
      <c r="E170" s="244">
        <f>data!AN60</f>
        <v>0</v>
      </c>
      <c r="F170" s="244">
        <f>data!AO60</f>
        <v>0</v>
      </c>
      <c r="G170" s="244">
        <f>data!AP60</f>
        <v>0</v>
      </c>
      <c r="H170" s="244">
        <f>data!AQ60</f>
        <v>0</v>
      </c>
      <c r="I170" s="244">
        <f>data!AR60</f>
        <v>0</v>
      </c>
    </row>
    <row r="171" spans="1:9" ht="20.100000000000001" customHeight="1" x14ac:dyDescent="0.2">
      <c r="A171" s="229">
        <v>6</v>
      </c>
      <c r="B171" s="237" t="s">
        <v>262</v>
      </c>
      <c r="C171" s="237">
        <f>data!AL61</f>
        <v>204817</v>
      </c>
      <c r="D171" s="237">
        <f>data!AM61</f>
        <v>0</v>
      </c>
      <c r="E171" s="237">
        <f>data!AN61</f>
        <v>0</v>
      </c>
      <c r="F171" s="237">
        <f>data!AO61</f>
        <v>0</v>
      </c>
      <c r="G171" s="237">
        <f>data!AP61</f>
        <v>0</v>
      </c>
      <c r="H171" s="237">
        <f>data!AQ61</f>
        <v>0</v>
      </c>
      <c r="I171" s="237">
        <f>data!AR61</f>
        <v>0</v>
      </c>
    </row>
    <row r="172" spans="1:9" ht="20.100000000000001" customHeight="1" x14ac:dyDescent="0.2">
      <c r="A172" s="229">
        <v>7</v>
      </c>
      <c r="B172" s="237" t="s">
        <v>10</v>
      </c>
      <c r="C172" s="237">
        <f>data!AL62</f>
        <v>33518</v>
      </c>
      <c r="D172" s="237">
        <f>data!AM62</f>
        <v>0</v>
      </c>
      <c r="E172" s="237">
        <f>data!AN62</f>
        <v>0</v>
      </c>
      <c r="F172" s="237">
        <f>data!AO62</f>
        <v>0</v>
      </c>
      <c r="G172" s="237">
        <f>data!AP62</f>
        <v>0</v>
      </c>
      <c r="H172" s="237">
        <f>data!AQ62</f>
        <v>0</v>
      </c>
      <c r="I172" s="237">
        <f>data!AR62</f>
        <v>0</v>
      </c>
    </row>
    <row r="173" spans="1:9" ht="20.100000000000001" customHeight="1" x14ac:dyDescent="0.2">
      <c r="A173" s="229">
        <v>8</v>
      </c>
      <c r="B173" s="237" t="s">
        <v>263</v>
      </c>
      <c r="C173" s="237">
        <f>data!AL63</f>
        <v>58</v>
      </c>
      <c r="D173" s="237">
        <f>data!AM63</f>
        <v>0</v>
      </c>
      <c r="E173" s="237">
        <f>data!AN63</f>
        <v>0</v>
      </c>
      <c r="F173" s="237">
        <f>data!AO63</f>
        <v>0</v>
      </c>
      <c r="G173" s="237">
        <f>data!AP63</f>
        <v>0</v>
      </c>
      <c r="H173" s="237">
        <f>data!AQ63</f>
        <v>0</v>
      </c>
      <c r="I173" s="237">
        <f>data!AR63</f>
        <v>0</v>
      </c>
    </row>
    <row r="174" spans="1:9" ht="20.100000000000001" customHeight="1" x14ac:dyDescent="0.2">
      <c r="A174" s="229">
        <v>9</v>
      </c>
      <c r="B174" s="237" t="s">
        <v>264</v>
      </c>
      <c r="C174" s="237">
        <f>data!AL64</f>
        <v>2466</v>
      </c>
      <c r="D174" s="237">
        <f>data!AM64</f>
        <v>0</v>
      </c>
      <c r="E174" s="237">
        <f>data!AN64</f>
        <v>0</v>
      </c>
      <c r="F174" s="237">
        <f>data!AO64</f>
        <v>0</v>
      </c>
      <c r="G174" s="237">
        <f>data!AP64</f>
        <v>0</v>
      </c>
      <c r="H174" s="237">
        <f>data!AQ64</f>
        <v>0</v>
      </c>
      <c r="I174" s="237">
        <f>data!AR64</f>
        <v>0</v>
      </c>
    </row>
    <row r="175" spans="1:9" ht="20.100000000000001" customHeight="1" x14ac:dyDescent="0.2">
      <c r="A175" s="229">
        <v>10</v>
      </c>
      <c r="B175" s="237" t="s">
        <v>520</v>
      </c>
      <c r="C175" s="237">
        <f>data!AL65</f>
        <v>0</v>
      </c>
      <c r="D175" s="237">
        <f>data!AM65</f>
        <v>0</v>
      </c>
      <c r="E175" s="237">
        <f>data!AN65</f>
        <v>0</v>
      </c>
      <c r="F175" s="237">
        <f>data!AO65</f>
        <v>0</v>
      </c>
      <c r="G175" s="237">
        <f>data!AP65</f>
        <v>0</v>
      </c>
      <c r="H175" s="237">
        <f>data!AQ65</f>
        <v>0</v>
      </c>
      <c r="I175" s="237">
        <f>data!AR65</f>
        <v>0</v>
      </c>
    </row>
    <row r="176" spans="1:9" ht="20.100000000000001" customHeight="1" x14ac:dyDescent="0.2">
      <c r="A176" s="229">
        <v>11</v>
      </c>
      <c r="B176" s="237" t="s">
        <v>521</v>
      </c>
      <c r="C176" s="237">
        <f>data!AL66</f>
        <v>0</v>
      </c>
      <c r="D176" s="237">
        <f>data!AM66</f>
        <v>0</v>
      </c>
      <c r="E176" s="237">
        <f>data!AN66</f>
        <v>0</v>
      </c>
      <c r="F176" s="237">
        <f>data!AO66</f>
        <v>0</v>
      </c>
      <c r="G176" s="237">
        <f>data!AP66</f>
        <v>0</v>
      </c>
      <c r="H176" s="237">
        <f>data!AQ66</f>
        <v>0</v>
      </c>
      <c r="I176" s="237">
        <f>data!AR66</f>
        <v>0</v>
      </c>
    </row>
    <row r="177" spans="1:9" ht="20.100000000000001" customHeight="1" x14ac:dyDescent="0.2">
      <c r="A177" s="229">
        <v>12</v>
      </c>
      <c r="B177" s="237" t="s">
        <v>15</v>
      </c>
      <c r="C177" s="237">
        <f>data!AL67</f>
        <v>4743</v>
      </c>
      <c r="D177" s="237">
        <f>data!AM67</f>
        <v>0</v>
      </c>
      <c r="E177" s="237">
        <f>data!AN67</f>
        <v>0</v>
      </c>
      <c r="F177" s="237">
        <f>data!AO67</f>
        <v>0</v>
      </c>
      <c r="G177" s="237">
        <f>data!AP67</f>
        <v>0</v>
      </c>
      <c r="H177" s="237">
        <f>data!AQ67</f>
        <v>0</v>
      </c>
      <c r="I177" s="237">
        <f>data!AR67</f>
        <v>0</v>
      </c>
    </row>
    <row r="178" spans="1:9" ht="20.100000000000001" customHeight="1" x14ac:dyDescent="0.2">
      <c r="A178" s="229">
        <v>13</v>
      </c>
      <c r="B178" s="237" t="s">
        <v>1005</v>
      </c>
      <c r="C178" s="237">
        <f>data!AL68</f>
        <v>0</v>
      </c>
      <c r="D178" s="237">
        <f>data!AM68</f>
        <v>0</v>
      </c>
      <c r="E178" s="237">
        <f>data!AN68</f>
        <v>0</v>
      </c>
      <c r="F178" s="237">
        <f>data!AO68</f>
        <v>0</v>
      </c>
      <c r="G178" s="237">
        <f>data!AP68</f>
        <v>0</v>
      </c>
      <c r="H178" s="237">
        <f>data!AQ68</f>
        <v>0</v>
      </c>
      <c r="I178" s="237">
        <f>data!AR68</f>
        <v>0</v>
      </c>
    </row>
    <row r="179" spans="1:9" ht="20.100000000000001" customHeight="1" x14ac:dyDescent="0.2">
      <c r="A179" s="229">
        <v>14</v>
      </c>
      <c r="B179" s="237" t="s">
        <v>1006</v>
      </c>
      <c r="C179" s="237">
        <f>data!AL69</f>
        <v>5807</v>
      </c>
      <c r="D179" s="237">
        <f>data!AM69</f>
        <v>0</v>
      </c>
      <c r="E179" s="237">
        <f>data!AN69</f>
        <v>0</v>
      </c>
      <c r="F179" s="237">
        <f>data!AO69</f>
        <v>0</v>
      </c>
      <c r="G179" s="237">
        <f>data!AP69</f>
        <v>0</v>
      </c>
      <c r="H179" s="237">
        <f>data!AQ69</f>
        <v>0</v>
      </c>
      <c r="I179" s="237">
        <f>data!AR69</f>
        <v>0</v>
      </c>
    </row>
    <row r="180" spans="1:9" ht="20.100000000000001" customHeight="1" x14ac:dyDescent="0.2">
      <c r="A180" s="229">
        <v>15</v>
      </c>
      <c r="B180" s="237" t="s">
        <v>283</v>
      </c>
      <c r="C180" s="237">
        <f>-data!AL84</f>
        <v>0</v>
      </c>
      <c r="D180" s="237">
        <f>-data!AM84</f>
        <v>0</v>
      </c>
      <c r="E180" s="237">
        <f>-data!AN84</f>
        <v>0</v>
      </c>
      <c r="F180" s="237">
        <f>-data!AO84</f>
        <v>0</v>
      </c>
      <c r="G180" s="237">
        <f>-data!AP84</f>
        <v>0</v>
      </c>
      <c r="H180" s="237">
        <f>-data!AQ84</f>
        <v>0</v>
      </c>
      <c r="I180" s="237">
        <f>-data!AR84</f>
        <v>0</v>
      </c>
    </row>
    <row r="181" spans="1:9" ht="20.100000000000001" customHeight="1" x14ac:dyDescent="0.2">
      <c r="A181" s="229">
        <v>16</v>
      </c>
      <c r="B181" s="245" t="s">
        <v>1007</v>
      </c>
      <c r="C181" s="237">
        <f>data!AL85</f>
        <v>251409</v>
      </c>
      <c r="D181" s="237">
        <f>data!AM85</f>
        <v>0</v>
      </c>
      <c r="E181" s="237">
        <f>data!AN85</f>
        <v>0</v>
      </c>
      <c r="F181" s="237">
        <f>data!AO85</f>
        <v>0</v>
      </c>
      <c r="G181" s="237">
        <f>data!AP85</f>
        <v>0</v>
      </c>
      <c r="H181" s="237">
        <f>data!AQ85</f>
        <v>0</v>
      </c>
      <c r="I181" s="237">
        <f>data!AR85</f>
        <v>0</v>
      </c>
    </row>
    <row r="182" spans="1:9" ht="20.100000000000001" customHeight="1" x14ac:dyDescent="0.2">
      <c r="A182" s="229">
        <v>17</v>
      </c>
      <c r="B182" s="237" t="s">
        <v>285</v>
      </c>
      <c r="C182" s="247"/>
      <c r="D182" s="247"/>
      <c r="E182" s="247"/>
      <c r="F182" s="247"/>
      <c r="G182" s="247"/>
      <c r="H182" s="247"/>
      <c r="I182" s="247"/>
    </row>
    <row r="183" spans="1:9" ht="20.100000000000001" customHeight="1" x14ac:dyDescent="0.2">
      <c r="A183" s="229">
        <v>18</v>
      </c>
      <c r="B183" s="237" t="s">
        <v>1008</v>
      </c>
      <c r="C183" s="245" t="e">
        <f>+data!M703</f>
        <v>#DIV/0!</v>
      </c>
      <c r="D183" s="245" t="e">
        <f>+data!M704</f>
        <v>#DIV/0!</v>
      </c>
      <c r="E183" s="245" t="e">
        <f>+data!M705</f>
        <v>#DIV/0!</v>
      </c>
      <c r="F183" s="245" t="e">
        <f>+data!M706</f>
        <v>#DIV/0!</v>
      </c>
      <c r="G183" s="245" t="e">
        <f>+data!M707</f>
        <v>#DIV/0!</v>
      </c>
      <c r="H183" s="245" t="e">
        <f>+data!M708</f>
        <v>#DIV/0!</v>
      </c>
      <c r="I183" s="245" t="e">
        <f>+data!M709</f>
        <v>#DIV/0!</v>
      </c>
    </row>
    <row r="184" spans="1:9" ht="20.100000000000001" customHeight="1" x14ac:dyDescent="0.2">
      <c r="A184" s="229">
        <v>19</v>
      </c>
      <c r="B184" s="245" t="s">
        <v>1009</v>
      </c>
      <c r="C184" s="237">
        <f>data!AL87</f>
        <v>0</v>
      </c>
      <c r="D184" s="237">
        <f>data!AM87</f>
        <v>0</v>
      </c>
      <c r="E184" s="237">
        <f>data!AN87</f>
        <v>0</v>
      </c>
      <c r="F184" s="237">
        <f>data!AO87</f>
        <v>0</v>
      </c>
      <c r="G184" s="237">
        <f>data!AP87</f>
        <v>0</v>
      </c>
      <c r="H184" s="237">
        <f>data!AQ87</f>
        <v>0</v>
      </c>
      <c r="I184" s="237">
        <f>data!AR87</f>
        <v>0</v>
      </c>
    </row>
    <row r="185" spans="1:9" ht="20.100000000000001" customHeight="1" x14ac:dyDescent="0.2">
      <c r="A185" s="229">
        <v>20</v>
      </c>
      <c r="B185" s="245" t="s">
        <v>1010</v>
      </c>
      <c r="C185" s="237">
        <f>data!AL88</f>
        <v>0</v>
      </c>
      <c r="D185" s="237">
        <f>data!AM88</f>
        <v>0</v>
      </c>
      <c r="E185" s="237">
        <f>data!AN88</f>
        <v>0</v>
      </c>
      <c r="F185" s="237">
        <f>data!AO88</f>
        <v>0</v>
      </c>
      <c r="G185" s="237">
        <f>data!AP88</f>
        <v>0</v>
      </c>
      <c r="H185" s="237">
        <f>data!AQ88</f>
        <v>0</v>
      </c>
      <c r="I185" s="237">
        <f>data!AR88</f>
        <v>0</v>
      </c>
    </row>
    <row r="186" spans="1:9" ht="20.100000000000001" customHeight="1" x14ac:dyDescent="0.2">
      <c r="A186" s="229">
        <v>21</v>
      </c>
      <c r="B186" s="245" t="s">
        <v>1011</v>
      </c>
      <c r="C186" s="237">
        <f>data!AL89</f>
        <v>0</v>
      </c>
      <c r="D186" s="237">
        <f>data!AM89</f>
        <v>0</v>
      </c>
      <c r="E186" s="237">
        <f>data!AN89</f>
        <v>0</v>
      </c>
      <c r="F186" s="237">
        <f>data!AO89</f>
        <v>0</v>
      </c>
      <c r="G186" s="237">
        <f>data!AP89</f>
        <v>0</v>
      </c>
      <c r="H186" s="237">
        <f>data!AQ89</f>
        <v>0</v>
      </c>
      <c r="I186" s="237">
        <f>data!AR89</f>
        <v>0</v>
      </c>
    </row>
    <row r="187" spans="1:9" ht="20.100000000000001" customHeight="1" x14ac:dyDescent="0.2">
      <c r="A187" s="229" t="s">
        <v>1012</v>
      </c>
      <c r="B187" s="237"/>
      <c r="C187" s="247"/>
      <c r="D187" s="247"/>
      <c r="E187" s="247"/>
      <c r="F187" s="247"/>
      <c r="G187" s="247"/>
      <c r="H187" s="247"/>
      <c r="I187" s="247"/>
    </row>
    <row r="188" spans="1:9" ht="20.100000000000001" customHeight="1" x14ac:dyDescent="0.2">
      <c r="A188" s="229">
        <v>22</v>
      </c>
      <c r="B188" s="237" t="s">
        <v>1013</v>
      </c>
      <c r="C188" s="237">
        <f>data!AL90</f>
        <v>794.5943244690344</v>
      </c>
      <c r="D188" s="237">
        <f>data!AM90</f>
        <v>0</v>
      </c>
      <c r="E188" s="237">
        <f>data!AN90</f>
        <v>0</v>
      </c>
      <c r="F188" s="237">
        <f>data!AO90</f>
        <v>0</v>
      </c>
      <c r="G188" s="237">
        <f>data!AP90</f>
        <v>0</v>
      </c>
      <c r="H188" s="237">
        <f>data!AQ90</f>
        <v>0</v>
      </c>
      <c r="I188" s="237">
        <f>data!AR90</f>
        <v>0</v>
      </c>
    </row>
    <row r="189" spans="1:9" ht="20.100000000000001" customHeight="1" x14ac:dyDescent="0.2">
      <c r="A189" s="229">
        <v>23</v>
      </c>
      <c r="B189" s="237" t="s">
        <v>1014</v>
      </c>
      <c r="C189" s="237">
        <f>data!AL91</f>
        <v>0</v>
      </c>
      <c r="D189" s="237">
        <f>data!AM91</f>
        <v>0</v>
      </c>
      <c r="E189" s="237">
        <f>data!AN91</f>
        <v>0</v>
      </c>
      <c r="F189" s="237">
        <f>data!AO91</f>
        <v>0</v>
      </c>
      <c r="G189" s="237">
        <f>data!AP91</f>
        <v>0</v>
      </c>
      <c r="H189" s="237">
        <f>data!AQ91</f>
        <v>0</v>
      </c>
      <c r="I189" s="237">
        <f>data!AR91</f>
        <v>0</v>
      </c>
    </row>
    <row r="190" spans="1:9" ht="20.100000000000001" customHeight="1" x14ac:dyDescent="0.2">
      <c r="A190" s="229">
        <v>24</v>
      </c>
      <c r="B190" s="237" t="s">
        <v>1015</v>
      </c>
      <c r="C190" s="237">
        <f>data!AL92</f>
        <v>794.5943244690344</v>
      </c>
      <c r="D190" s="237">
        <f>data!AM92</f>
        <v>0</v>
      </c>
      <c r="E190" s="237">
        <f>data!AN92</f>
        <v>0</v>
      </c>
      <c r="F190" s="237">
        <f>data!AO92</f>
        <v>0</v>
      </c>
      <c r="G190" s="237">
        <f>data!AP92</f>
        <v>0</v>
      </c>
      <c r="H190" s="237">
        <f>data!AQ92</f>
        <v>0</v>
      </c>
      <c r="I190" s="237">
        <f>data!AR92</f>
        <v>0</v>
      </c>
    </row>
    <row r="191" spans="1:9" ht="20.100000000000001" customHeight="1" x14ac:dyDescent="0.2">
      <c r="A191" s="229">
        <v>25</v>
      </c>
      <c r="B191" s="237" t="s">
        <v>1016</v>
      </c>
      <c r="C191" s="237">
        <f>data!AL93</f>
        <v>0</v>
      </c>
      <c r="D191" s="237">
        <f>data!AM93</f>
        <v>0</v>
      </c>
      <c r="E191" s="237">
        <f>data!AN93</f>
        <v>0</v>
      </c>
      <c r="F191" s="237">
        <f>data!AO93</f>
        <v>0</v>
      </c>
      <c r="G191" s="237">
        <f>data!AP93</f>
        <v>0</v>
      </c>
      <c r="H191" s="237">
        <f>data!AQ93</f>
        <v>0</v>
      </c>
      <c r="I191" s="237">
        <f>data!AR93</f>
        <v>0</v>
      </c>
    </row>
    <row r="192" spans="1:9" ht="20.100000000000001" customHeight="1" x14ac:dyDescent="0.2">
      <c r="A192" s="229">
        <v>26</v>
      </c>
      <c r="B192" s="237" t="s">
        <v>293</v>
      </c>
      <c r="C192" s="244">
        <f>data!AL94</f>
        <v>0</v>
      </c>
      <c r="D192" s="244">
        <f>data!AM94</f>
        <v>0</v>
      </c>
      <c r="E192" s="244">
        <f>data!AN94</f>
        <v>0</v>
      </c>
      <c r="F192" s="244">
        <f>data!AO94</f>
        <v>0</v>
      </c>
      <c r="G192" s="244">
        <f>data!AP94</f>
        <v>0</v>
      </c>
      <c r="H192" s="244">
        <f>data!AQ94</f>
        <v>0</v>
      </c>
      <c r="I192" s="244">
        <f>data!AR94</f>
        <v>0</v>
      </c>
    </row>
    <row r="193" spans="1:9" ht="20.100000000000001" customHeight="1" x14ac:dyDescent="0.2">
      <c r="A193" s="230" t="s">
        <v>998</v>
      </c>
      <c r="B193" s="231"/>
      <c r="C193" s="231"/>
      <c r="D193" s="231"/>
      <c r="E193" s="231"/>
      <c r="F193" s="231"/>
      <c r="G193" s="231"/>
      <c r="H193" s="231"/>
      <c r="I193" s="230"/>
    </row>
    <row r="194" spans="1:9" ht="20.100000000000001" customHeight="1" x14ac:dyDescent="0.2">
      <c r="D194" s="233"/>
      <c r="I194" s="234" t="s">
        <v>1036</v>
      </c>
    </row>
    <row r="195" spans="1:9" ht="20.100000000000001" customHeight="1" x14ac:dyDescent="0.2">
      <c r="A195" s="233"/>
    </row>
    <row r="196" spans="1:9" ht="20.100000000000001" customHeight="1" x14ac:dyDescent="0.2">
      <c r="A196" s="235" t="str">
        <f>"Hospital: "&amp;data!C98</f>
        <v>Hospital: Island Hospital</v>
      </c>
      <c r="G196" s="236"/>
      <c r="H196" s="235" t="str">
        <f>"FYE: "&amp;data!C96</f>
        <v>FYE: 12/31/2024</v>
      </c>
    </row>
    <row r="197" spans="1:9" ht="20.100000000000001" customHeight="1" x14ac:dyDescent="0.2">
      <c r="A197" s="229">
        <v>1</v>
      </c>
      <c r="B197" s="237" t="s">
        <v>235</v>
      </c>
      <c r="C197" s="239" t="s">
        <v>77</v>
      </c>
      <c r="D197" s="239" t="s">
        <v>78</v>
      </c>
      <c r="E197" s="239" t="s">
        <v>79</v>
      </c>
      <c r="F197" s="239" t="s">
        <v>80</v>
      </c>
      <c r="G197" s="239" t="s">
        <v>81</v>
      </c>
      <c r="H197" s="239" t="s">
        <v>82</v>
      </c>
      <c r="I197" s="239" t="s">
        <v>83</v>
      </c>
    </row>
    <row r="198" spans="1:9" ht="20.100000000000001" customHeight="1" x14ac:dyDescent="0.2">
      <c r="A198" s="240">
        <v>2</v>
      </c>
      <c r="B198" s="241" t="s">
        <v>1000</v>
      </c>
      <c r="C198" s="243"/>
      <c r="D198" s="243" t="s">
        <v>156</v>
      </c>
      <c r="E198" s="243" t="s">
        <v>157</v>
      </c>
      <c r="F198" s="243" t="s">
        <v>158</v>
      </c>
      <c r="G198" s="243" t="s">
        <v>1037</v>
      </c>
      <c r="H198" s="243" t="s">
        <v>160</v>
      </c>
      <c r="I198" s="243"/>
    </row>
    <row r="199" spans="1:9" ht="20.100000000000001" customHeight="1" x14ac:dyDescent="0.2">
      <c r="A199" s="240"/>
      <c r="B199" s="241"/>
      <c r="C199" s="243" t="s">
        <v>155</v>
      </c>
      <c r="D199" s="243" t="s">
        <v>257</v>
      </c>
      <c r="E199" s="243" t="s">
        <v>1038</v>
      </c>
      <c r="F199" s="243" t="s">
        <v>212</v>
      </c>
      <c r="G199" s="243" t="s">
        <v>227</v>
      </c>
      <c r="H199" s="243" t="s">
        <v>214</v>
      </c>
      <c r="I199" s="243" t="s">
        <v>161</v>
      </c>
    </row>
    <row r="200" spans="1:9" ht="20.100000000000001" customHeight="1" x14ac:dyDescent="0.2">
      <c r="A200" s="229">
        <v>3</v>
      </c>
      <c r="B200" s="237" t="s">
        <v>1004</v>
      </c>
      <c r="C200" s="239" t="s">
        <v>252</v>
      </c>
      <c r="D200" s="239" t="s">
        <v>257</v>
      </c>
      <c r="E200" s="239" t="s">
        <v>254</v>
      </c>
      <c r="F200" s="249"/>
      <c r="G200" s="249"/>
      <c r="H200" s="249"/>
      <c r="I200" s="239" t="s">
        <v>258</v>
      </c>
    </row>
    <row r="201" spans="1:9" ht="20.100000000000001" customHeight="1" x14ac:dyDescent="0.2">
      <c r="A201" s="229">
        <v>4</v>
      </c>
      <c r="B201" s="237" t="s">
        <v>260</v>
      </c>
      <c r="C201" s="237">
        <f>data!AS59</f>
        <v>0</v>
      </c>
      <c r="D201" s="237">
        <f>data!AT59</f>
        <v>0</v>
      </c>
      <c r="E201" s="237">
        <f>data!AU59</f>
        <v>0</v>
      </c>
      <c r="F201" s="249"/>
      <c r="G201" s="249"/>
      <c r="H201" s="249"/>
      <c r="I201" s="237">
        <f>data!AY59</f>
        <v>29149.05</v>
      </c>
    </row>
    <row r="202" spans="1:9" ht="20.100000000000001" customHeight="1" x14ac:dyDescent="0.2">
      <c r="A202" s="229">
        <v>5</v>
      </c>
      <c r="B202" s="237" t="s">
        <v>261</v>
      </c>
      <c r="C202" s="244">
        <f>data!AS60</f>
        <v>0</v>
      </c>
      <c r="D202" s="244">
        <f>data!AT60</f>
        <v>0</v>
      </c>
      <c r="E202" s="244">
        <f>data!AU60</f>
        <v>0</v>
      </c>
      <c r="F202" s="244">
        <f>data!AV60</f>
        <v>0</v>
      </c>
      <c r="G202" s="244">
        <f>data!AW60</f>
        <v>0</v>
      </c>
      <c r="H202" s="244">
        <f>data!AX60</f>
        <v>0</v>
      </c>
      <c r="I202" s="244">
        <f>data!AY60</f>
        <v>17.09</v>
      </c>
    </row>
    <row r="203" spans="1:9" ht="20.100000000000001" customHeight="1" x14ac:dyDescent="0.2">
      <c r="A203" s="229">
        <v>6</v>
      </c>
      <c r="B203" s="237" t="s">
        <v>262</v>
      </c>
      <c r="C203" s="237">
        <f>data!AS61</f>
        <v>0</v>
      </c>
      <c r="D203" s="237">
        <f>data!AT61</f>
        <v>0</v>
      </c>
      <c r="E203" s="237">
        <f>data!AU61</f>
        <v>0</v>
      </c>
      <c r="F203" s="237">
        <f>data!AV61</f>
        <v>0</v>
      </c>
      <c r="G203" s="237">
        <f>data!AW61</f>
        <v>0</v>
      </c>
      <c r="H203" s="237">
        <f>data!AX61</f>
        <v>0</v>
      </c>
      <c r="I203" s="237">
        <f>data!AY61</f>
        <v>859843</v>
      </c>
    </row>
    <row r="204" spans="1:9" ht="20.100000000000001" customHeight="1" x14ac:dyDescent="0.2">
      <c r="A204" s="229">
        <v>7</v>
      </c>
      <c r="B204" s="237" t="s">
        <v>10</v>
      </c>
      <c r="C204" s="237">
        <f>data!AS62</f>
        <v>0</v>
      </c>
      <c r="D204" s="237">
        <f>data!AT62</f>
        <v>0</v>
      </c>
      <c r="E204" s="237">
        <f>data!AU62</f>
        <v>0</v>
      </c>
      <c r="F204" s="237">
        <f>data!AV62</f>
        <v>0</v>
      </c>
      <c r="G204" s="237">
        <f>data!AW62</f>
        <v>0</v>
      </c>
      <c r="H204" s="237">
        <f>data!AX62</f>
        <v>0</v>
      </c>
      <c r="I204" s="237">
        <f>data!AY62</f>
        <v>287304</v>
      </c>
    </row>
    <row r="205" spans="1:9" ht="20.100000000000001" customHeight="1" x14ac:dyDescent="0.2">
      <c r="A205" s="229">
        <v>8</v>
      </c>
      <c r="B205" s="237" t="s">
        <v>263</v>
      </c>
      <c r="C205" s="237">
        <f>data!AS63</f>
        <v>0</v>
      </c>
      <c r="D205" s="237">
        <f>data!AT63</f>
        <v>0</v>
      </c>
      <c r="E205" s="237">
        <f>data!AU63</f>
        <v>0</v>
      </c>
      <c r="F205" s="237">
        <f>data!AV63</f>
        <v>0</v>
      </c>
      <c r="G205" s="237">
        <f>data!AW63</f>
        <v>0</v>
      </c>
      <c r="H205" s="237">
        <f>data!AX63</f>
        <v>0</v>
      </c>
      <c r="I205" s="237">
        <f>data!AY63</f>
        <v>107596</v>
      </c>
    </row>
    <row r="206" spans="1:9" ht="20.100000000000001" customHeight="1" x14ac:dyDescent="0.2">
      <c r="A206" s="229">
        <v>9</v>
      </c>
      <c r="B206" s="237" t="s">
        <v>264</v>
      </c>
      <c r="C206" s="237">
        <f>data!AS64</f>
        <v>0</v>
      </c>
      <c r="D206" s="237">
        <f>data!AT64</f>
        <v>0</v>
      </c>
      <c r="E206" s="237">
        <f>data!AU64</f>
        <v>0</v>
      </c>
      <c r="F206" s="237">
        <f>data!AV64</f>
        <v>0</v>
      </c>
      <c r="G206" s="237">
        <f>data!AW64</f>
        <v>0</v>
      </c>
      <c r="H206" s="237">
        <f>data!AX64</f>
        <v>0</v>
      </c>
      <c r="I206" s="237">
        <f>data!AY64</f>
        <v>600175</v>
      </c>
    </row>
    <row r="207" spans="1:9" ht="20.100000000000001" customHeight="1" x14ac:dyDescent="0.2">
      <c r="A207" s="229">
        <v>10</v>
      </c>
      <c r="B207" s="237" t="s">
        <v>520</v>
      </c>
      <c r="C207" s="237">
        <f>data!AS65</f>
        <v>0</v>
      </c>
      <c r="D207" s="237">
        <f>data!AT65</f>
        <v>0</v>
      </c>
      <c r="E207" s="237">
        <f>data!AU65</f>
        <v>0</v>
      </c>
      <c r="F207" s="237">
        <f>data!AV65</f>
        <v>0</v>
      </c>
      <c r="G207" s="237">
        <f>data!AW65</f>
        <v>0</v>
      </c>
      <c r="H207" s="237">
        <f>data!AX65</f>
        <v>0</v>
      </c>
      <c r="I207" s="237">
        <f>data!AY65</f>
        <v>784</v>
      </c>
    </row>
    <row r="208" spans="1:9" ht="20.100000000000001" customHeight="1" x14ac:dyDescent="0.2">
      <c r="A208" s="229">
        <v>11</v>
      </c>
      <c r="B208" s="237" t="s">
        <v>521</v>
      </c>
      <c r="C208" s="237">
        <f>data!AS66</f>
        <v>0</v>
      </c>
      <c r="D208" s="237">
        <f>data!AT66</f>
        <v>0</v>
      </c>
      <c r="E208" s="237">
        <f>data!AU66</f>
        <v>0</v>
      </c>
      <c r="F208" s="237">
        <f>data!AV66</f>
        <v>0</v>
      </c>
      <c r="G208" s="237">
        <f>data!AW66</f>
        <v>0</v>
      </c>
      <c r="H208" s="237">
        <f>data!AX66</f>
        <v>0</v>
      </c>
      <c r="I208" s="237">
        <f>data!AY66</f>
        <v>0</v>
      </c>
    </row>
    <row r="209" spans="1:9" ht="20.100000000000001" customHeight="1" x14ac:dyDescent="0.2">
      <c r="A209" s="229">
        <v>12</v>
      </c>
      <c r="B209" s="237" t="s">
        <v>15</v>
      </c>
      <c r="C209" s="237">
        <f>data!AS67</f>
        <v>0</v>
      </c>
      <c r="D209" s="237">
        <f>data!AT67</f>
        <v>0</v>
      </c>
      <c r="E209" s="237">
        <f>data!AU67</f>
        <v>0</v>
      </c>
      <c r="F209" s="237">
        <f>data!AV67</f>
        <v>0</v>
      </c>
      <c r="G209" s="237">
        <f>data!AW67</f>
        <v>0</v>
      </c>
      <c r="H209" s="237">
        <f>data!AX67</f>
        <v>0</v>
      </c>
      <c r="I209" s="237">
        <f>data!AY67</f>
        <v>33375</v>
      </c>
    </row>
    <row r="210" spans="1:9" ht="20.100000000000001" customHeight="1" x14ac:dyDescent="0.2">
      <c r="A210" s="229">
        <v>13</v>
      </c>
      <c r="B210" s="237" t="s">
        <v>1005</v>
      </c>
      <c r="C210" s="237">
        <f>data!AS68</f>
        <v>0</v>
      </c>
      <c r="D210" s="237">
        <f>data!AT68</f>
        <v>0</v>
      </c>
      <c r="E210" s="237">
        <f>data!AU68</f>
        <v>0</v>
      </c>
      <c r="F210" s="237">
        <f>data!AV68</f>
        <v>0</v>
      </c>
      <c r="G210" s="237">
        <f>data!AW68</f>
        <v>0</v>
      </c>
      <c r="H210" s="237">
        <f>data!AX68</f>
        <v>144208</v>
      </c>
      <c r="I210" s="237">
        <f>data!AY68</f>
        <v>-689</v>
      </c>
    </row>
    <row r="211" spans="1:9" ht="20.100000000000001" customHeight="1" x14ac:dyDescent="0.2">
      <c r="A211" s="229">
        <v>14</v>
      </c>
      <c r="B211" s="237" t="s">
        <v>1006</v>
      </c>
      <c r="C211" s="237">
        <f>data!AS69</f>
        <v>0</v>
      </c>
      <c r="D211" s="237">
        <f>data!AT69</f>
        <v>0</v>
      </c>
      <c r="E211" s="237">
        <f>data!AU69</f>
        <v>0</v>
      </c>
      <c r="F211" s="237">
        <f>data!AV69</f>
        <v>0</v>
      </c>
      <c r="G211" s="237">
        <f>data!AW69</f>
        <v>0</v>
      </c>
      <c r="H211" s="237">
        <f>data!AX69</f>
        <v>46225</v>
      </c>
      <c r="I211" s="237">
        <f>data!AY69</f>
        <v>136987</v>
      </c>
    </row>
    <row r="212" spans="1:9" ht="20.100000000000001" customHeight="1" x14ac:dyDescent="0.2">
      <c r="A212" s="229">
        <v>15</v>
      </c>
      <c r="B212" s="237" t="s">
        <v>283</v>
      </c>
      <c r="C212" s="237">
        <f>-data!AS84</f>
        <v>0</v>
      </c>
      <c r="D212" s="237">
        <f>-data!AT84</f>
        <v>0</v>
      </c>
      <c r="E212" s="237">
        <f>-data!AU84</f>
        <v>0</v>
      </c>
      <c r="F212" s="237">
        <f>-data!AV84</f>
        <v>0</v>
      </c>
      <c r="G212" s="237">
        <f>-data!AW84</f>
        <v>0</v>
      </c>
      <c r="H212" s="237">
        <f>-data!AX84</f>
        <v>0</v>
      </c>
      <c r="I212" s="237">
        <f>-data!AY84</f>
        <v>0</v>
      </c>
    </row>
    <row r="213" spans="1:9" ht="20.100000000000001" customHeight="1" x14ac:dyDescent="0.2">
      <c r="A213" s="229">
        <v>16</v>
      </c>
      <c r="B213" s="245" t="s">
        <v>1007</v>
      </c>
      <c r="C213" s="237">
        <f>data!AS85</f>
        <v>0</v>
      </c>
      <c r="D213" s="237">
        <f>data!AT85</f>
        <v>0</v>
      </c>
      <c r="E213" s="237">
        <f>data!AU85</f>
        <v>0</v>
      </c>
      <c r="F213" s="237">
        <f>data!AV85</f>
        <v>0</v>
      </c>
      <c r="G213" s="237">
        <f>data!AW85</f>
        <v>0</v>
      </c>
      <c r="H213" s="237">
        <f>data!AX85</f>
        <v>190433</v>
      </c>
      <c r="I213" s="237">
        <f>data!AY85</f>
        <v>2025375</v>
      </c>
    </row>
    <row r="214" spans="1:9" ht="20.100000000000001" customHeight="1" x14ac:dyDescent="0.2">
      <c r="A214" s="229">
        <v>17</v>
      </c>
      <c r="B214" s="237" t="s">
        <v>285</v>
      </c>
      <c r="C214" s="247"/>
      <c r="D214" s="247"/>
      <c r="E214" s="247"/>
      <c r="F214" s="247"/>
      <c r="G214" s="247"/>
      <c r="H214" s="247"/>
      <c r="I214" s="247"/>
    </row>
    <row r="215" spans="1:9" ht="20.100000000000001" customHeight="1" x14ac:dyDescent="0.2">
      <c r="A215" s="229">
        <v>18</v>
      </c>
      <c r="B215" s="237" t="s">
        <v>1008</v>
      </c>
      <c r="C215" s="245" t="e">
        <f>+data!M710</f>
        <v>#DIV/0!</v>
      </c>
      <c r="D215" s="245" t="e">
        <f>+data!M711</f>
        <v>#DIV/0!</v>
      </c>
      <c r="E215" s="245" t="e">
        <f>+data!M712</f>
        <v>#DIV/0!</v>
      </c>
      <c r="F215" s="245" t="e">
        <f>+data!M713</f>
        <v>#DIV/0!</v>
      </c>
      <c r="G215" s="251"/>
      <c r="H215" s="237"/>
      <c r="I215" s="237"/>
    </row>
    <row r="216" spans="1:9" ht="20.100000000000001" customHeight="1" x14ac:dyDescent="0.2">
      <c r="A216" s="229">
        <v>19</v>
      </c>
      <c r="B216" s="245" t="s">
        <v>1009</v>
      </c>
      <c r="C216" s="237">
        <f>data!AS87</f>
        <v>0</v>
      </c>
      <c r="D216" s="237">
        <f>data!AT87</f>
        <v>0</v>
      </c>
      <c r="E216" s="237">
        <f>data!AU87</f>
        <v>0</v>
      </c>
      <c r="F216" s="237">
        <f>data!AV87</f>
        <v>0</v>
      </c>
      <c r="G216" s="252" t="str">
        <f>IF(data!AW87&gt;0,data!AW87,"")</f>
        <v>x</v>
      </c>
      <c r="H216" s="252" t="str">
        <f>IF(data!AX87&gt;0,data!AX87,"")</f>
        <v>x</v>
      </c>
      <c r="I216" s="252" t="str">
        <f>IF(data!AY87&gt;0,data!AY87,"")</f>
        <v>x</v>
      </c>
    </row>
    <row r="217" spans="1:9" ht="20.100000000000001" customHeight="1" x14ac:dyDescent="0.2">
      <c r="A217" s="229">
        <v>20</v>
      </c>
      <c r="B217" s="245" t="s">
        <v>1010</v>
      </c>
      <c r="C217" s="237">
        <f>data!AS88</f>
        <v>0</v>
      </c>
      <c r="D217" s="237">
        <f>data!AT88</f>
        <v>0</v>
      </c>
      <c r="E217" s="237">
        <f>data!AU88</f>
        <v>0</v>
      </c>
      <c r="F217" s="237">
        <f>data!AV88</f>
        <v>0</v>
      </c>
      <c r="G217" s="252" t="str">
        <f>IF(data!AW88&gt;0,data!AW88,"")</f>
        <v>x</v>
      </c>
      <c r="H217" s="252" t="str">
        <f>IF(data!AX88&gt;0,data!AX88,"")</f>
        <v>x</v>
      </c>
      <c r="I217" s="252" t="str">
        <f>IF(data!AY88&gt;0,data!AY88,"")</f>
        <v>x</v>
      </c>
    </row>
    <row r="218" spans="1:9" ht="20.100000000000001" customHeight="1" x14ac:dyDescent="0.2">
      <c r="A218" s="229">
        <v>21</v>
      </c>
      <c r="B218" s="245" t="s">
        <v>1011</v>
      </c>
      <c r="C218" s="237">
        <f>data!AS89</f>
        <v>0</v>
      </c>
      <c r="D218" s="237">
        <f>data!AT89</f>
        <v>0</v>
      </c>
      <c r="E218" s="237">
        <f>data!AU89</f>
        <v>0</v>
      </c>
      <c r="F218" s="237">
        <f>data!AV89</f>
        <v>0</v>
      </c>
      <c r="G218" s="252" t="str">
        <f>IF(data!AW89&gt;0,data!AW89,"")</f>
        <v>x</v>
      </c>
      <c r="H218" s="252" t="str">
        <f>IF(data!AX89&gt;0,data!AX89,"")</f>
        <v>x</v>
      </c>
      <c r="I218" s="252" t="str">
        <f>IF(data!AY89&gt;0,data!AY89,"")</f>
        <v>x</v>
      </c>
    </row>
    <row r="219" spans="1:9" ht="20.100000000000001" customHeight="1" x14ac:dyDescent="0.2">
      <c r="A219" s="229" t="s">
        <v>1012</v>
      </c>
      <c r="B219" s="237"/>
      <c r="C219" s="247"/>
      <c r="D219" s="247"/>
      <c r="E219" s="247"/>
      <c r="F219" s="247"/>
      <c r="G219" s="247"/>
      <c r="H219" s="247"/>
      <c r="I219" s="247"/>
    </row>
    <row r="220" spans="1:9" ht="20.100000000000001" customHeight="1" x14ac:dyDescent="0.2">
      <c r="A220" s="229">
        <v>22</v>
      </c>
      <c r="B220" s="237" t="s">
        <v>1013</v>
      </c>
      <c r="C220" s="237">
        <f>data!AS90</f>
        <v>0</v>
      </c>
      <c r="D220" s="237">
        <f>data!AT90</f>
        <v>0</v>
      </c>
      <c r="E220" s="237">
        <f>data!AU90</f>
        <v>0</v>
      </c>
      <c r="F220" s="237">
        <f>data!AV90</f>
        <v>0</v>
      </c>
      <c r="G220" s="237">
        <f>data!AW90</f>
        <v>0</v>
      </c>
      <c r="H220" s="237">
        <f>data!AX90</f>
        <v>0</v>
      </c>
      <c r="I220" s="237">
        <f>data!AY90</f>
        <v>5333.6826699982148</v>
      </c>
    </row>
    <row r="221" spans="1:9" ht="20.100000000000001" customHeight="1" x14ac:dyDescent="0.2">
      <c r="A221" s="229">
        <v>23</v>
      </c>
      <c r="B221" s="237" t="s">
        <v>1014</v>
      </c>
      <c r="C221" s="237">
        <f>data!AS91</f>
        <v>0</v>
      </c>
      <c r="D221" s="237">
        <f>data!AT91</f>
        <v>0</v>
      </c>
      <c r="E221" s="237">
        <f>data!AU91</f>
        <v>0</v>
      </c>
      <c r="F221" s="237">
        <f>data!AV91</f>
        <v>0</v>
      </c>
      <c r="G221" s="237">
        <f>data!AW91</f>
        <v>0</v>
      </c>
      <c r="H221" s="252" t="str">
        <f>IF(data!AX91&gt;0,data!AX91,"")</f>
        <v>x</v>
      </c>
      <c r="I221" s="252" t="str">
        <f>IF(data!AY91&gt;0,data!AY91,"")</f>
        <v>x</v>
      </c>
    </row>
    <row r="222" spans="1:9" ht="20.100000000000001" customHeight="1" x14ac:dyDescent="0.2">
      <c r="A222" s="229">
        <v>24</v>
      </c>
      <c r="B222" s="237" t="s">
        <v>1015</v>
      </c>
      <c r="C222" s="237">
        <f>data!AS92</f>
        <v>0</v>
      </c>
      <c r="D222" s="237">
        <f>data!AT92</f>
        <v>0</v>
      </c>
      <c r="E222" s="237">
        <f>data!AU92</f>
        <v>0</v>
      </c>
      <c r="F222" s="237">
        <f>data!AV92</f>
        <v>0</v>
      </c>
      <c r="G222" s="237">
        <f>data!AW92</f>
        <v>0</v>
      </c>
      <c r="H222" s="252" t="str">
        <f>IF(data!AX92&gt;0,data!AX92,"")</f>
        <v>x</v>
      </c>
      <c r="I222" s="252" t="str">
        <f>IF(data!AY92&gt;0,data!AY92,"")</f>
        <v>x</v>
      </c>
    </row>
    <row r="223" spans="1:9" ht="20.100000000000001" customHeight="1" x14ac:dyDescent="0.2">
      <c r="A223" s="229">
        <v>25</v>
      </c>
      <c r="B223" s="237" t="s">
        <v>1016</v>
      </c>
      <c r="C223" s="237">
        <f>data!AS93</f>
        <v>0</v>
      </c>
      <c r="D223" s="237">
        <f>data!AT93</f>
        <v>0</v>
      </c>
      <c r="E223" s="237">
        <f>data!AU93</f>
        <v>0</v>
      </c>
      <c r="F223" s="237">
        <f>data!AV93</f>
        <v>0</v>
      </c>
      <c r="G223" s="237">
        <f>data!AW93</f>
        <v>0</v>
      </c>
      <c r="H223" s="252" t="str">
        <f>IF(data!AX93&gt;0,data!AX93,"")</f>
        <v>x</v>
      </c>
      <c r="I223" s="252" t="str">
        <f>IF(data!AY93&gt;0,data!AY93,"")</f>
        <v>x</v>
      </c>
    </row>
    <row r="224" spans="1:9" ht="20.100000000000001" customHeight="1" x14ac:dyDescent="0.2">
      <c r="A224" s="229">
        <v>26</v>
      </c>
      <c r="B224" s="237" t="s">
        <v>293</v>
      </c>
      <c r="C224" s="244">
        <f>data!AS94</f>
        <v>0</v>
      </c>
      <c r="D224" s="244">
        <f>data!AT94</f>
        <v>0</v>
      </c>
      <c r="E224" s="244">
        <f>data!AU94</f>
        <v>0</v>
      </c>
      <c r="F224" s="244">
        <f>data!AV94</f>
        <v>0</v>
      </c>
      <c r="G224" s="252" t="str">
        <f>IF(data!AW94&gt;0,data!AW94,"")</f>
        <v>x</v>
      </c>
      <c r="H224" s="252" t="str">
        <f>IF(data!AX94&gt;0,data!AX94,"")</f>
        <v>x</v>
      </c>
      <c r="I224" s="252" t="str">
        <f>IF(data!AY94&gt;0,data!AY94,"")</f>
        <v>x</v>
      </c>
    </row>
    <row r="225" spans="1:9" ht="20.100000000000001" customHeight="1" x14ac:dyDescent="0.2">
      <c r="A225" s="230" t="s">
        <v>998</v>
      </c>
      <c r="B225" s="231"/>
      <c r="C225" s="231"/>
      <c r="D225" s="231"/>
      <c r="E225" s="231"/>
      <c r="F225" s="231"/>
      <c r="G225" s="231"/>
      <c r="H225" s="231"/>
      <c r="I225" s="230"/>
    </row>
    <row r="226" spans="1:9" ht="20.100000000000001" customHeight="1" x14ac:dyDescent="0.2">
      <c r="D226" s="233"/>
      <c r="I226" s="234" t="s">
        <v>1039</v>
      </c>
    </row>
    <row r="227" spans="1:9" ht="20.100000000000001" customHeight="1" x14ac:dyDescent="0.2">
      <c r="A227" s="233"/>
    </row>
    <row r="228" spans="1:9" ht="20.100000000000001" customHeight="1" x14ac:dyDescent="0.2">
      <c r="A228" s="235" t="str">
        <f>"Hospital: "&amp;data!C98</f>
        <v>Hospital: Island Hospital</v>
      </c>
      <c r="G228" s="236"/>
      <c r="H228" s="235" t="str">
        <f>"FYE: "&amp;data!C96</f>
        <v>FYE: 12/31/2024</v>
      </c>
    </row>
    <row r="229" spans="1:9" ht="20.100000000000001" customHeight="1" x14ac:dyDescent="0.2">
      <c r="A229" s="229">
        <v>1</v>
      </c>
      <c r="B229" s="237" t="s">
        <v>235</v>
      </c>
      <c r="C229" s="239" t="s">
        <v>84</v>
      </c>
      <c r="D229" s="239" t="s">
        <v>85</v>
      </c>
      <c r="E229" s="239" t="s">
        <v>86</v>
      </c>
      <c r="F229" s="239" t="s">
        <v>87</v>
      </c>
      <c r="G229" s="239" t="s">
        <v>88</v>
      </c>
      <c r="H229" s="239" t="s">
        <v>89</v>
      </c>
      <c r="I229" s="239" t="s">
        <v>90</v>
      </c>
    </row>
    <row r="230" spans="1:9" ht="20.100000000000001" customHeight="1" x14ac:dyDescent="0.2">
      <c r="A230" s="240">
        <v>2</v>
      </c>
      <c r="B230" s="241" t="s">
        <v>1000</v>
      </c>
      <c r="C230" s="243"/>
      <c r="D230" s="243" t="s">
        <v>163</v>
      </c>
      <c r="E230" s="243" t="s">
        <v>164</v>
      </c>
      <c r="F230" s="243" t="s">
        <v>133</v>
      </c>
      <c r="G230" s="243"/>
      <c r="H230" s="243"/>
      <c r="I230" s="243"/>
    </row>
    <row r="231" spans="1:9" ht="20.100000000000001" customHeight="1" x14ac:dyDescent="0.2">
      <c r="A231" s="240"/>
      <c r="B231" s="241"/>
      <c r="C231" s="243" t="s">
        <v>162</v>
      </c>
      <c r="D231" s="243" t="s">
        <v>215</v>
      </c>
      <c r="E231" s="243" t="s">
        <v>1040</v>
      </c>
      <c r="F231" s="243" t="s">
        <v>1041</v>
      </c>
      <c r="G231" s="243" t="s">
        <v>165</v>
      </c>
      <c r="H231" s="243" t="s">
        <v>166</v>
      </c>
      <c r="I231" s="243" t="s">
        <v>167</v>
      </c>
    </row>
    <row r="232" spans="1:9" ht="20.100000000000001" customHeight="1" x14ac:dyDescent="0.2">
      <c r="A232" s="229">
        <v>3</v>
      </c>
      <c r="B232" s="237" t="s">
        <v>1004</v>
      </c>
      <c r="C232" s="239" t="s">
        <v>1042</v>
      </c>
      <c r="D232" s="239" t="s">
        <v>1043</v>
      </c>
      <c r="E232" s="249"/>
      <c r="F232" s="249"/>
      <c r="G232" s="249"/>
      <c r="H232" s="239" t="s">
        <v>259</v>
      </c>
      <c r="I232" s="249"/>
    </row>
    <row r="233" spans="1:9" ht="20.100000000000001" customHeight="1" x14ac:dyDescent="0.2">
      <c r="A233" s="229">
        <v>4</v>
      </c>
      <c r="B233" s="237" t="s">
        <v>260</v>
      </c>
      <c r="C233" s="237">
        <f>data!AZ59</f>
        <v>0</v>
      </c>
      <c r="D233" s="237">
        <f>data!BA59</f>
        <v>0</v>
      </c>
      <c r="E233" s="249"/>
      <c r="F233" s="249"/>
      <c r="G233" s="249"/>
      <c r="H233" s="237">
        <f>data!BE59</f>
        <v>298704</v>
      </c>
      <c r="I233" s="249"/>
    </row>
    <row r="234" spans="1:9" ht="20.100000000000001" customHeight="1" x14ac:dyDescent="0.2">
      <c r="A234" s="229">
        <v>5</v>
      </c>
      <c r="B234" s="237" t="s">
        <v>261</v>
      </c>
      <c r="C234" s="244">
        <f>data!AZ60</f>
        <v>0</v>
      </c>
      <c r="D234" s="244">
        <f>data!BA60</f>
        <v>0</v>
      </c>
      <c r="E234" s="244">
        <f>data!BB60</f>
        <v>0</v>
      </c>
      <c r="F234" s="244">
        <f>data!BC60</f>
        <v>0</v>
      </c>
      <c r="G234" s="244">
        <f>data!BD60</f>
        <v>8.4</v>
      </c>
      <c r="H234" s="244">
        <f>data!BE60</f>
        <v>7.91</v>
      </c>
      <c r="I234" s="244">
        <f>data!BF60</f>
        <v>21.72</v>
      </c>
    </row>
    <row r="235" spans="1:9" ht="20.100000000000001" customHeight="1" x14ac:dyDescent="0.2">
      <c r="A235" s="229">
        <v>6</v>
      </c>
      <c r="B235" s="237" t="s">
        <v>262</v>
      </c>
      <c r="C235" s="237">
        <f>data!AZ61</f>
        <v>0</v>
      </c>
      <c r="D235" s="237">
        <f>data!BA61</f>
        <v>0</v>
      </c>
      <c r="E235" s="237">
        <f>data!BB61</f>
        <v>0</v>
      </c>
      <c r="F235" s="237">
        <f>data!BC61</f>
        <v>0</v>
      </c>
      <c r="G235" s="237">
        <f>data!BD61</f>
        <v>553762</v>
      </c>
      <c r="H235" s="237">
        <f>data!BE61</f>
        <v>476306</v>
      </c>
      <c r="I235" s="237">
        <f>data!BF61</f>
        <v>1053648</v>
      </c>
    </row>
    <row r="236" spans="1:9" ht="20.100000000000001" customHeight="1" x14ac:dyDescent="0.2">
      <c r="A236" s="229">
        <v>7</v>
      </c>
      <c r="B236" s="237" t="s">
        <v>10</v>
      </c>
      <c r="C236" s="237">
        <f>data!AZ62</f>
        <v>0</v>
      </c>
      <c r="D236" s="237">
        <f>data!BA62</f>
        <v>0</v>
      </c>
      <c r="E236" s="237">
        <f>data!BB62</f>
        <v>0</v>
      </c>
      <c r="F236" s="237">
        <f>data!BC62</f>
        <v>0</v>
      </c>
      <c r="G236" s="237">
        <f>data!BD62</f>
        <v>159286</v>
      </c>
      <c r="H236" s="237">
        <f>data!BE62</f>
        <v>132092</v>
      </c>
      <c r="I236" s="237">
        <f>data!BF62</f>
        <v>347097</v>
      </c>
    </row>
    <row r="237" spans="1:9" ht="20.100000000000001" customHeight="1" x14ac:dyDescent="0.2">
      <c r="A237" s="229">
        <v>8</v>
      </c>
      <c r="B237" s="237" t="s">
        <v>263</v>
      </c>
      <c r="C237" s="237">
        <f>data!AZ63</f>
        <v>0</v>
      </c>
      <c r="D237" s="237">
        <f>data!BA63</f>
        <v>0</v>
      </c>
      <c r="E237" s="237">
        <f>data!BB63</f>
        <v>0</v>
      </c>
      <c r="F237" s="237">
        <f>data!BC63</f>
        <v>0</v>
      </c>
      <c r="G237" s="237">
        <f>data!BD63</f>
        <v>116420</v>
      </c>
      <c r="H237" s="237">
        <f>data!BE63</f>
        <v>35462</v>
      </c>
      <c r="I237" s="237">
        <f>data!BF63</f>
        <v>0</v>
      </c>
    </row>
    <row r="238" spans="1:9" ht="20.100000000000001" customHeight="1" x14ac:dyDescent="0.2">
      <c r="A238" s="229">
        <v>9</v>
      </c>
      <c r="B238" s="237" t="s">
        <v>264</v>
      </c>
      <c r="C238" s="237">
        <f>data!AZ64</f>
        <v>0</v>
      </c>
      <c r="D238" s="237">
        <f>data!BA64</f>
        <v>0</v>
      </c>
      <c r="E238" s="237">
        <f>data!BB64</f>
        <v>0</v>
      </c>
      <c r="F238" s="237">
        <f>data!BC64</f>
        <v>0</v>
      </c>
      <c r="G238" s="237">
        <f>data!BD64</f>
        <v>39549</v>
      </c>
      <c r="H238" s="237">
        <f>data!BE64</f>
        <v>158662</v>
      </c>
      <c r="I238" s="237">
        <f>data!BF64</f>
        <v>241610</v>
      </c>
    </row>
    <row r="239" spans="1:9" ht="20.100000000000001" customHeight="1" x14ac:dyDescent="0.2">
      <c r="A239" s="229">
        <v>10</v>
      </c>
      <c r="B239" s="237" t="s">
        <v>520</v>
      </c>
      <c r="C239" s="237">
        <f>data!AZ65</f>
        <v>0</v>
      </c>
      <c r="D239" s="237">
        <f>data!BA65</f>
        <v>0</v>
      </c>
      <c r="E239" s="237">
        <f>data!BB65</f>
        <v>0</v>
      </c>
      <c r="F239" s="237">
        <f>data!BC65</f>
        <v>0</v>
      </c>
      <c r="G239" s="237">
        <f>data!BD65</f>
        <v>70</v>
      </c>
      <c r="H239" s="237">
        <f>data!BE65</f>
        <v>884555</v>
      </c>
      <c r="I239" s="237">
        <f>data!BF65</f>
        <v>27619</v>
      </c>
    </row>
    <row r="240" spans="1:9" ht="20.100000000000001" customHeight="1" x14ac:dyDescent="0.2">
      <c r="A240" s="229">
        <v>11</v>
      </c>
      <c r="B240" s="237" t="s">
        <v>521</v>
      </c>
      <c r="C240" s="237">
        <f>data!AZ66</f>
        <v>0</v>
      </c>
      <c r="D240" s="237">
        <f>data!BA66</f>
        <v>0</v>
      </c>
      <c r="E240" s="237">
        <f>data!BB66</f>
        <v>0</v>
      </c>
      <c r="F240" s="237">
        <f>data!BC66</f>
        <v>0</v>
      </c>
      <c r="G240" s="237">
        <f>data!BD66</f>
        <v>4812</v>
      </c>
      <c r="H240" s="237">
        <f>data!BE66</f>
        <v>164371</v>
      </c>
      <c r="I240" s="237">
        <f>data!BF66</f>
        <v>109836</v>
      </c>
    </row>
    <row r="241" spans="1:9" ht="20.100000000000001" customHeight="1" x14ac:dyDescent="0.2">
      <c r="A241" s="229">
        <v>12</v>
      </c>
      <c r="B241" s="237" t="s">
        <v>15</v>
      </c>
      <c r="C241" s="237">
        <f>data!AZ67</f>
        <v>0</v>
      </c>
      <c r="D241" s="237">
        <f>data!BA67</f>
        <v>1605</v>
      </c>
      <c r="E241" s="237">
        <f>data!BB67</f>
        <v>0</v>
      </c>
      <c r="F241" s="237">
        <f>data!BC67</f>
        <v>0</v>
      </c>
      <c r="G241" s="237">
        <f>data!BD67</f>
        <v>28649</v>
      </c>
      <c r="H241" s="237">
        <f>data!BE67</f>
        <v>224642</v>
      </c>
      <c r="I241" s="237">
        <f>data!BF67</f>
        <v>21559</v>
      </c>
    </row>
    <row r="242" spans="1:9" ht="20.100000000000001" customHeight="1" x14ac:dyDescent="0.2">
      <c r="A242" s="229">
        <v>13</v>
      </c>
      <c r="B242" s="237" t="s">
        <v>1005</v>
      </c>
      <c r="C242" s="237">
        <f>data!AZ68</f>
        <v>0</v>
      </c>
      <c r="D242" s="237">
        <f>data!BA68</f>
        <v>0</v>
      </c>
      <c r="E242" s="237">
        <f>data!BB68</f>
        <v>0</v>
      </c>
      <c r="F242" s="237">
        <f>data!BC68</f>
        <v>0</v>
      </c>
      <c r="G242" s="237">
        <f>data!BD68</f>
        <v>0</v>
      </c>
      <c r="H242" s="237">
        <f>data!BE68</f>
        <v>2424</v>
      </c>
      <c r="I242" s="237">
        <f>data!BF68</f>
        <v>0</v>
      </c>
    </row>
    <row r="243" spans="1:9" ht="20.100000000000001" customHeight="1" x14ac:dyDescent="0.2">
      <c r="A243" s="229">
        <v>14</v>
      </c>
      <c r="B243" s="237" t="s">
        <v>1006</v>
      </c>
      <c r="C243" s="237">
        <f>data!AZ69</f>
        <v>0</v>
      </c>
      <c r="D243" s="237">
        <f>data!BA69</f>
        <v>331986</v>
      </c>
      <c r="E243" s="237">
        <f>data!BB69</f>
        <v>0</v>
      </c>
      <c r="F243" s="237">
        <f>data!BC69</f>
        <v>0</v>
      </c>
      <c r="G243" s="237">
        <f>data!BD69</f>
        <v>1316</v>
      </c>
      <c r="H243" s="237">
        <f>data!BE69</f>
        <v>696278</v>
      </c>
      <c r="I243" s="237">
        <f>data!BF69</f>
        <v>207123</v>
      </c>
    </row>
    <row r="244" spans="1:9" ht="20.100000000000001" customHeight="1" x14ac:dyDescent="0.2">
      <c r="A244" s="229">
        <v>15</v>
      </c>
      <c r="B244" s="237" t="s">
        <v>283</v>
      </c>
      <c r="C244" s="237">
        <f>-data!AZ84</f>
        <v>0</v>
      </c>
      <c r="D244" s="237">
        <f>-data!BA84</f>
        <v>0</v>
      </c>
      <c r="E244" s="237">
        <f>-data!BB84</f>
        <v>0</v>
      </c>
      <c r="F244" s="237">
        <f>-data!BC84</f>
        <v>0</v>
      </c>
      <c r="G244" s="237">
        <f>-data!BD84</f>
        <v>0</v>
      </c>
      <c r="H244" s="237">
        <f>-data!BE84</f>
        <v>0</v>
      </c>
      <c r="I244" s="237">
        <f>-data!BF84</f>
        <v>0</v>
      </c>
    </row>
    <row r="245" spans="1:9" ht="20.100000000000001" customHeight="1" x14ac:dyDescent="0.2">
      <c r="A245" s="229">
        <v>16</v>
      </c>
      <c r="B245" s="245" t="s">
        <v>1007</v>
      </c>
      <c r="C245" s="237">
        <f>data!AZ85</f>
        <v>0</v>
      </c>
      <c r="D245" s="237">
        <f>data!BA85</f>
        <v>333591</v>
      </c>
      <c r="E245" s="237">
        <f>data!BB85</f>
        <v>0</v>
      </c>
      <c r="F245" s="237">
        <f>data!BC85</f>
        <v>0</v>
      </c>
      <c r="G245" s="237">
        <f>data!BD85</f>
        <v>903864</v>
      </c>
      <c r="H245" s="237">
        <f>data!BE85</f>
        <v>2774792</v>
      </c>
      <c r="I245" s="237">
        <f>data!BF85</f>
        <v>2008492</v>
      </c>
    </row>
    <row r="246" spans="1:9" ht="20.100000000000001" customHeight="1" x14ac:dyDescent="0.2">
      <c r="A246" s="229">
        <v>17</v>
      </c>
      <c r="B246" s="237" t="s">
        <v>285</v>
      </c>
      <c r="C246" s="247"/>
      <c r="D246" s="247"/>
      <c r="E246" s="247"/>
      <c r="F246" s="247"/>
      <c r="G246" s="247"/>
      <c r="H246" s="247"/>
      <c r="I246" s="247"/>
    </row>
    <row r="247" spans="1:9" ht="20.100000000000001" customHeight="1" x14ac:dyDescent="0.2">
      <c r="A247" s="229">
        <v>18</v>
      </c>
      <c r="B247" s="237" t="s">
        <v>1008</v>
      </c>
      <c r="C247" s="237"/>
      <c r="D247" s="237"/>
      <c r="E247" s="237"/>
      <c r="F247" s="237"/>
      <c r="G247" s="237"/>
      <c r="H247" s="237"/>
      <c r="I247" s="237"/>
    </row>
    <row r="248" spans="1:9" ht="20.100000000000001" customHeight="1" x14ac:dyDescent="0.2">
      <c r="A248" s="229">
        <v>19</v>
      </c>
      <c r="B248" s="245" t="s">
        <v>1009</v>
      </c>
      <c r="C248" s="252" t="str">
        <f>IF(data!AZ87&gt;0,data!AZ87,"")</f>
        <v>x</v>
      </c>
      <c r="D248" s="252" t="str">
        <f>IF(data!BA87&gt;0,data!BA87,"")</f>
        <v>x</v>
      </c>
      <c r="E248" s="252" t="str">
        <f>IF(data!BB87&gt;0,data!BB87,"")</f>
        <v>x</v>
      </c>
      <c r="F248" s="252" t="str">
        <f>IF(data!BC87&gt;0,data!BC87,"")</f>
        <v>x</v>
      </c>
      <c r="G248" s="252" t="str">
        <f>IF(data!BD87&gt;0,data!BD87,"")</f>
        <v>x</v>
      </c>
      <c r="H248" s="252" t="str">
        <f>IF(data!BE87&gt;0,data!BE87,"")</f>
        <v>x</v>
      </c>
      <c r="I248" s="252" t="str">
        <f>IF(data!BF87&gt;0,data!BF87,"")</f>
        <v>x</v>
      </c>
    </row>
    <row r="249" spans="1:9" ht="20.100000000000001" customHeight="1" x14ac:dyDescent="0.2">
      <c r="A249" s="229">
        <v>20</v>
      </c>
      <c r="B249" s="245" t="s">
        <v>1010</v>
      </c>
      <c r="C249" s="252" t="str">
        <f>IF(data!AZ88&gt;0,data!AZ88,"")</f>
        <v>x</v>
      </c>
      <c r="D249" s="252" t="str">
        <f>IF(data!BA88&gt;0,data!BA88,"")</f>
        <v>x</v>
      </c>
      <c r="E249" s="252" t="str">
        <f>IF(data!BB88&gt;0,data!BB88,"")</f>
        <v>x</v>
      </c>
      <c r="F249" s="252" t="str">
        <f>IF(data!BC88&gt;0,data!BC88,"")</f>
        <v>x</v>
      </c>
      <c r="G249" s="252" t="str">
        <f>IF(data!BD88&gt;0,data!BD88,"")</f>
        <v>x</v>
      </c>
      <c r="H249" s="252" t="str">
        <f>IF(data!BE88&gt;0,data!BE88,"")</f>
        <v>x</v>
      </c>
      <c r="I249" s="252" t="str">
        <f>IF(data!BF88&gt;0,data!BF88,"")</f>
        <v>x</v>
      </c>
    </row>
    <row r="250" spans="1:9" ht="20.100000000000001" customHeight="1" x14ac:dyDescent="0.2">
      <c r="A250" s="229">
        <v>21</v>
      </c>
      <c r="B250" s="245" t="s">
        <v>1011</v>
      </c>
      <c r="C250" s="252" t="str">
        <f>IF(data!AZ89&gt;0,data!AZ89,"")</f>
        <v>x</v>
      </c>
      <c r="D250" s="252" t="str">
        <f>IF(data!BA89&gt;0,data!BA89,"")</f>
        <v>x</v>
      </c>
      <c r="E250" s="252" t="str">
        <f>IF(data!BB89&gt;0,data!BB89,"")</f>
        <v>x</v>
      </c>
      <c r="F250" s="252" t="str">
        <f>IF(data!BC89&gt;0,data!BC89,"")</f>
        <v>x</v>
      </c>
      <c r="G250" s="252" t="str">
        <f>IF(data!BD89&gt;0,data!BD89,"")</f>
        <v>x</v>
      </c>
      <c r="H250" s="252" t="str">
        <f>IF(data!BE89&gt;0,data!BE89,"")</f>
        <v>x</v>
      </c>
      <c r="I250" s="252" t="str">
        <f>IF(data!BF89&gt;0,data!BF89,"")</f>
        <v>x</v>
      </c>
    </row>
    <row r="251" spans="1:9" ht="20.100000000000001" customHeight="1" x14ac:dyDescent="0.2">
      <c r="A251" s="229" t="s">
        <v>1012</v>
      </c>
      <c r="B251" s="237"/>
      <c r="C251" s="247"/>
      <c r="D251" s="247"/>
      <c r="E251" s="247"/>
      <c r="F251" s="247"/>
      <c r="G251" s="247"/>
      <c r="H251" s="247"/>
      <c r="I251" s="247"/>
    </row>
    <row r="252" spans="1:9" ht="20.100000000000001" customHeight="1" x14ac:dyDescent="0.2">
      <c r="A252" s="229">
        <v>22</v>
      </c>
      <c r="B252" s="237" t="s">
        <v>1013</v>
      </c>
      <c r="C252" s="253">
        <f>data!AZ90</f>
        <v>0</v>
      </c>
      <c r="D252" s="253">
        <f>data!BA90</f>
        <v>364.29484204890241</v>
      </c>
      <c r="E252" s="253">
        <f>data!BB90</f>
        <v>0</v>
      </c>
      <c r="F252" s="253">
        <f>data!BC90</f>
        <v>0</v>
      </c>
      <c r="G252" s="253">
        <f>data!BD90</f>
        <v>6081.3121542031058</v>
      </c>
      <c r="H252" s="253">
        <f>data!BE90</f>
        <v>14994.477244333391</v>
      </c>
      <c r="I252" s="253">
        <f>data!BF90</f>
        <v>3037.4827770837051</v>
      </c>
    </row>
    <row r="253" spans="1:9" ht="20.100000000000001" customHeight="1" x14ac:dyDescent="0.2">
      <c r="A253" s="229">
        <v>23</v>
      </c>
      <c r="B253" s="237" t="s">
        <v>1014</v>
      </c>
      <c r="C253" s="253">
        <f>data!AZ91</f>
        <v>0</v>
      </c>
      <c r="D253" s="253">
        <f>data!BA91</f>
        <v>0</v>
      </c>
      <c r="E253" s="253">
        <f>data!BB91</f>
        <v>0</v>
      </c>
      <c r="F253" s="253">
        <f>data!BC91</f>
        <v>0</v>
      </c>
      <c r="G253" s="252" t="str">
        <f>IF(data!BD91&gt;0,data!BD91,"")</f>
        <v>x</v>
      </c>
      <c r="H253" s="252" t="str">
        <f>IF(data!BE91&gt;0,data!BE91,"")</f>
        <v>x</v>
      </c>
      <c r="I253" s="253">
        <f>data!BF91</f>
        <v>0</v>
      </c>
    </row>
    <row r="254" spans="1:9" ht="20.100000000000001" customHeight="1" x14ac:dyDescent="0.2">
      <c r="A254" s="229">
        <v>24</v>
      </c>
      <c r="B254" s="237" t="s">
        <v>1015</v>
      </c>
      <c r="C254" s="252" t="str">
        <f>IF(data!AZ92&gt;0,data!AZ92,"")</f>
        <v>x</v>
      </c>
      <c r="D254" s="253">
        <f>data!BA92</f>
        <v>364.29484204890241</v>
      </c>
      <c r="E254" s="253">
        <f>data!BB92</f>
        <v>0</v>
      </c>
      <c r="F254" s="253">
        <f>data!BC92</f>
        <v>0</v>
      </c>
      <c r="G254" s="252" t="str">
        <f>IF(data!BD92&gt;0,data!BD92,"")</f>
        <v>x</v>
      </c>
      <c r="H254" s="252" t="str">
        <f>IF(data!BE92&gt;0,data!BE92,"")</f>
        <v>x</v>
      </c>
      <c r="I254" s="252" t="str">
        <f>IF(data!BF92&gt;0,data!BF92,"")</f>
        <v>x</v>
      </c>
    </row>
    <row r="255" spans="1:9" ht="20.100000000000001" customHeight="1" x14ac:dyDescent="0.2">
      <c r="A255" s="229">
        <v>25</v>
      </c>
      <c r="B255" s="237" t="s">
        <v>1016</v>
      </c>
      <c r="C255" s="252" t="str">
        <f>IF(data!AZ93&gt;0,data!AZ93,"")</f>
        <v>x</v>
      </c>
      <c r="D255" s="252" t="str">
        <f>IF(data!BA93&gt;0,data!BA93,"")</f>
        <v>x</v>
      </c>
      <c r="E255" s="253">
        <f>data!BB93</f>
        <v>0</v>
      </c>
      <c r="F255" s="253">
        <f>data!BC93</f>
        <v>0</v>
      </c>
      <c r="G255" s="252" t="str">
        <f>IF(data!BD93&gt;0,data!BD93,"")</f>
        <v>x</v>
      </c>
      <c r="H255" s="252" t="str">
        <f>IF(data!BE93&gt;0,data!BE93,"")</f>
        <v>x</v>
      </c>
      <c r="I255" s="252" t="str">
        <f>IF(data!BF93&gt;0,data!BF93,"")</f>
        <v>x</v>
      </c>
    </row>
    <row r="256" spans="1:9" ht="20.100000000000001" customHeight="1" x14ac:dyDescent="0.2">
      <c r="A256" s="229">
        <v>26</v>
      </c>
      <c r="B256" s="237" t="s">
        <v>293</v>
      </c>
      <c r="C256" s="252" t="str">
        <f>IF(data!AZ94&gt;0,data!AZ94,"")</f>
        <v>x</v>
      </c>
      <c r="D256" s="252" t="str">
        <f>IF(data!BA94&gt;0,data!BA94,"")</f>
        <v>x</v>
      </c>
      <c r="E256" s="252" t="str">
        <f>IF(data!BB94&gt;0,data!BB94,"")</f>
        <v>x</v>
      </c>
      <c r="F256" s="252" t="str">
        <f>IF(data!BC94&gt;0,data!BC94,"")</f>
        <v>x</v>
      </c>
      <c r="G256" s="252" t="str">
        <f>IF(data!BD94&gt;0,data!BD94,"")</f>
        <v>x</v>
      </c>
      <c r="H256" s="252" t="str">
        <f>IF(data!BE94&gt;0,data!BE94,"")</f>
        <v>x</v>
      </c>
      <c r="I256" s="252" t="str">
        <f>IF(data!BF94&gt;0,data!BF94,"")</f>
        <v>x</v>
      </c>
    </row>
    <row r="257" spans="1:9" ht="20.100000000000001" customHeight="1" x14ac:dyDescent="0.2">
      <c r="A257" s="230" t="s">
        <v>998</v>
      </c>
      <c r="B257" s="231"/>
      <c r="C257" s="231"/>
      <c r="D257" s="231"/>
      <c r="E257" s="231"/>
      <c r="F257" s="231"/>
      <c r="G257" s="231"/>
      <c r="H257" s="231"/>
      <c r="I257" s="230"/>
    </row>
    <row r="258" spans="1:9" ht="20.100000000000001" customHeight="1" x14ac:dyDescent="0.2">
      <c r="D258" s="233"/>
      <c r="I258" s="234" t="s">
        <v>1044</v>
      </c>
    </row>
    <row r="259" spans="1:9" ht="20.100000000000001" customHeight="1" x14ac:dyDescent="0.2">
      <c r="A259" s="233"/>
    </row>
    <row r="260" spans="1:9" ht="20.100000000000001" customHeight="1" x14ac:dyDescent="0.2">
      <c r="A260" s="235" t="str">
        <f>"Hospital: "&amp;data!C98</f>
        <v>Hospital: Island Hospital</v>
      </c>
      <c r="G260" s="236"/>
      <c r="H260" s="235" t="str">
        <f>"FYE: "&amp;data!C96</f>
        <v>FYE: 12/31/2024</v>
      </c>
    </row>
    <row r="261" spans="1:9" ht="20.100000000000001" customHeight="1" x14ac:dyDescent="0.2">
      <c r="A261" s="229">
        <v>1</v>
      </c>
      <c r="B261" s="237" t="s">
        <v>235</v>
      </c>
      <c r="C261" s="239" t="s">
        <v>91</v>
      </c>
      <c r="D261" s="239" t="s">
        <v>92</v>
      </c>
      <c r="E261" s="239" t="s">
        <v>93</v>
      </c>
      <c r="F261" s="239" t="s">
        <v>94</v>
      </c>
      <c r="G261" s="239" t="s">
        <v>95</v>
      </c>
      <c r="H261" s="239" t="s">
        <v>96</v>
      </c>
      <c r="I261" s="239" t="s">
        <v>97</v>
      </c>
    </row>
    <row r="262" spans="1:9" ht="20.100000000000001" customHeight="1" x14ac:dyDescent="0.2">
      <c r="A262" s="240">
        <v>2</v>
      </c>
      <c r="B262" s="241" t="s">
        <v>1000</v>
      </c>
      <c r="C262" s="243" t="s">
        <v>1045</v>
      </c>
      <c r="D262" s="243" t="s">
        <v>169</v>
      </c>
      <c r="E262" s="243" t="s">
        <v>170</v>
      </c>
      <c r="F262" s="243"/>
      <c r="G262" s="243" t="s">
        <v>172</v>
      </c>
      <c r="H262" s="243"/>
      <c r="I262" s="243" t="s">
        <v>158</v>
      </c>
    </row>
    <row r="263" spans="1:9" ht="20.100000000000001" customHeight="1" x14ac:dyDescent="0.2">
      <c r="A263" s="240"/>
      <c r="B263" s="241"/>
      <c r="C263" s="243" t="s">
        <v>1046</v>
      </c>
      <c r="D263" s="243" t="s">
        <v>216</v>
      </c>
      <c r="E263" s="243" t="s">
        <v>195</v>
      </c>
      <c r="F263" s="243" t="s">
        <v>171</v>
      </c>
      <c r="G263" s="243" t="s">
        <v>217</v>
      </c>
      <c r="H263" s="243" t="s">
        <v>173</v>
      </c>
      <c r="I263" s="243" t="s">
        <v>1047</v>
      </c>
    </row>
    <row r="264" spans="1:9" ht="20.100000000000001" customHeight="1" x14ac:dyDescent="0.2">
      <c r="A264" s="229">
        <v>3</v>
      </c>
      <c r="B264" s="237" t="s">
        <v>1004</v>
      </c>
      <c r="C264" s="249"/>
      <c r="D264" s="249"/>
      <c r="E264" s="249"/>
      <c r="F264" s="249"/>
      <c r="G264" s="249"/>
      <c r="H264" s="249"/>
      <c r="I264" s="249"/>
    </row>
    <row r="265" spans="1:9" ht="20.100000000000001" customHeight="1" x14ac:dyDescent="0.2">
      <c r="A265" s="229">
        <v>4</v>
      </c>
      <c r="B265" s="237" t="s">
        <v>260</v>
      </c>
      <c r="C265" s="249"/>
      <c r="D265" s="249"/>
      <c r="E265" s="249"/>
      <c r="F265" s="249"/>
      <c r="G265" s="249"/>
      <c r="H265" s="249"/>
      <c r="I265" s="249"/>
    </row>
    <row r="266" spans="1:9" ht="20.100000000000001" customHeight="1" x14ac:dyDescent="0.2">
      <c r="A266" s="229">
        <v>5</v>
      </c>
      <c r="B266" s="237" t="s">
        <v>261</v>
      </c>
      <c r="C266" s="244">
        <f>data!BG60</f>
        <v>0</v>
      </c>
      <c r="D266" s="244">
        <f>data!BH60</f>
        <v>11.1</v>
      </c>
      <c r="E266" s="244">
        <f>data!BI60</f>
        <v>0</v>
      </c>
      <c r="F266" s="244">
        <f>data!BJ60</f>
        <v>6.72</v>
      </c>
      <c r="G266" s="244">
        <f>data!BK60</f>
        <v>21.36</v>
      </c>
      <c r="H266" s="244">
        <f>data!BL60</f>
        <v>25.62</v>
      </c>
      <c r="I266" s="244">
        <f>data!BM60</f>
        <v>0</v>
      </c>
    </row>
    <row r="267" spans="1:9" ht="20.100000000000001" customHeight="1" x14ac:dyDescent="0.2">
      <c r="A267" s="229">
        <v>6</v>
      </c>
      <c r="B267" s="237" t="s">
        <v>262</v>
      </c>
      <c r="C267" s="237">
        <f>data!BG61</f>
        <v>0</v>
      </c>
      <c r="D267" s="237">
        <f>data!BH61</f>
        <v>1002827</v>
      </c>
      <c r="E267" s="237">
        <f>data!BI61</f>
        <v>0</v>
      </c>
      <c r="F267" s="237">
        <f>data!BJ61</f>
        <v>587519</v>
      </c>
      <c r="G267" s="237">
        <f>data!BK61</f>
        <v>1247828</v>
      </c>
      <c r="H267" s="237">
        <f>data!BL61</f>
        <v>1287844</v>
      </c>
      <c r="I267" s="237">
        <f>data!BM61</f>
        <v>0</v>
      </c>
    </row>
    <row r="268" spans="1:9" ht="20.100000000000001" customHeight="1" x14ac:dyDescent="0.2">
      <c r="A268" s="229">
        <v>7</v>
      </c>
      <c r="B268" s="237" t="s">
        <v>10</v>
      </c>
      <c r="C268" s="237">
        <f>data!BG62</f>
        <v>0</v>
      </c>
      <c r="D268" s="237">
        <f>data!BH62</f>
        <v>198182</v>
      </c>
      <c r="E268" s="237">
        <f>data!BI62</f>
        <v>0</v>
      </c>
      <c r="F268" s="237">
        <f>data!BJ62</f>
        <v>134084</v>
      </c>
      <c r="G268" s="237">
        <f>data!BK62</f>
        <v>373621</v>
      </c>
      <c r="H268" s="237">
        <f>data!BL62</f>
        <v>447269</v>
      </c>
      <c r="I268" s="237">
        <f>data!BM62</f>
        <v>0</v>
      </c>
    </row>
    <row r="269" spans="1:9" ht="20.100000000000001" customHeight="1" x14ac:dyDescent="0.2">
      <c r="A269" s="229">
        <v>8</v>
      </c>
      <c r="B269" s="237" t="s">
        <v>263</v>
      </c>
      <c r="C269" s="237">
        <f>data!BG63</f>
        <v>0</v>
      </c>
      <c r="D269" s="237">
        <f>data!BH63</f>
        <v>898594</v>
      </c>
      <c r="E269" s="237">
        <f>data!BI63</f>
        <v>0</v>
      </c>
      <c r="F269" s="237">
        <f>data!BJ63</f>
        <v>122188</v>
      </c>
      <c r="G269" s="237">
        <f>data!BK63</f>
        <v>146468</v>
      </c>
      <c r="H269" s="237">
        <f>data!BL63</f>
        <v>222</v>
      </c>
      <c r="I269" s="237">
        <f>data!BM63</f>
        <v>0</v>
      </c>
    </row>
    <row r="270" spans="1:9" ht="20.100000000000001" customHeight="1" x14ac:dyDescent="0.2">
      <c r="A270" s="229">
        <v>9</v>
      </c>
      <c r="B270" s="237" t="s">
        <v>264</v>
      </c>
      <c r="C270" s="237">
        <f>data!BG64</f>
        <v>0</v>
      </c>
      <c r="D270" s="237">
        <f>data!BH64</f>
        <v>168037</v>
      </c>
      <c r="E270" s="237">
        <f>data!BI64</f>
        <v>0</v>
      </c>
      <c r="F270" s="237">
        <f>data!BJ64</f>
        <v>12355</v>
      </c>
      <c r="G270" s="237">
        <f>data!BK64</f>
        <v>16733</v>
      </c>
      <c r="H270" s="237">
        <f>data!BL64</f>
        <v>46851</v>
      </c>
      <c r="I270" s="237">
        <f>data!BM64</f>
        <v>0</v>
      </c>
    </row>
    <row r="271" spans="1:9" ht="20.100000000000001" customHeight="1" x14ac:dyDescent="0.2">
      <c r="A271" s="229">
        <v>10</v>
      </c>
      <c r="B271" s="237" t="s">
        <v>520</v>
      </c>
      <c r="C271" s="237">
        <f>data!BG65</f>
        <v>0</v>
      </c>
      <c r="D271" s="237">
        <f>data!BH65</f>
        <v>134264</v>
      </c>
      <c r="E271" s="237">
        <f>data!BI65</f>
        <v>0</v>
      </c>
      <c r="F271" s="237">
        <f>data!BJ65</f>
        <v>0</v>
      </c>
      <c r="G271" s="237">
        <f>data!BK65</f>
        <v>0</v>
      </c>
      <c r="H271" s="237">
        <f>data!BL65</f>
        <v>75</v>
      </c>
      <c r="I271" s="237">
        <f>data!BM65</f>
        <v>0</v>
      </c>
    </row>
    <row r="272" spans="1:9" ht="20.100000000000001" customHeight="1" x14ac:dyDescent="0.2">
      <c r="A272" s="229">
        <v>11</v>
      </c>
      <c r="B272" s="237" t="s">
        <v>521</v>
      </c>
      <c r="C272" s="237">
        <f>data!BG66</f>
        <v>0</v>
      </c>
      <c r="D272" s="237">
        <f>data!BH66</f>
        <v>560220</v>
      </c>
      <c r="E272" s="237">
        <f>data!BI66</f>
        <v>0</v>
      </c>
      <c r="F272" s="237">
        <f>data!BJ66</f>
        <v>2500</v>
      </c>
      <c r="G272" s="237">
        <f>data!BK66</f>
        <v>104858</v>
      </c>
      <c r="H272" s="237">
        <f>data!BL66</f>
        <v>4336</v>
      </c>
      <c r="I272" s="237">
        <f>data!BM66</f>
        <v>0</v>
      </c>
    </row>
    <row r="273" spans="1:9" ht="20.100000000000001" customHeight="1" x14ac:dyDescent="0.2">
      <c r="A273" s="229">
        <v>12</v>
      </c>
      <c r="B273" s="237" t="s">
        <v>15</v>
      </c>
      <c r="C273" s="237">
        <f>data!BG67</f>
        <v>0</v>
      </c>
      <c r="D273" s="237">
        <f>data!BH67</f>
        <v>919666</v>
      </c>
      <c r="E273" s="237">
        <f>data!BI67</f>
        <v>0</v>
      </c>
      <c r="F273" s="237">
        <f>data!BJ67</f>
        <v>32520</v>
      </c>
      <c r="G273" s="237">
        <f>data!BK67</f>
        <v>19495</v>
      </c>
      <c r="H273" s="237">
        <f>data!BL67</f>
        <v>91455</v>
      </c>
      <c r="I273" s="237">
        <f>data!BM67</f>
        <v>0</v>
      </c>
    </row>
    <row r="274" spans="1:9" ht="20.100000000000001" customHeight="1" x14ac:dyDescent="0.2">
      <c r="A274" s="229">
        <v>13</v>
      </c>
      <c r="B274" s="237" t="s">
        <v>1005</v>
      </c>
      <c r="C274" s="237">
        <f>data!BG68</f>
        <v>0</v>
      </c>
      <c r="D274" s="237">
        <f>data!BH68</f>
        <v>270</v>
      </c>
      <c r="E274" s="237">
        <f>data!BI68</f>
        <v>0</v>
      </c>
      <c r="F274" s="237">
        <f>data!BJ68</f>
        <v>0</v>
      </c>
      <c r="G274" s="237">
        <f>data!BK68</f>
        <v>0</v>
      </c>
      <c r="H274" s="237">
        <f>data!BL68</f>
        <v>0</v>
      </c>
      <c r="I274" s="237">
        <f>data!BM68</f>
        <v>0</v>
      </c>
    </row>
    <row r="275" spans="1:9" ht="20.100000000000001" customHeight="1" x14ac:dyDescent="0.2">
      <c r="A275" s="229">
        <v>14</v>
      </c>
      <c r="B275" s="237" t="s">
        <v>1006</v>
      </c>
      <c r="C275" s="237">
        <f>data!BG69</f>
        <v>0</v>
      </c>
      <c r="D275" s="237">
        <f>data!BH69</f>
        <v>1943843</v>
      </c>
      <c r="E275" s="237">
        <f>data!BI69</f>
        <v>0</v>
      </c>
      <c r="F275" s="237">
        <f>data!BJ69</f>
        <v>203271</v>
      </c>
      <c r="G275" s="237">
        <f>data!BK69</f>
        <v>474189</v>
      </c>
      <c r="H275" s="237">
        <f>data!BL69</f>
        <v>18936</v>
      </c>
      <c r="I275" s="237">
        <f>data!BM69</f>
        <v>0</v>
      </c>
    </row>
    <row r="276" spans="1:9" ht="20.100000000000001" customHeight="1" x14ac:dyDescent="0.2">
      <c r="A276" s="229">
        <v>15</v>
      </c>
      <c r="B276" s="237" t="s">
        <v>283</v>
      </c>
      <c r="C276" s="237">
        <f>-data!BG84</f>
        <v>0</v>
      </c>
      <c r="D276" s="237">
        <f>-data!BH84</f>
        <v>0</v>
      </c>
      <c r="E276" s="237">
        <f>-data!BI84</f>
        <v>0</v>
      </c>
      <c r="F276" s="237">
        <f>-data!BJ84</f>
        <v>0</v>
      </c>
      <c r="G276" s="237">
        <f>-data!BK84</f>
        <v>0</v>
      </c>
      <c r="H276" s="237">
        <f>-data!BL84</f>
        <v>0</v>
      </c>
      <c r="I276" s="237">
        <f>-data!BM84</f>
        <v>0</v>
      </c>
    </row>
    <row r="277" spans="1:9" ht="20.100000000000001" customHeight="1" x14ac:dyDescent="0.2">
      <c r="A277" s="229">
        <v>16</v>
      </c>
      <c r="B277" s="245" t="s">
        <v>1007</v>
      </c>
      <c r="C277" s="237">
        <f>data!BG85</f>
        <v>0</v>
      </c>
      <c r="D277" s="237">
        <f>data!BH85</f>
        <v>5825903</v>
      </c>
      <c r="E277" s="237">
        <f>data!BI85</f>
        <v>0</v>
      </c>
      <c r="F277" s="237">
        <f>data!BJ85</f>
        <v>1094437</v>
      </c>
      <c r="G277" s="237">
        <f>data!BK85</f>
        <v>2383192</v>
      </c>
      <c r="H277" s="237">
        <f>data!BL85</f>
        <v>1896988</v>
      </c>
      <c r="I277" s="237">
        <f>data!BM85</f>
        <v>0</v>
      </c>
    </row>
    <row r="278" spans="1:9" ht="20.100000000000001" customHeight="1" x14ac:dyDescent="0.2">
      <c r="A278" s="229">
        <v>17</v>
      </c>
      <c r="B278" s="237" t="s">
        <v>285</v>
      </c>
      <c r="C278" s="247"/>
      <c r="D278" s="247"/>
      <c r="E278" s="247"/>
      <c r="F278" s="247"/>
      <c r="G278" s="247"/>
      <c r="H278" s="247"/>
      <c r="I278" s="247"/>
    </row>
    <row r="279" spans="1:9" ht="20.100000000000001" customHeight="1" x14ac:dyDescent="0.2">
      <c r="A279" s="229">
        <v>18</v>
      </c>
      <c r="B279" s="237" t="s">
        <v>1008</v>
      </c>
      <c r="C279" s="237"/>
      <c r="D279" s="237"/>
      <c r="E279" s="237"/>
      <c r="F279" s="237"/>
      <c r="G279" s="237"/>
      <c r="H279" s="237"/>
      <c r="I279" s="237"/>
    </row>
    <row r="280" spans="1:9" ht="20.100000000000001" customHeight="1" x14ac:dyDescent="0.2">
      <c r="A280" s="229">
        <v>19</v>
      </c>
      <c r="B280" s="245" t="s">
        <v>1009</v>
      </c>
      <c r="C280" s="252" t="str">
        <f>IF(data!BG87&gt;0,data!BG87,"")</f>
        <v>x</v>
      </c>
      <c r="D280" s="252" t="str">
        <f>IF(data!BH87&gt;0,data!BH87,"")</f>
        <v>x</v>
      </c>
      <c r="E280" s="252" t="str">
        <f>IF(data!BI87&gt;0,data!BI87,"")</f>
        <v>x</v>
      </c>
      <c r="F280" s="252" t="str">
        <f>IF(data!BJ87&gt;0,data!BJ87,"")</f>
        <v>x</v>
      </c>
      <c r="G280" s="252" t="str">
        <f>IF(data!BK87&gt;0,data!BK87,"")</f>
        <v>x</v>
      </c>
      <c r="H280" s="252" t="str">
        <f>IF(data!BL87&gt;0,data!BL87,"")</f>
        <v>x</v>
      </c>
      <c r="I280" s="252" t="str">
        <f>IF(data!BM87&gt;0,data!BM87,"")</f>
        <v>x</v>
      </c>
    </row>
    <row r="281" spans="1:9" ht="20.100000000000001" customHeight="1" x14ac:dyDescent="0.2">
      <c r="A281" s="229">
        <v>20</v>
      </c>
      <c r="B281" s="245" t="s">
        <v>1010</v>
      </c>
      <c r="C281" s="252" t="str">
        <f>IF(data!BG88&gt;0,data!BG88,"")</f>
        <v>x</v>
      </c>
      <c r="D281" s="252" t="str">
        <f>IF(data!BH88&gt;0,data!BH88,"")</f>
        <v>x</v>
      </c>
      <c r="E281" s="252" t="str">
        <f>IF(data!BI88&gt;0,data!BI88,"")</f>
        <v>x</v>
      </c>
      <c r="F281" s="252" t="str">
        <f>IF(data!BJ88&gt;0,data!BJ88,"")</f>
        <v>x</v>
      </c>
      <c r="G281" s="252" t="str">
        <f>IF(data!BK88&gt;0,data!BK88,"")</f>
        <v>x</v>
      </c>
      <c r="H281" s="252" t="str">
        <f>IF(data!BL88&gt;0,data!BL88,"")</f>
        <v>x</v>
      </c>
      <c r="I281" s="252" t="str">
        <f>IF(data!BM88&gt;0,data!BM88,"")</f>
        <v>x</v>
      </c>
    </row>
    <row r="282" spans="1:9" ht="20.100000000000001" customHeight="1" x14ac:dyDescent="0.2">
      <c r="A282" s="229">
        <v>21</v>
      </c>
      <c r="B282" s="245" t="s">
        <v>1011</v>
      </c>
      <c r="C282" s="252" t="str">
        <f>IF(data!BG89&gt;0,data!BG89,"")</f>
        <v>x</v>
      </c>
      <c r="D282" s="252" t="str">
        <f>IF(data!BH89&gt;0,data!BH89,"")</f>
        <v>x</v>
      </c>
      <c r="E282" s="252" t="str">
        <f>IF(data!BI89&gt;0,data!BI89,"")</f>
        <v>x</v>
      </c>
      <c r="F282" s="252" t="str">
        <f>IF(data!BJ89&gt;0,data!BJ89,"")</f>
        <v>x</v>
      </c>
      <c r="G282" s="252" t="str">
        <f>IF(data!BK89&gt;0,data!BK89,"")</f>
        <v>x</v>
      </c>
      <c r="H282" s="252" t="str">
        <f>IF(data!BL89&gt;0,data!BL89,"")</f>
        <v>x</v>
      </c>
      <c r="I282" s="252" t="str">
        <f>IF(data!BM89&gt;0,data!BM89,"")</f>
        <v>x</v>
      </c>
    </row>
    <row r="283" spans="1:9" ht="20.100000000000001" customHeight="1" x14ac:dyDescent="0.2">
      <c r="A283" s="229" t="s">
        <v>1012</v>
      </c>
      <c r="B283" s="237"/>
      <c r="C283" s="254"/>
      <c r="D283" s="254"/>
      <c r="E283" s="254"/>
      <c r="F283" s="254"/>
      <c r="G283" s="254"/>
      <c r="H283" s="254"/>
      <c r="I283" s="254"/>
    </row>
    <row r="284" spans="1:9" ht="20.100000000000001" customHeight="1" x14ac:dyDescent="0.2">
      <c r="A284" s="229">
        <v>22</v>
      </c>
      <c r="B284" s="237" t="s">
        <v>1013</v>
      </c>
      <c r="C284" s="253">
        <f>data!BG90</f>
        <v>0</v>
      </c>
      <c r="D284" s="253">
        <f>data!BH90</f>
        <v>2259.3896127074781</v>
      </c>
      <c r="E284" s="253">
        <f>data!BI90</f>
        <v>0</v>
      </c>
      <c r="F284" s="253">
        <f>data!BJ90</f>
        <v>1575.2261288595394</v>
      </c>
      <c r="G284" s="253">
        <f>data!BK90</f>
        <v>4368.999464572551</v>
      </c>
      <c r="H284" s="253">
        <f>data!BL90</f>
        <v>15390.505086560772</v>
      </c>
      <c r="I284" s="253">
        <f>data!BM90</f>
        <v>0</v>
      </c>
    </row>
    <row r="285" spans="1:9" ht="20.100000000000001" customHeight="1" x14ac:dyDescent="0.2">
      <c r="A285" s="229">
        <v>23</v>
      </c>
      <c r="B285" s="237" t="s">
        <v>1014</v>
      </c>
      <c r="C285" s="252" t="str">
        <f>IF(data!BG91&gt;0,data!BG91,"")</f>
        <v>x</v>
      </c>
      <c r="D285" s="253">
        <f>data!BH91</f>
        <v>0</v>
      </c>
      <c r="E285" s="253">
        <f>data!BI91</f>
        <v>0</v>
      </c>
      <c r="F285" s="252" t="str">
        <f>IF(data!BJ91&gt;0,data!BJ91,"")</f>
        <v>x</v>
      </c>
      <c r="G285" s="253">
        <f>data!BK91</f>
        <v>0</v>
      </c>
      <c r="H285" s="253">
        <f>data!BL91</f>
        <v>0</v>
      </c>
      <c r="I285" s="253">
        <f>data!BM91</f>
        <v>0</v>
      </c>
    </row>
    <row r="286" spans="1:9" ht="20.100000000000001" customHeight="1" x14ac:dyDescent="0.2">
      <c r="A286" s="229">
        <v>24</v>
      </c>
      <c r="B286" s="237" t="s">
        <v>1015</v>
      </c>
      <c r="C286" s="252" t="str">
        <f>IF(data!BG92&gt;0,data!BG92,"")</f>
        <v>x</v>
      </c>
      <c r="D286" s="253">
        <f>data!BH92</f>
        <v>2259.3896127074781</v>
      </c>
      <c r="E286" s="253">
        <f>data!BI92</f>
        <v>0</v>
      </c>
      <c r="F286" s="252" t="str">
        <f>IF(data!BJ92&gt;0,data!BJ92,"")</f>
        <v>x</v>
      </c>
      <c r="G286" s="253">
        <f>data!BK92</f>
        <v>4368.999464572551</v>
      </c>
      <c r="H286" s="253">
        <f>data!BL92</f>
        <v>15390.505086560772</v>
      </c>
      <c r="I286" s="253">
        <f>data!BM92</f>
        <v>0</v>
      </c>
    </row>
    <row r="287" spans="1:9" ht="20.100000000000001" customHeight="1" x14ac:dyDescent="0.2">
      <c r="A287" s="229">
        <v>25</v>
      </c>
      <c r="B287" s="237" t="s">
        <v>1016</v>
      </c>
      <c r="C287" s="252" t="str">
        <f>IF(data!BG93&gt;0,data!BG93,"")</f>
        <v>x</v>
      </c>
      <c r="D287" s="253">
        <f>data!BH93</f>
        <v>0</v>
      </c>
      <c r="E287" s="253">
        <f>data!BI93</f>
        <v>0</v>
      </c>
      <c r="F287" s="252" t="str">
        <f>IF(data!BJ93&gt;0,data!BJ93,"")</f>
        <v>x</v>
      </c>
      <c r="G287" s="253">
        <f>data!BK93</f>
        <v>0</v>
      </c>
      <c r="H287" s="253">
        <f>data!BL93</f>
        <v>0</v>
      </c>
      <c r="I287" s="253">
        <f>data!BM93</f>
        <v>0</v>
      </c>
    </row>
    <row r="288" spans="1:9" ht="20.100000000000001" customHeight="1" x14ac:dyDescent="0.2">
      <c r="A288" s="229">
        <v>26</v>
      </c>
      <c r="B288" s="237" t="s">
        <v>293</v>
      </c>
      <c r="C288" s="252" t="str">
        <f>IF(data!BG94&gt;0,data!BG94,"")</f>
        <v>x</v>
      </c>
      <c r="D288" s="252" t="str">
        <f>IF(data!BH94&gt;0,data!BH94,"")</f>
        <v>x</v>
      </c>
      <c r="E288" s="252" t="str">
        <f>IF(data!BI94&gt;0,data!BI94,"")</f>
        <v>x</v>
      </c>
      <c r="F288" s="252" t="str">
        <f>IF(data!BJ94&gt;0,data!BJ94,"")</f>
        <v>x</v>
      </c>
      <c r="G288" s="252" t="str">
        <f>IF(data!BK94&gt;0,data!BK94,"")</f>
        <v>x</v>
      </c>
      <c r="H288" s="252" t="str">
        <f>IF(data!BL94&gt;0,data!BL94,"")</f>
        <v>x</v>
      </c>
      <c r="I288" s="252" t="str">
        <f>IF(data!BM94&gt;0,data!BM94,"")</f>
        <v>x</v>
      </c>
    </row>
    <row r="289" spans="1:9" ht="20.100000000000001" customHeight="1" x14ac:dyDescent="0.2">
      <c r="A289" s="230" t="s">
        <v>998</v>
      </c>
      <c r="B289" s="231"/>
      <c r="C289" s="231"/>
      <c r="D289" s="231"/>
      <c r="E289" s="231"/>
      <c r="F289" s="231"/>
      <c r="G289" s="231"/>
      <c r="H289" s="231"/>
      <c r="I289" s="230"/>
    </row>
    <row r="290" spans="1:9" ht="20.100000000000001" customHeight="1" x14ac:dyDescent="0.2">
      <c r="D290" s="233"/>
      <c r="I290" s="234" t="s">
        <v>1048</v>
      </c>
    </row>
    <row r="291" spans="1:9" ht="20.100000000000001" customHeight="1" x14ac:dyDescent="0.2">
      <c r="A291" s="233"/>
    </row>
    <row r="292" spans="1:9" ht="20.100000000000001" customHeight="1" x14ac:dyDescent="0.2">
      <c r="A292" s="235" t="str">
        <f>"Hospital: "&amp;data!C98</f>
        <v>Hospital: Island Hospital</v>
      </c>
      <c r="G292" s="236"/>
      <c r="H292" s="235" t="str">
        <f>"FYE: "&amp;data!C96</f>
        <v>FYE: 12/31/2024</v>
      </c>
    </row>
    <row r="293" spans="1:9" ht="20.100000000000001" customHeight="1" x14ac:dyDescent="0.2">
      <c r="A293" s="229">
        <v>1</v>
      </c>
      <c r="B293" s="237" t="s">
        <v>235</v>
      </c>
      <c r="C293" s="239" t="s">
        <v>98</v>
      </c>
      <c r="D293" s="239" t="s">
        <v>99</v>
      </c>
      <c r="E293" s="239" t="s">
        <v>100</v>
      </c>
      <c r="F293" s="239" t="s">
        <v>101</v>
      </c>
      <c r="G293" s="239" t="s">
        <v>102</v>
      </c>
      <c r="H293" s="239" t="s">
        <v>103</v>
      </c>
      <c r="I293" s="239" t="s">
        <v>104</v>
      </c>
    </row>
    <row r="294" spans="1:9" ht="20.100000000000001" customHeight="1" x14ac:dyDescent="0.2">
      <c r="A294" s="240">
        <v>2</v>
      </c>
      <c r="B294" s="241" t="s">
        <v>1000</v>
      </c>
      <c r="C294" s="243" t="s">
        <v>174</v>
      </c>
      <c r="D294" s="243" t="s">
        <v>175</v>
      </c>
      <c r="E294" s="243" t="s">
        <v>176</v>
      </c>
      <c r="F294" s="243" t="s">
        <v>177</v>
      </c>
      <c r="G294" s="243"/>
      <c r="H294" s="243" t="s">
        <v>179</v>
      </c>
      <c r="I294" s="243" t="s">
        <v>180</v>
      </c>
    </row>
    <row r="295" spans="1:9" ht="20.100000000000001" customHeight="1" x14ac:dyDescent="0.2">
      <c r="A295" s="240"/>
      <c r="B295" s="241"/>
      <c r="C295" s="243" t="s">
        <v>1049</v>
      </c>
      <c r="D295" s="243" t="s">
        <v>220</v>
      </c>
      <c r="E295" s="243" t="s">
        <v>221</v>
      </c>
      <c r="F295" s="243" t="s">
        <v>222</v>
      </c>
      <c r="G295" s="243" t="s">
        <v>178</v>
      </c>
      <c r="H295" s="243" t="s">
        <v>223</v>
      </c>
      <c r="I295" s="243" t="s">
        <v>195</v>
      </c>
    </row>
    <row r="296" spans="1:9" ht="20.100000000000001" customHeight="1" x14ac:dyDescent="0.2">
      <c r="A296" s="229">
        <v>3</v>
      </c>
      <c r="B296" s="237" t="s">
        <v>1004</v>
      </c>
      <c r="C296" s="249"/>
      <c r="D296" s="249"/>
      <c r="E296" s="249"/>
      <c r="F296" s="249"/>
      <c r="G296" s="249"/>
      <c r="H296" s="249"/>
      <c r="I296" s="249"/>
    </row>
    <row r="297" spans="1:9" ht="20.100000000000001" customHeight="1" x14ac:dyDescent="0.2">
      <c r="A297" s="229">
        <v>4</v>
      </c>
      <c r="B297" s="237" t="s">
        <v>260</v>
      </c>
      <c r="C297" s="249"/>
      <c r="D297" s="249"/>
      <c r="E297" s="249"/>
      <c r="F297" s="249"/>
      <c r="G297" s="249"/>
      <c r="H297" s="249"/>
      <c r="I297" s="249"/>
    </row>
    <row r="298" spans="1:9" ht="20.100000000000001" customHeight="1" x14ac:dyDescent="0.2">
      <c r="A298" s="229">
        <v>5</v>
      </c>
      <c r="B298" s="237" t="s">
        <v>261</v>
      </c>
      <c r="C298" s="244">
        <f>data!BN60</f>
        <v>5.5865384615384617</v>
      </c>
      <c r="D298" s="244">
        <f>data!BO60</f>
        <v>1</v>
      </c>
      <c r="E298" s="244">
        <f>data!BP60</f>
        <v>3.07</v>
      </c>
      <c r="F298" s="244">
        <f>data!BQ60</f>
        <v>0</v>
      </c>
      <c r="G298" s="244">
        <f>data!BR60</f>
        <v>6.95</v>
      </c>
      <c r="H298" s="244">
        <f>data!BS60</f>
        <v>0</v>
      </c>
      <c r="I298" s="244">
        <f>data!BT60</f>
        <v>0.1</v>
      </c>
    </row>
    <row r="299" spans="1:9" ht="20.100000000000001" customHeight="1" x14ac:dyDescent="0.2">
      <c r="A299" s="229">
        <v>6</v>
      </c>
      <c r="B299" s="237" t="s">
        <v>262</v>
      </c>
      <c r="C299" s="237">
        <f>data!BN61</f>
        <v>1632680</v>
      </c>
      <c r="D299" s="237">
        <f>data!BO61</f>
        <v>100497</v>
      </c>
      <c r="E299" s="237">
        <f>data!BP61</f>
        <v>304754</v>
      </c>
      <c r="F299" s="237">
        <f>data!BQ61</f>
        <v>0</v>
      </c>
      <c r="G299" s="237">
        <f>data!BR61</f>
        <v>610480</v>
      </c>
      <c r="H299" s="237">
        <f>data!BS61</f>
        <v>0</v>
      </c>
      <c r="I299" s="237">
        <f>data!BT61</f>
        <v>6233</v>
      </c>
    </row>
    <row r="300" spans="1:9" ht="20.100000000000001" customHeight="1" x14ac:dyDescent="0.2">
      <c r="A300" s="229">
        <v>7</v>
      </c>
      <c r="B300" s="237" t="s">
        <v>10</v>
      </c>
      <c r="C300" s="237">
        <f>data!BN62</f>
        <v>212027</v>
      </c>
      <c r="D300" s="237">
        <f>data!BO62</f>
        <v>19607</v>
      </c>
      <c r="E300" s="237">
        <f>data!BP62</f>
        <v>86611</v>
      </c>
      <c r="F300" s="237">
        <f>data!BQ62</f>
        <v>0</v>
      </c>
      <c r="G300" s="237">
        <f>data!BR62</f>
        <v>145856</v>
      </c>
      <c r="H300" s="237">
        <f>data!BS62</f>
        <v>0</v>
      </c>
      <c r="I300" s="237">
        <f>data!BT62</f>
        <v>686</v>
      </c>
    </row>
    <row r="301" spans="1:9" ht="20.100000000000001" customHeight="1" x14ac:dyDescent="0.2">
      <c r="A301" s="229">
        <v>8</v>
      </c>
      <c r="B301" s="237" t="s">
        <v>263</v>
      </c>
      <c r="C301" s="237">
        <f>data!BN63</f>
        <v>343926</v>
      </c>
      <c r="D301" s="237">
        <f>data!BO63</f>
        <v>2197</v>
      </c>
      <c r="E301" s="237">
        <f>data!BP63</f>
        <v>88925</v>
      </c>
      <c r="F301" s="237">
        <f>data!BQ63</f>
        <v>0</v>
      </c>
      <c r="G301" s="237">
        <f>data!BR63</f>
        <v>39111</v>
      </c>
      <c r="H301" s="237">
        <f>data!BS63</f>
        <v>0</v>
      </c>
      <c r="I301" s="237">
        <f>data!BT63</f>
        <v>0</v>
      </c>
    </row>
    <row r="302" spans="1:9" ht="20.100000000000001" customHeight="1" x14ac:dyDescent="0.2">
      <c r="A302" s="229">
        <v>9</v>
      </c>
      <c r="B302" s="237" t="s">
        <v>264</v>
      </c>
      <c r="C302" s="237">
        <f>data!BN64</f>
        <v>16973</v>
      </c>
      <c r="D302" s="237">
        <f>data!BO64</f>
        <v>18985</v>
      </c>
      <c r="E302" s="237">
        <f>data!BP64</f>
        <v>9342</v>
      </c>
      <c r="F302" s="237">
        <f>data!BQ64</f>
        <v>0</v>
      </c>
      <c r="G302" s="237">
        <f>data!BR64</f>
        <v>11116</v>
      </c>
      <c r="H302" s="237">
        <f>data!BS64</f>
        <v>0</v>
      </c>
      <c r="I302" s="237">
        <f>data!BT64</f>
        <v>0</v>
      </c>
    </row>
    <row r="303" spans="1:9" ht="20.100000000000001" customHeight="1" x14ac:dyDescent="0.2">
      <c r="A303" s="229">
        <v>10</v>
      </c>
      <c r="B303" s="237" t="s">
        <v>520</v>
      </c>
      <c r="C303" s="237">
        <f>data!BN65</f>
        <v>2323</v>
      </c>
      <c r="D303" s="237">
        <f>data!BO65</f>
        <v>0</v>
      </c>
      <c r="E303" s="237">
        <f>data!BP65</f>
        <v>0</v>
      </c>
      <c r="F303" s="237">
        <f>data!BQ65</f>
        <v>0</v>
      </c>
      <c r="G303" s="237">
        <f>data!BR65</f>
        <v>0</v>
      </c>
      <c r="H303" s="237">
        <f>data!BS65</f>
        <v>0</v>
      </c>
      <c r="I303" s="237">
        <f>data!BT65</f>
        <v>504</v>
      </c>
    </row>
    <row r="304" spans="1:9" ht="20.100000000000001" customHeight="1" x14ac:dyDescent="0.2">
      <c r="A304" s="229">
        <v>11</v>
      </c>
      <c r="B304" s="237" t="s">
        <v>521</v>
      </c>
      <c r="C304" s="237">
        <f>data!BN66</f>
        <v>107238</v>
      </c>
      <c r="D304" s="237">
        <f>data!BO66</f>
        <v>0</v>
      </c>
      <c r="E304" s="237">
        <f>data!BP66</f>
        <v>124159</v>
      </c>
      <c r="F304" s="237">
        <f>data!BQ66</f>
        <v>0</v>
      </c>
      <c r="G304" s="237">
        <f>data!BR66</f>
        <v>117601</v>
      </c>
      <c r="H304" s="237">
        <f>data!BS66</f>
        <v>0</v>
      </c>
      <c r="I304" s="237">
        <f>data!BT66</f>
        <v>0</v>
      </c>
    </row>
    <row r="305" spans="1:9" ht="20.100000000000001" customHeight="1" x14ac:dyDescent="0.2">
      <c r="A305" s="229">
        <v>12</v>
      </c>
      <c r="B305" s="237" t="s">
        <v>15</v>
      </c>
      <c r="C305" s="237">
        <f>data!BN67</f>
        <v>10097</v>
      </c>
      <c r="D305" s="237">
        <f>data!BO67</f>
        <v>3116</v>
      </c>
      <c r="E305" s="237">
        <f>data!BP67</f>
        <v>13455</v>
      </c>
      <c r="F305" s="237">
        <f>data!BQ67</f>
        <v>0</v>
      </c>
      <c r="G305" s="237">
        <f>data!BR67</f>
        <v>7521</v>
      </c>
      <c r="H305" s="237">
        <f>data!BS67</f>
        <v>0</v>
      </c>
      <c r="I305" s="237">
        <f>data!BT67</f>
        <v>2187</v>
      </c>
    </row>
    <row r="306" spans="1:9" ht="20.100000000000001" customHeight="1" x14ac:dyDescent="0.2">
      <c r="A306" s="229">
        <v>13</v>
      </c>
      <c r="B306" s="237" t="s">
        <v>1005</v>
      </c>
      <c r="C306" s="237">
        <f>data!BN68</f>
        <v>-484300</v>
      </c>
      <c r="D306" s="237">
        <f>data!BO68</f>
        <v>0</v>
      </c>
      <c r="E306" s="237">
        <f>data!BP68</f>
        <v>0</v>
      </c>
      <c r="F306" s="237">
        <f>data!BQ68</f>
        <v>0</v>
      </c>
      <c r="G306" s="237">
        <f>data!BR68</f>
        <v>0</v>
      </c>
      <c r="H306" s="237">
        <f>data!BS68</f>
        <v>0</v>
      </c>
      <c r="I306" s="237">
        <f>data!BT68</f>
        <v>0</v>
      </c>
    </row>
    <row r="307" spans="1:9" ht="20.100000000000001" customHeight="1" x14ac:dyDescent="0.2">
      <c r="A307" s="229">
        <v>14</v>
      </c>
      <c r="B307" s="237" t="s">
        <v>1006</v>
      </c>
      <c r="C307" s="237">
        <f>data!BN69</f>
        <v>490303</v>
      </c>
      <c r="D307" s="237">
        <f>data!BO69</f>
        <v>79163</v>
      </c>
      <c r="E307" s="237">
        <f>data!BP69</f>
        <v>2418</v>
      </c>
      <c r="F307" s="237">
        <f>data!BQ69</f>
        <v>0</v>
      </c>
      <c r="G307" s="237">
        <f>data!BR69</f>
        <v>105795</v>
      </c>
      <c r="H307" s="237">
        <f>data!BS69</f>
        <v>0</v>
      </c>
      <c r="I307" s="237">
        <f>data!BT69</f>
        <v>105</v>
      </c>
    </row>
    <row r="308" spans="1:9" ht="20.100000000000001" customHeight="1" x14ac:dyDescent="0.2">
      <c r="A308" s="229">
        <v>15</v>
      </c>
      <c r="B308" s="237" t="s">
        <v>283</v>
      </c>
      <c r="C308" s="237">
        <f>-data!BN84</f>
        <v>0</v>
      </c>
      <c r="D308" s="237">
        <f>-data!BO84</f>
        <v>0</v>
      </c>
      <c r="E308" s="237">
        <f>-data!BP84</f>
        <v>0</v>
      </c>
      <c r="F308" s="237">
        <f>-data!BQ84</f>
        <v>0</v>
      </c>
      <c r="G308" s="237">
        <f>-data!BR84</f>
        <v>0</v>
      </c>
      <c r="H308" s="237">
        <f>-data!BS84</f>
        <v>0</v>
      </c>
      <c r="I308" s="237">
        <f>-data!BT84</f>
        <v>0</v>
      </c>
    </row>
    <row r="309" spans="1:9" ht="20.100000000000001" customHeight="1" x14ac:dyDescent="0.2">
      <c r="A309" s="229">
        <v>16</v>
      </c>
      <c r="B309" s="245" t="s">
        <v>1007</v>
      </c>
      <c r="C309" s="237">
        <f>data!BN85</f>
        <v>2331267</v>
      </c>
      <c r="D309" s="237">
        <f>data!BO85</f>
        <v>223565</v>
      </c>
      <c r="E309" s="237">
        <f>data!BP85</f>
        <v>629664</v>
      </c>
      <c r="F309" s="237">
        <f>data!BQ85</f>
        <v>0</v>
      </c>
      <c r="G309" s="237">
        <f>data!BR85</f>
        <v>1037480</v>
      </c>
      <c r="H309" s="237">
        <f>data!BS85</f>
        <v>0</v>
      </c>
      <c r="I309" s="237">
        <f>data!BT85</f>
        <v>9715</v>
      </c>
    </row>
    <row r="310" spans="1:9" ht="20.100000000000001" customHeight="1" x14ac:dyDescent="0.2">
      <c r="A310" s="229">
        <v>17</v>
      </c>
      <c r="B310" s="237" t="s">
        <v>285</v>
      </c>
      <c r="C310" s="247"/>
      <c r="D310" s="247"/>
      <c r="E310" s="247"/>
      <c r="F310" s="247"/>
      <c r="G310" s="247"/>
      <c r="H310" s="247"/>
      <c r="I310" s="247"/>
    </row>
    <row r="311" spans="1:9" ht="20.100000000000001" customHeight="1" x14ac:dyDescent="0.2">
      <c r="A311" s="229">
        <v>18</v>
      </c>
      <c r="B311" s="237" t="s">
        <v>1008</v>
      </c>
      <c r="C311" s="237"/>
      <c r="D311" s="237"/>
      <c r="E311" s="237"/>
      <c r="F311" s="237"/>
      <c r="G311" s="237"/>
      <c r="H311" s="237"/>
      <c r="I311" s="237"/>
    </row>
    <row r="312" spans="1:9" ht="20.100000000000001" customHeight="1" x14ac:dyDescent="0.2">
      <c r="A312" s="229">
        <v>19</v>
      </c>
      <c r="B312" s="245" t="s">
        <v>1009</v>
      </c>
      <c r="C312" s="252" t="str">
        <f>IF(data!BN87&gt;0,data!BN87,"")</f>
        <v>x</v>
      </c>
      <c r="D312" s="252" t="str">
        <f>IF(data!BO87&gt;0,data!BO87,"")</f>
        <v>x</v>
      </c>
      <c r="E312" s="252" t="str">
        <f>IF(data!BP87&gt;0,data!BP87,"")</f>
        <v>x</v>
      </c>
      <c r="F312" s="252" t="str">
        <f>IF(data!BQ87&gt;0,data!BQ87,"")</f>
        <v>x</v>
      </c>
      <c r="G312" s="252" t="str">
        <f>IF(data!BR87&gt;0,data!BR87,"")</f>
        <v>x</v>
      </c>
      <c r="H312" s="252" t="str">
        <f>IF(data!BS87&gt;0,data!BS87,"")</f>
        <v>x</v>
      </c>
      <c r="I312" s="252" t="str">
        <f>IF(data!BT87&gt;0,data!BT87,"")</f>
        <v>x</v>
      </c>
    </row>
    <row r="313" spans="1:9" ht="20.100000000000001" customHeight="1" x14ac:dyDescent="0.2">
      <c r="A313" s="229">
        <v>20</v>
      </c>
      <c r="B313" s="245" t="s">
        <v>1010</v>
      </c>
      <c r="C313" s="252" t="str">
        <f>IF(data!BN88&gt;0,data!BN88,"")</f>
        <v>x</v>
      </c>
      <c r="D313" s="252" t="str">
        <f>IF(data!BO88&gt;0,data!BO88,"")</f>
        <v>x</v>
      </c>
      <c r="E313" s="252" t="str">
        <f>IF(data!BP88&gt;0,data!BP88,"")</f>
        <v>x</v>
      </c>
      <c r="F313" s="252" t="str">
        <f>IF(data!BQ88&gt;0,data!BQ88,"")</f>
        <v>x</v>
      </c>
      <c r="G313" s="252" t="str">
        <f>IF(data!BR88&gt;0,data!BR88,"")</f>
        <v>x</v>
      </c>
      <c r="H313" s="252" t="str">
        <f>IF(data!BS88&gt;0,data!BS88,"")</f>
        <v>x</v>
      </c>
      <c r="I313" s="252" t="str">
        <f>IF(data!BT88&gt;0,data!BT88,"")</f>
        <v>x</v>
      </c>
    </row>
    <row r="314" spans="1:9" ht="20.100000000000001" customHeight="1" x14ac:dyDescent="0.2">
      <c r="A314" s="229">
        <v>21</v>
      </c>
      <c r="B314" s="245" t="s">
        <v>1011</v>
      </c>
      <c r="C314" s="252" t="str">
        <f>IF(data!BN89&gt;0,data!BN89,"")</f>
        <v>x</v>
      </c>
      <c r="D314" s="252" t="str">
        <f>IF(data!BO89&gt;0,data!BO89,"")</f>
        <v>x</v>
      </c>
      <c r="E314" s="252" t="str">
        <f>IF(data!BP89&gt;0,data!BP89,"")</f>
        <v>x</v>
      </c>
      <c r="F314" s="252" t="str">
        <f>IF(data!BQ89&gt;0,data!BQ89,"")</f>
        <v>x</v>
      </c>
      <c r="G314" s="252" t="str">
        <f>IF(data!BR89&gt;0,data!BR89,"")</f>
        <v>x</v>
      </c>
      <c r="H314" s="252" t="str">
        <f>IF(data!BS89&gt;0,data!BS89,"")</f>
        <v>x</v>
      </c>
      <c r="I314" s="252" t="str">
        <f>IF(data!BT89&gt;0,data!BT89,"")</f>
        <v>x</v>
      </c>
    </row>
    <row r="315" spans="1:9" ht="20.100000000000001" customHeight="1" x14ac:dyDescent="0.2">
      <c r="A315" s="229" t="s">
        <v>1012</v>
      </c>
      <c r="B315" s="237"/>
      <c r="C315" s="247"/>
      <c r="D315" s="247"/>
      <c r="E315" s="247"/>
      <c r="F315" s="247"/>
      <c r="G315" s="247"/>
      <c r="H315" s="247"/>
      <c r="I315" s="247"/>
    </row>
    <row r="316" spans="1:9" ht="20.100000000000001" customHeight="1" x14ac:dyDescent="0.2">
      <c r="A316" s="229">
        <v>22</v>
      </c>
      <c r="B316" s="237" t="s">
        <v>1013</v>
      </c>
      <c r="C316" s="253">
        <f>data!BN90</f>
        <v>2065.1836516152061</v>
      </c>
      <c r="D316" s="253">
        <f>data!BO90</f>
        <v>707.01124397644116</v>
      </c>
      <c r="E316" s="253">
        <f>data!BP90</f>
        <v>163.7422809209352</v>
      </c>
      <c r="F316" s="253">
        <f>data!BQ90</f>
        <v>0</v>
      </c>
      <c r="G316" s="253">
        <f>data!BR90</f>
        <v>1514.2987685168659</v>
      </c>
      <c r="H316" s="253">
        <f>data!BS90</f>
        <v>0</v>
      </c>
      <c r="I316" s="253">
        <f>data!BT90</f>
        <v>496.30412279136175</v>
      </c>
    </row>
    <row r="317" spans="1:9" ht="20.100000000000001" customHeight="1" x14ac:dyDescent="0.2">
      <c r="A317" s="229">
        <v>23</v>
      </c>
      <c r="B317" s="237" t="s">
        <v>1014</v>
      </c>
      <c r="C317" s="252" t="str">
        <f>IF(data!BN91&gt;0,data!BN91,"")</f>
        <v>x</v>
      </c>
      <c r="D317" s="252" t="str">
        <f>IF(data!BO91&gt;0,data!BO91,"")</f>
        <v>x</v>
      </c>
      <c r="E317" s="252" t="str">
        <f>IF(data!BP91&gt;0,data!BP91,"")</f>
        <v>x</v>
      </c>
      <c r="F317" s="252" t="str">
        <f>IF(data!BQ91&gt;0,data!BQ91,"")</f>
        <v>x</v>
      </c>
      <c r="G317" s="253">
        <f>data!BR91</f>
        <v>0</v>
      </c>
      <c r="H317" s="253">
        <f>data!BS91</f>
        <v>0</v>
      </c>
      <c r="I317" s="253">
        <f>data!BT91</f>
        <v>0</v>
      </c>
    </row>
    <row r="318" spans="1:9" ht="20.100000000000001" customHeight="1" x14ac:dyDescent="0.2">
      <c r="A318" s="229">
        <v>24</v>
      </c>
      <c r="B318" s="237" t="s">
        <v>1015</v>
      </c>
      <c r="C318" s="252" t="str">
        <f>IF(data!BN92&gt;0,data!BN92,"")</f>
        <v>x</v>
      </c>
      <c r="D318" s="252" t="str">
        <f>IF(data!BO92&gt;0,data!BO92,"")</f>
        <v>x</v>
      </c>
      <c r="E318" s="252" t="str">
        <f>IF(data!BP92&gt;0,data!BP92,"")</f>
        <v>x</v>
      </c>
      <c r="F318" s="252" t="str">
        <f>IF(data!BQ92&gt;0,data!BQ92,"")</f>
        <v>x</v>
      </c>
      <c r="G318" s="252" t="str">
        <f>IF(data!BR92&gt;0,data!BR92,"")</f>
        <v>x</v>
      </c>
      <c r="H318" s="253">
        <f>data!BS92</f>
        <v>0</v>
      </c>
      <c r="I318" s="253">
        <f>data!BT92</f>
        <v>496.30412279136175</v>
      </c>
    </row>
    <row r="319" spans="1:9" ht="20.100000000000001" customHeight="1" x14ac:dyDescent="0.2">
      <c r="A319" s="229">
        <v>25</v>
      </c>
      <c r="B319" s="237" t="s">
        <v>1016</v>
      </c>
      <c r="C319" s="252" t="str">
        <f>IF(data!BN93&gt;0,data!BN93,"")</f>
        <v>x</v>
      </c>
      <c r="D319" s="252" t="str">
        <f>IF(data!BO93&gt;0,data!BO93,"")</f>
        <v>x</v>
      </c>
      <c r="E319" s="252" t="str">
        <f>IF(data!BP93&gt;0,data!BP93,"")</f>
        <v>x</v>
      </c>
      <c r="F319" s="252" t="str">
        <f>IF(data!BQ93&gt;0,data!BQ93,"")</f>
        <v>x</v>
      </c>
      <c r="G319" s="252" t="str">
        <f>IF(data!BR93&gt;0,data!BR93,"")</f>
        <v>x</v>
      </c>
      <c r="H319" s="253">
        <f>data!BS93</f>
        <v>0</v>
      </c>
      <c r="I319" s="253">
        <f>data!BT93</f>
        <v>0</v>
      </c>
    </row>
    <row r="320" spans="1:9" ht="20.100000000000001" customHeight="1" x14ac:dyDescent="0.2">
      <c r="A320" s="229">
        <v>26</v>
      </c>
      <c r="B320" s="237" t="s">
        <v>293</v>
      </c>
      <c r="C320" s="255" t="str">
        <f>IF(data!BN94&gt;0,data!BN94,"")</f>
        <v>x</v>
      </c>
      <c r="D320" s="255" t="str">
        <f>IF(data!BO94&gt;0,data!BO94,"")</f>
        <v>x</v>
      </c>
      <c r="E320" s="255" t="str">
        <f>IF(data!BP94&gt;0,data!BP94,"")</f>
        <v>x</v>
      </c>
      <c r="F320" s="255" t="str">
        <f>IF(data!BQ94&gt;0,data!BQ94,"")</f>
        <v>x</v>
      </c>
      <c r="G320" s="255" t="str">
        <f>IF(data!BR94&gt;0,data!BR94,"")</f>
        <v>x</v>
      </c>
      <c r="H320" s="255" t="str">
        <f>IF(data!BS94&gt;0,data!BS94,"")</f>
        <v>x</v>
      </c>
      <c r="I320" s="255" t="str">
        <f>IF(data!BT94&gt;0,data!BT94,"")</f>
        <v>x</v>
      </c>
    </row>
    <row r="321" spans="1:9" ht="20.100000000000001" customHeight="1" x14ac:dyDescent="0.2">
      <c r="A321" s="230" t="s">
        <v>998</v>
      </c>
      <c r="B321" s="231"/>
      <c r="C321" s="231"/>
      <c r="D321" s="231"/>
      <c r="E321" s="231"/>
      <c r="F321" s="231"/>
      <c r="G321" s="231"/>
      <c r="H321" s="231"/>
      <c r="I321" s="230"/>
    </row>
    <row r="322" spans="1:9" ht="20.100000000000001" customHeight="1" x14ac:dyDescent="0.2">
      <c r="D322" s="233"/>
      <c r="I322" s="234" t="s">
        <v>1050</v>
      </c>
    </row>
    <row r="323" spans="1:9" ht="20.100000000000001" customHeight="1" x14ac:dyDescent="0.2">
      <c r="A323" s="233"/>
    </row>
    <row r="324" spans="1:9" ht="20.100000000000001" customHeight="1" x14ac:dyDescent="0.2">
      <c r="A324" s="235" t="str">
        <f>"Hospital: "&amp;data!C98</f>
        <v>Hospital: Island Hospital</v>
      </c>
      <c r="G324" s="236"/>
      <c r="H324" s="235" t="str">
        <f>"FYE: "&amp;data!C96</f>
        <v>FYE: 12/31/2024</v>
      </c>
    </row>
    <row r="325" spans="1:9" ht="20.100000000000001" customHeight="1" x14ac:dyDescent="0.2">
      <c r="A325" s="229">
        <v>1</v>
      </c>
      <c r="B325" s="237" t="s">
        <v>235</v>
      </c>
      <c r="C325" s="239" t="s">
        <v>105</v>
      </c>
      <c r="D325" s="239" t="s">
        <v>106</v>
      </c>
      <c r="E325" s="239" t="s">
        <v>107</v>
      </c>
      <c r="F325" s="239" t="s">
        <v>108</v>
      </c>
      <c r="G325" s="239" t="s">
        <v>109</v>
      </c>
      <c r="H325" s="239" t="s">
        <v>110</v>
      </c>
      <c r="I325" s="239" t="s">
        <v>111</v>
      </c>
    </row>
    <row r="326" spans="1:9" ht="20.100000000000001" customHeight="1" x14ac:dyDescent="0.2">
      <c r="A326" s="240">
        <v>2</v>
      </c>
      <c r="B326" s="241" t="s">
        <v>1000</v>
      </c>
      <c r="C326" s="243" t="s">
        <v>181</v>
      </c>
      <c r="D326" s="243" t="s">
        <v>181</v>
      </c>
      <c r="E326" s="243" t="s">
        <v>181</v>
      </c>
      <c r="F326" s="243" t="s">
        <v>182</v>
      </c>
      <c r="G326" s="243" t="s">
        <v>183</v>
      </c>
      <c r="H326" s="243" t="s">
        <v>184</v>
      </c>
      <c r="I326" s="243" t="s">
        <v>185</v>
      </c>
    </row>
    <row r="327" spans="1:9" ht="20.100000000000001" customHeight="1" x14ac:dyDescent="0.2">
      <c r="A327" s="240"/>
      <c r="B327" s="241"/>
      <c r="C327" s="243" t="s">
        <v>224</v>
      </c>
      <c r="D327" s="243" t="s">
        <v>225</v>
      </c>
      <c r="E327" s="243" t="s">
        <v>226</v>
      </c>
      <c r="F327" s="243" t="s">
        <v>177</v>
      </c>
      <c r="G327" s="243" t="s">
        <v>1049</v>
      </c>
      <c r="H327" s="243" t="s">
        <v>178</v>
      </c>
      <c r="I327" s="243" t="s">
        <v>227</v>
      </c>
    </row>
    <row r="328" spans="1:9" ht="20.100000000000001" customHeight="1" x14ac:dyDescent="0.2">
      <c r="A328" s="229">
        <v>3</v>
      </c>
      <c r="B328" s="237" t="s">
        <v>1004</v>
      </c>
      <c r="C328" s="249"/>
      <c r="D328" s="249"/>
      <c r="E328" s="249"/>
      <c r="F328" s="249"/>
      <c r="G328" s="249"/>
      <c r="H328" s="249"/>
      <c r="I328" s="249"/>
    </row>
    <row r="329" spans="1:9" ht="20.100000000000001" customHeight="1" x14ac:dyDescent="0.2">
      <c r="A329" s="229">
        <v>4</v>
      </c>
      <c r="B329" s="237" t="s">
        <v>260</v>
      </c>
      <c r="C329" s="249"/>
      <c r="D329" s="249"/>
      <c r="E329" s="249"/>
      <c r="F329" s="249"/>
      <c r="G329" s="249"/>
      <c r="H329" s="249"/>
      <c r="I329" s="249"/>
    </row>
    <row r="330" spans="1:9" ht="20.100000000000001" customHeight="1" x14ac:dyDescent="0.2">
      <c r="A330" s="229">
        <v>5</v>
      </c>
      <c r="B330" s="237" t="s">
        <v>261</v>
      </c>
      <c r="C330" s="244">
        <f>data!BU60</f>
        <v>0</v>
      </c>
      <c r="D330" s="244">
        <f>data!BV60</f>
        <v>13.26</v>
      </c>
      <c r="E330" s="244">
        <f>data!BW60</f>
        <v>1.1400000000000001</v>
      </c>
      <c r="F330" s="244">
        <f>data!BX60</f>
        <v>5.54</v>
      </c>
      <c r="G330" s="244">
        <f>data!BY60</f>
        <v>2.93</v>
      </c>
      <c r="H330" s="244">
        <f>data!BZ60</f>
        <v>0</v>
      </c>
      <c r="I330" s="244">
        <f>data!CA60</f>
        <v>0</v>
      </c>
    </row>
    <row r="331" spans="1:9" ht="20.100000000000001" customHeight="1" x14ac:dyDescent="0.2">
      <c r="A331" s="229">
        <v>6</v>
      </c>
      <c r="B331" s="237" t="s">
        <v>262</v>
      </c>
      <c r="C331" s="256">
        <f>data!BU61</f>
        <v>0</v>
      </c>
      <c r="D331" s="256">
        <f>data!BV61</f>
        <v>724758</v>
      </c>
      <c r="E331" s="256">
        <f>data!BW61</f>
        <v>80017</v>
      </c>
      <c r="F331" s="256">
        <f>data!BX61</f>
        <v>520767</v>
      </c>
      <c r="G331" s="256">
        <f>data!BY61</f>
        <v>317210</v>
      </c>
      <c r="H331" s="256">
        <f>data!BZ61</f>
        <v>0</v>
      </c>
      <c r="I331" s="256">
        <f>data!CA61</f>
        <v>0</v>
      </c>
    </row>
    <row r="332" spans="1:9" ht="20.100000000000001" customHeight="1" x14ac:dyDescent="0.2">
      <c r="A332" s="229">
        <v>7</v>
      </c>
      <c r="B332" s="237" t="s">
        <v>10</v>
      </c>
      <c r="C332" s="256">
        <f>data!BU62</f>
        <v>0</v>
      </c>
      <c r="D332" s="256">
        <f>data!BV62</f>
        <v>208226</v>
      </c>
      <c r="E332" s="256">
        <f>data!BW62</f>
        <v>22685</v>
      </c>
      <c r="F332" s="256">
        <f>data!BX62</f>
        <v>95712</v>
      </c>
      <c r="G332" s="256">
        <f>data!BY62</f>
        <v>54218</v>
      </c>
      <c r="H332" s="256">
        <f>data!BZ62</f>
        <v>0</v>
      </c>
      <c r="I332" s="256">
        <f>data!CA62</f>
        <v>0</v>
      </c>
    </row>
    <row r="333" spans="1:9" ht="20.100000000000001" customHeight="1" x14ac:dyDescent="0.2">
      <c r="A333" s="229">
        <v>8</v>
      </c>
      <c r="B333" s="237" t="s">
        <v>263</v>
      </c>
      <c r="C333" s="256">
        <f>data!BU63</f>
        <v>0</v>
      </c>
      <c r="D333" s="256">
        <f>data!BV63</f>
        <v>74315</v>
      </c>
      <c r="E333" s="256">
        <f>data!BW63</f>
        <v>14300</v>
      </c>
      <c r="F333" s="256">
        <f>data!BX63</f>
        <v>47</v>
      </c>
      <c r="G333" s="256">
        <f>data!BY63</f>
        <v>1042</v>
      </c>
      <c r="H333" s="256">
        <f>data!BZ63</f>
        <v>0</v>
      </c>
      <c r="I333" s="256">
        <f>data!CA63</f>
        <v>0</v>
      </c>
    </row>
    <row r="334" spans="1:9" ht="20.100000000000001" customHeight="1" x14ac:dyDescent="0.2">
      <c r="A334" s="229">
        <v>9</v>
      </c>
      <c r="B334" s="237" t="s">
        <v>264</v>
      </c>
      <c r="C334" s="256">
        <f>data!BU64</f>
        <v>0</v>
      </c>
      <c r="D334" s="256">
        <f>data!BV64</f>
        <v>7429</v>
      </c>
      <c r="E334" s="256">
        <f>data!BW64</f>
        <v>0</v>
      </c>
      <c r="F334" s="256">
        <f>data!BX64</f>
        <v>1896</v>
      </c>
      <c r="G334" s="256">
        <f>data!BY64</f>
        <v>3611</v>
      </c>
      <c r="H334" s="256">
        <f>data!BZ64</f>
        <v>0</v>
      </c>
      <c r="I334" s="256">
        <f>data!CA64</f>
        <v>0</v>
      </c>
    </row>
    <row r="335" spans="1:9" ht="20.100000000000001" customHeight="1" x14ac:dyDescent="0.2">
      <c r="A335" s="229">
        <v>10</v>
      </c>
      <c r="B335" s="237" t="s">
        <v>520</v>
      </c>
      <c r="C335" s="256">
        <f>data!BU65</f>
        <v>0</v>
      </c>
      <c r="D335" s="256">
        <f>data!BV65</f>
        <v>0</v>
      </c>
      <c r="E335" s="256">
        <f>data!BW65</f>
        <v>0</v>
      </c>
      <c r="F335" s="256">
        <f>data!BX65</f>
        <v>0</v>
      </c>
      <c r="G335" s="256">
        <f>data!BY65</f>
        <v>253</v>
      </c>
      <c r="H335" s="256">
        <f>data!BZ65</f>
        <v>0</v>
      </c>
      <c r="I335" s="256">
        <f>data!CA65</f>
        <v>0</v>
      </c>
    </row>
    <row r="336" spans="1:9" ht="20.100000000000001" customHeight="1" x14ac:dyDescent="0.2">
      <c r="A336" s="229">
        <v>11</v>
      </c>
      <c r="B336" s="237" t="s">
        <v>521</v>
      </c>
      <c r="C336" s="256">
        <f>data!BU66</f>
        <v>0</v>
      </c>
      <c r="D336" s="256">
        <f>data!BV66</f>
        <v>327473</v>
      </c>
      <c r="E336" s="256">
        <f>data!BW66</f>
        <v>26125</v>
      </c>
      <c r="F336" s="256">
        <f>data!BX66</f>
        <v>128944</v>
      </c>
      <c r="G336" s="256">
        <f>data!BY66</f>
        <v>114638</v>
      </c>
      <c r="H336" s="256">
        <f>data!BZ66</f>
        <v>0</v>
      </c>
      <c r="I336" s="256">
        <f>data!CA66</f>
        <v>0</v>
      </c>
    </row>
    <row r="337" spans="1:9" ht="20.100000000000001" customHeight="1" x14ac:dyDescent="0.2">
      <c r="A337" s="229">
        <v>12</v>
      </c>
      <c r="B337" s="237" t="s">
        <v>15</v>
      </c>
      <c r="C337" s="256">
        <f>data!BU67</f>
        <v>0</v>
      </c>
      <c r="D337" s="256">
        <f>data!BV67</f>
        <v>7977</v>
      </c>
      <c r="E337" s="256">
        <f>data!BW67</f>
        <v>1376</v>
      </c>
      <c r="F337" s="256">
        <f>data!BX67</f>
        <v>2559</v>
      </c>
      <c r="G337" s="256">
        <f>data!BY67</f>
        <v>7255</v>
      </c>
      <c r="H337" s="256">
        <f>data!BZ67</f>
        <v>0</v>
      </c>
      <c r="I337" s="256">
        <f>data!CA67</f>
        <v>0</v>
      </c>
    </row>
    <row r="338" spans="1:9" ht="20.100000000000001" customHeight="1" x14ac:dyDescent="0.2">
      <c r="A338" s="229">
        <v>13</v>
      </c>
      <c r="B338" s="237" t="s">
        <v>1005</v>
      </c>
      <c r="C338" s="256">
        <f>data!BU68</f>
        <v>0</v>
      </c>
      <c r="D338" s="256">
        <f>data!BV68</f>
        <v>0</v>
      </c>
      <c r="E338" s="256">
        <f>data!BW68</f>
        <v>0</v>
      </c>
      <c r="F338" s="256">
        <f>data!BX68</f>
        <v>0</v>
      </c>
      <c r="G338" s="256">
        <f>data!BY68</f>
        <v>0</v>
      </c>
      <c r="H338" s="256">
        <f>data!BZ68</f>
        <v>0</v>
      </c>
      <c r="I338" s="256">
        <f>data!CA68</f>
        <v>0</v>
      </c>
    </row>
    <row r="339" spans="1:9" ht="20.100000000000001" customHeight="1" x14ac:dyDescent="0.2">
      <c r="A339" s="229">
        <v>14</v>
      </c>
      <c r="B339" s="237" t="s">
        <v>1006</v>
      </c>
      <c r="C339" s="256">
        <f>data!BU69</f>
        <v>0</v>
      </c>
      <c r="D339" s="256">
        <f>data!BV69</f>
        <v>153545</v>
      </c>
      <c r="E339" s="256">
        <f>data!BW69</f>
        <v>2747</v>
      </c>
      <c r="F339" s="256">
        <f>data!BX69</f>
        <v>11769</v>
      </c>
      <c r="G339" s="256">
        <f>data!BY69</f>
        <v>22789</v>
      </c>
      <c r="H339" s="256">
        <f>data!BZ69</f>
        <v>0</v>
      </c>
      <c r="I339" s="256">
        <f>data!CA69</f>
        <v>0</v>
      </c>
    </row>
    <row r="340" spans="1:9" ht="20.100000000000001" customHeight="1" x14ac:dyDescent="0.2">
      <c r="A340" s="229">
        <v>15</v>
      </c>
      <c r="B340" s="237" t="s">
        <v>283</v>
      </c>
      <c r="C340" s="237">
        <f>-data!BU84</f>
        <v>0</v>
      </c>
      <c r="D340" s="237">
        <f>-data!BV84</f>
        <v>0</v>
      </c>
      <c r="E340" s="237">
        <f>-data!BW84</f>
        <v>0</v>
      </c>
      <c r="F340" s="237">
        <f>-data!BX84</f>
        <v>0</v>
      </c>
      <c r="G340" s="237">
        <f>-data!BY84</f>
        <v>0</v>
      </c>
      <c r="H340" s="237">
        <f>-data!BZ84</f>
        <v>0</v>
      </c>
      <c r="I340" s="237">
        <f>-data!CA84</f>
        <v>0</v>
      </c>
    </row>
    <row r="341" spans="1:9" ht="20.100000000000001" customHeight="1" x14ac:dyDescent="0.2">
      <c r="A341" s="229">
        <v>16</v>
      </c>
      <c r="B341" s="245" t="s">
        <v>1007</v>
      </c>
      <c r="C341" s="237">
        <f>data!BU85</f>
        <v>0</v>
      </c>
      <c r="D341" s="237">
        <f>data!BV85</f>
        <v>1503723</v>
      </c>
      <c r="E341" s="237">
        <f>data!BW85</f>
        <v>147250</v>
      </c>
      <c r="F341" s="237">
        <f>data!BX85</f>
        <v>761694</v>
      </c>
      <c r="G341" s="237">
        <f>data!BY85</f>
        <v>521016</v>
      </c>
      <c r="H341" s="237">
        <f>data!BZ85</f>
        <v>0</v>
      </c>
      <c r="I341" s="237">
        <f>data!CA85</f>
        <v>0</v>
      </c>
    </row>
    <row r="342" spans="1:9" ht="20.100000000000001" customHeight="1" x14ac:dyDescent="0.2">
      <c r="A342" s="229">
        <v>17</v>
      </c>
      <c r="B342" s="237" t="s">
        <v>285</v>
      </c>
      <c r="C342" s="247"/>
      <c r="D342" s="247"/>
      <c r="E342" s="247"/>
      <c r="F342" s="247"/>
      <c r="G342" s="247"/>
      <c r="H342" s="247"/>
      <c r="I342" s="247"/>
    </row>
    <row r="343" spans="1:9" ht="20.100000000000001" customHeight="1" x14ac:dyDescent="0.2">
      <c r="A343" s="229">
        <v>18</v>
      </c>
      <c r="B343" s="237" t="s">
        <v>1008</v>
      </c>
      <c r="C343" s="237"/>
      <c r="D343" s="237"/>
      <c r="E343" s="237"/>
      <c r="F343" s="237"/>
      <c r="G343" s="237"/>
      <c r="H343" s="237"/>
      <c r="I343" s="237"/>
    </row>
    <row r="344" spans="1:9" ht="20.100000000000001" customHeight="1" x14ac:dyDescent="0.2">
      <c r="A344" s="229">
        <v>19</v>
      </c>
      <c r="B344" s="245" t="s">
        <v>1009</v>
      </c>
      <c r="C344" s="252" t="str">
        <f>IF(data!BU87&gt;0,data!BU87,"")</f>
        <v>x</v>
      </c>
      <c r="D344" s="252" t="str">
        <f>IF(data!BV87&gt;0,data!BV87,"")</f>
        <v>x</v>
      </c>
      <c r="E344" s="252" t="str">
        <f>IF(data!BW87&gt;0,data!BW87,"")</f>
        <v>x</v>
      </c>
      <c r="F344" s="252" t="str">
        <f>IF(data!BX87&gt;0,data!BX87,"")</f>
        <v>x</v>
      </c>
      <c r="G344" s="252" t="str">
        <f>IF(data!BY87&gt;0,data!BY87,"")</f>
        <v>x</v>
      </c>
      <c r="H344" s="252" t="str">
        <f>IF(data!BZ87&gt;0,data!BZ87,"")</f>
        <v>x</v>
      </c>
      <c r="I344" s="252" t="str">
        <f>IF(data!CA87&gt;0,data!CA87,"")</f>
        <v>x</v>
      </c>
    </row>
    <row r="345" spans="1:9" ht="20.100000000000001" customHeight="1" x14ac:dyDescent="0.2">
      <c r="A345" s="229">
        <v>20</v>
      </c>
      <c r="B345" s="245" t="s">
        <v>1010</v>
      </c>
      <c r="C345" s="252" t="str">
        <f>IF(data!BU88&gt;0,data!BU88,"")</f>
        <v>x</v>
      </c>
      <c r="D345" s="252" t="str">
        <f>IF(data!BV88&gt;0,data!BV88,"")</f>
        <v>x</v>
      </c>
      <c r="E345" s="252" t="str">
        <f>IF(data!BW88&gt;0,data!BW88,"")</f>
        <v>x</v>
      </c>
      <c r="F345" s="252" t="str">
        <f>IF(data!BX88&gt;0,data!BX88,"")</f>
        <v>x</v>
      </c>
      <c r="G345" s="252" t="str">
        <f>IF(data!BY88&gt;0,data!BY88,"")</f>
        <v>x</v>
      </c>
      <c r="H345" s="252" t="str">
        <f>IF(data!BZ88&gt;0,data!BZ88,"")</f>
        <v>x</v>
      </c>
      <c r="I345" s="252" t="str">
        <f>IF(data!CA88&gt;0,data!CA88,"")</f>
        <v>x</v>
      </c>
    </row>
    <row r="346" spans="1:9" ht="20.100000000000001" customHeight="1" x14ac:dyDescent="0.2">
      <c r="A346" s="229">
        <v>21</v>
      </c>
      <c r="B346" s="245" t="s">
        <v>1011</v>
      </c>
      <c r="C346" s="252" t="str">
        <f>IF(data!BU89&gt;0,data!BU89,"")</f>
        <v>x</v>
      </c>
      <c r="D346" s="252" t="str">
        <f>IF(data!BV89&gt;0,data!BV89,"")</f>
        <v>x</v>
      </c>
      <c r="E346" s="252" t="str">
        <f>IF(data!BW89&gt;0,data!BW89,"")</f>
        <v>x</v>
      </c>
      <c r="F346" s="252" t="str">
        <f>IF(data!BX89&gt;0,data!BX89,"")</f>
        <v>x</v>
      </c>
      <c r="G346" s="252" t="str">
        <f>IF(data!BY89&gt;0,data!BY89,"")</f>
        <v>x</v>
      </c>
      <c r="H346" s="252" t="str">
        <f>IF(data!BZ89&gt;0,data!BZ89,"")</f>
        <v>x</v>
      </c>
      <c r="I346" s="252" t="str">
        <f>IF(data!CA89&gt;0,data!CA89,"")</f>
        <v>x</v>
      </c>
    </row>
    <row r="347" spans="1:9" ht="20.100000000000001" customHeight="1" x14ac:dyDescent="0.2">
      <c r="A347" s="229" t="s">
        <v>1012</v>
      </c>
      <c r="B347" s="237"/>
      <c r="C347" s="247"/>
      <c r="D347" s="247"/>
      <c r="E347" s="247"/>
      <c r="F347" s="247"/>
      <c r="G347" s="247"/>
      <c r="H347" s="247"/>
      <c r="I347" s="247"/>
    </row>
    <row r="348" spans="1:9" ht="20.100000000000001" customHeight="1" x14ac:dyDescent="0.2">
      <c r="A348" s="229">
        <v>22</v>
      </c>
      <c r="B348" s="237" t="s">
        <v>1013</v>
      </c>
      <c r="C348" s="253">
        <f>data!BU90</f>
        <v>0</v>
      </c>
      <c r="D348" s="253">
        <f>data!BV90</f>
        <v>1810.0503301802607</v>
      </c>
      <c r="E348" s="253">
        <f>data!BW90</f>
        <v>312.25272175620205</v>
      </c>
      <c r="F348" s="253">
        <f>data!BX90</f>
        <v>253.86400142780653</v>
      </c>
      <c r="G348" s="253">
        <f>data!BY90</f>
        <v>1646.3080492593253</v>
      </c>
      <c r="H348" s="253">
        <f>data!BZ90</f>
        <v>0</v>
      </c>
      <c r="I348" s="253">
        <f>data!CA90</f>
        <v>0</v>
      </c>
    </row>
    <row r="349" spans="1:9" ht="20.100000000000001" customHeight="1" x14ac:dyDescent="0.2">
      <c r="A349" s="229">
        <v>23</v>
      </c>
      <c r="B349" s="237" t="s">
        <v>1014</v>
      </c>
      <c r="C349" s="253">
        <f>data!BU91</f>
        <v>0</v>
      </c>
      <c r="D349" s="253">
        <f>data!BV91</f>
        <v>0</v>
      </c>
      <c r="E349" s="253">
        <f>data!BW91</f>
        <v>0</v>
      </c>
      <c r="F349" s="253">
        <f>data!BX91</f>
        <v>0</v>
      </c>
      <c r="G349" s="253">
        <f>data!BY91</f>
        <v>0</v>
      </c>
      <c r="H349" s="253">
        <f>data!BZ91</f>
        <v>0</v>
      </c>
      <c r="I349" s="253">
        <f>data!CA91</f>
        <v>0</v>
      </c>
    </row>
    <row r="350" spans="1:9" ht="20.100000000000001" customHeight="1" x14ac:dyDescent="0.2">
      <c r="A350" s="229">
        <v>24</v>
      </c>
      <c r="B350" s="237" t="s">
        <v>1015</v>
      </c>
      <c r="C350" s="253">
        <f>data!BU92</f>
        <v>0</v>
      </c>
      <c r="D350" s="253">
        <f>data!BV92</f>
        <v>1810.0503301802607</v>
      </c>
      <c r="E350" s="253">
        <f>data!BW92</f>
        <v>312.25272175620205</v>
      </c>
      <c r="F350" s="253">
        <f>data!BX92</f>
        <v>253.86400142780653</v>
      </c>
      <c r="G350" s="253">
        <f>data!BY92</f>
        <v>1646.3080492593253</v>
      </c>
      <c r="H350" s="253">
        <f>data!BZ92</f>
        <v>0</v>
      </c>
      <c r="I350" s="253">
        <f>data!CA92</f>
        <v>0</v>
      </c>
    </row>
    <row r="351" spans="1:9" ht="20.100000000000001" customHeight="1" x14ac:dyDescent="0.2">
      <c r="A351" s="229">
        <v>25</v>
      </c>
      <c r="B351" s="237" t="s">
        <v>1016</v>
      </c>
      <c r="C351" s="253">
        <f>data!BU93</f>
        <v>0</v>
      </c>
      <c r="D351" s="253">
        <f>data!BV93</f>
        <v>0</v>
      </c>
      <c r="E351" s="253">
        <f>data!BW93</f>
        <v>0</v>
      </c>
      <c r="F351" s="253">
        <f>data!BX93</f>
        <v>0</v>
      </c>
      <c r="G351" s="253">
        <f>data!BY93</f>
        <v>0</v>
      </c>
      <c r="H351" s="253">
        <f>data!BZ93</f>
        <v>0</v>
      </c>
      <c r="I351" s="253">
        <f>data!CA93</f>
        <v>0</v>
      </c>
    </row>
    <row r="352" spans="1:9" ht="20.100000000000001" customHeight="1" x14ac:dyDescent="0.2">
      <c r="A352" s="229">
        <v>26</v>
      </c>
      <c r="B352" s="237" t="s">
        <v>293</v>
      </c>
      <c r="C352" s="255" t="str">
        <f>IF(data!BU94&gt;0,data!BU94,"")</f>
        <v/>
      </c>
      <c r="D352" s="255" t="str">
        <f>IF(data!BV94&gt;0,data!BV94,"")</f>
        <v/>
      </c>
      <c r="E352" s="255" t="str">
        <f>IF(data!BW94&gt;0,data!BW94,"")</f>
        <v/>
      </c>
      <c r="F352" s="255" t="str">
        <f>IF(data!BX94&gt;0,data!BX94,"")</f>
        <v/>
      </c>
      <c r="G352" s="255" t="str">
        <f>IF(data!BY94&gt;0,data!BY94,"")</f>
        <v/>
      </c>
      <c r="H352" s="255" t="str">
        <f>IF(data!BZ94&gt;0,data!BZ94,"")</f>
        <v/>
      </c>
      <c r="I352" s="255" t="str">
        <f>IF(data!CA94&gt;0,data!CA94,"")</f>
        <v/>
      </c>
    </row>
    <row r="353" spans="1:9" ht="20.100000000000001" customHeight="1" x14ac:dyDescent="0.2">
      <c r="A353" s="230" t="s">
        <v>998</v>
      </c>
      <c r="B353" s="231"/>
      <c r="C353" s="231"/>
      <c r="D353" s="231"/>
      <c r="E353" s="231"/>
      <c r="F353" s="231"/>
      <c r="G353" s="231"/>
      <c r="H353" s="231"/>
      <c r="I353" s="230"/>
    </row>
    <row r="354" spans="1:9" ht="20.100000000000001" customHeight="1" x14ac:dyDescent="0.2">
      <c r="D354" s="233"/>
      <c r="I354" s="234" t="s">
        <v>1051</v>
      </c>
    </row>
    <row r="355" spans="1:9" ht="20.100000000000001" customHeight="1" x14ac:dyDescent="0.2">
      <c r="A355" s="233"/>
    </row>
    <row r="356" spans="1:9" ht="20.100000000000001" customHeight="1" x14ac:dyDescent="0.2">
      <c r="A356" s="235" t="str">
        <f>"Hospital: "&amp;data!C98</f>
        <v>Hospital: Island Hospital</v>
      </c>
      <c r="G356" s="236"/>
      <c r="H356" s="235" t="str">
        <f>"FYE: "&amp;data!C96</f>
        <v>FYE: 12/31/2024</v>
      </c>
    </row>
    <row r="357" spans="1:9" ht="20.100000000000001" customHeight="1" x14ac:dyDescent="0.2">
      <c r="A357" s="229">
        <v>1</v>
      </c>
      <c r="B357" s="237" t="s">
        <v>235</v>
      </c>
      <c r="C357" s="239">
        <v>8910</v>
      </c>
      <c r="D357" s="239">
        <v>8930</v>
      </c>
      <c r="E357" s="239" t="s">
        <v>114</v>
      </c>
      <c r="F357" s="257"/>
      <c r="G357" s="257"/>
      <c r="H357" s="257"/>
      <c r="I357" s="239"/>
    </row>
    <row r="358" spans="1:9" ht="20.100000000000001" customHeight="1" x14ac:dyDescent="0.2">
      <c r="A358" s="240">
        <v>2</v>
      </c>
      <c r="B358" s="241" t="s">
        <v>1000</v>
      </c>
      <c r="C358" s="243" t="s">
        <v>186</v>
      </c>
      <c r="D358" s="243" t="s">
        <v>158</v>
      </c>
      <c r="E358" s="243" t="s">
        <v>237</v>
      </c>
      <c r="F358" s="258"/>
      <c r="G358" s="258"/>
      <c r="H358" s="258"/>
      <c r="I358" s="243" t="s">
        <v>187</v>
      </c>
    </row>
    <row r="359" spans="1:9" ht="20.100000000000001" customHeight="1" x14ac:dyDescent="0.2">
      <c r="A359" s="240"/>
      <c r="B359" s="241"/>
      <c r="C359" s="243" t="s">
        <v>227</v>
      </c>
      <c r="D359" s="243" t="s">
        <v>1052</v>
      </c>
      <c r="E359" s="243" t="s">
        <v>239</v>
      </c>
      <c r="F359" s="258"/>
      <c r="G359" s="258"/>
      <c r="H359" s="258"/>
      <c r="I359" s="243" t="s">
        <v>229</v>
      </c>
    </row>
    <row r="360" spans="1:9" ht="20.100000000000001" customHeight="1" x14ac:dyDescent="0.2">
      <c r="A360" s="229">
        <v>3</v>
      </c>
      <c r="B360" s="237" t="s">
        <v>1004</v>
      </c>
      <c r="C360" s="249"/>
      <c r="D360" s="249"/>
      <c r="E360" s="249"/>
      <c r="F360" s="249"/>
      <c r="G360" s="249"/>
      <c r="H360" s="249"/>
      <c r="I360" s="249"/>
    </row>
    <row r="361" spans="1:9" ht="20.100000000000001" customHeight="1" x14ac:dyDescent="0.2">
      <c r="A361" s="229">
        <v>4</v>
      </c>
      <c r="B361" s="237" t="s">
        <v>260</v>
      </c>
      <c r="C361" s="249"/>
      <c r="D361" s="249"/>
      <c r="E361" s="249"/>
      <c r="F361" s="249"/>
      <c r="G361" s="249"/>
      <c r="H361" s="249"/>
      <c r="I361" s="249"/>
    </row>
    <row r="362" spans="1:9" ht="20.100000000000001" customHeight="1" x14ac:dyDescent="0.2">
      <c r="A362" s="229">
        <v>5</v>
      </c>
      <c r="B362" s="237" t="s">
        <v>261</v>
      </c>
      <c r="C362" s="244">
        <f>data!CB60</f>
        <v>1.1400000000000001</v>
      </c>
      <c r="D362" s="244">
        <f>data!CC60</f>
        <v>8.76</v>
      </c>
      <c r="E362" s="259"/>
      <c r="F362" s="247"/>
      <c r="G362" s="247"/>
      <c r="H362" s="247"/>
      <c r="I362" s="260">
        <f>data!CE60</f>
        <v>542.06653846153847</v>
      </c>
    </row>
    <row r="363" spans="1:9" ht="20.100000000000001" customHeight="1" x14ac:dyDescent="0.2">
      <c r="A363" s="229">
        <v>6</v>
      </c>
      <c r="B363" s="237" t="s">
        <v>262</v>
      </c>
      <c r="C363" s="256">
        <f>data!CB61</f>
        <v>77288</v>
      </c>
      <c r="D363" s="256">
        <f>data!CC61</f>
        <v>991907</v>
      </c>
      <c r="E363" s="261"/>
      <c r="F363" s="261"/>
      <c r="G363" s="261"/>
      <c r="H363" s="261"/>
      <c r="I363" s="256">
        <f>data!CE61</f>
        <v>55257027</v>
      </c>
    </row>
    <row r="364" spans="1:9" ht="20.100000000000001" customHeight="1" x14ac:dyDescent="0.2">
      <c r="A364" s="229">
        <v>7</v>
      </c>
      <c r="B364" s="237" t="s">
        <v>10</v>
      </c>
      <c r="C364" s="256">
        <f>data!CB62</f>
        <v>20256</v>
      </c>
      <c r="D364" s="256">
        <f>data!CC62</f>
        <v>317814</v>
      </c>
      <c r="E364" s="261"/>
      <c r="F364" s="261"/>
      <c r="G364" s="261"/>
      <c r="H364" s="261"/>
      <c r="I364" s="256">
        <f>data!CE62</f>
        <v>11936348</v>
      </c>
    </row>
    <row r="365" spans="1:9" ht="20.100000000000001" customHeight="1" x14ac:dyDescent="0.2">
      <c r="A365" s="229">
        <v>8</v>
      </c>
      <c r="B365" s="237" t="s">
        <v>263</v>
      </c>
      <c r="C365" s="256">
        <f>data!CB63</f>
        <v>0</v>
      </c>
      <c r="D365" s="256">
        <f>data!CC63</f>
        <v>47914</v>
      </c>
      <c r="E365" s="261"/>
      <c r="F365" s="261"/>
      <c r="G365" s="261"/>
      <c r="H365" s="261"/>
      <c r="I365" s="256">
        <f>data!CE63</f>
        <v>8702149</v>
      </c>
    </row>
    <row r="366" spans="1:9" ht="20.100000000000001" customHeight="1" x14ac:dyDescent="0.2">
      <c r="A366" s="229">
        <v>9</v>
      </c>
      <c r="B366" s="237" t="s">
        <v>264</v>
      </c>
      <c r="C366" s="256">
        <f>data!CB64</f>
        <v>1495</v>
      </c>
      <c r="D366" s="256">
        <f>data!CC64</f>
        <v>-18239</v>
      </c>
      <c r="E366" s="261"/>
      <c r="F366" s="261"/>
      <c r="G366" s="261"/>
      <c r="H366" s="261"/>
      <c r="I366" s="256">
        <f>data!CE64</f>
        <v>17073308</v>
      </c>
    </row>
    <row r="367" spans="1:9" ht="20.100000000000001" customHeight="1" x14ac:dyDescent="0.2">
      <c r="A367" s="229">
        <v>10</v>
      </c>
      <c r="B367" s="237" t="s">
        <v>520</v>
      </c>
      <c r="C367" s="256">
        <f>data!CB65</f>
        <v>0</v>
      </c>
      <c r="D367" s="256">
        <f>data!CC65</f>
        <v>257303</v>
      </c>
      <c r="E367" s="261"/>
      <c r="F367" s="261"/>
      <c r="G367" s="261"/>
      <c r="H367" s="261"/>
      <c r="I367" s="256">
        <f>data!CE65</f>
        <v>1353496</v>
      </c>
    </row>
    <row r="368" spans="1:9" ht="20.100000000000001" customHeight="1" x14ac:dyDescent="0.2">
      <c r="A368" s="229">
        <v>11</v>
      </c>
      <c r="B368" s="237" t="s">
        <v>521</v>
      </c>
      <c r="C368" s="256">
        <f>data!CB66</f>
        <v>0</v>
      </c>
      <c r="D368" s="256">
        <f>data!CC66</f>
        <v>87859</v>
      </c>
      <c r="E368" s="261"/>
      <c r="F368" s="261"/>
      <c r="G368" s="261"/>
      <c r="H368" s="261"/>
      <c r="I368" s="256">
        <f>data!CE66</f>
        <v>5852289</v>
      </c>
    </row>
    <row r="369" spans="1:9" ht="20.100000000000001" customHeight="1" x14ac:dyDescent="0.2">
      <c r="A369" s="229">
        <v>12</v>
      </c>
      <c r="B369" s="237" t="s">
        <v>15</v>
      </c>
      <c r="C369" s="256">
        <f>data!CB67</f>
        <v>3597</v>
      </c>
      <c r="D369" s="256">
        <f>data!CC67</f>
        <v>2218634</v>
      </c>
      <c r="E369" s="261"/>
      <c r="F369" s="261"/>
      <c r="G369" s="261"/>
      <c r="H369" s="261"/>
      <c r="I369" s="256">
        <f>data!CE67</f>
        <v>5574943</v>
      </c>
    </row>
    <row r="370" spans="1:9" ht="20.100000000000001" customHeight="1" x14ac:dyDescent="0.2">
      <c r="A370" s="229">
        <v>13</v>
      </c>
      <c r="B370" s="237" t="s">
        <v>1005</v>
      </c>
      <c r="C370" s="256">
        <f>data!CB68</f>
        <v>0</v>
      </c>
      <c r="D370" s="256">
        <f>data!CC68</f>
        <v>-11581</v>
      </c>
      <c r="E370" s="261"/>
      <c r="F370" s="261"/>
      <c r="G370" s="261"/>
      <c r="H370" s="261"/>
      <c r="I370" s="256">
        <f>data!CE68</f>
        <v>1278824</v>
      </c>
    </row>
    <row r="371" spans="1:9" ht="20.100000000000001" customHeight="1" x14ac:dyDescent="0.2">
      <c r="A371" s="229">
        <v>14</v>
      </c>
      <c r="B371" s="237" t="s">
        <v>1006</v>
      </c>
      <c r="C371" s="256">
        <f>data!CB69</f>
        <v>-194</v>
      </c>
      <c r="D371" s="256">
        <f>data!CC69</f>
        <v>1489121</v>
      </c>
      <c r="E371" s="256">
        <f>data!CD69</f>
        <v>66750</v>
      </c>
      <c r="F371" s="261"/>
      <c r="G371" s="261"/>
      <c r="H371" s="261"/>
      <c r="I371" s="256">
        <f>data!CE69</f>
        <v>12587237</v>
      </c>
    </row>
    <row r="372" spans="1:9" ht="20.100000000000001" customHeight="1" x14ac:dyDescent="0.2">
      <c r="A372" s="229">
        <v>15</v>
      </c>
      <c r="B372" s="237" t="s">
        <v>283</v>
      </c>
      <c r="C372" s="237">
        <f>-data!CB84</f>
        <v>0</v>
      </c>
      <c r="D372" s="237">
        <f>-data!CC84</f>
        <v>0</v>
      </c>
      <c r="E372" s="237">
        <f>-data!CD84</f>
        <v>0</v>
      </c>
      <c r="F372" s="247"/>
      <c r="G372" s="247"/>
      <c r="H372" s="247"/>
      <c r="I372" s="237">
        <f>-data!CE84</f>
        <v>0</v>
      </c>
    </row>
    <row r="373" spans="1:9" ht="20.100000000000001" customHeight="1" x14ac:dyDescent="0.2">
      <c r="A373" s="229">
        <v>16</v>
      </c>
      <c r="B373" s="245" t="s">
        <v>1007</v>
      </c>
      <c r="C373" s="256">
        <f>data!CB85</f>
        <v>102442</v>
      </c>
      <c r="D373" s="256">
        <f>data!CC85</f>
        <v>5380732</v>
      </c>
      <c r="E373" s="256">
        <f>data!CD85</f>
        <v>66750</v>
      </c>
      <c r="F373" s="261"/>
      <c r="G373" s="261"/>
      <c r="H373" s="261"/>
      <c r="I373" s="237">
        <f>data!CE85</f>
        <v>119615621</v>
      </c>
    </row>
    <row r="374" spans="1:9" ht="20.100000000000001" customHeight="1" x14ac:dyDescent="0.2">
      <c r="A374" s="229">
        <v>17</v>
      </c>
      <c r="B374" s="237" t="s">
        <v>285</v>
      </c>
      <c r="C374" s="261"/>
      <c r="D374" s="261"/>
      <c r="E374" s="261"/>
      <c r="F374" s="261"/>
      <c r="G374" s="261"/>
      <c r="H374" s="261"/>
      <c r="I374" s="237">
        <f>data!CE86</f>
        <v>6143640</v>
      </c>
    </row>
    <row r="375" spans="1:9" ht="20.100000000000001" customHeight="1" x14ac:dyDescent="0.2">
      <c r="A375" s="229">
        <v>18</v>
      </c>
      <c r="B375" s="237" t="s">
        <v>1008</v>
      </c>
      <c r="C375" s="237"/>
      <c r="D375" s="237"/>
      <c r="E375" s="237"/>
      <c r="F375" s="237"/>
      <c r="G375" s="237"/>
      <c r="H375" s="237"/>
      <c r="I375" s="237"/>
    </row>
    <row r="376" spans="1:9" ht="20.100000000000001" customHeight="1" x14ac:dyDescent="0.2">
      <c r="A376" s="229">
        <v>19</v>
      </c>
      <c r="B376" s="245" t="s">
        <v>1009</v>
      </c>
      <c r="C376" s="252" t="str">
        <f>IF(data!CB87&gt;0,data!CB87,"")</f>
        <v>x</v>
      </c>
      <c r="D376" s="252" t="str">
        <f>IF(data!CC87&gt;0,data!CC87,"")</f>
        <v>x</v>
      </c>
      <c r="E376" s="247"/>
      <c r="F376" s="247"/>
      <c r="G376" s="247"/>
      <c r="H376" s="247"/>
      <c r="I376" s="253">
        <f>data!CE87</f>
        <v>0</v>
      </c>
    </row>
    <row r="377" spans="1:9" ht="20.100000000000001" customHeight="1" x14ac:dyDescent="0.2">
      <c r="A377" s="229">
        <v>20</v>
      </c>
      <c r="B377" s="245" t="s">
        <v>1010</v>
      </c>
      <c r="C377" s="252" t="str">
        <f>IF(data!CB88&gt;0,data!CB88,"")</f>
        <v>x</v>
      </c>
      <c r="D377" s="252" t="str">
        <f>IF(data!CC88&gt;0,data!CC88,"")</f>
        <v>x</v>
      </c>
      <c r="E377" s="247"/>
      <c r="F377" s="247"/>
      <c r="G377" s="247"/>
      <c r="H377" s="247"/>
      <c r="I377" s="253">
        <f>data!CE88</f>
        <v>0</v>
      </c>
    </row>
    <row r="378" spans="1:9" ht="20.100000000000001" customHeight="1" x14ac:dyDescent="0.2">
      <c r="A378" s="229">
        <v>21</v>
      </c>
      <c r="B378" s="245" t="s">
        <v>1011</v>
      </c>
      <c r="C378" s="252" t="str">
        <f>IF(data!CB89&gt;0,data!CB89,"")</f>
        <v>x</v>
      </c>
      <c r="D378" s="252" t="str">
        <f>IF(data!CC89&gt;0,data!CC89,"")</f>
        <v>x</v>
      </c>
      <c r="E378" s="247"/>
      <c r="F378" s="247"/>
      <c r="G378" s="247"/>
      <c r="H378" s="247"/>
      <c r="I378" s="253">
        <f>data!CE89</f>
        <v>0</v>
      </c>
    </row>
    <row r="379" spans="1:9" ht="20.100000000000001" customHeight="1" x14ac:dyDescent="0.2">
      <c r="A379" s="229" t="s">
        <v>1012</v>
      </c>
      <c r="B379" s="237"/>
      <c r="C379" s="247"/>
      <c r="D379" s="247"/>
      <c r="E379" s="247"/>
      <c r="F379" s="247"/>
      <c r="G379" s="247"/>
      <c r="H379" s="247"/>
      <c r="I379" s="247"/>
    </row>
    <row r="380" spans="1:9" ht="20.100000000000001" customHeight="1" x14ac:dyDescent="0.2">
      <c r="A380" s="229">
        <v>22</v>
      </c>
      <c r="B380" s="237" t="s">
        <v>1013</v>
      </c>
      <c r="C380" s="253">
        <f>data!CB90</f>
        <v>816.17276459039806</v>
      </c>
      <c r="D380" s="253">
        <f>data!CC90</f>
        <v>58084.08352668213</v>
      </c>
      <c r="E380" s="247"/>
      <c r="F380" s="247"/>
      <c r="G380" s="247"/>
      <c r="H380" s="247"/>
      <c r="I380" s="237">
        <f>data!CE90</f>
        <v>298704</v>
      </c>
    </row>
    <row r="381" spans="1:9" ht="20.100000000000001" customHeight="1" x14ac:dyDescent="0.2">
      <c r="A381" s="229">
        <v>23</v>
      </c>
      <c r="B381" s="237" t="s">
        <v>1014</v>
      </c>
      <c r="C381" s="253">
        <f>data!CB91</f>
        <v>0</v>
      </c>
      <c r="D381" s="252" t="str">
        <f>IF(data!CC91&gt;0,data!CC91,"")</f>
        <v>x</v>
      </c>
      <c r="E381" s="247"/>
      <c r="F381" s="247"/>
      <c r="G381" s="247"/>
      <c r="H381" s="247"/>
      <c r="I381" s="237">
        <f>data!CE91</f>
        <v>29149.4784</v>
      </c>
    </row>
    <row r="382" spans="1:9" ht="20.100000000000001" customHeight="1" x14ac:dyDescent="0.2">
      <c r="A382" s="229">
        <v>24</v>
      </c>
      <c r="B382" s="237" t="s">
        <v>1015</v>
      </c>
      <c r="C382" s="253">
        <f>data!CB92</f>
        <v>816.17276459039806</v>
      </c>
      <c r="D382" s="252" t="str">
        <f>IF(data!CC92&gt;0,data!CC92,"")</f>
        <v>x</v>
      </c>
      <c r="E382" s="247"/>
      <c r="F382" s="247"/>
      <c r="G382" s="247"/>
      <c r="H382" s="247"/>
      <c r="I382" s="237">
        <f>data!CE92</f>
        <v>188625.02498661433</v>
      </c>
    </row>
    <row r="383" spans="1:9" ht="20.100000000000001" customHeight="1" x14ac:dyDescent="0.2">
      <c r="A383" s="229">
        <v>25</v>
      </c>
      <c r="B383" s="237" t="s">
        <v>1016</v>
      </c>
      <c r="C383" s="253">
        <f>data!CB93</f>
        <v>0</v>
      </c>
      <c r="D383" s="252" t="str">
        <f>IF(data!CC93&gt;0,data!CC93,"")</f>
        <v>x</v>
      </c>
      <c r="E383" s="247"/>
      <c r="F383" s="247"/>
      <c r="G383" s="247"/>
      <c r="H383" s="247"/>
      <c r="I383" s="237">
        <f>data!CE93</f>
        <v>517644.81999999995</v>
      </c>
    </row>
    <row r="384" spans="1:9" ht="20.100000000000001" customHeight="1" x14ac:dyDescent="0.2">
      <c r="A384" s="229">
        <v>26</v>
      </c>
      <c r="B384" s="237" t="s">
        <v>293</v>
      </c>
      <c r="C384" s="252" t="str">
        <f>IF(data!CB94&gt;0,data!CB94,"")</f>
        <v/>
      </c>
      <c r="D384" s="252" t="str">
        <f>IF(data!CC94&gt;0,data!CC94,"")</f>
        <v>x</v>
      </c>
      <c r="E384" s="259"/>
      <c r="F384" s="247"/>
      <c r="G384" s="247"/>
      <c r="H384" s="247"/>
      <c r="I384" s="244">
        <f>data!CE94</f>
        <v>87.249999999999986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9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1053</v>
      </c>
    </row>
    <row r="6" spans="1:5" x14ac:dyDescent="0.25">
      <c r="A6" s="11" t="s">
        <v>1054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1055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1056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  <c r="Y43" s="11" t="s">
        <v>1057</v>
      </c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328">
        <v>867336</v>
      </c>
      <c r="C47" s="329">
        <v>275484</v>
      </c>
      <c r="D47" s="329">
        <v>0</v>
      </c>
      <c r="E47" s="329">
        <v>965021</v>
      </c>
      <c r="F47" s="329">
        <v>0</v>
      </c>
      <c r="G47" s="329">
        <v>0</v>
      </c>
      <c r="H47" s="329">
        <v>0</v>
      </c>
      <c r="I47" s="329">
        <v>0</v>
      </c>
      <c r="J47" s="329">
        <v>0</v>
      </c>
      <c r="K47" s="329">
        <v>0</v>
      </c>
      <c r="L47" s="329">
        <v>0</v>
      </c>
      <c r="M47" s="329">
        <v>0</v>
      </c>
      <c r="N47" s="329">
        <v>0</v>
      </c>
      <c r="O47" s="329">
        <v>356398</v>
      </c>
      <c r="P47" s="329">
        <v>320589</v>
      </c>
      <c r="Q47" s="329">
        <v>245442</v>
      </c>
      <c r="R47" s="329">
        <v>30012</v>
      </c>
      <c r="S47" s="329">
        <v>103572</v>
      </c>
      <c r="T47" s="329">
        <v>0</v>
      </c>
      <c r="U47" s="329">
        <v>435256</v>
      </c>
      <c r="V47" s="329">
        <v>0</v>
      </c>
      <c r="W47" s="329">
        <v>73129</v>
      </c>
      <c r="X47" s="329">
        <v>87466</v>
      </c>
      <c r="Y47" s="329">
        <v>628814</v>
      </c>
      <c r="Z47" s="329">
        <v>176213</v>
      </c>
      <c r="AA47" s="329">
        <v>46688</v>
      </c>
      <c r="AB47" s="329">
        <v>257958</v>
      </c>
      <c r="AC47" s="329">
        <v>184476</v>
      </c>
      <c r="AD47" s="329">
        <v>0</v>
      </c>
      <c r="AE47" s="329">
        <v>302997</v>
      </c>
      <c r="AF47" s="329">
        <v>0</v>
      </c>
      <c r="AG47" s="329">
        <v>696775</v>
      </c>
      <c r="AH47" s="329">
        <v>0</v>
      </c>
      <c r="AI47" s="329">
        <v>0</v>
      </c>
      <c r="AJ47" s="329">
        <v>2999800</v>
      </c>
      <c r="AK47" s="329">
        <v>0</v>
      </c>
      <c r="AL47" s="329">
        <v>30843</v>
      </c>
      <c r="AM47" s="329">
        <v>0</v>
      </c>
      <c r="AN47" s="329">
        <v>0</v>
      </c>
      <c r="AO47" s="329">
        <v>0</v>
      </c>
      <c r="AP47" s="329">
        <v>0</v>
      </c>
      <c r="AQ47" s="329">
        <v>0</v>
      </c>
      <c r="AR47" s="329">
        <v>0</v>
      </c>
      <c r="AS47" s="329">
        <v>0</v>
      </c>
      <c r="AT47" s="329">
        <v>0</v>
      </c>
      <c r="AU47" s="329">
        <v>0</v>
      </c>
      <c r="AV47" s="329">
        <v>0</v>
      </c>
      <c r="AW47" s="329">
        <v>0</v>
      </c>
      <c r="AX47" s="329">
        <v>0</v>
      </c>
      <c r="AY47" s="329">
        <v>277666</v>
      </c>
      <c r="AZ47" s="329">
        <v>0</v>
      </c>
      <c r="BA47" s="329">
        <v>0</v>
      </c>
      <c r="BB47" s="329">
        <v>0</v>
      </c>
      <c r="BC47" s="329">
        <v>0</v>
      </c>
      <c r="BD47" s="329">
        <v>156859</v>
      </c>
      <c r="BE47" s="329">
        <v>125999</v>
      </c>
      <c r="BF47" s="329">
        <v>350816</v>
      </c>
      <c r="BG47" s="329">
        <v>0</v>
      </c>
      <c r="BH47" s="329">
        <v>211864</v>
      </c>
      <c r="BI47" s="329">
        <v>0</v>
      </c>
      <c r="BJ47" s="329">
        <v>97984</v>
      </c>
      <c r="BK47" s="329">
        <v>406217</v>
      </c>
      <c r="BL47" s="329">
        <v>516239</v>
      </c>
      <c r="BM47" s="329">
        <v>0</v>
      </c>
      <c r="BN47" s="329">
        <v>340214</v>
      </c>
      <c r="BO47" s="329">
        <v>20749</v>
      </c>
      <c r="BP47" s="329">
        <v>99529</v>
      </c>
      <c r="BQ47" s="329">
        <v>0</v>
      </c>
      <c r="BR47" s="329">
        <v>140869</v>
      </c>
      <c r="BS47" s="329">
        <v>0</v>
      </c>
      <c r="BT47" s="329">
        <v>684</v>
      </c>
      <c r="BU47" s="329">
        <v>0</v>
      </c>
      <c r="BV47" s="329">
        <v>227227</v>
      </c>
      <c r="BW47" s="329">
        <v>17916</v>
      </c>
      <c r="BX47" s="329">
        <v>137080</v>
      </c>
      <c r="BY47" s="329">
        <v>43649</v>
      </c>
      <c r="BZ47" s="329">
        <v>0</v>
      </c>
      <c r="CA47" s="329">
        <v>0</v>
      </c>
      <c r="CB47" s="329">
        <v>10883</v>
      </c>
      <c r="CC47" s="329">
        <v>137763</v>
      </c>
      <c r="CD47" s="16"/>
      <c r="CE47" s="25">
        <v>11537140</v>
      </c>
    </row>
    <row r="48" spans="1:83" x14ac:dyDescent="0.25">
      <c r="A48" s="25" t="s">
        <v>231</v>
      </c>
      <c r="B48" s="271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867336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329">
        <v>2546571</v>
      </c>
      <c r="C51" s="329">
        <v>53999</v>
      </c>
      <c r="D51" s="329">
        <v>0</v>
      </c>
      <c r="E51" s="329">
        <v>125275</v>
      </c>
      <c r="F51" s="329">
        <v>0</v>
      </c>
      <c r="G51" s="329">
        <v>0</v>
      </c>
      <c r="H51" s="329">
        <v>0</v>
      </c>
      <c r="I51" s="329">
        <v>0</v>
      </c>
      <c r="J51" s="329">
        <v>0</v>
      </c>
      <c r="K51" s="329">
        <v>0</v>
      </c>
      <c r="L51" s="329">
        <v>0</v>
      </c>
      <c r="M51" s="329">
        <v>0</v>
      </c>
      <c r="N51" s="329">
        <v>0</v>
      </c>
      <c r="O51" s="329">
        <v>58339</v>
      </c>
      <c r="P51" s="329">
        <v>316798</v>
      </c>
      <c r="Q51" s="329">
        <v>0</v>
      </c>
      <c r="R51" s="329">
        <v>504</v>
      </c>
      <c r="S51" s="329">
        <v>29531</v>
      </c>
      <c r="T51" s="329">
        <v>0</v>
      </c>
      <c r="U51" s="329">
        <v>53224</v>
      </c>
      <c r="V51" s="329">
        <v>0</v>
      </c>
      <c r="W51" s="329">
        <v>200787</v>
      </c>
      <c r="X51" s="329">
        <v>6696</v>
      </c>
      <c r="Y51" s="329">
        <v>165174</v>
      </c>
      <c r="Z51" s="329">
        <v>8854</v>
      </c>
      <c r="AA51" s="329">
        <v>1416</v>
      </c>
      <c r="AB51" s="329">
        <v>6005</v>
      </c>
      <c r="AC51" s="329">
        <v>20816</v>
      </c>
      <c r="AD51" s="329">
        <v>0</v>
      </c>
      <c r="AE51" s="329">
        <v>1368</v>
      </c>
      <c r="AF51" s="329">
        <v>0</v>
      </c>
      <c r="AG51" s="329">
        <v>136465</v>
      </c>
      <c r="AH51" s="329">
        <v>0</v>
      </c>
      <c r="AI51" s="329">
        <v>0</v>
      </c>
      <c r="AJ51" s="329">
        <v>124150</v>
      </c>
      <c r="AK51" s="329">
        <v>0</v>
      </c>
      <c r="AL51" s="329">
        <v>1608</v>
      </c>
      <c r="AM51" s="329">
        <v>0</v>
      </c>
      <c r="AN51" s="329">
        <v>0</v>
      </c>
      <c r="AO51" s="329">
        <v>0</v>
      </c>
      <c r="AP51" s="329">
        <v>0</v>
      </c>
      <c r="AQ51" s="329">
        <v>0</v>
      </c>
      <c r="AR51" s="329">
        <v>0</v>
      </c>
      <c r="AS51" s="329">
        <v>0</v>
      </c>
      <c r="AT51" s="329">
        <v>0</v>
      </c>
      <c r="AU51" s="329">
        <v>0</v>
      </c>
      <c r="AV51" s="329">
        <v>0</v>
      </c>
      <c r="AW51" s="329">
        <v>0</v>
      </c>
      <c r="AX51" s="329">
        <v>0</v>
      </c>
      <c r="AY51" s="329">
        <v>12653</v>
      </c>
      <c r="AZ51" s="329">
        <v>0</v>
      </c>
      <c r="BA51" s="329">
        <v>0</v>
      </c>
      <c r="BB51" s="329">
        <v>0</v>
      </c>
      <c r="BC51" s="329">
        <v>0</v>
      </c>
      <c r="BD51" s="329">
        <v>1848</v>
      </c>
      <c r="BE51" s="329">
        <v>134184</v>
      </c>
      <c r="BF51" s="329">
        <v>8212</v>
      </c>
      <c r="BG51" s="329">
        <v>0</v>
      </c>
      <c r="BH51" s="329">
        <v>1019205</v>
      </c>
      <c r="BI51" s="329">
        <v>0</v>
      </c>
      <c r="BJ51" s="329">
        <v>18092</v>
      </c>
      <c r="BK51" s="329">
        <v>240</v>
      </c>
      <c r="BL51" s="329">
        <v>26568</v>
      </c>
      <c r="BM51" s="329">
        <v>0</v>
      </c>
      <c r="BN51" s="329">
        <v>1392</v>
      </c>
      <c r="BO51" s="329">
        <v>0</v>
      </c>
      <c r="BP51" s="329">
        <v>300</v>
      </c>
      <c r="BQ51" s="329">
        <v>0</v>
      </c>
      <c r="BR51" s="329">
        <v>1452</v>
      </c>
      <c r="BS51" s="329">
        <v>0</v>
      </c>
      <c r="BT51" s="329">
        <v>0</v>
      </c>
      <c r="BU51" s="329">
        <v>0</v>
      </c>
      <c r="BV51" s="329">
        <v>0</v>
      </c>
      <c r="BW51" s="329">
        <v>0</v>
      </c>
      <c r="BX51" s="329">
        <v>1440</v>
      </c>
      <c r="BY51" s="329">
        <v>0</v>
      </c>
      <c r="BZ51" s="329">
        <v>0</v>
      </c>
      <c r="CA51" s="329">
        <v>0</v>
      </c>
      <c r="CB51" s="329">
        <v>0</v>
      </c>
      <c r="CC51" s="329">
        <v>9976</v>
      </c>
      <c r="CD51" s="16"/>
      <c r="CE51" s="25">
        <v>2546571</v>
      </c>
    </row>
    <row r="52" spans="1:83" x14ac:dyDescent="0.25">
      <c r="A52" s="31" t="s">
        <v>234</v>
      </c>
      <c r="B52" s="329">
        <v>230677</v>
      </c>
      <c r="C52" s="16">
        <v>3736</v>
      </c>
      <c r="D52" s="25">
        <v>0</v>
      </c>
      <c r="E52" s="25">
        <v>23437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5376</v>
      </c>
      <c r="P52" s="25">
        <v>14272</v>
      </c>
      <c r="Q52" s="25">
        <v>0</v>
      </c>
      <c r="R52" s="25">
        <v>506</v>
      </c>
      <c r="S52" s="25">
        <v>3067</v>
      </c>
      <c r="T52" s="25">
        <v>0</v>
      </c>
      <c r="U52" s="25">
        <v>3987</v>
      </c>
      <c r="V52" s="25">
        <v>10</v>
      </c>
      <c r="W52" s="25">
        <v>0</v>
      </c>
      <c r="X52" s="25">
        <v>0</v>
      </c>
      <c r="Y52" s="25">
        <v>11055</v>
      </c>
      <c r="Z52" s="25">
        <v>7792</v>
      </c>
      <c r="AA52" s="25">
        <v>0</v>
      </c>
      <c r="AB52" s="25">
        <v>1919</v>
      </c>
      <c r="AC52" s="25">
        <v>4196</v>
      </c>
      <c r="AD52" s="25">
        <v>0</v>
      </c>
      <c r="AE52" s="25">
        <v>7488</v>
      </c>
      <c r="AF52" s="25">
        <v>0</v>
      </c>
      <c r="AG52" s="25">
        <v>7184</v>
      </c>
      <c r="AH52" s="25">
        <v>0</v>
      </c>
      <c r="AI52" s="25">
        <v>0</v>
      </c>
      <c r="AJ52" s="25">
        <v>40708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4252</v>
      </c>
      <c r="AZ52" s="25">
        <v>0</v>
      </c>
      <c r="BA52" s="25">
        <v>290</v>
      </c>
      <c r="BB52" s="25">
        <v>0</v>
      </c>
      <c r="BC52" s="25">
        <v>0</v>
      </c>
      <c r="BD52" s="25">
        <v>4848</v>
      </c>
      <c r="BE52" s="25">
        <v>11954</v>
      </c>
      <c r="BF52" s="25">
        <v>2421</v>
      </c>
      <c r="BG52" s="25">
        <v>0</v>
      </c>
      <c r="BH52" s="25">
        <v>1801</v>
      </c>
      <c r="BI52" s="25">
        <v>0</v>
      </c>
      <c r="BJ52" s="25">
        <v>1256</v>
      </c>
      <c r="BK52" s="25">
        <v>3483</v>
      </c>
      <c r="BL52" s="25">
        <v>12269</v>
      </c>
      <c r="BM52" s="25">
        <v>0</v>
      </c>
      <c r="BN52" s="25">
        <v>1646</v>
      </c>
      <c r="BO52" s="25">
        <v>0</v>
      </c>
      <c r="BP52" s="25">
        <v>131</v>
      </c>
      <c r="BQ52" s="25">
        <v>0</v>
      </c>
      <c r="BR52" s="25">
        <v>1207</v>
      </c>
      <c r="BS52" s="25">
        <v>1140</v>
      </c>
      <c r="BT52" s="25">
        <v>396</v>
      </c>
      <c r="BU52" s="25">
        <v>0</v>
      </c>
      <c r="BV52" s="25">
        <v>1443</v>
      </c>
      <c r="BW52" s="25">
        <v>249</v>
      </c>
      <c r="BX52" s="25">
        <v>202</v>
      </c>
      <c r="BY52" s="25">
        <v>0</v>
      </c>
      <c r="BZ52" s="25">
        <v>0</v>
      </c>
      <c r="CA52" s="25">
        <v>0</v>
      </c>
      <c r="CB52" s="25">
        <v>651</v>
      </c>
      <c r="CC52" s="25">
        <v>46305</v>
      </c>
      <c r="CD52" s="25" t="s">
        <v>1058</v>
      </c>
      <c r="CE52" s="25" t="s">
        <v>1058</v>
      </c>
    </row>
    <row r="53" spans="1:83" x14ac:dyDescent="0.25">
      <c r="A53" s="16" t="s">
        <v>232</v>
      </c>
      <c r="B53" s="25">
        <v>2777248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329">
        <v>458</v>
      </c>
      <c r="D59" s="329">
        <v>0</v>
      </c>
      <c r="E59" s="329">
        <v>5081</v>
      </c>
      <c r="F59" s="329">
        <v>0</v>
      </c>
      <c r="G59" s="329">
        <v>0</v>
      </c>
      <c r="H59" s="329">
        <v>0</v>
      </c>
      <c r="I59" s="329">
        <v>0</v>
      </c>
      <c r="J59" s="329">
        <v>0</v>
      </c>
      <c r="K59" s="329">
        <v>0</v>
      </c>
      <c r="L59" s="329">
        <v>0</v>
      </c>
      <c r="M59" s="329">
        <v>0</v>
      </c>
      <c r="N59" s="329">
        <v>0</v>
      </c>
      <c r="O59" s="329">
        <v>1334</v>
      </c>
      <c r="P59" s="330">
        <v>346222</v>
      </c>
      <c r="Q59" s="330">
        <v>247055</v>
      </c>
      <c r="R59" s="330">
        <v>346222</v>
      </c>
      <c r="S59" s="331">
        <v>0</v>
      </c>
      <c r="T59" s="331">
        <v>0</v>
      </c>
      <c r="U59" s="332">
        <v>286769</v>
      </c>
      <c r="V59" s="330">
        <v>6811</v>
      </c>
      <c r="W59" s="330">
        <v>4951</v>
      </c>
      <c r="X59" s="330">
        <v>15274</v>
      </c>
      <c r="Y59" s="330">
        <v>125211</v>
      </c>
      <c r="Z59" s="330">
        <v>8835</v>
      </c>
      <c r="AA59" s="330">
        <v>1320</v>
      </c>
      <c r="AB59" s="331">
        <v>0</v>
      </c>
      <c r="AC59" s="330">
        <v>14665</v>
      </c>
      <c r="AD59" s="330">
        <v>0</v>
      </c>
      <c r="AE59" s="330">
        <v>42221</v>
      </c>
      <c r="AF59" s="330">
        <v>0</v>
      </c>
      <c r="AG59" s="330">
        <v>17972</v>
      </c>
      <c r="AH59" s="330">
        <v>0</v>
      </c>
      <c r="AI59" s="330">
        <v>0</v>
      </c>
      <c r="AJ59" s="330">
        <v>96885</v>
      </c>
      <c r="AK59" s="330">
        <v>0</v>
      </c>
      <c r="AL59" s="330">
        <v>2312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24495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227964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3">
        <v>0</v>
      </c>
      <c r="CE59" s="25">
        <v>0</v>
      </c>
    </row>
    <row r="60" spans="1:83" s="201" customFormat="1" ht="15.75" customHeight="1" x14ac:dyDescent="0.25">
      <c r="A60" s="206" t="s">
        <v>261</v>
      </c>
      <c r="B60" s="207"/>
      <c r="C60" s="333">
        <v>11</v>
      </c>
      <c r="D60" s="334">
        <v>0</v>
      </c>
      <c r="E60" s="334">
        <v>43.6</v>
      </c>
      <c r="F60" s="335">
        <v>0</v>
      </c>
      <c r="G60" s="334">
        <v>0</v>
      </c>
      <c r="H60" s="334">
        <v>0</v>
      </c>
      <c r="I60" s="334">
        <v>0</v>
      </c>
      <c r="J60" s="335">
        <v>0</v>
      </c>
      <c r="K60" s="334">
        <v>0</v>
      </c>
      <c r="L60" s="334">
        <v>0</v>
      </c>
      <c r="M60" s="334">
        <v>0</v>
      </c>
      <c r="N60" s="334">
        <v>0</v>
      </c>
      <c r="O60" s="334">
        <v>14.15</v>
      </c>
      <c r="P60" s="336">
        <v>24.99</v>
      </c>
      <c r="Q60" s="336">
        <v>7.23</v>
      </c>
      <c r="R60" s="336">
        <v>1.2</v>
      </c>
      <c r="S60" s="336">
        <v>5.9</v>
      </c>
      <c r="T60" s="336">
        <v>0</v>
      </c>
      <c r="U60" s="336">
        <v>20.75</v>
      </c>
      <c r="V60" s="336">
        <v>0</v>
      </c>
      <c r="W60" s="336">
        <v>3.3</v>
      </c>
      <c r="X60" s="336">
        <v>3.4</v>
      </c>
      <c r="Y60" s="336">
        <v>28.71</v>
      </c>
      <c r="Z60" s="336">
        <v>4.32</v>
      </c>
      <c r="AA60" s="336">
        <v>1.66</v>
      </c>
      <c r="AB60" s="336">
        <v>10.5</v>
      </c>
      <c r="AC60" s="336">
        <v>11.29</v>
      </c>
      <c r="AD60" s="336">
        <v>0</v>
      </c>
      <c r="AE60" s="336">
        <v>13.81</v>
      </c>
      <c r="AF60" s="336">
        <v>0</v>
      </c>
      <c r="AG60" s="336">
        <v>25.87</v>
      </c>
      <c r="AH60" s="336">
        <v>0</v>
      </c>
      <c r="AI60" s="336">
        <v>0</v>
      </c>
      <c r="AJ60" s="336">
        <v>116.96</v>
      </c>
      <c r="AK60" s="336">
        <v>0</v>
      </c>
      <c r="AL60" s="336">
        <v>1.62</v>
      </c>
      <c r="AM60" s="336">
        <v>0</v>
      </c>
      <c r="AN60" s="336">
        <v>0</v>
      </c>
      <c r="AO60" s="336">
        <v>0</v>
      </c>
      <c r="AP60" s="336">
        <v>0</v>
      </c>
      <c r="AQ60" s="336">
        <v>0</v>
      </c>
      <c r="AR60" s="336">
        <v>0</v>
      </c>
      <c r="AS60" s="336">
        <v>0</v>
      </c>
      <c r="AT60" s="336">
        <v>0</v>
      </c>
      <c r="AU60" s="336">
        <v>0</v>
      </c>
      <c r="AV60" s="336">
        <v>0</v>
      </c>
      <c r="AW60" s="336">
        <v>0</v>
      </c>
      <c r="AX60" s="336">
        <v>0</v>
      </c>
      <c r="AY60" s="336">
        <v>15.84</v>
      </c>
      <c r="AZ60" s="336">
        <v>0</v>
      </c>
      <c r="BA60" s="336">
        <v>0</v>
      </c>
      <c r="BB60" s="336">
        <v>0</v>
      </c>
      <c r="BC60" s="336">
        <v>0</v>
      </c>
      <c r="BD60" s="336">
        <v>8.6</v>
      </c>
      <c r="BE60" s="336">
        <v>6.1</v>
      </c>
      <c r="BF60" s="336">
        <v>19.2</v>
      </c>
      <c r="BG60" s="336">
        <v>0</v>
      </c>
      <c r="BH60" s="336">
        <v>16.7</v>
      </c>
      <c r="BI60" s="336">
        <v>0</v>
      </c>
      <c r="BJ60" s="336">
        <v>3.4</v>
      </c>
      <c r="BK60" s="336">
        <v>20.100000000000001</v>
      </c>
      <c r="BL60" s="336">
        <v>26.1</v>
      </c>
      <c r="BM60" s="336">
        <v>0</v>
      </c>
      <c r="BN60" s="336">
        <v>4.8</v>
      </c>
      <c r="BO60" s="336">
        <v>1.1000000000000001</v>
      </c>
      <c r="BP60" s="336">
        <v>3.8</v>
      </c>
      <c r="BQ60" s="336">
        <v>0</v>
      </c>
      <c r="BR60" s="336">
        <v>6.1</v>
      </c>
      <c r="BS60" s="336">
        <v>0</v>
      </c>
      <c r="BT60" s="336">
        <v>0.1</v>
      </c>
      <c r="BU60" s="336">
        <v>0</v>
      </c>
      <c r="BV60" s="336">
        <v>13</v>
      </c>
      <c r="BW60" s="336">
        <v>0.8</v>
      </c>
      <c r="BX60" s="336">
        <v>7.2</v>
      </c>
      <c r="BY60" s="336">
        <v>3</v>
      </c>
      <c r="BZ60" s="336">
        <v>0</v>
      </c>
      <c r="CA60" s="336">
        <v>0</v>
      </c>
      <c r="CB60" s="336">
        <v>0.5</v>
      </c>
      <c r="CC60" s="336">
        <v>7.8</v>
      </c>
      <c r="CD60" s="208" t="s">
        <v>247</v>
      </c>
      <c r="CE60" s="226">
        <v>514.50000000000011</v>
      </c>
    </row>
    <row r="61" spans="1:83" x14ac:dyDescent="0.25">
      <c r="A61" s="31" t="s">
        <v>262</v>
      </c>
      <c r="B61" s="16"/>
      <c r="C61" s="329">
        <v>1210071</v>
      </c>
      <c r="D61" s="329">
        <v>0</v>
      </c>
      <c r="E61" s="329">
        <v>3721350</v>
      </c>
      <c r="F61" s="330">
        <v>0</v>
      </c>
      <c r="G61" s="329">
        <v>0</v>
      </c>
      <c r="H61" s="329">
        <v>0</v>
      </c>
      <c r="I61" s="330">
        <v>0</v>
      </c>
      <c r="J61" s="330">
        <v>0</v>
      </c>
      <c r="K61" s="330">
        <v>0</v>
      </c>
      <c r="L61" s="330">
        <v>0</v>
      </c>
      <c r="M61" s="329">
        <v>0</v>
      </c>
      <c r="N61" s="329">
        <v>0</v>
      </c>
      <c r="O61" s="329">
        <v>1562325</v>
      </c>
      <c r="P61" s="330">
        <v>1499402</v>
      </c>
      <c r="Q61" s="330">
        <v>1165820</v>
      </c>
      <c r="R61" s="330">
        <v>113115</v>
      </c>
      <c r="S61" s="330">
        <v>341323</v>
      </c>
      <c r="T61" s="330">
        <v>0</v>
      </c>
      <c r="U61" s="330">
        <v>1667438</v>
      </c>
      <c r="V61" s="330">
        <v>0</v>
      </c>
      <c r="W61" s="330">
        <v>389974</v>
      </c>
      <c r="X61" s="330">
        <v>340798</v>
      </c>
      <c r="Y61" s="330">
        <v>2707044</v>
      </c>
      <c r="Z61" s="330">
        <v>549576</v>
      </c>
      <c r="AA61" s="330">
        <v>220782</v>
      </c>
      <c r="AB61" s="330">
        <v>1091554</v>
      </c>
      <c r="AC61" s="330">
        <v>785511</v>
      </c>
      <c r="AD61" s="330">
        <v>0</v>
      </c>
      <c r="AE61" s="330">
        <v>1306648</v>
      </c>
      <c r="AF61" s="330">
        <v>0</v>
      </c>
      <c r="AG61" s="330">
        <v>3271813</v>
      </c>
      <c r="AH61" s="330">
        <v>0</v>
      </c>
      <c r="AI61" s="330">
        <v>0</v>
      </c>
      <c r="AJ61" s="330">
        <v>17879278</v>
      </c>
      <c r="AK61" s="330">
        <v>0</v>
      </c>
      <c r="AL61" s="330">
        <v>185045</v>
      </c>
      <c r="AM61" s="330">
        <v>0</v>
      </c>
      <c r="AN61" s="330">
        <v>0</v>
      </c>
      <c r="AO61" s="330">
        <v>0</v>
      </c>
      <c r="AP61" s="330">
        <v>0</v>
      </c>
      <c r="AQ61" s="330">
        <v>0</v>
      </c>
      <c r="AR61" s="330">
        <v>0</v>
      </c>
      <c r="AS61" s="330">
        <v>0</v>
      </c>
      <c r="AT61" s="330">
        <v>0</v>
      </c>
      <c r="AU61" s="330">
        <v>0</v>
      </c>
      <c r="AV61" s="330">
        <v>0</v>
      </c>
      <c r="AW61" s="330">
        <v>0</v>
      </c>
      <c r="AX61" s="330">
        <v>0</v>
      </c>
      <c r="AY61" s="330">
        <v>785698</v>
      </c>
      <c r="AZ61" s="330">
        <v>0</v>
      </c>
      <c r="BA61" s="330">
        <v>0</v>
      </c>
      <c r="BB61" s="330">
        <v>0</v>
      </c>
      <c r="BC61" s="330">
        <v>0</v>
      </c>
      <c r="BD61" s="330">
        <v>512161</v>
      </c>
      <c r="BE61" s="330">
        <v>479927</v>
      </c>
      <c r="BF61" s="330">
        <v>916324</v>
      </c>
      <c r="BG61" s="330">
        <v>0</v>
      </c>
      <c r="BH61" s="330">
        <v>945983</v>
      </c>
      <c r="BI61" s="330">
        <v>0</v>
      </c>
      <c r="BJ61" s="330">
        <v>487925</v>
      </c>
      <c r="BK61" s="330">
        <v>1274439</v>
      </c>
      <c r="BL61" s="330">
        <v>1391012</v>
      </c>
      <c r="BM61" s="330">
        <v>0</v>
      </c>
      <c r="BN61" s="330">
        <v>1346285</v>
      </c>
      <c r="BO61" s="330">
        <v>98131</v>
      </c>
      <c r="BP61" s="330">
        <v>332276</v>
      </c>
      <c r="BQ61" s="330">
        <v>0</v>
      </c>
      <c r="BR61" s="330">
        <v>614275</v>
      </c>
      <c r="BS61" s="330">
        <v>0</v>
      </c>
      <c r="BT61" s="330">
        <v>5963</v>
      </c>
      <c r="BU61" s="330">
        <v>0</v>
      </c>
      <c r="BV61" s="330">
        <v>685680</v>
      </c>
      <c r="BW61" s="330">
        <v>67222</v>
      </c>
      <c r="BX61" s="330">
        <v>598263</v>
      </c>
      <c r="BY61" s="330">
        <v>273876</v>
      </c>
      <c r="BZ61" s="330">
        <v>0</v>
      </c>
      <c r="CA61" s="330">
        <v>0</v>
      </c>
      <c r="CB61" s="330">
        <v>37030</v>
      </c>
      <c r="CC61" s="330">
        <v>914633</v>
      </c>
      <c r="CD61" s="24" t="s">
        <v>247</v>
      </c>
      <c r="CE61" s="25">
        <v>51775970</v>
      </c>
    </row>
    <row r="62" spans="1:83" x14ac:dyDescent="0.25">
      <c r="A62" s="31" t="s">
        <v>10</v>
      </c>
      <c r="B62" s="16"/>
      <c r="C62" s="25">
        <v>275484</v>
      </c>
      <c r="D62" s="25">
        <v>0</v>
      </c>
      <c r="E62" s="25">
        <v>965021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356398</v>
      </c>
      <c r="P62" s="25">
        <v>320589</v>
      </c>
      <c r="Q62" s="25">
        <v>245442</v>
      </c>
      <c r="R62" s="25">
        <v>30012</v>
      </c>
      <c r="S62" s="25">
        <v>103572</v>
      </c>
      <c r="T62" s="25">
        <v>0</v>
      </c>
      <c r="U62" s="25">
        <v>435256</v>
      </c>
      <c r="V62" s="25">
        <v>0</v>
      </c>
      <c r="W62" s="25">
        <v>73129</v>
      </c>
      <c r="X62" s="25">
        <v>87466</v>
      </c>
      <c r="Y62" s="25">
        <v>628814</v>
      </c>
      <c r="Z62" s="25">
        <v>176213</v>
      </c>
      <c r="AA62" s="25">
        <v>46688</v>
      </c>
      <c r="AB62" s="25">
        <v>257958</v>
      </c>
      <c r="AC62" s="25">
        <v>184476</v>
      </c>
      <c r="AD62" s="25">
        <v>0</v>
      </c>
      <c r="AE62" s="25">
        <v>302997</v>
      </c>
      <c r="AF62" s="25">
        <v>0</v>
      </c>
      <c r="AG62" s="25">
        <v>696775</v>
      </c>
      <c r="AH62" s="25">
        <v>0</v>
      </c>
      <c r="AI62" s="25">
        <v>0</v>
      </c>
      <c r="AJ62" s="25">
        <v>2999800</v>
      </c>
      <c r="AK62" s="25">
        <v>0</v>
      </c>
      <c r="AL62" s="25">
        <v>30843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277666</v>
      </c>
      <c r="AZ62" s="25">
        <v>0</v>
      </c>
      <c r="BA62" s="25">
        <v>0</v>
      </c>
      <c r="BB62" s="25">
        <v>0</v>
      </c>
      <c r="BC62" s="25">
        <v>0</v>
      </c>
      <c r="BD62" s="25">
        <v>156859</v>
      </c>
      <c r="BE62" s="25">
        <v>125999</v>
      </c>
      <c r="BF62" s="25">
        <v>350816</v>
      </c>
      <c r="BG62" s="25">
        <v>0</v>
      </c>
      <c r="BH62" s="25">
        <v>211864</v>
      </c>
      <c r="BI62" s="25">
        <v>0</v>
      </c>
      <c r="BJ62" s="25">
        <v>97984</v>
      </c>
      <c r="BK62" s="25">
        <v>406217</v>
      </c>
      <c r="BL62" s="25">
        <v>516239</v>
      </c>
      <c r="BM62" s="25">
        <v>0</v>
      </c>
      <c r="BN62" s="25">
        <v>340214</v>
      </c>
      <c r="BO62" s="25">
        <v>20749</v>
      </c>
      <c r="BP62" s="25">
        <v>99529</v>
      </c>
      <c r="BQ62" s="25">
        <v>0</v>
      </c>
      <c r="BR62" s="25">
        <v>140869</v>
      </c>
      <c r="BS62" s="25">
        <v>0</v>
      </c>
      <c r="BT62" s="25">
        <v>684</v>
      </c>
      <c r="BU62" s="25">
        <v>0</v>
      </c>
      <c r="BV62" s="25">
        <v>227227</v>
      </c>
      <c r="BW62" s="25">
        <v>17916</v>
      </c>
      <c r="BX62" s="25">
        <v>137080</v>
      </c>
      <c r="BY62" s="25">
        <v>43649</v>
      </c>
      <c r="BZ62" s="25">
        <v>0</v>
      </c>
      <c r="CA62" s="25">
        <v>0</v>
      </c>
      <c r="CB62" s="25">
        <v>10883</v>
      </c>
      <c r="CC62" s="25">
        <v>137763</v>
      </c>
      <c r="CD62" s="24" t="s">
        <v>247</v>
      </c>
      <c r="CE62" s="25">
        <v>11537140</v>
      </c>
    </row>
    <row r="63" spans="1:83" x14ac:dyDescent="0.25">
      <c r="A63" s="31" t="s">
        <v>263</v>
      </c>
      <c r="B63" s="16"/>
      <c r="C63" s="329">
        <v>229291</v>
      </c>
      <c r="D63" s="329">
        <v>0</v>
      </c>
      <c r="E63" s="329">
        <v>670535</v>
      </c>
      <c r="F63" s="330">
        <v>0</v>
      </c>
      <c r="G63" s="329">
        <v>0</v>
      </c>
      <c r="H63" s="329">
        <v>0</v>
      </c>
      <c r="I63" s="330">
        <v>0</v>
      </c>
      <c r="J63" s="330">
        <v>0</v>
      </c>
      <c r="K63" s="330">
        <v>0</v>
      </c>
      <c r="L63" s="330">
        <v>0</v>
      </c>
      <c r="M63" s="329">
        <v>0</v>
      </c>
      <c r="N63" s="329">
        <v>0</v>
      </c>
      <c r="O63" s="329">
        <v>372</v>
      </c>
      <c r="P63" s="330">
        <v>1476</v>
      </c>
      <c r="Q63" s="330">
        <v>394</v>
      </c>
      <c r="R63" s="330">
        <v>1890781</v>
      </c>
      <c r="S63" s="330">
        <v>0</v>
      </c>
      <c r="T63" s="330">
        <v>0</v>
      </c>
      <c r="U63" s="330">
        <v>120318</v>
      </c>
      <c r="V63" s="330">
        <v>0</v>
      </c>
      <c r="W63" s="330">
        <v>0</v>
      </c>
      <c r="X63" s="330">
        <v>0</v>
      </c>
      <c r="Y63" s="330">
        <v>13655</v>
      </c>
      <c r="Z63" s="330">
        <v>322918</v>
      </c>
      <c r="AA63" s="330">
        <v>0</v>
      </c>
      <c r="AB63" s="330">
        <v>78452</v>
      </c>
      <c r="AC63" s="330">
        <v>0</v>
      </c>
      <c r="AD63" s="330">
        <v>0</v>
      </c>
      <c r="AE63" s="330">
        <v>45448</v>
      </c>
      <c r="AF63" s="330">
        <v>0</v>
      </c>
      <c r="AG63" s="330">
        <v>313073</v>
      </c>
      <c r="AH63" s="330">
        <v>0</v>
      </c>
      <c r="AI63" s="330">
        <v>0</v>
      </c>
      <c r="AJ63" s="330">
        <v>1631724</v>
      </c>
      <c r="AK63" s="330">
        <v>0</v>
      </c>
      <c r="AL63" s="330">
        <v>0</v>
      </c>
      <c r="AM63" s="330">
        <v>0</v>
      </c>
      <c r="AN63" s="330">
        <v>0</v>
      </c>
      <c r="AO63" s="330">
        <v>0</v>
      </c>
      <c r="AP63" s="330">
        <v>0</v>
      </c>
      <c r="AQ63" s="330">
        <v>0</v>
      </c>
      <c r="AR63" s="330">
        <v>0</v>
      </c>
      <c r="AS63" s="330">
        <v>0</v>
      </c>
      <c r="AT63" s="330">
        <v>0</v>
      </c>
      <c r="AU63" s="330">
        <v>0</v>
      </c>
      <c r="AV63" s="330">
        <v>0</v>
      </c>
      <c r="AW63" s="330">
        <v>0</v>
      </c>
      <c r="AX63" s="330">
        <v>0</v>
      </c>
      <c r="AY63" s="330">
        <v>112813</v>
      </c>
      <c r="AZ63" s="330">
        <v>0</v>
      </c>
      <c r="BA63" s="330">
        <v>0</v>
      </c>
      <c r="BB63" s="330">
        <v>0</v>
      </c>
      <c r="BC63" s="330">
        <v>0</v>
      </c>
      <c r="BD63" s="330">
        <v>0</v>
      </c>
      <c r="BE63" s="330">
        <v>0</v>
      </c>
      <c r="BF63" s="330">
        <v>0</v>
      </c>
      <c r="BG63" s="330">
        <v>0</v>
      </c>
      <c r="BH63" s="330">
        <v>1436502</v>
      </c>
      <c r="BI63" s="330">
        <v>0</v>
      </c>
      <c r="BJ63" s="330">
        <v>13013</v>
      </c>
      <c r="BK63" s="330">
        <v>183747</v>
      </c>
      <c r="BL63" s="330">
        <v>151</v>
      </c>
      <c r="BM63" s="330">
        <v>0</v>
      </c>
      <c r="BN63" s="330">
        <v>377016</v>
      </c>
      <c r="BO63" s="330">
        <v>0</v>
      </c>
      <c r="BP63" s="330">
        <v>62746</v>
      </c>
      <c r="BQ63" s="330">
        <v>0</v>
      </c>
      <c r="BR63" s="330">
        <v>570</v>
      </c>
      <c r="BS63" s="330">
        <v>0</v>
      </c>
      <c r="BT63" s="330">
        <v>0</v>
      </c>
      <c r="BU63" s="330">
        <v>0</v>
      </c>
      <c r="BV63" s="330">
        <v>74054</v>
      </c>
      <c r="BW63" s="330">
        <v>14200</v>
      </c>
      <c r="BX63" s="330">
        <v>87</v>
      </c>
      <c r="BY63" s="330">
        <v>3471</v>
      </c>
      <c r="BZ63" s="330">
        <v>0</v>
      </c>
      <c r="CA63" s="330">
        <v>0</v>
      </c>
      <c r="CB63" s="330">
        <v>0</v>
      </c>
      <c r="CC63" s="330">
        <v>140378</v>
      </c>
      <c r="CD63" s="24" t="s">
        <v>247</v>
      </c>
      <c r="CE63" s="25">
        <v>7737185</v>
      </c>
    </row>
    <row r="64" spans="1:83" x14ac:dyDescent="0.25">
      <c r="A64" s="31" t="s">
        <v>264</v>
      </c>
      <c r="B64" s="16"/>
      <c r="C64" s="329">
        <v>4323</v>
      </c>
      <c r="D64" s="329">
        <v>0</v>
      </c>
      <c r="E64" s="330">
        <v>309226</v>
      </c>
      <c r="F64" s="330">
        <v>0</v>
      </c>
      <c r="G64" s="329">
        <v>0</v>
      </c>
      <c r="H64" s="329">
        <v>0</v>
      </c>
      <c r="I64" s="330">
        <v>0</v>
      </c>
      <c r="J64" s="330">
        <v>0</v>
      </c>
      <c r="K64" s="330">
        <v>0</v>
      </c>
      <c r="L64" s="330">
        <v>0</v>
      </c>
      <c r="M64" s="329">
        <v>0</v>
      </c>
      <c r="N64" s="329">
        <v>0</v>
      </c>
      <c r="O64" s="329">
        <v>193582</v>
      </c>
      <c r="P64" s="330">
        <v>8656418</v>
      </c>
      <c r="Q64" s="330">
        <v>-3</v>
      </c>
      <c r="R64" s="330">
        <v>57814</v>
      </c>
      <c r="S64" s="330">
        <v>129103</v>
      </c>
      <c r="T64" s="330">
        <v>0</v>
      </c>
      <c r="U64" s="330">
        <v>2028601</v>
      </c>
      <c r="V64" s="330">
        <v>26535</v>
      </c>
      <c r="W64" s="330">
        <v>49465</v>
      </c>
      <c r="X64" s="330">
        <v>138403</v>
      </c>
      <c r="Y64" s="330">
        <v>259712</v>
      </c>
      <c r="Z64" s="330">
        <v>37896</v>
      </c>
      <c r="AA64" s="330">
        <v>141734</v>
      </c>
      <c r="AB64" s="330">
        <v>5366007</v>
      </c>
      <c r="AC64" s="330">
        <v>122372</v>
      </c>
      <c r="AD64" s="330">
        <v>0</v>
      </c>
      <c r="AE64" s="330">
        <v>28450</v>
      </c>
      <c r="AF64" s="330">
        <v>0</v>
      </c>
      <c r="AG64" s="330">
        <v>433984</v>
      </c>
      <c r="AH64" s="330">
        <v>0</v>
      </c>
      <c r="AI64" s="330">
        <v>0</v>
      </c>
      <c r="AJ64" s="330">
        <v>1465463</v>
      </c>
      <c r="AK64" s="330">
        <v>0</v>
      </c>
      <c r="AL64" s="330">
        <v>2994</v>
      </c>
      <c r="AM64" s="330">
        <v>0</v>
      </c>
      <c r="AN64" s="330">
        <v>0</v>
      </c>
      <c r="AO64" s="330">
        <v>0</v>
      </c>
      <c r="AP64" s="330">
        <v>0</v>
      </c>
      <c r="AQ64" s="330">
        <v>0</v>
      </c>
      <c r="AR64" s="330">
        <v>0</v>
      </c>
      <c r="AS64" s="330">
        <v>0</v>
      </c>
      <c r="AT64" s="330">
        <v>0</v>
      </c>
      <c r="AU64" s="330">
        <v>0</v>
      </c>
      <c r="AV64" s="330">
        <v>0</v>
      </c>
      <c r="AW64" s="330">
        <v>0</v>
      </c>
      <c r="AX64" s="330">
        <v>0</v>
      </c>
      <c r="AY64" s="330">
        <v>553393</v>
      </c>
      <c r="AZ64" s="330">
        <v>0</v>
      </c>
      <c r="BA64" s="330">
        <v>0</v>
      </c>
      <c r="BB64" s="330">
        <v>0</v>
      </c>
      <c r="BC64" s="330">
        <v>0</v>
      </c>
      <c r="BD64" s="330">
        <v>173506</v>
      </c>
      <c r="BE64" s="330">
        <v>134910</v>
      </c>
      <c r="BF64" s="330">
        <v>260989</v>
      </c>
      <c r="BG64" s="330">
        <v>0</v>
      </c>
      <c r="BH64" s="330">
        <v>16595</v>
      </c>
      <c r="BI64" s="330">
        <v>0</v>
      </c>
      <c r="BJ64" s="330">
        <v>14372</v>
      </c>
      <c r="BK64" s="330">
        <v>17772</v>
      </c>
      <c r="BL64" s="330">
        <v>50692</v>
      </c>
      <c r="BM64" s="330">
        <v>0</v>
      </c>
      <c r="BN64" s="330">
        <v>43275</v>
      </c>
      <c r="BO64" s="330">
        <v>24543</v>
      </c>
      <c r="BP64" s="330">
        <v>5334</v>
      </c>
      <c r="BQ64" s="330">
        <v>0</v>
      </c>
      <c r="BR64" s="330">
        <v>9536</v>
      </c>
      <c r="BS64" s="330">
        <v>0</v>
      </c>
      <c r="BT64" s="330">
        <v>195</v>
      </c>
      <c r="BU64" s="330">
        <v>0</v>
      </c>
      <c r="BV64" s="330">
        <v>4487</v>
      </c>
      <c r="BW64" s="330">
        <v>4040</v>
      </c>
      <c r="BX64" s="330">
        <v>1479</v>
      </c>
      <c r="BY64" s="330">
        <v>10596</v>
      </c>
      <c r="BZ64" s="330">
        <v>0</v>
      </c>
      <c r="CA64" s="330">
        <v>0</v>
      </c>
      <c r="CB64" s="330">
        <v>1111</v>
      </c>
      <c r="CC64" s="330">
        <v>7254</v>
      </c>
      <c r="CD64" s="24" t="s">
        <v>247</v>
      </c>
      <c r="CE64" s="25">
        <v>20786158</v>
      </c>
    </row>
    <row r="65" spans="1:83" x14ac:dyDescent="0.25">
      <c r="A65" s="31" t="s">
        <v>265</v>
      </c>
      <c r="B65" s="16"/>
      <c r="C65" s="329">
        <v>0</v>
      </c>
      <c r="D65" s="329">
        <v>0</v>
      </c>
      <c r="E65" s="329">
        <v>3637</v>
      </c>
      <c r="F65" s="329">
        <v>0</v>
      </c>
      <c r="G65" s="329">
        <v>0</v>
      </c>
      <c r="H65" s="329">
        <v>0</v>
      </c>
      <c r="I65" s="330">
        <v>0</v>
      </c>
      <c r="J65" s="329">
        <v>0</v>
      </c>
      <c r="K65" s="330">
        <v>0</v>
      </c>
      <c r="L65" s="330">
        <v>0</v>
      </c>
      <c r="M65" s="329">
        <v>0</v>
      </c>
      <c r="N65" s="329">
        <v>0</v>
      </c>
      <c r="O65" s="329">
        <v>212</v>
      </c>
      <c r="P65" s="330">
        <v>1794</v>
      </c>
      <c r="Q65" s="330">
        <v>68</v>
      </c>
      <c r="R65" s="330">
        <v>0</v>
      </c>
      <c r="S65" s="330">
        <v>0</v>
      </c>
      <c r="T65" s="330">
        <v>0</v>
      </c>
      <c r="U65" s="330">
        <v>2609</v>
      </c>
      <c r="V65" s="330">
        <v>0</v>
      </c>
      <c r="W65" s="330">
        <v>0</v>
      </c>
      <c r="X65" s="330">
        <v>970</v>
      </c>
      <c r="Y65" s="330">
        <v>2307</v>
      </c>
      <c r="Z65" s="330">
        <v>0</v>
      </c>
      <c r="AA65" s="330">
        <v>0</v>
      </c>
      <c r="AB65" s="330">
        <v>228</v>
      </c>
      <c r="AC65" s="330">
        <v>937</v>
      </c>
      <c r="AD65" s="330">
        <v>0</v>
      </c>
      <c r="AE65" s="330">
        <v>0</v>
      </c>
      <c r="AF65" s="330">
        <v>0</v>
      </c>
      <c r="AG65" s="330">
        <v>1398</v>
      </c>
      <c r="AH65" s="330">
        <v>0</v>
      </c>
      <c r="AI65" s="330">
        <v>0</v>
      </c>
      <c r="AJ65" s="330">
        <v>63480</v>
      </c>
      <c r="AK65" s="330">
        <v>0</v>
      </c>
      <c r="AL65" s="330">
        <v>0</v>
      </c>
      <c r="AM65" s="330">
        <v>0</v>
      </c>
      <c r="AN65" s="330">
        <v>0</v>
      </c>
      <c r="AO65" s="330">
        <v>0</v>
      </c>
      <c r="AP65" s="330">
        <v>0</v>
      </c>
      <c r="AQ65" s="330">
        <v>0</v>
      </c>
      <c r="AR65" s="330">
        <v>0</v>
      </c>
      <c r="AS65" s="330">
        <v>0</v>
      </c>
      <c r="AT65" s="330">
        <v>0</v>
      </c>
      <c r="AU65" s="330">
        <v>0</v>
      </c>
      <c r="AV65" s="330">
        <v>0</v>
      </c>
      <c r="AW65" s="330">
        <v>0</v>
      </c>
      <c r="AX65" s="330">
        <v>0</v>
      </c>
      <c r="AY65" s="330">
        <v>1494</v>
      </c>
      <c r="AZ65" s="330">
        <v>0</v>
      </c>
      <c r="BA65" s="330">
        <v>0</v>
      </c>
      <c r="BB65" s="330">
        <v>0</v>
      </c>
      <c r="BC65" s="330">
        <v>0</v>
      </c>
      <c r="BD65" s="330">
        <v>52</v>
      </c>
      <c r="BE65" s="330">
        <v>870988</v>
      </c>
      <c r="BF65" s="330">
        <v>32236</v>
      </c>
      <c r="BG65" s="330">
        <v>0</v>
      </c>
      <c r="BH65" s="330">
        <v>169580</v>
      </c>
      <c r="BI65" s="330">
        <v>0</v>
      </c>
      <c r="BJ65" s="330">
        <v>0</v>
      </c>
      <c r="BK65" s="330">
        <v>0</v>
      </c>
      <c r="BL65" s="330">
        <v>300</v>
      </c>
      <c r="BM65" s="330">
        <v>0</v>
      </c>
      <c r="BN65" s="330">
        <v>2759</v>
      </c>
      <c r="BO65" s="330">
        <v>0</v>
      </c>
      <c r="BP65" s="330">
        <v>0</v>
      </c>
      <c r="BQ65" s="330">
        <v>0</v>
      </c>
      <c r="BR65" s="330">
        <v>0</v>
      </c>
      <c r="BS65" s="330">
        <v>0</v>
      </c>
      <c r="BT65" s="330">
        <v>495</v>
      </c>
      <c r="BU65" s="330">
        <v>0</v>
      </c>
      <c r="BV65" s="330">
        <v>0</v>
      </c>
      <c r="BW65" s="330">
        <v>0</v>
      </c>
      <c r="BX65" s="330">
        <v>0</v>
      </c>
      <c r="BY65" s="330">
        <v>60</v>
      </c>
      <c r="BZ65" s="330">
        <v>0</v>
      </c>
      <c r="CA65" s="330">
        <v>0</v>
      </c>
      <c r="CB65" s="330">
        <v>0</v>
      </c>
      <c r="CC65" s="330">
        <v>278296</v>
      </c>
      <c r="CD65" s="24" t="s">
        <v>247</v>
      </c>
      <c r="CE65" s="25">
        <v>1433900</v>
      </c>
    </row>
    <row r="66" spans="1:83" x14ac:dyDescent="0.25">
      <c r="A66" s="31" t="s">
        <v>266</v>
      </c>
      <c r="B66" s="16"/>
      <c r="C66" s="329">
        <v>13538</v>
      </c>
      <c r="D66" s="329">
        <v>0</v>
      </c>
      <c r="E66" s="329">
        <v>38018</v>
      </c>
      <c r="F66" s="329">
        <v>0</v>
      </c>
      <c r="G66" s="329">
        <v>0</v>
      </c>
      <c r="H66" s="329">
        <v>0</v>
      </c>
      <c r="I66" s="329">
        <v>0</v>
      </c>
      <c r="J66" s="329">
        <v>0</v>
      </c>
      <c r="K66" s="330">
        <v>0</v>
      </c>
      <c r="L66" s="330">
        <v>0</v>
      </c>
      <c r="M66" s="329">
        <v>0</v>
      </c>
      <c r="N66" s="329">
        <v>0</v>
      </c>
      <c r="O66" s="330">
        <v>49392</v>
      </c>
      <c r="P66" s="330">
        <v>829366</v>
      </c>
      <c r="Q66" s="330">
        <v>0</v>
      </c>
      <c r="R66" s="330">
        <v>-198415</v>
      </c>
      <c r="S66" s="329">
        <v>927</v>
      </c>
      <c r="T66" s="329">
        <v>0</v>
      </c>
      <c r="U66" s="330">
        <v>34113</v>
      </c>
      <c r="V66" s="330">
        <v>10171</v>
      </c>
      <c r="W66" s="330">
        <v>2800</v>
      </c>
      <c r="X66" s="330">
        <v>-3420</v>
      </c>
      <c r="Y66" s="330">
        <v>1125160</v>
      </c>
      <c r="Z66" s="330">
        <v>11090</v>
      </c>
      <c r="AA66" s="330">
        <v>24167</v>
      </c>
      <c r="AB66" s="330">
        <v>652497</v>
      </c>
      <c r="AC66" s="330">
        <v>15652</v>
      </c>
      <c r="AD66" s="330">
        <v>0</v>
      </c>
      <c r="AE66" s="330">
        <v>0</v>
      </c>
      <c r="AF66" s="330">
        <v>0</v>
      </c>
      <c r="AG66" s="330">
        <v>46183</v>
      </c>
      <c r="AH66" s="330">
        <v>0</v>
      </c>
      <c r="AI66" s="330">
        <v>0</v>
      </c>
      <c r="AJ66" s="330">
        <v>1395919</v>
      </c>
      <c r="AK66" s="330">
        <v>0</v>
      </c>
      <c r="AL66" s="330">
        <v>0</v>
      </c>
      <c r="AM66" s="330">
        <v>0</v>
      </c>
      <c r="AN66" s="330">
        <v>0</v>
      </c>
      <c r="AO66" s="330">
        <v>0</v>
      </c>
      <c r="AP66" s="330">
        <v>0</v>
      </c>
      <c r="AQ66" s="330">
        <v>0</v>
      </c>
      <c r="AR66" s="330">
        <v>0</v>
      </c>
      <c r="AS66" s="330">
        <v>0</v>
      </c>
      <c r="AT66" s="330">
        <v>0</v>
      </c>
      <c r="AU66" s="330">
        <v>0</v>
      </c>
      <c r="AV66" s="330">
        <v>0</v>
      </c>
      <c r="AW66" s="330">
        <v>0</v>
      </c>
      <c r="AX66" s="330">
        <v>0</v>
      </c>
      <c r="AY66" s="330">
        <v>7266</v>
      </c>
      <c r="AZ66" s="330">
        <v>0</v>
      </c>
      <c r="BA66" s="330">
        <v>0</v>
      </c>
      <c r="BB66" s="330">
        <v>0</v>
      </c>
      <c r="BC66" s="330">
        <v>0</v>
      </c>
      <c r="BD66" s="330">
        <v>1886</v>
      </c>
      <c r="BE66" s="330">
        <v>185514</v>
      </c>
      <c r="BF66" s="330">
        <v>109894</v>
      </c>
      <c r="BG66" s="330">
        <v>0</v>
      </c>
      <c r="BH66" s="330">
        <v>5178</v>
      </c>
      <c r="BI66" s="330">
        <v>0</v>
      </c>
      <c r="BJ66" s="330">
        <v>500</v>
      </c>
      <c r="BK66" s="330">
        <v>87561</v>
      </c>
      <c r="BL66" s="330">
        <v>16845</v>
      </c>
      <c r="BM66" s="330">
        <v>0</v>
      </c>
      <c r="BN66" s="330">
        <v>148209</v>
      </c>
      <c r="BO66" s="330">
        <v>55</v>
      </c>
      <c r="BP66" s="330">
        <v>105121</v>
      </c>
      <c r="BQ66" s="330">
        <v>0</v>
      </c>
      <c r="BR66" s="330">
        <v>105459</v>
      </c>
      <c r="BS66" s="330">
        <v>0</v>
      </c>
      <c r="BT66" s="330">
        <v>0</v>
      </c>
      <c r="BU66" s="330">
        <v>0</v>
      </c>
      <c r="BV66" s="330">
        <v>171342</v>
      </c>
      <c r="BW66" s="330">
        <v>44708</v>
      </c>
      <c r="BX66" s="330">
        <v>160739</v>
      </c>
      <c r="BY66" s="330">
        <v>98686</v>
      </c>
      <c r="BZ66" s="330">
        <v>0</v>
      </c>
      <c r="CA66" s="330">
        <v>0</v>
      </c>
      <c r="CB66" s="330">
        <v>0</v>
      </c>
      <c r="CC66" s="330">
        <v>516686</v>
      </c>
      <c r="CD66" s="24" t="s">
        <v>247</v>
      </c>
      <c r="CE66" s="25">
        <v>5812807</v>
      </c>
    </row>
    <row r="67" spans="1:83" x14ac:dyDescent="0.25">
      <c r="A67" s="31" t="s">
        <v>15</v>
      </c>
      <c r="B67" s="16"/>
      <c r="C67" s="25">
        <v>57735</v>
      </c>
      <c r="D67" s="25">
        <v>0</v>
      </c>
      <c r="E67" s="25">
        <v>148712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63715</v>
      </c>
      <c r="P67" s="25">
        <v>331070</v>
      </c>
      <c r="Q67" s="25">
        <v>0</v>
      </c>
      <c r="R67" s="25">
        <v>1010</v>
      </c>
      <c r="S67" s="25">
        <v>32598</v>
      </c>
      <c r="T67" s="25">
        <v>0</v>
      </c>
      <c r="U67" s="25">
        <v>57211</v>
      </c>
      <c r="V67" s="25">
        <v>10</v>
      </c>
      <c r="W67" s="25">
        <v>200787</v>
      </c>
      <c r="X67" s="25">
        <v>6696</v>
      </c>
      <c r="Y67" s="25">
        <v>176229</v>
      </c>
      <c r="Z67" s="25">
        <v>16646</v>
      </c>
      <c r="AA67" s="25">
        <v>1416</v>
      </c>
      <c r="AB67" s="25">
        <v>7924</v>
      </c>
      <c r="AC67" s="25">
        <v>25012</v>
      </c>
      <c r="AD67" s="25">
        <v>0</v>
      </c>
      <c r="AE67" s="25">
        <v>8856</v>
      </c>
      <c r="AF67" s="25">
        <v>0</v>
      </c>
      <c r="AG67" s="25">
        <v>143649</v>
      </c>
      <c r="AH67" s="25">
        <v>0</v>
      </c>
      <c r="AI67" s="25">
        <v>0</v>
      </c>
      <c r="AJ67" s="25">
        <v>164858</v>
      </c>
      <c r="AK67" s="25">
        <v>0</v>
      </c>
      <c r="AL67" s="25">
        <v>1608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16905</v>
      </c>
      <c r="AZ67" s="25">
        <v>0</v>
      </c>
      <c r="BA67" s="25">
        <v>290</v>
      </c>
      <c r="BB67" s="25">
        <v>0</v>
      </c>
      <c r="BC67" s="25">
        <v>0</v>
      </c>
      <c r="BD67" s="25">
        <v>6696</v>
      </c>
      <c r="BE67" s="25">
        <v>146138</v>
      </c>
      <c r="BF67" s="25">
        <v>10633</v>
      </c>
      <c r="BG67" s="25">
        <v>0</v>
      </c>
      <c r="BH67" s="25">
        <v>1021006</v>
      </c>
      <c r="BI67" s="25">
        <v>0</v>
      </c>
      <c r="BJ67" s="25">
        <v>19348</v>
      </c>
      <c r="BK67" s="25">
        <v>3723</v>
      </c>
      <c r="BL67" s="25">
        <v>38837</v>
      </c>
      <c r="BM67" s="25">
        <v>0</v>
      </c>
      <c r="BN67" s="25">
        <v>3038</v>
      </c>
      <c r="BO67" s="25">
        <v>0</v>
      </c>
      <c r="BP67" s="25">
        <v>431</v>
      </c>
      <c r="BQ67" s="25">
        <v>0</v>
      </c>
      <c r="BR67" s="25">
        <v>2659</v>
      </c>
      <c r="BS67" s="25">
        <v>1140</v>
      </c>
      <c r="BT67" s="25">
        <v>396</v>
      </c>
      <c r="BU67" s="25">
        <v>0</v>
      </c>
      <c r="BV67" s="25">
        <v>1443</v>
      </c>
      <c r="BW67" s="25">
        <v>249</v>
      </c>
      <c r="BX67" s="25">
        <v>1642</v>
      </c>
      <c r="BY67" s="25">
        <v>0</v>
      </c>
      <c r="BZ67" s="25">
        <v>0</v>
      </c>
      <c r="CA67" s="25">
        <v>0</v>
      </c>
      <c r="CB67" s="25">
        <v>651</v>
      </c>
      <c r="CC67" s="25">
        <v>56281</v>
      </c>
      <c r="CD67" s="24" t="s">
        <v>247</v>
      </c>
      <c r="CE67" s="25">
        <v>2777248</v>
      </c>
    </row>
    <row r="68" spans="1:83" x14ac:dyDescent="0.25">
      <c r="A68" s="31" t="s">
        <v>267</v>
      </c>
      <c r="B68" s="25"/>
      <c r="C68" s="272">
        <v>0</v>
      </c>
      <c r="D68" s="272">
        <v>0</v>
      </c>
      <c r="E68" s="272">
        <v>5214</v>
      </c>
      <c r="F68" s="272">
        <v>0</v>
      </c>
      <c r="G68" s="272">
        <v>0</v>
      </c>
      <c r="H68" s="272">
        <v>0</v>
      </c>
      <c r="I68" s="272">
        <v>0</v>
      </c>
      <c r="J68" s="272">
        <v>0</v>
      </c>
      <c r="K68" s="272">
        <v>0</v>
      </c>
      <c r="L68" s="272">
        <v>0</v>
      </c>
      <c r="M68" s="272">
        <v>0</v>
      </c>
      <c r="N68" s="272">
        <v>0</v>
      </c>
      <c r="O68" s="272">
        <v>0</v>
      </c>
      <c r="P68" s="337">
        <v>499359</v>
      </c>
      <c r="Q68" s="337">
        <v>0</v>
      </c>
      <c r="R68" s="337">
        <v>0</v>
      </c>
      <c r="S68" s="279">
        <v>0</v>
      </c>
      <c r="T68" s="279">
        <v>0</v>
      </c>
      <c r="U68" s="338">
        <v>200538</v>
      </c>
      <c r="V68" s="337">
        <v>0</v>
      </c>
      <c r="W68" s="337">
        <v>0</v>
      </c>
      <c r="X68" s="337">
        <v>0</v>
      </c>
      <c r="Y68" s="337">
        <v>0</v>
      </c>
      <c r="Z68" s="337">
        <v>0</v>
      </c>
      <c r="AA68" s="337">
        <v>0</v>
      </c>
      <c r="AB68" s="280">
        <v>0</v>
      </c>
      <c r="AC68" s="337">
        <v>0</v>
      </c>
      <c r="AD68" s="337">
        <v>0</v>
      </c>
      <c r="AE68" s="337">
        <v>2250</v>
      </c>
      <c r="AF68" s="337">
        <v>0</v>
      </c>
      <c r="AG68" s="337">
        <v>0</v>
      </c>
      <c r="AH68" s="337">
        <v>0</v>
      </c>
      <c r="AI68" s="337">
        <v>0</v>
      </c>
      <c r="AJ68" s="337">
        <v>52158</v>
      </c>
      <c r="AK68" s="337">
        <v>0</v>
      </c>
      <c r="AL68" s="337">
        <v>0</v>
      </c>
      <c r="AM68" s="337">
        <v>0</v>
      </c>
      <c r="AN68" s="337">
        <v>0</v>
      </c>
      <c r="AO68" s="337">
        <v>0</v>
      </c>
      <c r="AP68" s="337">
        <v>0</v>
      </c>
      <c r="AQ68" s="337">
        <v>0</v>
      </c>
      <c r="AR68" s="337">
        <v>0</v>
      </c>
      <c r="AS68" s="337">
        <v>0</v>
      </c>
      <c r="AT68" s="337">
        <v>0</v>
      </c>
      <c r="AU68" s="337">
        <v>0</v>
      </c>
      <c r="AV68" s="279">
        <v>0</v>
      </c>
      <c r="AW68" s="279">
        <v>0</v>
      </c>
      <c r="AX68" s="279">
        <v>91562</v>
      </c>
      <c r="AY68" s="337">
        <v>513</v>
      </c>
      <c r="AZ68" s="337">
        <v>0</v>
      </c>
      <c r="BA68" s="279">
        <v>0</v>
      </c>
      <c r="BB68" s="279">
        <v>0</v>
      </c>
      <c r="BC68" s="279">
        <v>0</v>
      </c>
      <c r="BD68" s="279">
        <v>0</v>
      </c>
      <c r="BE68" s="337">
        <v>1092</v>
      </c>
      <c r="BF68" s="279">
        <v>0</v>
      </c>
      <c r="BG68" s="279">
        <v>0</v>
      </c>
      <c r="BH68" s="279">
        <v>51446</v>
      </c>
      <c r="BI68" s="279">
        <v>0</v>
      </c>
      <c r="BJ68" s="279">
        <v>0</v>
      </c>
      <c r="BK68" s="279">
        <v>0</v>
      </c>
      <c r="BL68" s="279">
        <v>0</v>
      </c>
      <c r="BM68" s="279">
        <v>0</v>
      </c>
      <c r="BN68" s="279">
        <v>-590218</v>
      </c>
      <c r="BO68" s="279">
        <v>0</v>
      </c>
      <c r="BP68" s="279">
        <v>0</v>
      </c>
      <c r="BQ68" s="279">
        <v>0</v>
      </c>
      <c r="BR68" s="279">
        <v>0</v>
      </c>
      <c r="BS68" s="279">
        <v>0</v>
      </c>
      <c r="BT68" s="279">
        <v>0</v>
      </c>
      <c r="BU68" s="279">
        <v>0</v>
      </c>
      <c r="BV68" s="279">
        <v>0</v>
      </c>
      <c r="BW68" s="279">
        <v>0</v>
      </c>
      <c r="BX68" s="279">
        <v>0</v>
      </c>
      <c r="BY68" s="279">
        <v>0</v>
      </c>
      <c r="BZ68" s="279">
        <v>0</v>
      </c>
      <c r="CA68" s="279">
        <v>0</v>
      </c>
      <c r="CB68" s="279">
        <v>0</v>
      </c>
      <c r="CC68" s="279">
        <v>0</v>
      </c>
      <c r="CD68" s="24" t="s">
        <v>247</v>
      </c>
      <c r="CE68" s="25">
        <v>313914</v>
      </c>
    </row>
    <row r="69" spans="1:83" x14ac:dyDescent="0.25">
      <c r="A69" s="31" t="s">
        <v>268</v>
      </c>
      <c r="B69" s="16"/>
      <c r="C69" s="25">
        <v>463238</v>
      </c>
      <c r="D69" s="25">
        <v>0</v>
      </c>
      <c r="E69" s="25">
        <v>279723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1056726</v>
      </c>
      <c r="P69" s="25">
        <v>1518556</v>
      </c>
      <c r="Q69" s="25">
        <v>458064</v>
      </c>
      <c r="R69" s="25">
        <v>474</v>
      </c>
      <c r="S69" s="25">
        <v>101354</v>
      </c>
      <c r="T69" s="25">
        <v>0</v>
      </c>
      <c r="U69" s="25">
        <v>1197753</v>
      </c>
      <c r="V69" s="25">
        <v>839641</v>
      </c>
      <c r="W69" s="25">
        <v>141696</v>
      </c>
      <c r="X69" s="25">
        <v>148405</v>
      </c>
      <c r="Y69" s="25">
        <v>924463</v>
      </c>
      <c r="Z69" s="25">
        <v>7086</v>
      </c>
      <c r="AA69" s="25">
        <v>3579</v>
      </c>
      <c r="AB69" s="25">
        <v>66763</v>
      </c>
      <c r="AC69" s="25">
        <v>194646</v>
      </c>
      <c r="AD69" s="25">
        <v>0</v>
      </c>
      <c r="AE69" s="25">
        <v>385878</v>
      </c>
      <c r="AF69" s="25">
        <v>0</v>
      </c>
      <c r="AG69" s="25">
        <v>432550</v>
      </c>
      <c r="AH69" s="25">
        <v>0</v>
      </c>
      <c r="AI69" s="25">
        <v>0</v>
      </c>
      <c r="AJ69" s="25">
        <v>955676</v>
      </c>
      <c r="AK69" s="25">
        <v>0</v>
      </c>
      <c r="AL69" s="25">
        <v>51317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98598</v>
      </c>
      <c r="AY69" s="25">
        <v>141009</v>
      </c>
      <c r="AZ69" s="25">
        <v>0</v>
      </c>
      <c r="BA69" s="25">
        <v>345240</v>
      </c>
      <c r="BB69" s="25">
        <v>0</v>
      </c>
      <c r="BC69" s="25">
        <v>0</v>
      </c>
      <c r="BD69" s="25">
        <v>14521</v>
      </c>
      <c r="BE69" s="25">
        <v>577499</v>
      </c>
      <c r="BF69" s="25">
        <v>294625</v>
      </c>
      <c r="BG69" s="25">
        <v>0</v>
      </c>
      <c r="BH69" s="25">
        <v>1566524</v>
      </c>
      <c r="BI69" s="25">
        <v>0</v>
      </c>
      <c r="BJ69" s="25">
        <v>340485</v>
      </c>
      <c r="BK69" s="25">
        <v>396009</v>
      </c>
      <c r="BL69" s="25">
        <v>39043</v>
      </c>
      <c r="BM69" s="25">
        <v>0</v>
      </c>
      <c r="BN69" s="25">
        <v>407923</v>
      </c>
      <c r="BO69" s="25">
        <v>92313</v>
      </c>
      <c r="BP69" s="25">
        <v>4112</v>
      </c>
      <c r="BQ69" s="25">
        <v>0</v>
      </c>
      <c r="BR69" s="25">
        <v>155958</v>
      </c>
      <c r="BS69" s="25">
        <v>0</v>
      </c>
      <c r="BT69" s="25">
        <v>150</v>
      </c>
      <c r="BU69" s="25">
        <v>0</v>
      </c>
      <c r="BV69" s="25">
        <v>0</v>
      </c>
      <c r="BW69" s="25">
        <v>41539</v>
      </c>
      <c r="BX69" s="25">
        <v>102267</v>
      </c>
      <c r="BY69" s="25">
        <v>24613</v>
      </c>
      <c r="BZ69" s="25">
        <v>0</v>
      </c>
      <c r="CA69" s="25">
        <v>0</v>
      </c>
      <c r="CB69" s="25">
        <v>2531</v>
      </c>
      <c r="CC69" s="25">
        <v>739382</v>
      </c>
      <c r="CD69" s="25">
        <v>71737</v>
      </c>
      <c r="CE69" s="25">
        <v>14683666</v>
      </c>
    </row>
    <row r="70" spans="1:83" x14ac:dyDescent="0.25">
      <c r="A70" s="26" t="s">
        <v>269</v>
      </c>
      <c r="B70" s="339"/>
      <c r="C70" s="281">
        <v>0</v>
      </c>
      <c r="D70" s="281">
        <v>0</v>
      </c>
      <c r="E70" s="281">
        <v>0</v>
      </c>
      <c r="F70" s="281">
        <v>0</v>
      </c>
      <c r="G70" s="281">
        <v>0</v>
      </c>
      <c r="H70" s="281">
        <v>0</v>
      </c>
      <c r="I70" s="281">
        <v>0</v>
      </c>
      <c r="J70" s="281">
        <v>0</v>
      </c>
      <c r="K70" s="281">
        <v>0</v>
      </c>
      <c r="L70" s="281">
        <v>0</v>
      </c>
      <c r="M70" s="281">
        <v>0</v>
      </c>
      <c r="N70" s="281">
        <v>0</v>
      </c>
      <c r="O70" s="281">
        <v>0</v>
      </c>
      <c r="P70" s="281">
        <v>0</v>
      </c>
      <c r="Q70" s="281">
        <v>0</v>
      </c>
      <c r="R70" s="281">
        <v>0</v>
      </c>
      <c r="S70" s="281">
        <v>0</v>
      </c>
      <c r="T70" s="281">
        <v>0</v>
      </c>
      <c r="U70" s="281">
        <v>173670</v>
      </c>
      <c r="V70" s="281">
        <v>0</v>
      </c>
      <c r="W70" s="281">
        <v>0</v>
      </c>
      <c r="X70" s="281">
        <v>0</v>
      </c>
      <c r="Y70" s="281">
        <v>0</v>
      </c>
      <c r="Z70" s="281">
        <v>0</v>
      </c>
      <c r="AA70" s="281">
        <v>0</v>
      </c>
      <c r="AB70" s="281">
        <v>0</v>
      </c>
      <c r="AC70" s="281">
        <v>0</v>
      </c>
      <c r="AD70" s="281">
        <v>0</v>
      </c>
      <c r="AE70" s="281">
        <v>0</v>
      </c>
      <c r="AF70" s="281">
        <v>0</v>
      </c>
      <c r="AG70" s="281">
        <v>0</v>
      </c>
      <c r="AH70" s="281">
        <v>0</v>
      </c>
      <c r="AI70" s="281">
        <v>0</v>
      </c>
      <c r="AJ70" s="281">
        <v>0</v>
      </c>
      <c r="AK70" s="281">
        <v>0</v>
      </c>
      <c r="AL70" s="281">
        <v>0</v>
      </c>
      <c r="AM70" s="281">
        <v>0</v>
      </c>
      <c r="AN70" s="281">
        <v>0</v>
      </c>
      <c r="AO70" s="281">
        <v>0</v>
      </c>
      <c r="AP70" s="281">
        <v>0</v>
      </c>
      <c r="AQ70" s="281">
        <v>0</v>
      </c>
      <c r="AR70" s="281">
        <v>0</v>
      </c>
      <c r="AS70" s="281">
        <v>0</v>
      </c>
      <c r="AT70" s="281">
        <v>0</v>
      </c>
      <c r="AU70" s="281">
        <v>0</v>
      </c>
      <c r="AV70" s="281">
        <v>0</v>
      </c>
      <c r="AW70" s="281">
        <v>0</v>
      </c>
      <c r="AX70" s="281">
        <v>0</v>
      </c>
      <c r="AY70" s="281">
        <v>0</v>
      </c>
      <c r="AZ70" s="281">
        <v>0</v>
      </c>
      <c r="BA70" s="281">
        <v>0</v>
      </c>
      <c r="BB70" s="281">
        <v>0</v>
      </c>
      <c r="BC70" s="281">
        <v>0</v>
      </c>
      <c r="BD70" s="281">
        <v>0</v>
      </c>
      <c r="BE70" s="281">
        <v>0</v>
      </c>
      <c r="BF70" s="281">
        <v>0</v>
      </c>
      <c r="BG70" s="281">
        <v>0</v>
      </c>
      <c r="BH70" s="281">
        <v>0</v>
      </c>
      <c r="BI70" s="281">
        <v>0</v>
      </c>
      <c r="BJ70" s="281">
        <v>0</v>
      </c>
      <c r="BK70" s="281">
        <v>0</v>
      </c>
      <c r="BL70" s="281">
        <v>0</v>
      </c>
      <c r="BM70" s="281">
        <v>0</v>
      </c>
      <c r="BN70" s="281">
        <v>0</v>
      </c>
      <c r="BO70" s="281">
        <v>0</v>
      </c>
      <c r="BP70" s="281">
        <v>0</v>
      </c>
      <c r="BQ70" s="281">
        <v>0</v>
      </c>
      <c r="BR70" s="281">
        <v>0</v>
      </c>
      <c r="BS70" s="281">
        <v>0</v>
      </c>
      <c r="BT70" s="281">
        <v>0</v>
      </c>
      <c r="BU70" s="281">
        <v>0</v>
      </c>
      <c r="BV70" s="281">
        <v>0</v>
      </c>
      <c r="BW70" s="281">
        <v>0</v>
      </c>
      <c r="BX70" s="281">
        <v>0</v>
      </c>
      <c r="BY70" s="281">
        <v>0</v>
      </c>
      <c r="BZ70" s="281">
        <v>0</v>
      </c>
      <c r="CA70" s="281">
        <v>0</v>
      </c>
      <c r="CB70" s="281">
        <v>0</v>
      </c>
      <c r="CC70" s="281">
        <v>0</v>
      </c>
      <c r="CD70" s="281">
        <v>0</v>
      </c>
      <c r="CE70" s="25">
        <v>173670</v>
      </c>
    </row>
    <row r="71" spans="1:83" x14ac:dyDescent="0.25">
      <c r="A71" s="26" t="s">
        <v>270</v>
      </c>
      <c r="B71" s="339"/>
      <c r="C71" s="281">
        <v>387068</v>
      </c>
      <c r="D71" s="281">
        <v>0</v>
      </c>
      <c r="E71" s="281">
        <v>95786</v>
      </c>
      <c r="F71" s="281">
        <v>0</v>
      </c>
      <c r="G71" s="281">
        <v>0</v>
      </c>
      <c r="H71" s="281">
        <v>0</v>
      </c>
      <c r="I71" s="281">
        <v>0</v>
      </c>
      <c r="J71" s="281">
        <v>0</v>
      </c>
      <c r="K71" s="281">
        <v>0</v>
      </c>
      <c r="L71" s="281">
        <v>0</v>
      </c>
      <c r="M71" s="281">
        <v>0</v>
      </c>
      <c r="N71" s="281">
        <v>0</v>
      </c>
      <c r="O71" s="281">
        <v>944427</v>
      </c>
      <c r="P71" s="281">
        <v>1294206</v>
      </c>
      <c r="Q71" s="281">
        <v>403786</v>
      </c>
      <c r="R71" s="281">
        <v>0</v>
      </c>
      <c r="S71" s="281">
        <v>71423</v>
      </c>
      <c r="T71" s="281">
        <v>0</v>
      </c>
      <c r="U71" s="281">
        <v>271873</v>
      </c>
      <c r="V71" s="281">
        <v>839641</v>
      </c>
      <c r="W71" s="281">
        <v>0</v>
      </c>
      <c r="X71" s="281">
        <v>-3720</v>
      </c>
      <c r="Y71" s="281">
        <v>513656</v>
      </c>
      <c r="Z71" s="281">
        <v>0</v>
      </c>
      <c r="AA71" s="281">
        <v>0</v>
      </c>
      <c r="AB71" s="281">
        <v>4311</v>
      </c>
      <c r="AC71" s="281">
        <v>164146</v>
      </c>
      <c r="AD71" s="281">
        <v>0</v>
      </c>
      <c r="AE71" s="281">
        <v>358421</v>
      </c>
      <c r="AF71" s="281">
        <v>0</v>
      </c>
      <c r="AG71" s="281">
        <v>315677</v>
      </c>
      <c r="AH71" s="281">
        <v>0</v>
      </c>
      <c r="AI71" s="281">
        <v>0</v>
      </c>
      <c r="AJ71" s="281">
        <v>25706</v>
      </c>
      <c r="AK71" s="281">
        <v>0</v>
      </c>
      <c r="AL71" s="281">
        <v>44325</v>
      </c>
      <c r="AM71" s="281">
        <v>0</v>
      </c>
      <c r="AN71" s="281">
        <v>0</v>
      </c>
      <c r="AO71" s="281">
        <v>0</v>
      </c>
      <c r="AP71" s="281">
        <v>0</v>
      </c>
      <c r="AQ71" s="281">
        <v>0</v>
      </c>
      <c r="AR71" s="281">
        <v>0</v>
      </c>
      <c r="AS71" s="281">
        <v>0</v>
      </c>
      <c r="AT71" s="281">
        <v>0</v>
      </c>
      <c r="AU71" s="281">
        <v>0</v>
      </c>
      <c r="AV71" s="281">
        <v>0</v>
      </c>
      <c r="AW71" s="281">
        <v>0</v>
      </c>
      <c r="AX71" s="281">
        <v>0</v>
      </c>
      <c r="AY71" s="281">
        <v>104860</v>
      </c>
      <c r="AZ71" s="281">
        <v>0</v>
      </c>
      <c r="BA71" s="281">
        <v>0</v>
      </c>
      <c r="BB71" s="281">
        <v>0</v>
      </c>
      <c r="BC71" s="281">
        <v>0</v>
      </c>
      <c r="BD71" s="281">
        <v>0</v>
      </c>
      <c r="BE71" s="281">
        <v>0</v>
      </c>
      <c r="BF71" s="281">
        <v>269256</v>
      </c>
      <c r="BG71" s="281">
        <v>0</v>
      </c>
      <c r="BH71" s="281">
        <v>2468</v>
      </c>
      <c r="BI71" s="281">
        <v>0</v>
      </c>
      <c r="BJ71" s="281">
        <v>69959</v>
      </c>
      <c r="BK71" s="281">
        <v>0</v>
      </c>
      <c r="BL71" s="281">
        <v>0</v>
      </c>
      <c r="BM71" s="281">
        <v>0</v>
      </c>
      <c r="BN71" s="281">
        <v>-5105</v>
      </c>
      <c r="BO71" s="281">
        <v>0</v>
      </c>
      <c r="BP71" s="281">
        <v>0</v>
      </c>
      <c r="BQ71" s="281">
        <v>0</v>
      </c>
      <c r="BR71" s="281">
        <v>8506</v>
      </c>
      <c r="BS71" s="281">
        <v>0</v>
      </c>
      <c r="BT71" s="281">
        <v>0</v>
      </c>
      <c r="BU71" s="281">
        <v>0</v>
      </c>
      <c r="BV71" s="281">
        <v>0</v>
      </c>
      <c r="BW71" s="281">
        <v>0</v>
      </c>
      <c r="BX71" s="281">
        <v>81017</v>
      </c>
      <c r="BY71" s="281">
        <v>0</v>
      </c>
      <c r="BZ71" s="281">
        <v>0</v>
      </c>
      <c r="CA71" s="281">
        <v>0</v>
      </c>
      <c r="CB71" s="281">
        <v>0</v>
      </c>
      <c r="CC71" s="281">
        <v>0</v>
      </c>
      <c r="CD71" s="281">
        <v>0</v>
      </c>
      <c r="CE71" s="25">
        <v>6261693</v>
      </c>
    </row>
    <row r="72" spans="1:83" x14ac:dyDescent="0.25">
      <c r="A72" s="26" t="s">
        <v>271</v>
      </c>
      <c r="B72" s="339"/>
      <c r="C72" s="281">
        <v>0</v>
      </c>
      <c r="D72" s="281">
        <v>0</v>
      </c>
      <c r="E72" s="281">
        <v>0</v>
      </c>
      <c r="F72" s="281">
        <v>0</v>
      </c>
      <c r="G72" s="281">
        <v>0</v>
      </c>
      <c r="H72" s="281">
        <v>0</v>
      </c>
      <c r="I72" s="281">
        <v>0</v>
      </c>
      <c r="J72" s="281">
        <v>0</v>
      </c>
      <c r="K72" s="281">
        <v>0</v>
      </c>
      <c r="L72" s="281">
        <v>0</v>
      </c>
      <c r="M72" s="281">
        <v>0</v>
      </c>
      <c r="N72" s="281">
        <v>0</v>
      </c>
      <c r="O72" s="281">
        <v>0</v>
      </c>
      <c r="P72" s="281">
        <v>0</v>
      </c>
      <c r="Q72" s="281">
        <v>0</v>
      </c>
      <c r="R72" s="281">
        <v>0</v>
      </c>
      <c r="S72" s="281">
        <v>0</v>
      </c>
      <c r="T72" s="281">
        <v>0</v>
      </c>
      <c r="U72" s="281">
        <v>16940</v>
      </c>
      <c r="V72" s="281">
        <v>0</v>
      </c>
      <c r="W72" s="281">
        <v>0</v>
      </c>
      <c r="X72" s="281">
        <v>0</v>
      </c>
      <c r="Y72" s="281">
        <v>0</v>
      </c>
      <c r="Z72" s="281">
        <v>0</v>
      </c>
      <c r="AA72" s="281">
        <v>6608</v>
      </c>
      <c r="AB72" s="281">
        <v>39659</v>
      </c>
      <c r="AC72" s="281">
        <v>0</v>
      </c>
      <c r="AD72" s="281">
        <v>0</v>
      </c>
      <c r="AE72" s="281">
        <v>0</v>
      </c>
      <c r="AF72" s="281">
        <v>0</v>
      </c>
      <c r="AG72" s="281">
        <v>0</v>
      </c>
      <c r="AH72" s="281">
        <v>0</v>
      </c>
      <c r="AI72" s="281">
        <v>0</v>
      </c>
      <c r="AJ72" s="281">
        <v>25615</v>
      </c>
      <c r="AK72" s="281">
        <v>0</v>
      </c>
      <c r="AL72" s="281">
        <v>0</v>
      </c>
      <c r="AM72" s="281">
        <v>0</v>
      </c>
      <c r="AN72" s="281">
        <v>0</v>
      </c>
      <c r="AO72" s="281">
        <v>0</v>
      </c>
      <c r="AP72" s="281">
        <v>0</v>
      </c>
      <c r="AQ72" s="281">
        <v>0</v>
      </c>
      <c r="AR72" s="281">
        <v>0</v>
      </c>
      <c r="AS72" s="281">
        <v>0</v>
      </c>
      <c r="AT72" s="281">
        <v>0</v>
      </c>
      <c r="AU72" s="281">
        <v>0</v>
      </c>
      <c r="AV72" s="281">
        <v>0</v>
      </c>
      <c r="AW72" s="281">
        <v>0</v>
      </c>
      <c r="AX72" s="281">
        <v>0</v>
      </c>
      <c r="AY72" s="281">
        <v>8256</v>
      </c>
      <c r="AZ72" s="281">
        <v>0</v>
      </c>
      <c r="BA72" s="281">
        <v>0</v>
      </c>
      <c r="BB72" s="281">
        <v>0</v>
      </c>
      <c r="BC72" s="281">
        <v>0</v>
      </c>
      <c r="BD72" s="281">
        <v>0</v>
      </c>
      <c r="BE72" s="281">
        <v>3015</v>
      </c>
      <c r="BF72" s="281">
        <v>0</v>
      </c>
      <c r="BG72" s="281">
        <v>0</v>
      </c>
      <c r="BH72" s="281">
        <v>1593896</v>
      </c>
      <c r="BI72" s="281">
        <v>0</v>
      </c>
      <c r="BJ72" s="281">
        <v>246969</v>
      </c>
      <c r="BK72" s="281">
        <v>99459</v>
      </c>
      <c r="BL72" s="281">
        <v>15475</v>
      </c>
      <c r="BM72" s="281">
        <v>0</v>
      </c>
      <c r="BN72" s="281">
        <v>26155</v>
      </c>
      <c r="BO72" s="281">
        <v>0</v>
      </c>
      <c r="BP72" s="281">
        <v>1613</v>
      </c>
      <c r="BQ72" s="281">
        <v>0</v>
      </c>
      <c r="BR72" s="281">
        <v>35639</v>
      </c>
      <c r="BS72" s="281">
        <v>0</v>
      </c>
      <c r="BT72" s="281">
        <v>0</v>
      </c>
      <c r="BU72" s="281">
        <v>0</v>
      </c>
      <c r="BV72" s="281">
        <v>0</v>
      </c>
      <c r="BW72" s="281">
        <v>0</v>
      </c>
      <c r="BX72" s="281">
        <v>0</v>
      </c>
      <c r="BY72" s="281">
        <v>0</v>
      </c>
      <c r="BZ72" s="281">
        <v>0</v>
      </c>
      <c r="CA72" s="281">
        <v>0</v>
      </c>
      <c r="CB72" s="281">
        <v>0</v>
      </c>
      <c r="CC72" s="281">
        <v>3712</v>
      </c>
      <c r="CD72" s="281">
        <v>0</v>
      </c>
      <c r="CE72" s="25">
        <v>2123011</v>
      </c>
    </row>
    <row r="73" spans="1:83" x14ac:dyDescent="0.25">
      <c r="A73" s="26" t="s">
        <v>272</v>
      </c>
      <c r="B73" s="339"/>
      <c r="C73" s="281">
        <v>0</v>
      </c>
      <c r="D73" s="281">
        <v>0</v>
      </c>
      <c r="E73" s="281">
        <v>0</v>
      </c>
      <c r="F73" s="281">
        <v>0</v>
      </c>
      <c r="G73" s="281">
        <v>0</v>
      </c>
      <c r="H73" s="281">
        <v>0</v>
      </c>
      <c r="I73" s="281">
        <v>0</v>
      </c>
      <c r="J73" s="281">
        <v>0</v>
      </c>
      <c r="K73" s="281">
        <v>0</v>
      </c>
      <c r="L73" s="281">
        <v>0</v>
      </c>
      <c r="M73" s="281">
        <v>0</v>
      </c>
      <c r="N73" s="281">
        <v>0</v>
      </c>
      <c r="O73" s="281">
        <v>0</v>
      </c>
      <c r="P73" s="281">
        <v>0</v>
      </c>
      <c r="Q73" s="281">
        <v>0</v>
      </c>
      <c r="R73" s="281">
        <v>0</v>
      </c>
      <c r="S73" s="281">
        <v>0</v>
      </c>
      <c r="T73" s="281">
        <v>0</v>
      </c>
      <c r="U73" s="281">
        <v>0</v>
      </c>
      <c r="V73" s="281">
        <v>0</v>
      </c>
      <c r="W73" s="281">
        <v>0</v>
      </c>
      <c r="X73" s="281">
        <v>0</v>
      </c>
      <c r="Y73" s="281">
        <v>0</v>
      </c>
      <c r="Z73" s="281">
        <v>0</v>
      </c>
      <c r="AA73" s="281">
        <v>0</v>
      </c>
      <c r="AB73" s="281">
        <v>0</v>
      </c>
      <c r="AC73" s="281">
        <v>0</v>
      </c>
      <c r="AD73" s="281">
        <v>0</v>
      </c>
      <c r="AE73" s="281">
        <v>0</v>
      </c>
      <c r="AF73" s="281">
        <v>0</v>
      </c>
      <c r="AG73" s="281">
        <v>0</v>
      </c>
      <c r="AH73" s="281">
        <v>0</v>
      </c>
      <c r="AI73" s="281">
        <v>0</v>
      </c>
      <c r="AJ73" s="281">
        <v>206517</v>
      </c>
      <c r="AK73" s="281">
        <v>0</v>
      </c>
      <c r="AL73" s="281">
        <v>0</v>
      </c>
      <c r="AM73" s="281">
        <v>0</v>
      </c>
      <c r="AN73" s="281">
        <v>0</v>
      </c>
      <c r="AO73" s="281">
        <v>0</v>
      </c>
      <c r="AP73" s="281">
        <v>0</v>
      </c>
      <c r="AQ73" s="281">
        <v>0</v>
      </c>
      <c r="AR73" s="281">
        <v>0</v>
      </c>
      <c r="AS73" s="281">
        <v>0</v>
      </c>
      <c r="AT73" s="281">
        <v>0</v>
      </c>
      <c r="AU73" s="281">
        <v>0</v>
      </c>
      <c r="AV73" s="281">
        <v>0</v>
      </c>
      <c r="AW73" s="281">
        <v>0</v>
      </c>
      <c r="AX73" s="281">
        <v>0</v>
      </c>
      <c r="AY73" s="281">
        <v>750</v>
      </c>
      <c r="AZ73" s="281">
        <v>0</v>
      </c>
      <c r="BA73" s="281">
        <v>0</v>
      </c>
      <c r="BB73" s="281">
        <v>0</v>
      </c>
      <c r="BC73" s="281">
        <v>0</v>
      </c>
      <c r="BD73" s="281">
        <v>0</v>
      </c>
      <c r="BE73" s="281">
        <v>0</v>
      </c>
      <c r="BF73" s="281">
        <v>0</v>
      </c>
      <c r="BG73" s="281">
        <v>0</v>
      </c>
      <c r="BH73" s="281">
        <v>0</v>
      </c>
      <c r="BI73" s="281">
        <v>0</v>
      </c>
      <c r="BJ73" s="281">
        <v>0</v>
      </c>
      <c r="BK73" s="281">
        <v>0</v>
      </c>
      <c r="BL73" s="281">
        <v>0</v>
      </c>
      <c r="BM73" s="281">
        <v>0</v>
      </c>
      <c r="BN73" s="281">
        <v>0</v>
      </c>
      <c r="BO73" s="281">
        <v>0</v>
      </c>
      <c r="BP73" s="281">
        <v>0</v>
      </c>
      <c r="BQ73" s="281">
        <v>0</v>
      </c>
      <c r="BR73" s="281">
        <v>0</v>
      </c>
      <c r="BS73" s="281">
        <v>0</v>
      </c>
      <c r="BT73" s="281">
        <v>0</v>
      </c>
      <c r="BU73" s="281">
        <v>0</v>
      </c>
      <c r="BV73" s="281">
        <v>0</v>
      </c>
      <c r="BW73" s="281">
        <v>0</v>
      </c>
      <c r="BX73" s="281">
        <v>0</v>
      </c>
      <c r="BY73" s="281">
        <v>0</v>
      </c>
      <c r="BZ73" s="281">
        <v>0</v>
      </c>
      <c r="CA73" s="281">
        <v>0</v>
      </c>
      <c r="CB73" s="281">
        <v>0</v>
      </c>
      <c r="CC73" s="281">
        <v>729213</v>
      </c>
      <c r="CD73" s="281">
        <v>38532</v>
      </c>
      <c r="CE73" s="25">
        <v>975012</v>
      </c>
    </row>
    <row r="74" spans="1:83" x14ac:dyDescent="0.25">
      <c r="A74" s="26" t="s">
        <v>273</v>
      </c>
      <c r="B74" s="339"/>
      <c r="C74" s="281">
        <v>0</v>
      </c>
      <c r="D74" s="281">
        <v>0</v>
      </c>
      <c r="E74" s="281">
        <v>0</v>
      </c>
      <c r="F74" s="281">
        <v>0</v>
      </c>
      <c r="G74" s="281">
        <v>0</v>
      </c>
      <c r="H74" s="281">
        <v>0</v>
      </c>
      <c r="I74" s="281">
        <v>0</v>
      </c>
      <c r="J74" s="281">
        <v>0</v>
      </c>
      <c r="K74" s="281">
        <v>0</v>
      </c>
      <c r="L74" s="281">
        <v>0</v>
      </c>
      <c r="M74" s="281">
        <v>0</v>
      </c>
      <c r="N74" s="281">
        <v>0</v>
      </c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281">
        <v>0</v>
      </c>
      <c r="AF74" s="281">
        <v>0</v>
      </c>
      <c r="AG74" s="281">
        <v>0</v>
      </c>
      <c r="AH74" s="281">
        <v>0</v>
      </c>
      <c r="AI74" s="281">
        <v>0</v>
      </c>
      <c r="AJ74" s="281">
        <v>2074</v>
      </c>
      <c r="AK74" s="281">
        <v>0</v>
      </c>
      <c r="AL74" s="281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281">
        <v>0</v>
      </c>
      <c r="AV74" s="281">
        <v>0</v>
      </c>
      <c r="AW74" s="281">
        <v>0</v>
      </c>
      <c r="AX74" s="281">
        <v>0</v>
      </c>
      <c r="AY74" s="281">
        <v>4325</v>
      </c>
      <c r="AZ74" s="281">
        <v>0</v>
      </c>
      <c r="BA74" s="281">
        <v>345240</v>
      </c>
      <c r="BB74" s="281">
        <v>0</v>
      </c>
      <c r="BC74" s="281">
        <v>0</v>
      </c>
      <c r="BD74" s="281">
        <v>0</v>
      </c>
      <c r="BE74" s="281">
        <v>0</v>
      </c>
      <c r="BF74" s="281">
        <v>0</v>
      </c>
      <c r="BG74" s="281">
        <v>0</v>
      </c>
      <c r="BH74" s="281">
        <v>0</v>
      </c>
      <c r="BI74" s="281">
        <v>0</v>
      </c>
      <c r="BJ74" s="281">
        <v>0</v>
      </c>
      <c r="BK74" s="281">
        <v>0</v>
      </c>
      <c r="BL74" s="281">
        <v>0</v>
      </c>
      <c r="BM74" s="281">
        <v>0</v>
      </c>
      <c r="BN74" s="281">
        <v>0</v>
      </c>
      <c r="BO74" s="281">
        <v>0</v>
      </c>
      <c r="BP74" s="281">
        <v>0</v>
      </c>
      <c r="BQ74" s="281">
        <v>0</v>
      </c>
      <c r="BR74" s="281">
        <v>0</v>
      </c>
      <c r="BS74" s="281">
        <v>0</v>
      </c>
      <c r="BT74" s="281">
        <v>0</v>
      </c>
      <c r="BU74" s="281">
        <v>0</v>
      </c>
      <c r="BV74" s="281">
        <v>0</v>
      </c>
      <c r="BW74" s="281">
        <v>0</v>
      </c>
      <c r="BX74" s="281">
        <v>0</v>
      </c>
      <c r="BY74" s="281">
        <v>0</v>
      </c>
      <c r="BZ74" s="281">
        <v>0</v>
      </c>
      <c r="CA74" s="281">
        <v>0</v>
      </c>
      <c r="CB74" s="281">
        <v>0</v>
      </c>
      <c r="CC74" s="281">
        <v>0</v>
      </c>
      <c r="CD74" s="281">
        <v>0</v>
      </c>
      <c r="CE74" s="25">
        <v>351639</v>
      </c>
    </row>
    <row r="75" spans="1:83" x14ac:dyDescent="0.25">
      <c r="A75" s="26" t="s">
        <v>274</v>
      </c>
      <c r="B75" s="339"/>
      <c r="C75" s="281">
        <v>0</v>
      </c>
      <c r="D75" s="281">
        <v>0</v>
      </c>
      <c r="E75" s="281">
        <v>0</v>
      </c>
      <c r="F75" s="281">
        <v>0</v>
      </c>
      <c r="G75" s="281">
        <v>0</v>
      </c>
      <c r="H75" s="281">
        <v>0</v>
      </c>
      <c r="I75" s="281">
        <v>0</v>
      </c>
      <c r="J75" s="281">
        <v>0</v>
      </c>
      <c r="K75" s="281">
        <v>0</v>
      </c>
      <c r="L75" s="281">
        <v>0</v>
      </c>
      <c r="M75" s="281">
        <v>0</v>
      </c>
      <c r="N75" s="281">
        <v>0</v>
      </c>
      <c r="O75" s="281">
        <v>0</v>
      </c>
      <c r="P75" s="281">
        <v>0</v>
      </c>
      <c r="Q75" s="281">
        <v>0</v>
      </c>
      <c r="R75" s="281">
        <v>0</v>
      </c>
      <c r="S75" s="281">
        <v>0</v>
      </c>
      <c r="T75" s="281">
        <v>0</v>
      </c>
      <c r="U75" s="281">
        <v>0</v>
      </c>
      <c r="V75" s="281">
        <v>0</v>
      </c>
      <c r="W75" s="281">
        <v>0</v>
      </c>
      <c r="X75" s="281">
        <v>0</v>
      </c>
      <c r="Y75" s="281">
        <v>0</v>
      </c>
      <c r="Z75" s="281">
        <v>0</v>
      </c>
      <c r="AA75" s="281">
        <v>0</v>
      </c>
      <c r="AB75" s="281">
        <v>0</v>
      </c>
      <c r="AC75" s="281">
        <v>0</v>
      </c>
      <c r="AD75" s="281">
        <v>0</v>
      </c>
      <c r="AE75" s="281">
        <v>0</v>
      </c>
      <c r="AF75" s="281">
        <v>0</v>
      </c>
      <c r="AG75" s="281">
        <v>0</v>
      </c>
      <c r="AH75" s="281">
        <v>0</v>
      </c>
      <c r="AI75" s="281">
        <v>0</v>
      </c>
      <c r="AJ75" s="281">
        <v>0</v>
      </c>
      <c r="AK75" s="281">
        <v>0</v>
      </c>
      <c r="AL75" s="281">
        <v>0</v>
      </c>
      <c r="AM75" s="281">
        <v>0</v>
      </c>
      <c r="AN75" s="281">
        <v>0</v>
      </c>
      <c r="AO75" s="281">
        <v>0</v>
      </c>
      <c r="AP75" s="281">
        <v>0</v>
      </c>
      <c r="AQ75" s="281">
        <v>0</v>
      </c>
      <c r="AR75" s="281">
        <v>0</v>
      </c>
      <c r="AS75" s="281">
        <v>0</v>
      </c>
      <c r="AT75" s="281">
        <v>0</v>
      </c>
      <c r="AU75" s="281">
        <v>0</v>
      </c>
      <c r="AV75" s="281">
        <v>0</v>
      </c>
      <c r="AW75" s="281">
        <v>0</v>
      </c>
      <c r="AX75" s="281">
        <v>0</v>
      </c>
      <c r="AY75" s="281">
        <v>0</v>
      </c>
      <c r="AZ75" s="281">
        <v>0</v>
      </c>
      <c r="BA75" s="281">
        <v>0</v>
      </c>
      <c r="BB75" s="281">
        <v>0</v>
      </c>
      <c r="BC75" s="281">
        <v>0</v>
      </c>
      <c r="BD75" s="281">
        <v>0</v>
      </c>
      <c r="BE75" s="281">
        <v>0</v>
      </c>
      <c r="BF75" s="281">
        <v>0</v>
      </c>
      <c r="BG75" s="281">
        <v>0</v>
      </c>
      <c r="BH75" s="281">
        <v>0</v>
      </c>
      <c r="BI75" s="281">
        <v>0</v>
      </c>
      <c r="BJ75" s="281">
        <v>22856</v>
      </c>
      <c r="BK75" s="281">
        <v>0</v>
      </c>
      <c r="BL75" s="281">
        <v>0</v>
      </c>
      <c r="BM75" s="281">
        <v>0</v>
      </c>
      <c r="BN75" s="281">
        <v>91339</v>
      </c>
      <c r="BO75" s="281">
        <v>0</v>
      </c>
      <c r="BP75" s="281">
        <v>0</v>
      </c>
      <c r="BQ75" s="281">
        <v>0</v>
      </c>
      <c r="BR75" s="281">
        <v>102403</v>
      </c>
      <c r="BS75" s="281">
        <v>0</v>
      </c>
      <c r="BT75" s="281">
        <v>0</v>
      </c>
      <c r="BU75" s="281">
        <v>0</v>
      </c>
      <c r="BV75" s="281">
        <v>0</v>
      </c>
      <c r="BW75" s="281">
        <v>27300</v>
      </c>
      <c r="BX75" s="281">
        <v>0</v>
      </c>
      <c r="BY75" s="281">
        <v>0</v>
      </c>
      <c r="BZ75" s="281">
        <v>0</v>
      </c>
      <c r="CA75" s="281">
        <v>0</v>
      </c>
      <c r="CB75" s="281">
        <v>0</v>
      </c>
      <c r="CC75" s="281">
        <v>4730</v>
      </c>
      <c r="CD75" s="281">
        <v>0</v>
      </c>
      <c r="CE75" s="25">
        <v>248628</v>
      </c>
    </row>
    <row r="76" spans="1:83" x14ac:dyDescent="0.25">
      <c r="A76" s="26" t="s">
        <v>275</v>
      </c>
      <c r="B76" s="340"/>
      <c r="C76" s="281">
        <v>0</v>
      </c>
      <c r="D76" s="281">
        <v>0</v>
      </c>
      <c r="E76" s="281">
        <v>0</v>
      </c>
      <c r="F76" s="281">
        <v>0</v>
      </c>
      <c r="G76" s="281">
        <v>0</v>
      </c>
      <c r="H76" s="281">
        <v>0</v>
      </c>
      <c r="I76" s="281">
        <v>0</v>
      </c>
      <c r="J76" s="281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590057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92313</v>
      </c>
      <c r="BP76" s="281">
        <v>0</v>
      </c>
      <c r="BQ76" s="281">
        <v>0</v>
      </c>
      <c r="BR76" s="281">
        <v>0</v>
      </c>
      <c r="BS76" s="281">
        <v>0</v>
      </c>
      <c r="BT76" s="281">
        <v>0</v>
      </c>
      <c r="BU76" s="281">
        <v>0</v>
      </c>
      <c r="BV76" s="281">
        <v>0</v>
      </c>
      <c r="BW76" s="281">
        <v>0</v>
      </c>
      <c r="BX76" s="281">
        <v>0</v>
      </c>
      <c r="BY76" s="281">
        <v>0</v>
      </c>
      <c r="BZ76" s="281">
        <v>0</v>
      </c>
      <c r="CA76" s="281">
        <v>0</v>
      </c>
      <c r="CB76" s="281">
        <v>0</v>
      </c>
      <c r="CC76" s="281">
        <v>0</v>
      </c>
      <c r="CD76" s="281">
        <v>0</v>
      </c>
      <c r="CE76" s="25">
        <v>682370</v>
      </c>
    </row>
    <row r="77" spans="1:83" x14ac:dyDescent="0.25">
      <c r="A77" s="26" t="s">
        <v>276</v>
      </c>
      <c r="B77" s="339"/>
      <c r="C77" s="281">
        <v>378</v>
      </c>
      <c r="D77" s="281">
        <v>0</v>
      </c>
      <c r="E77" s="281">
        <v>30686</v>
      </c>
      <c r="F77" s="281">
        <v>0</v>
      </c>
      <c r="G77" s="281">
        <v>0</v>
      </c>
      <c r="H77" s="281">
        <v>0</v>
      </c>
      <c r="I77" s="281">
        <v>0</v>
      </c>
      <c r="J77" s="281">
        <v>0</v>
      </c>
      <c r="K77" s="281">
        <v>0</v>
      </c>
      <c r="L77" s="281">
        <v>0</v>
      </c>
      <c r="M77" s="281">
        <v>0</v>
      </c>
      <c r="N77" s="281">
        <v>0</v>
      </c>
      <c r="O77" s="281">
        <v>6135</v>
      </c>
      <c r="P77" s="281">
        <v>133486</v>
      </c>
      <c r="Q77" s="281">
        <v>0</v>
      </c>
      <c r="R77" s="281">
        <v>461</v>
      </c>
      <c r="S77" s="281">
        <v>19886</v>
      </c>
      <c r="T77" s="281">
        <v>0</v>
      </c>
      <c r="U77" s="281">
        <v>93234</v>
      </c>
      <c r="V77" s="281">
        <v>0</v>
      </c>
      <c r="W77" s="281">
        <v>137128</v>
      </c>
      <c r="X77" s="281">
        <v>145764</v>
      </c>
      <c r="Y77" s="281">
        <v>287618</v>
      </c>
      <c r="Z77" s="281">
        <v>0</v>
      </c>
      <c r="AA77" s="281">
        <v>-3783</v>
      </c>
      <c r="AB77" s="281">
        <v>15300</v>
      </c>
      <c r="AC77" s="281">
        <v>3174</v>
      </c>
      <c r="AD77" s="281">
        <v>0</v>
      </c>
      <c r="AE77" s="281">
        <v>1890</v>
      </c>
      <c r="AF77" s="281">
        <v>0</v>
      </c>
      <c r="AG77" s="281">
        <v>7187</v>
      </c>
      <c r="AH77" s="281">
        <v>0</v>
      </c>
      <c r="AI77" s="281">
        <v>0</v>
      </c>
      <c r="AJ77" s="281">
        <v>43341</v>
      </c>
      <c r="AK77" s="281">
        <v>0</v>
      </c>
      <c r="AL77" s="281">
        <v>0</v>
      </c>
      <c r="AM77" s="281">
        <v>0</v>
      </c>
      <c r="AN77" s="281">
        <v>0</v>
      </c>
      <c r="AO77" s="281">
        <v>0</v>
      </c>
      <c r="AP77" s="281">
        <v>0</v>
      </c>
      <c r="AQ77" s="281">
        <v>0</v>
      </c>
      <c r="AR77" s="281">
        <v>0</v>
      </c>
      <c r="AS77" s="281">
        <v>0</v>
      </c>
      <c r="AT77" s="281">
        <v>0</v>
      </c>
      <c r="AU77" s="281">
        <v>0</v>
      </c>
      <c r="AV77" s="281">
        <v>0</v>
      </c>
      <c r="AW77" s="281">
        <v>0</v>
      </c>
      <c r="AX77" s="281">
        <v>98598</v>
      </c>
      <c r="AY77" s="281">
        <v>13241</v>
      </c>
      <c r="AZ77" s="281">
        <v>0</v>
      </c>
      <c r="BA77" s="281">
        <v>0</v>
      </c>
      <c r="BB77" s="281">
        <v>0</v>
      </c>
      <c r="BC77" s="281">
        <v>0</v>
      </c>
      <c r="BD77" s="281">
        <v>1482</v>
      </c>
      <c r="BE77" s="281">
        <v>573616</v>
      </c>
      <c r="BF77" s="281">
        <v>452</v>
      </c>
      <c r="BG77" s="281">
        <v>0</v>
      </c>
      <c r="BH77" s="281">
        <v>-30366</v>
      </c>
      <c r="BI77" s="281">
        <v>0</v>
      </c>
      <c r="BJ77" s="281">
        <v>305</v>
      </c>
      <c r="BK77" s="281">
        <v>412</v>
      </c>
      <c r="BL77" s="281">
        <v>309</v>
      </c>
      <c r="BM77" s="281">
        <v>0</v>
      </c>
      <c r="BN77" s="281">
        <v>1189</v>
      </c>
      <c r="BO77" s="281">
        <v>0</v>
      </c>
      <c r="BP77" s="281">
        <v>997</v>
      </c>
      <c r="BQ77" s="281">
        <v>0</v>
      </c>
      <c r="BR77" s="281">
        <v>1302</v>
      </c>
      <c r="BS77" s="281">
        <v>0</v>
      </c>
      <c r="BT77" s="281">
        <v>0</v>
      </c>
      <c r="BU77" s="281">
        <v>0</v>
      </c>
      <c r="BV77" s="281">
        <v>0</v>
      </c>
      <c r="BW77" s="281">
        <v>0</v>
      </c>
      <c r="BX77" s="281">
        <v>0</v>
      </c>
      <c r="BY77" s="281">
        <v>3616</v>
      </c>
      <c r="BZ77" s="281">
        <v>0</v>
      </c>
      <c r="CA77" s="281">
        <v>0</v>
      </c>
      <c r="CB77" s="281">
        <v>0</v>
      </c>
      <c r="CC77" s="281">
        <v>0</v>
      </c>
      <c r="CD77" s="281">
        <v>12067</v>
      </c>
      <c r="CE77" s="25">
        <v>1599105</v>
      </c>
    </row>
    <row r="78" spans="1:83" x14ac:dyDescent="0.25">
      <c r="A78" s="26" t="s">
        <v>277</v>
      </c>
      <c r="B78" s="16"/>
      <c r="C78" s="281">
        <v>0</v>
      </c>
      <c r="D78" s="281">
        <v>0</v>
      </c>
      <c r="E78" s="281">
        <v>0</v>
      </c>
      <c r="F78" s="281">
        <v>0</v>
      </c>
      <c r="G78" s="281">
        <v>0</v>
      </c>
      <c r="H78" s="281">
        <v>0</v>
      </c>
      <c r="I78" s="281">
        <v>0</v>
      </c>
      <c r="J78" s="281">
        <v>0</v>
      </c>
      <c r="K78" s="281">
        <v>0</v>
      </c>
      <c r="L78" s="281">
        <v>0</v>
      </c>
      <c r="M78" s="281">
        <v>0</v>
      </c>
      <c r="N78" s="281">
        <v>0</v>
      </c>
      <c r="O78" s="281">
        <v>0</v>
      </c>
      <c r="P78" s="281">
        <v>0</v>
      </c>
      <c r="Q78" s="281">
        <v>0</v>
      </c>
      <c r="R78" s="281">
        <v>0</v>
      </c>
      <c r="S78" s="281">
        <v>0</v>
      </c>
      <c r="T78" s="281">
        <v>0</v>
      </c>
      <c r="U78" s="281">
        <v>0</v>
      </c>
      <c r="V78" s="281">
        <v>0</v>
      </c>
      <c r="W78" s="281">
        <v>0</v>
      </c>
      <c r="X78" s="281">
        <v>0</v>
      </c>
      <c r="Y78" s="281">
        <v>0</v>
      </c>
      <c r="Z78" s="281">
        <v>0</v>
      </c>
      <c r="AA78" s="281">
        <v>0</v>
      </c>
      <c r="AB78" s="281">
        <v>0</v>
      </c>
      <c r="AC78" s="281">
        <v>0</v>
      </c>
      <c r="AD78" s="281">
        <v>0</v>
      </c>
      <c r="AE78" s="281">
        <v>0</v>
      </c>
      <c r="AF78" s="281">
        <v>0</v>
      </c>
      <c r="AG78" s="281">
        <v>0</v>
      </c>
      <c r="AH78" s="281">
        <v>0</v>
      </c>
      <c r="AI78" s="281">
        <v>0</v>
      </c>
      <c r="AJ78" s="281">
        <v>-81939</v>
      </c>
      <c r="AK78" s="281">
        <v>0</v>
      </c>
      <c r="AL78" s="281">
        <v>0</v>
      </c>
      <c r="AM78" s="281">
        <v>0</v>
      </c>
      <c r="AN78" s="281">
        <v>0</v>
      </c>
      <c r="AO78" s="281">
        <v>0</v>
      </c>
      <c r="AP78" s="281">
        <v>0</v>
      </c>
      <c r="AQ78" s="281">
        <v>0</v>
      </c>
      <c r="AR78" s="281">
        <v>0</v>
      </c>
      <c r="AS78" s="281">
        <v>0</v>
      </c>
      <c r="AT78" s="281">
        <v>0</v>
      </c>
      <c r="AU78" s="281">
        <v>0</v>
      </c>
      <c r="AV78" s="281">
        <v>0</v>
      </c>
      <c r="AW78" s="281">
        <v>0</v>
      </c>
      <c r="AX78" s="281">
        <v>0</v>
      </c>
      <c r="AY78" s="281">
        <v>0</v>
      </c>
      <c r="AZ78" s="281">
        <v>0</v>
      </c>
      <c r="BA78" s="281">
        <v>0</v>
      </c>
      <c r="BB78" s="281">
        <v>0</v>
      </c>
      <c r="BC78" s="281">
        <v>0</v>
      </c>
      <c r="BD78" s="281">
        <v>0</v>
      </c>
      <c r="BE78" s="281">
        <v>0</v>
      </c>
      <c r="BF78" s="281">
        <v>0</v>
      </c>
      <c r="BG78" s="281">
        <v>0</v>
      </c>
      <c r="BH78" s="281">
        <v>0</v>
      </c>
      <c r="BI78" s="281">
        <v>0</v>
      </c>
      <c r="BJ78" s="281">
        <v>0</v>
      </c>
      <c r="BK78" s="281">
        <v>0</v>
      </c>
      <c r="BL78" s="281">
        <v>0</v>
      </c>
      <c r="BM78" s="281">
        <v>0</v>
      </c>
      <c r="BN78" s="281">
        <v>0</v>
      </c>
      <c r="BO78" s="281">
        <v>0</v>
      </c>
      <c r="BP78" s="281">
        <v>0</v>
      </c>
      <c r="BQ78" s="281">
        <v>0</v>
      </c>
      <c r="BR78" s="281">
        <v>0</v>
      </c>
      <c r="BS78" s="281">
        <v>0</v>
      </c>
      <c r="BT78" s="281">
        <v>0</v>
      </c>
      <c r="BU78" s="281">
        <v>0</v>
      </c>
      <c r="BV78" s="281">
        <v>0</v>
      </c>
      <c r="BW78" s="281">
        <v>0</v>
      </c>
      <c r="BX78" s="281">
        <v>0</v>
      </c>
      <c r="BY78" s="281">
        <v>0</v>
      </c>
      <c r="BZ78" s="281">
        <v>0</v>
      </c>
      <c r="CA78" s="281">
        <v>0</v>
      </c>
      <c r="CB78" s="281">
        <v>0</v>
      </c>
      <c r="CC78" s="281">
        <v>0</v>
      </c>
      <c r="CD78" s="281">
        <v>0</v>
      </c>
      <c r="CE78" s="25">
        <v>-81939</v>
      </c>
    </row>
    <row r="79" spans="1:83" x14ac:dyDescent="0.25">
      <c r="A79" s="26" t="s">
        <v>278</v>
      </c>
      <c r="B79" s="16"/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0</v>
      </c>
      <c r="K79" s="281">
        <v>0</v>
      </c>
      <c r="L79" s="281">
        <v>0</v>
      </c>
      <c r="M79" s="281">
        <v>0</v>
      </c>
      <c r="N79" s="281">
        <v>0</v>
      </c>
      <c r="O79" s="281">
        <v>0</v>
      </c>
      <c r="P79" s="281">
        <v>0</v>
      </c>
      <c r="Q79" s="281">
        <v>0</v>
      </c>
      <c r="R79" s="281">
        <v>0</v>
      </c>
      <c r="S79" s="281">
        <v>0</v>
      </c>
      <c r="T79" s="281">
        <v>0</v>
      </c>
      <c r="U79" s="281">
        <v>0</v>
      </c>
      <c r="V79" s="281">
        <v>0</v>
      </c>
      <c r="W79" s="281">
        <v>0</v>
      </c>
      <c r="X79" s="281">
        <v>0</v>
      </c>
      <c r="Y79" s="281">
        <v>0</v>
      </c>
      <c r="Z79" s="281">
        <v>0</v>
      </c>
      <c r="AA79" s="281">
        <v>0</v>
      </c>
      <c r="AB79" s="281">
        <v>0</v>
      </c>
      <c r="AC79" s="281">
        <v>0</v>
      </c>
      <c r="AD79" s="281">
        <v>0</v>
      </c>
      <c r="AE79" s="281">
        <v>0</v>
      </c>
      <c r="AF79" s="281">
        <v>0</v>
      </c>
      <c r="AG79" s="281">
        <v>0</v>
      </c>
      <c r="AH79" s="281">
        <v>0</v>
      </c>
      <c r="AI79" s="281">
        <v>0</v>
      </c>
      <c r="AJ79" s="281">
        <v>0</v>
      </c>
      <c r="AK79" s="281">
        <v>0</v>
      </c>
      <c r="AL79" s="281">
        <v>0</v>
      </c>
      <c r="AM79" s="281">
        <v>0</v>
      </c>
      <c r="AN79" s="281">
        <v>0</v>
      </c>
      <c r="AO79" s="281">
        <v>0</v>
      </c>
      <c r="AP79" s="281">
        <v>0</v>
      </c>
      <c r="AQ79" s="281">
        <v>0</v>
      </c>
      <c r="AR79" s="281">
        <v>0</v>
      </c>
      <c r="AS79" s="281">
        <v>0</v>
      </c>
      <c r="AT79" s="281">
        <v>0</v>
      </c>
      <c r="AU79" s="281">
        <v>0</v>
      </c>
      <c r="AV79" s="281">
        <v>0</v>
      </c>
      <c r="AW79" s="281">
        <v>0</v>
      </c>
      <c r="AX79" s="281">
        <v>0</v>
      </c>
      <c r="AY79" s="281">
        <v>0</v>
      </c>
      <c r="AZ79" s="281">
        <v>0</v>
      </c>
      <c r="BA79" s="281">
        <v>0</v>
      </c>
      <c r="BB79" s="281">
        <v>0</v>
      </c>
      <c r="BC79" s="281">
        <v>0</v>
      </c>
      <c r="BD79" s="281">
        <v>0</v>
      </c>
      <c r="BE79" s="281">
        <v>0</v>
      </c>
      <c r="BF79" s="281">
        <v>0</v>
      </c>
      <c r="BG79" s="281">
        <v>0</v>
      </c>
      <c r="BH79" s="281">
        <v>0</v>
      </c>
      <c r="BI79" s="281">
        <v>0</v>
      </c>
      <c r="BJ79" s="281">
        <v>0</v>
      </c>
      <c r="BK79" s="281">
        <v>0</v>
      </c>
      <c r="BL79" s="281">
        <v>0</v>
      </c>
      <c r="BM79" s="281">
        <v>0</v>
      </c>
      <c r="BN79" s="281">
        <v>109702</v>
      </c>
      <c r="BO79" s="281">
        <v>0</v>
      </c>
      <c r="BP79" s="281">
        <v>0</v>
      </c>
      <c r="BQ79" s="281">
        <v>0</v>
      </c>
      <c r="BR79" s="281">
        <v>45</v>
      </c>
      <c r="BS79" s="281">
        <v>0</v>
      </c>
      <c r="BT79" s="281">
        <v>0</v>
      </c>
      <c r="BU79" s="281">
        <v>0</v>
      </c>
      <c r="BV79" s="281">
        <v>0</v>
      </c>
      <c r="BW79" s="281">
        <v>0</v>
      </c>
      <c r="BX79" s="281">
        <v>0</v>
      </c>
      <c r="BY79" s="281">
        <v>0</v>
      </c>
      <c r="BZ79" s="281">
        <v>0</v>
      </c>
      <c r="CA79" s="281">
        <v>0</v>
      </c>
      <c r="CB79" s="281">
        <v>0</v>
      </c>
      <c r="CC79" s="281">
        <v>0</v>
      </c>
      <c r="CD79" s="281">
        <v>0</v>
      </c>
      <c r="CE79" s="25">
        <v>109747</v>
      </c>
    </row>
    <row r="80" spans="1:83" x14ac:dyDescent="0.25">
      <c r="A80" s="26" t="s">
        <v>279</v>
      </c>
      <c r="B80" s="16"/>
      <c r="C80" s="281">
        <v>75574</v>
      </c>
      <c r="D80" s="281">
        <v>0</v>
      </c>
      <c r="E80" s="281">
        <v>153066</v>
      </c>
      <c r="F80" s="281">
        <v>0</v>
      </c>
      <c r="G80" s="281">
        <v>0</v>
      </c>
      <c r="H80" s="281">
        <v>0</v>
      </c>
      <c r="I80" s="281">
        <v>0</v>
      </c>
      <c r="J80" s="281">
        <v>0</v>
      </c>
      <c r="K80" s="281">
        <v>0</v>
      </c>
      <c r="L80" s="281">
        <v>0</v>
      </c>
      <c r="M80" s="281">
        <v>0</v>
      </c>
      <c r="N80" s="281">
        <v>0</v>
      </c>
      <c r="O80" s="281">
        <v>105964</v>
      </c>
      <c r="P80" s="281">
        <v>90549</v>
      </c>
      <c r="Q80" s="281">
        <v>54278</v>
      </c>
      <c r="R80" s="281">
        <v>13</v>
      </c>
      <c r="S80" s="281">
        <v>9575</v>
      </c>
      <c r="T80" s="281">
        <v>0</v>
      </c>
      <c r="U80" s="281">
        <v>47287</v>
      </c>
      <c r="V80" s="281">
        <v>0</v>
      </c>
      <c r="W80" s="281">
        <v>4568</v>
      </c>
      <c r="X80" s="281">
        <v>6361</v>
      </c>
      <c r="Y80" s="281">
        <v>123189</v>
      </c>
      <c r="Z80" s="281">
        <v>6976</v>
      </c>
      <c r="AA80" s="281">
        <v>754</v>
      </c>
      <c r="AB80" s="281">
        <v>7296</v>
      </c>
      <c r="AC80" s="281">
        <v>26791</v>
      </c>
      <c r="AD80" s="281">
        <v>0</v>
      </c>
      <c r="AE80" s="281">
        <v>25428</v>
      </c>
      <c r="AF80" s="281">
        <v>0</v>
      </c>
      <c r="AG80" s="281">
        <v>109397</v>
      </c>
      <c r="AH80" s="281">
        <v>0</v>
      </c>
      <c r="AI80" s="281">
        <v>0</v>
      </c>
      <c r="AJ80" s="281">
        <v>77511</v>
      </c>
      <c r="AK80" s="281">
        <v>0</v>
      </c>
      <c r="AL80" s="281">
        <v>6992</v>
      </c>
      <c r="AM80" s="281">
        <v>0</v>
      </c>
      <c r="AN80" s="281">
        <v>0</v>
      </c>
      <c r="AO80" s="281">
        <v>0</v>
      </c>
      <c r="AP80" s="281">
        <v>0</v>
      </c>
      <c r="AQ80" s="281">
        <v>0</v>
      </c>
      <c r="AR80" s="281">
        <v>0</v>
      </c>
      <c r="AS80" s="281">
        <v>0</v>
      </c>
      <c r="AT80" s="281">
        <v>0</v>
      </c>
      <c r="AU80" s="281">
        <v>0</v>
      </c>
      <c r="AV80" s="281">
        <v>0</v>
      </c>
      <c r="AW80" s="281">
        <v>0</v>
      </c>
      <c r="AX80" s="281">
        <v>0</v>
      </c>
      <c r="AY80" s="281">
        <v>1300</v>
      </c>
      <c r="AZ80" s="281">
        <v>0</v>
      </c>
      <c r="BA80" s="281">
        <v>0</v>
      </c>
      <c r="BB80" s="281">
        <v>0</v>
      </c>
      <c r="BC80" s="281">
        <v>0</v>
      </c>
      <c r="BD80" s="281">
        <v>12915</v>
      </c>
      <c r="BE80" s="281">
        <v>675</v>
      </c>
      <c r="BF80" s="281">
        <v>24829</v>
      </c>
      <c r="BG80" s="281">
        <v>0</v>
      </c>
      <c r="BH80" s="281">
        <v>526</v>
      </c>
      <c r="BI80" s="281">
        <v>0</v>
      </c>
      <c r="BJ80" s="281">
        <v>0</v>
      </c>
      <c r="BK80" s="281">
        <v>716</v>
      </c>
      <c r="BL80" s="281">
        <v>22927</v>
      </c>
      <c r="BM80" s="281">
        <v>0</v>
      </c>
      <c r="BN80" s="281">
        <v>163250</v>
      </c>
      <c r="BO80" s="281">
        <v>0</v>
      </c>
      <c r="BP80" s="281">
        <v>1502</v>
      </c>
      <c r="BQ80" s="281">
        <v>0</v>
      </c>
      <c r="BR80" s="281">
        <v>299</v>
      </c>
      <c r="BS80" s="281">
        <v>0</v>
      </c>
      <c r="BT80" s="281">
        <v>0</v>
      </c>
      <c r="BU80" s="281">
        <v>0</v>
      </c>
      <c r="BV80" s="281">
        <v>0</v>
      </c>
      <c r="BW80" s="281">
        <v>11090</v>
      </c>
      <c r="BX80" s="281">
        <v>20521</v>
      </c>
      <c r="BY80" s="281">
        <v>17734</v>
      </c>
      <c r="BZ80" s="281">
        <v>0</v>
      </c>
      <c r="CA80" s="281">
        <v>0</v>
      </c>
      <c r="CB80" s="281">
        <v>-32</v>
      </c>
      <c r="CC80" s="281">
        <v>676</v>
      </c>
      <c r="CD80" s="281">
        <v>0</v>
      </c>
      <c r="CE80" s="25">
        <v>1210497</v>
      </c>
    </row>
    <row r="81" spans="1:84" x14ac:dyDescent="0.25">
      <c r="A81" s="26" t="s">
        <v>280</v>
      </c>
      <c r="B81" s="16"/>
      <c r="C81" s="281">
        <v>0</v>
      </c>
      <c r="D81" s="281">
        <v>0</v>
      </c>
      <c r="E81" s="281">
        <v>0</v>
      </c>
      <c r="F81" s="281">
        <v>0</v>
      </c>
      <c r="G81" s="281">
        <v>0</v>
      </c>
      <c r="H81" s="281">
        <v>0</v>
      </c>
      <c r="I81" s="281">
        <v>0</v>
      </c>
      <c r="J81" s="281">
        <v>0</v>
      </c>
      <c r="K81" s="281">
        <v>0</v>
      </c>
      <c r="L81" s="281">
        <v>0</v>
      </c>
      <c r="M81" s="281">
        <v>0</v>
      </c>
      <c r="N81" s="281">
        <v>0</v>
      </c>
      <c r="O81" s="281">
        <v>0</v>
      </c>
      <c r="P81" s="281">
        <v>0</v>
      </c>
      <c r="Q81" s="281">
        <v>0</v>
      </c>
      <c r="R81" s="281">
        <v>0</v>
      </c>
      <c r="S81" s="281">
        <v>0</v>
      </c>
      <c r="T81" s="281">
        <v>0</v>
      </c>
      <c r="U81" s="281">
        <v>0</v>
      </c>
      <c r="V81" s="281">
        <v>0</v>
      </c>
      <c r="W81" s="281">
        <v>0</v>
      </c>
      <c r="X81" s="281">
        <v>0</v>
      </c>
      <c r="Y81" s="281">
        <v>0</v>
      </c>
      <c r="Z81" s="281">
        <v>0</v>
      </c>
      <c r="AA81" s="281">
        <v>0</v>
      </c>
      <c r="AB81" s="281">
        <v>0</v>
      </c>
      <c r="AC81" s="281">
        <v>0</v>
      </c>
      <c r="AD81" s="281">
        <v>0</v>
      </c>
      <c r="AE81" s="281">
        <v>0</v>
      </c>
      <c r="AF81" s="281">
        <v>0</v>
      </c>
      <c r="AG81" s="281">
        <v>0</v>
      </c>
      <c r="AH81" s="281">
        <v>0</v>
      </c>
      <c r="AI81" s="281">
        <v>0</v>
      </c>
      <c r="AJ81" s="281">
        <v>597394</v>
      </c>
      <c r="AK81" s="281">
        <v>0</v>
      </c>
      <c r="AL81" s="281">
        <v>0</v>
      </c>
      <c r="AM81" s="281">
        <v>0</v>
      </c>
      <c r="AN81" s="281">
        <v>0</v>
      </c>
      <c r="AO81" s="281">
        <v>0</v>
      </c>
      <c r="AP81" s="281">
        <v>0</v>
      </c>
      <c r="AQ81" s="281">
        <v>0</v>
      </c>
      <c r="AR81" s="281">
        <v>0</v>
      </c>
      <c r="AS81" s="281">
        <v>0</v>
      </c>
      <c r="AT81" s="281">
        <v>0</v>
      </c>
      <c r="AU81" s="281">
        <v>0</v>
      </c>
      <c r="AV81" s="281">
        <v>0</v>
      </c>
      <c r="AW81" s="281">
        <v>0</v>
      </c>
      <c r="AX81" s="281">
        <v>0</v>
      </c>
      <c r="AY81" s="281">
        <v>0</v>
      </c>
      <c r="AZ81" s="281">
        <v>0</v>
      </c>
      <c r="BA81" s="281">
        <v>0</v>
      </c>
      <c r="BB81" s="281">
        <v>0</v>
      </c>
      <c r="BC81" s="281">
        <v>0</v>
      </c>
      <c r="BD81" s="281">
        <v>0</v>
      </c>
      <c r="BE81" s="281">
        <v>0</v>
      </c>
      <c r="BF81" s="281">
        <v>0</v>
      </c>
      <c r="BG81" s="281">
        <v>0</v>
      </c>
      <c r="BH81" s="281">
        <v>0</v>
      </c>
      <c r="BI81" s="281">
        <v>0</v>
      </c>
      <c r="BJ81" s="281">
        <v>0</v>
      </c>
      <c r="BK81" s="281">
        <v>0</v>
      </c>
      <c r="BL81" s="281">
        <v>0</v>
      </c>
      <c r="BM81" s="281">
        <v>0</v>
      </c>
      <c r="BN81" s="281">
        <v>0</v>
      </c>
      <c r="BO81" s="281">
        <v>0</v>
      </c>
      <c r="BP81" s="281">
        <v>0</v>
      </c>
      <c r="BQ81" s="281">
        <v>0</v>
      </c>
      <c r="BR81" s="281">
        <v>0</v>
      </c>
      <c r="BS81" s="281">
        <v>0</v>
      </c>
      <c r="BT81" s="281">
        <v>0</v>
      </c>
      <c r="BU81" s="281">
        <v>0</v>
      </c>
      <c r="BV81" s="281">
        <v>0</v>
      </c>
      <c r="BW81" s="281">
        <v>0</v>
      </c>
      <c r="BX81" s="281">
        <v>0</v>
      </c>
      <c r="BY81" s="281">
        <v>0</v>
      </c>
      <c r="BZ81" s="281">
        <v>0</v>
      </c>
      <c r="CA81" s="281">
        <v>0</v>
      </c>
      <c r="CB81" s="281">
        <v>0</v>
      </c>
      <c r="CC81" s="281">
        <v>0</v>
      </c>
      <c r="CD81" s="281">
        <v>0</v>
      </c>
      <c r="CE81" s="25">
        <v>597394</v>
      </c>
    </row>
    <row r="82" spans="1:84" x14ac:dyDescent="0.25">
      <c r="A82" s="26" t="s">
        <v>281</v>
      </c>
      <c r="B82" s="16"/>
      <c r="C82" s="281">
        <v>0</v>
      </c>
      <c r="D82" s="281">
        <v>0</v>
      </c>
      <c r="E82" s="281">
        <v>0</v>
      </c>
      <c r="F82" s="281">
        <v>0</v>
      </c>
      <c r="G82" s="281">
        <v>0</v>
      </c>
      <c r="H82" s="281">
        <v>0</v>
      </c>
      <c r="I82" s="281">
        <v>0</v>
      </c>
      <c r="J82" s="281">
        <v>0</v>
      </c>
      <c r="K82" s="281">
        <v>0</v>
      </c>
      <c r="L82" s="281">
        <v>0</v>
      </c>
      <c r="M82" s="281">
        <v>0</v>
      </c>
      <c r="N82" s="281">
        <v>0</v>
      </c>
      <c r="O82" s="281">
        <v>0</v>
      </c>
      <c r="P82" s="281">
        <v>0</v>
      </c>
      <c r="Q82" s="281">
        <v>0</v>
      </c>
      <c r="R82" s="281">
        <v>0</v>
      </c>
      <c r="S82" s="281">
        <v>0</v>
      </c>
      <c r="T82" s="281">
        <v>0</v>
      </c>
      <c r="U82" s="281">
        <v>0</v>
      </c>
      <c r="V82" s="281">
        <v>0</v>
      </c>
      <c r="W82" s="281">
        <v>0</v>
      </c>
      <c r="X82" s="281">
        <v>0</v>
      </c>
      <c r="Y82" s="281">
        <v>0</v>
      </c>
      <c r="Z82" s="281">
        <v>0</v>
      </c>
      <c r="AA82" s="281">
        <v>0</v>
      </c>
      <c r="AB82" s="281">
        <v>0</v>
      </c>
      <c r="AC82" s="281">
        <v>0</v>
      </c>
      <c r="AD82" s="281">
        <v>0</v>
      </c>
      <c r="AE82" s="281">
        <v>0</v>
      </c>
      <c r="AF82" s="281">
        <v>0</v>
      </c>
      <c r="AG82" s="281">
        <v>0</v>
      </c>
      <c r="AH82" s="281">
        <v>0</v>
      </c>
      <c r="AI82" s="281">
        <v>0</v>
      </c>
      <c r="AJ82" s="281">
        <v>0</v>
      </c>
      <c r="AK82" s="281">
        <v>0</v>
      </c>
      <c r="AL82" s="281">
        <v>0</v>
      </c>
      <c r="AM82" s="281">
        <v>0</v>
      </c>
      <c r="AN82" s="281">
        <v>0</v>
      </c>
      <c r="AO82" s="281">
        <v>0</v>
      </c>
      <c r="AP82" s="281">
        <v>0</v>
      </c>
      <c r="AQ82" s="281">
        <v>0</v>
      </c>
      <c r="AR82" s="281">
        <v>0</v>
      </c>
      <c r="AS82" s="281">
        <v>0</v>
      </c>
      <c r="AT82" s="281">
        <v>0</v>
      </c>
      <c r="AU82" s="281">
        <v>0</v>
      </c>
      <c r="AV82" s="281">
        <v>0</v>
      </c>
      <c r="AW82" s="281">
        <v>0</v>
      </c>
      <c r="AX82" s="281">
        <v>0</v>
      </c>
      <c r="AY82" s="281">
        <v>0</v>
      </c>
      <c r="AZ82" s="281">
        <v>0</v>
      </c>
      <c r="BA82" s="281">
        <v>0</v>
      </c>
      <c r="BB82" s="281">
        <v>0</v>
      </c>
      <c r="BC82" s="281">
        <v>0</v>
      </c>
      <c r="BD82" s="281">
        <v>0</v>
      </c>
      <c r="BE82" s="281">
        <v>0</v>
      </c>
      <c r="BF82" s="281">
        <v>0</v>
      </c>
      <c r="BG82" s="281">
        <v>0</v>
      </c>
      <c r="BH82" s="281">
        <v>0</v>
      </c>
      <c r="BI82" s="281">
        <v>0</v>
      </c>
      <c r="BJ82" s="281">
        <v>0</v>
      </c>
      <c r="BK82" s="281">
        <v>0</v>
      </c>
      <c r="BL82" s="281">
        <v>0</v>
      </c>
      <c r="BM82" s="281">
        <v>0</v>
      </c>
      <c r="BN82" s="281">
        <v>0</v>
      </c>
      <c r="BO82" s="281">
        <v>0</v>
      </c>
      <c r="BP82" s="281">
        <v>0</v>
      </c>
      <c r="BQ82" s="281">
        <v>0</v>
      </c>
      <c r="BR82" s="281">
        <v>0</v>
      </c>
      <c r="BS82" s="281">
        <v>0</v>
      </c>
      <c r="BT82" s="281">
        <v>0</v>
      </c>
      <c r="BU82" s="281">
        <v>0</v>
      </c>
      <c r="BV82" s="281">
        <v>0</v>
      </c>
      <c r="BW82" s="281">
        <v>0</v>
      </c>
      <c r="BX82" s="281">
        <v>0</v>
      </c>
      <c r="BY82" s="281">
        <v>0</v>
      </c>
      <c r="BZ82" s="281">
        <v>0</v>
      </c>
      <c r="CA82" s="281">
        <v>0</v>
      </c>
      <c r="CB82" s="281">
        <v>0</v>
      </c>
      <c r="CC82" s="281">
        <v>0</v>
      </c>
      <c r="CD82" s="281">
        <v>0</v>
      </c>
      <c r="CE82" s="25">
        <v>0</v>
      </c>
    </row>
    <row r="83" spans="1:84" x14ac:dyDescent="0.25">
      <c r="A83" s="26" t="s">
        <v>282</v>
      </c>
      <c r="B83" s="16"/>
      <c r="C83" s="329">
        <v>218</v>
      </c>
      <c r="D83" s="329">
        <v>0</v>
      </c>
      <c r="E83" s="330">
        <v>185</v>
      </c>
      <c r="F83" s="330">
        <v>0</v>
      </c>
      <c r="G83" s="329">
        <v>0</v>
      </c>
      <c r="H83" s="329">
        <v>0</v>
      </c>
      <c r="I83" s="330">
        <v>0</v>
      </c>
      <c r="J83" s="330">
        <v>0</v>
      </c>
      <c r="K83" s="330">
        <v>0</v>
      </c>
      <c r="L83" s="330">
        <v>0</v>
      </c>
      <c r="M83" s="329">
        <v>0</v>
      </c>
      <c r="N83" s="329">
        <v>0</v>
      </c>
      <c r="O83" s="329">
        <v>200</v>
      </c>
      <c r="P83" s="330">
        <v>315</v>
      </c>
      <c r="Q83" s="330">
        <v>0</v>
      </c>
      <c r="R83" s="332">
        <v>0</v>
      </c>
      <c r="S83" s="330">
        <v>470</v>
      </c>
      <c r="T83" s="329">
        <v>0</v>
      </c>
      <c r="U83" s="330">
        <v>4692</v>
      </c>
      <c r="V83" s="330">
        <v>0</v>
      </c>
      <c r="W83" s="329">
        <v>0</v>
      </c>
      <c r="X83" s="330">
        <v>0</v>
      </c>
      <c r="Y83" s="330">
        <v>0</v>
      </c>
      <c r="Z83" s="330">
        <v>110</v>
      </c>
      <c r="AA83" s="330">
        <v>0</v>
      </c>
      <c r="AB83" s="330">
        <v>197</v>
      </c>
      <c r="AC83" s="330">
        <v>535</v>
      </c>
      <c r="AD83" s="330">
        <v>0</v>
      </c>
      <c r="AE83" s="330">
        <v>139</v>
      </c>
      <c r="AF83" s="330">
        <v>0</v>
      </c>
      <c r="AG83" s="330">
        <v>289</v>
      </c>
      <c r="AH83" s="330">
        <v>0</v>
      </c>
      <c r="AI83" s="330">
        <v>0</v>
      </c>
      <c r="AJ83" s="330">
        <v>59457</v>
      </c>
      <c r="AK83" s="330">
        <v>0</v>
      </c>
      <c r="AL83" s="330">
        <v>0</v>
      </c>
      <c r="AM83" s="330">
        <v>0</v>
      </c>
      <c r="AN83" s="330">
        <v>0</v>
      </c>
      <c r="AO83" s="329">
        <v>0</v>
      </c>
      <c r="AP83" s="330">
        <v>0</v>
      </c>
      <c r="AQ83" s="329">
        <v>0</v>
      </c>
      <c r="AR83" s="329">
        <v>0</v>
      </c>
      <c r="AS83" s="329">
        <v>0</v>
      </c>
      <c r="AT83" s="329">
        <v>0</v>
      </c>
      <c r="AU83" s="330">
        <v>0</v>
      </c>
      <c r="AV83" s="330">
        <v>0</v>
      </c>
      <c r="AW83" s="330">
        <v>0</v>
      </c>
      <c r="AX83" s="330">
        <v>0</v>
      </c>
      <c r="AY83" s="330">
        <v>8277</v>
      </c>
      <c r="AZ83" s="330">
        <v>0</v>
      </c>
      <c r="BA83" s="330">
        <v>0</v>
      </c>
      <c r="BB83" s="330">
        <v>0</v>
      </c>
      <c r="BC83" s="330">
        <v>0</v>
      </c>
      <c r="BD83" s="330">
        <v>124</v>
      </c>
      <c r="BE83" s="330">
        <v>193</v>
      </c>
      <c r="BF83" s="330">
        <v>88</v>
      </c>
      <c r="BG83" s="330">
        <v>0</v>
      </c>
      <c r="BH83" s="332">
        <v>0</v>
      </c>
      <c r="BI83" s="330">
        <v>0</v>
      </c>
      <c r="BJ83" s="330">
        <v>396</v>
      </c>
      <c r="BK83" s="330">
        <v>295422</v>
      </c>
      <c r="BL83" s="330">
        <v>332</v>
      </c>
      <c r="BM83" s="330">
        <v>0</v>
      </c>
      <c r="BN83" s="330">
        <v>21393</v>
      </c>
      <c r="BO83" s="330">
        <v>0</v>
      </c>
      <c r="BP83" s="330">
        <v>0</v>
      </c>
      <c r="BQ83" s="330">
        <v>0</v>
      </c>
      <c r="BR83" s="330">
        <v>7764</v>
      </c>
      <c r="BS83" s="330">
        <v>0</v>
      </c>
      <c r="BT83" s="330">
        <v>150</v>
      </c>
      <c r="BU83" s="330">
        <v>0</v>
      </c>
      <c r="BV83" s="330">
        <v>0</v>
      </c>
      <c r="BW83" s="330">
        <v>3149</v>
      </c>
      <c r="BX83" s="330">
        <v>729</v>
      </c>
      <c r="BY83" s="330">
        <v>3263</v>
      </c>
      <c r="BZ83" s="330">
        <v>0</v>
      </c>
      <c r="CA83" s="330">
        <v>0</v>
      </c>
      <c r="CB83" s="330">
        <v>2563</v>
      </c>
      <c r="CC83" s="330">
        <v>1051</v>
      </c>
      <c r="CD83" s="341">
        <v>21138</v>
      </c>
      <c r="CE83" s="25">
        <v>432839</v>
      </c>
    </row>
    <row r="84" spans="1:84" x14ac:dyDescent="0.25">
      <c r="A84" s="31" t="s">
        <v>283</v>
      </c>
      <c r="B84" s="16"/>
      <c r="C84" s="329">
        <v>0</v>
      </c>
      <c r="D84" s="329">
        <v>0</v>
      </c>
      <c r="E84" s="329">
        <v>0</v>
      </c>
      <c r="F84" s="330">
        <v>0</v>
      </c>
      <c r="G84" s="329">
        <v>0</v>
      </c>
      <c r="H84" s="329">
        <v>0</v>
      </c>
      <c r="I84" s="329">
        <v>0</v>
      </c>
      <c r="J84" s="330">
        <v>0</v>
      </c>
      <c r="K84" s="330">
        <v>0</v>
      </c>
      <c r="L84" s="330">
        <v>0</v>
      </c>
      <c r="M84" s="329">
        <v>0</v>
      </c>
      <c r="N84" s="329">
        <v>0</v>
      </c>
      <c r="O84" s="329">
        <v>19645.540779611241</v>
      </c>
      <c r="P84" s="329">
        <v>4031.5245368910942</v>
      </c>
      <c r="Q84" s="329">
        <v>0</v>
      </c>
      <c r="R84" s="329">
        <v>0</v>
      </c>
      <c r="S84" s="329">
        <v>0</v>
      </c>
      <c r="T84" s="329">
        <v>0</v>
      </c>
      <c r="U84" s="330">
        <v>0</v>
      </c>
      <c r="V84" s="329">
        <v>0</v>
      </c>
      <c r="W84" s="329">
        <v>0</v>
      </c>
      <c r="X84" s="330">
        <v>0</v>
      </c>
      <c r="Y84" s="330">
        <v>118.50987910462575</v>
      </c>
      <c r="Z84" s="330">
        <v>39628.05025402247</v>
      </c>
      <c r="AA84" s="330">
        <v>0</v>
      </c>
      <c r="AB84" s="330">
        <v>34822.80499970416</v>
      </c>
      <c r="AC84" s="330">
        <v>19116.093061100433</v>
      </c>
      <c r="AD84" s="330">
        <v>0</v>
      </c>
      <c r="AE84" s="330">
        <v>567.87864260891274</v>
      </c>
      <c r="AF84" s="330">
        <v>0</v>
      </c>
      <c r="AG84" s="330">
        <v>0</v>
      </c>
      <c r="AH84" s="330">
        <v>0</v>
      </c>
      <c r="AI84" s="330">
        <v>0</v>
      </c>
      <c r="AJ84" s="330">
        <v>167175.16152470009</v>
      </c>
      <c r="AK84" s="330">
        <v>0</v>
      </c>
      <c r="AL84" s="330">
        <v>0</v>
      </c>
      <c r="AM84" s="330">
        <v>0</v>
      </c>
      <c r="AN84" s="330">
        <v>0</v>
      </c>
      <c r="AO84" s="330">
        <v>0</v>
      </c>
      <c r="AP84" s="330">
        <v>0</v>
      </c>
      <c r="AQ84" s="330">
        <v>0</v>
      </c>
      <c r="AR84" s="330">
        <v>0</v>
      </c>
      <c r="AS84" s="330">
        <v>0</v>
      </c>
      <c r="AT84" s="330">
        <v>0</v>
      </c>
      <c r="AU84" s="330">
        <v>0</v>
      </c>
      <c r="AV84" s="330">
        <v>0</v>
      </c>
      <c r="AW84" s="330">
        <v>0</v>
      </c>
      <c r="AX84" s="330">
        <v>0</v>
      </c>
      <c r="AY84" s="330">
        <v>417656.86434559396</v>
      </c>
      <c r="AZ84" s="330">
        <v>0</v>
      </c>
      <c r="BA84" s="330">
        <v>5248.8868570711011</v>
      </c>
      <c r="BB84" s="330">
        <v>0</v>
      </c>
      <c r="BC84" s="330">
        <v>0</v>
      </c>
      <c r="BD84" s="330">
        <v>144758.14465179536</v>
      </c>
      <c r="BE84" s="330">
        <v>3218.8157148778355</v>
      </c>
      <c r="BF84" s="330">
        <v>597.06692208392917</v>
      </c>
      <c r="BG84" s="330">
        <v>0</v>
      </c>
      <c r="BH84" s="330">
        <v>1874.3351709647495</v>
      </c>
      <c r="BI84" s="330">
        <v>0</v>
      </c>
      <c r="BJ84" s="330">
        <v>6223.1645862537871</v>
      </c>
      <c r="BK84" s="330">
        <v>464.77832554439527</v>
      </c>
      <c r="BL84" s="330">
        <v>114.20114611175046</v>
      </c>
      <c r="BM84" s="330">
        <v>0</v>
      </c>
      <c r="BN84" s="330">
        <v>0</v>
      </c>
      <c r="BO84" s="330">
        <v>0</v>
      </c>
      <c r="BP84" s="330">
        <v>0</v>
      </c>
      <c r="BQ84" s="330">
        <v>0</v>
      </c>
      <c r="BR84" s="330">
        <v>16282.061327634288</v>
      </c>
      <c r="BS84" s="330">
        <v>0</v>
      </c>
      <c r="BT84" s="330">
        <v>3608.1052215902437</v>
      </c>
      <c r="BU84" s="330">
        <v>0</v>
      </c>
      <c r="BV84" s="330">
        <v>0</v>
      </c>
      <c r="BW84" s="330">
        <v>0</v>
      </c>
      <c r="BX84" s="330">
        <v>70576.700186375921</v>
      </c>
      <c r="BY84" s="330">
        <v>0</v>
      </c>
      <c r="BZ84" s="330">
        <v>0</v>
      </c>
      <c r="CA84" s="330">
        <v>0</v>
      </c>
      <c r="CB84" s="330">
        <v>0</v>
      </c>
      <c r="CC84" s="330">
        <v>31808.021983791929</v>
      </c>
      <c r="CD84" s="341">
        <v>0</v>
      </c>
      <c r="CE84" s="25">
        <v>987536.71011743217</v>
      </c>
    </row>
    <row r="85" spans="1:84" x14ac:dyDescent="0.25">
      <c r="A85" s="31" t="s">
        <v>284</v>
      </c>
      <c r="B85" s="25"/>
      <c r="C85" s="25">
        <v>2253680</v>
      </c>
      <c r="D85" s="25">
        <v>0</v>
      </c>
      <c r="E85" s="25">
        <v>6141436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3263076.4592203889</v>
      </c>
      <c r="P85" s="25">
        <v>13653998.475463109</v>
      </c>
      <c r="Q85" s="25">
        <v>1869785</v>
      </c>
      <c r="R85" s="25">
        <v>1894791</v>
      </c>
      <c r="S85" s="25">
        <v>708877</v>
      </c>
      <c r="T85" s="25">
        <v>0</v>
      </c>
      <c r="U85" s="25">
        <v>5743837</v>
      </c>
      <c r="V85" s="25">
        <v>876357</v>
      </c>
      <c r="W85" s="25">
        <v>857851</v>
      </c>
      <c r="X85" s="25">
        <v>719318</v>
      </c>
      <c r="Y85" s="25">
        <v>5837265.4901208952</v>
      </c>
      <c r="Z85" s="25">
        <v>1081796.9497459775</v>
      </c>
      <c r="AA85" s="25">
        <v>438366</v>
      </c>
      <c r="AB85" s="25">
        <v>7486560.1950002955</v>
      </c>
      <c r="AC85" s="25">
        <v>1309489.9069388995</v>
      </c>
      <c r="AD85" s="25">
        <v>0</v>
      </c>
      <c r="AE85" s="25">
        <v>2079959.1213573911</v>
      </c>
      <c r="AF85" s="25">
        <v>0</v>
      </c>
      <c r="AG85" s="25">
        <v>5339425</v>
      </c>
      <c r="AH85" s="25">
        <v>0</v>
      </c>
      <c r="AI85" s="25">
        <v>0</v>
      </c>
      <c r="AJ85" s="25">
        <v>26441180.838475298</v>
      </c>
      <c r="AK85" s="25">
        <v>0</v>
      </c>
      <c r="AL85" s="25">
        <v>271807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190160</v>
      </c>
      <c r="AY85" s="25">
        <v>1479100.1356544062</v>
      </c>
      <c r="AZ85" s="25">
        <v>0</v>
      </c>
      <c r="BA85" s="25">
        <v>340281.11314292892</v>
      </c>
      <c r="BB85" s="25">
        <v>0</v>
      </c>
      <c r="BC85" s="25">
        <v>0</v>
      </c>
      <c r="BD85" s="25">
        <v>720922.85534820461</v>
      </c>
      <c r="BE85" s="25">
        <v>2518848.184285122</v>
      </c>
      <c r="BF85" s="25">
        <v>1974919.933077916</v>
      </c>
      <c r="BG85" s="25">
        <v>0</v>
      </c>
      <c r="BH85" s="25">
        <v>5422803.6648290353</v>
      </c>
      <c r="BI85" s="25">
        <v>0</v>
      </c>
      <c r="BJ85" s="25">
        <v>967403.83541374619</v>
      </c>
      <c r="BK85" s="25">
        <v>2369003.2216744558</v>
      </c>
      <c r="BL85" s="25">
        <v>2053004.7988538882</v>
      </c>
      <c r="BM85" s="25">
        <v>0</v>
      </c>
      <c r="BN85" s="25">
        <v>2078501</v>
      </c>
      <c r="BO85" s="25">
        <v>235791</v>
      </c>
      <c r="BP85" s="25">
        <v>609549</v>
      </c>
      <c r="BQ85" s="25">
        <v>0</v>
      </c>
      <c r="BR85" s="25">
        <v>1013043.9386723657</v>
      </c>
      <c r="BS85" s="25">
        <v>1140</v>
      </c>
      <c r="BT85" s="25">
        <v>4274.8947784097563</v>
      </c>
      <c r="BU85" s="25">
        <v>0</v>
      </c>
      <c r="BV85" s="25">
        <v>1164233</v>
      </c>
      <c r="BW85" s="25">
        <v>189874</v>
      </c>
      <c r="BX85" s="25">
        <v>930980.29981362412</v>
      </c>
      <c r="BY85" s="25">
        <v>454951</v>
      </c>
      <c r="BZ85" s="25">
        <v>0</v>
      </c>
      <c r="CA85" s="25">
        <v>0</v>
      </c>
      <c r="CB85" s="25">
        <v>52206</v>
      </c>
      <c r="CC85" s="25">
        <v>2758864.9780162079</v>
      </c>
      <c r="CD85" s="25">
        <v>71737</v>
      </c>
      <c r="CE85" s="25">
        <v>115870451.28988256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42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72">
        <v>5999684</v>
      </c>
    </row>
    <row r="87" spans="1:84" x14ac:dyDescent="0.25">
      <c r="A87" s="21" t="s">
        <v>286</v>
      </c>
      <c r="B87" s="16"/>
      <c r="C87" s="329">
        <v>0</v>
      </c>
      <c r="D87" s="329">
        <v>0</v>
      </c>
      <c r="E87" s="330">
        <v>0</v>
      </c>
      <c r="F87" s="330">
        <v>0</v>
      </c>
      <c r="G87" s="329">
        <v>0</v>
      </c>
      <c r="H87" s="329">
        <v>0</v>
      </c>
      <c r="I87" s="330">
        <v>0</v>
      </c>
      <c r="J87" s="330">
        <v>0</v>
      </c>
      <c r="K87" s="330">
        <v>0</v>
      </c>
      <c r="L87" s="330">
        <v>0</v>
      </c>
      <c r="M87" s="329">
        <v>0</v>
      </c>
      <c r="N87" s="329">
        <v>0</v>
      </c>
      <c r="O87" s="329">
        <v>0</v>
      </c>
      <c r="P87" s="330">
        <v>0</v>
      </c>
      <c r="Q87" s="330">
        <v>0</v>
      </c>
      <c r="R87" s="330">
        <v>0</v>
      </c>
      <c r="S87" s="330">
        <v>0</v>
      </c>
      <c r="T87" s="330">
        <v>0</v>
      </c>
      <c r="U87" s="330">
        <v>0</v>
      </c>
      <c r="V87" s="330">
        <v>0</v>
      </c>
      <c r="W87" s="330">
        <v>0</v>
      </c>
      <c r="X87" s="330">
        <v>0</v>
      </c>
      <c r="Y87" s="330">
        <v>0</v>
      </c>
      <c r="Z87" s="330">
        <v>0</v>
      </c>
      <c r="AA87" s="330">
        <v>0</v>
      </c>
      <c r="AB87" s="330">
        <v>0</v>
      </c>
      <c r="AC87" s="330">
        <v>0</v>
      </c>
      <c r="AD87" s="330">
        <v>0</v>
      </c>
      <c r="AE87" s="330">
        <v>0</v>
      </c>
      <c r="AF87" s="330">
        <v>0</v>
      </c>
      <c r="AG87" s="330">
        <v>0</v>
      </c>
      <c r="AH87" s="330">
        <v>0</v>
      </c>
      <c r="AI87" s="330">
        <v>0</v>
      </c>
      <c r="AJ87" s="330">
        <v>0</v>
      </c>
      <c r="AK87" s="330">
        <v>0</v>
      </c>
      <c r="AL87" s="330">
        <v>0</v>
      </c>
      <c r="AM87" s="330">
        <v>0</v>
      </c>
      <c r="AN87" s="330">
        <v>0</v>
      </c>
      <c r="AO87" s="330">
        <v>0</v>
      </c>
      <c r="AP87" s="330">
        <v>0</v>
      </c>
      <c r="AQ87" s="330">
        <v>0</v>
      </c>
      <c r="AR87" s="330">
        <v>0</v>
      </c>
      <c r="AS87" s="330">
        <v>0</v>
      </c>
      <c r="AT87" s="330">
        <v>0</v>
      </c>
      <c r="AU87" s="330">
        <v>0</v>
      </c>
      <c r="AV87" s="330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0</v>
      </c>
    </row>
    <row r="88" spans="1:84" x14ac:dyDescent="0.25">
      <c r="A88" s="21" t="s">
        <v>287</v>
      </c>
      <c r="B88" s="16"/>
      <c r="C88" s="329">
        <v>0</v>
      </c>
      <c r="D88" s="329">
        <v>0</v>
      </c>
      <c r="E88" s="330">
        <v>0</v>
      </c>
      <c r="F88" s="330">
        <v>0</v>
      </c>
      <c r="G88" s="329">
        <v>0</v>
      </c>
      <c r="H88" s="329">
        <v>0</v>
      </c>
      <c r="I88" s="329">
        <v>0</v>
      </c>
      <c r="J88" s="330">
        <v>0</v>
      </c>
      <c r="K88" s="330">
        <v>0</v>
      </c>
      <c r="L88" s="330">
        <v>0</v>
      </c>
      <c r="M88" s="329">
        <v>0</v>
      </c>
      <c r="N88" s="329">
        <v>0</v>
      </c>
      <c r="O88" s="329">
        <v>0</v>
      </c>
      <c r="P88" s="330">
        <v>0</v>
      </c>
      <c r="Q88" s="330">
        <v>0</v>
      </c>
      <c r="R88" s="330">
        <v>0</v>
      </c>
      <c r="S88" s="330">
        <v>0</v>
      </c>
      <c r="T88" s="330">
        <v>0</v>
      </c>
      <c r="U88" s="330">
        <v>0</v>
      </c>
      <c r="V88" s="330">
        <v>0</v>
      </c>
      <c r="W88" s="330">
        <v>0</v>
      </c>
      <c r="X88" s="330">
        <v>0</v>
      </c>
      <c r="Y88" s="330">
        <v>0</v>
      </c>
      <c r="Z88" s="330">
        <v>0</v>
      </c>
      <c r="AA88" s="330">
        <v>0</v>
      </c>
      <c r="AB88" s="330">
        <v>0</v>
      </c>
      <c r="AC88" s="330">
        <v>0</v>
      </c>
      <c r="AD88" s="330">
        <v>0</v>
      </c>
      <c r="AE88" s="330">
        <v>0</v>
      </c>
      <c r="AF88" s="330">
        <v>0</v>
      </c>
      <c r="AG88" s="330">
        <v>0</v>
      </c>
      <c r="AH88" s="330">
        <v>0</v>
      </c>
      <c r="AI88" s="330">
        <v>0</v>
      </c>
      <c r="AJ88" s="330">
        <v>0</v>
      </c>
      <c r="AK88" s="330">
        <v>0</v>
      </c>
      <c r="AL88" s="330">
        <v>0</v>
      </c>
      <c r="AM88" s="330">
        <v>0</v>
      </c>
      <c r="AN88" s="330">
        <v>0</v>
      </c>
      <c r="AO88" s="330">
        <v>0</v>
      </c>
      <c r="AP88" s="330">
        <v>0</v>
      </c>
      <c r="AQ88" s="330">
        <v>0</v>
      </c>
      <c r="AR88" s="330">
        <v>0</v>
      </c>
      <c r="AS88" s="330">
        <v>0</v>
      </c>
      <c r="AT88" s="330">
        <v>0</v>
      </c>
      <c r="AU88" s="330">
        <v>0</v>
      </c>
      <c r="AV88" s="330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0</v>
      </c>
    </row>
    <row r="90" spans="1:84" x14ac:dyDescent="0.25">
      <c r="A90" s="31" t="s">
        <v>289</v>
      </c>
      <c r="B90" s="25"/>
      <c r="C90" s="329">
        <v>3692</v>
      </c>
      <c r="D90" s="329">
        <v>0</v>
      </c>
      <c r="E90" s="330">
        <v>23161</v>
      </c>
      <c r="F90" s="330">
        <v>0</v>
      </c>
      <c r="G90" s="329">
        <v>0</v>
      </c>
      <c r="H90" s="329">
        <v>0</v>
      </c>
      <c r="I90" s="330">
        <v>0</v>
      </c>
      <c r="J90" s="330">
        <v>0</v>
      </c>
      <c r="K90" s="330">
        <v>0</v>
      </c>
      <c r="L90" s="330">
        <v>0</v>
      </c>
      <c r="M90" s="330">
        <v>0</v>
      </c>
      <c r="N90" s="330">
        <v>0</v>
      </c>
      <c r="O90" s="330">
        <v>5313</v>
      </c>
      <c r="P90" s="330">
        <v>14104</v>
      </c>
      <c r="Q90" s="330">
        <v>0</v>
      </c>
      <c r="R90" s="330">
        <v>500</v>
      </c>
      <c r="S90" s="330">
        <v>3031</v>
      </c>
      <c r="T90" s="330">
        <v>0</v>
      </c>
      <c r="U90" s="330">
        <v>3940</v>
      </c>
      <c r="V90" s="330">
        <v>10</v>
      </c>
      <c r="W90" s="330">
        <v>0</v>
      </c>
      <c r="X90" s="330">
        <v>0</v>
      </c>
      <c r="Y90" s="330">
        <v>10925</v>
      </c>
      <c r="Z90" s="330">
        <v>7700</v>
      </c>
      <c r="AA90" s="330">
        <v>0</v>
      </c>
      <c r="AB90" s="330">
        <v>1896</v>
      </c>
      <c r="AC90" s="330">
        <v>4147</v>
      </c>
      <c r="AD90" s="330">
        <v>0</v>
      </c>
      <c r="AE90" s="330">
        <v>7400</v>
      </c>
      <c r="AF90" s="330">
        <v>0</v>
      </c>
      <c r="AG90" s="330">
        <v>7100</v>
      </c>
      <c r="AH90" s="330">
        <v>0</v>
      </c>
      <c r="AI90" s="330">
        <v>0</v>
      </c>
      <c r="AJ90" s="330">
        <v>40229</v>
      </c>
      <c r="AK90" s="330">
        <v>0</v>
      </c>
      <c r="AL90" s="330">
        <v>0</v>
      </c>
      <c r="AM90" s="330">
        <v>0</v>
      </c>
      <c r="AN90" s="330">
        <v>0</v>
      </c>
      <c r="AO90" s="330">
        <v>0</v>
      </c>
      <c r="AP90" s="330">
        <v>0</v>
      </c>
      <c r="AQ90" s="330">
        <v>0</v>
      </c>
      <c r="AR90" s="330">
        <v>0</v>
      </c>
      <c r="AS90" s="330">
        <v>0</v>
      </c>
      <c r="AT90" s="330">
        <v>0</v>
      </c>
      <c r="AU90" s="330">
        <v>0</v>
      </c>
      <c r="AV90" s="330">
        <v>0</v>
      </c>
      <c r="AW90" s="272">
        <v>0</v>
      </c>
      <c r="AX90" s="330">
        <v>0</v>
      </c>
      <c r="AY90" s="330">
        <v>4202</v>
      </c>
      <c r="AZ90" s="330">
        <v>0</v>
      </c>
      <c r="BA90" s="330">
        <v>287</v>
      </c>
      <c r="BB90" s="330">
        <v>0</v>
      </c>
      <c r="BC90" s="330">
        <v>0</v>
      </c>
      <c r="BD90" s="330">
        <v>4791</v>
      </c>
      <c r="BE90" s="330">
        <v>11813</v>
      </c>
      <c r="BF90" s="330">
        <v>2393</v>
      </c>
      <c r="BG90" s="330">
        <v>0</v>
      </c>
      <c r="BH90" s="330">
        <v>1780</v>
      </c>
      <c r="BI90" s="330">
        <v>0</v>
      </c>
      <c r="BJ90" s="330">
        <v>1241</v>
      </c>
      <c r="BK90" s="330">
        <v>3442</v>
      </c>
      <c r="BL90" s="330">
        <v>12125</v>
      </c>
      <c r="BM90" s="330">
        <v>0</v>
      </c>
      <c r="BN90" s="330">
        <v>1627</v>
      </c>
      <c r="BO90" s="330">
        <v>0</v>
      </c>
      <c r="BP90" s="330">
        <v>129</v>
      </c>
      <c r="BQ90" s="330">
        <v>0</v>
      </c>
      <c r="BR90" s="330">
        <v>1193</v>
      </c>
      <c r="BS90" s="330">
        <v>1127</v>
      </c>
      <c r="BT90" s="330">
        <v>391</v>
      </c>
      <c r="BU90" s="330">
        <v>0</v>
      </c>
      <c r="BV90" s="330">
        <v>1426</v>
      </c>
      <c r="BW90" s="330">
        <v>246</v>
      </c>
      <c r="BX90" s="330">
        <v>200</v>
      </c>
      <c r="BY90" s="330">
        <v>0</v>
      </c>
      <c r="BZ90" s="330">
        <v>0</v>
      </c>
      <c r="CA90" s="330">
        <v>0</v>
      </c>
      <c r="CB90" s="330">
        <v>643</v>
      </c>
      <c r="CC90" s="330">
        <v>45760</v>
      </c>
      <c r="CD90" s="223" t="s">
        <v>247</v>
      </c>
      <c r="CE90" s="25">
        <v>227964</v>
      </c>
      <c r="CF90" s="25">
        <v>0</v>
      </c>
    </row>
    <row r="91" spans="1:84" x14ac:dyDescent="0.25">
      <c r="A91" s="21" t="s">
        <v>290</v>
      </c>
      <c r="B91" s="16"/>
      <c r="C91" s="329">
        <v>4105.92</v>
      </c>
      <c r="D91" s="329">
        <v>0</v>
      </c>
      <c r="E91" s="329">
        <v>16911.72</v>
      </c>
      <c r="F91" s="329">
        <v>0</v>
      </c>
      <c r="G91" s="329">
        <v>0</v>
      </c>
      <c r="H91" s="329">
        <v>0</v>
      </c>
      <c r="I91" s="329">
        <v>0</v>
      </c>
      <c r="J91" s="329">
        <v>0</v>
      </c>
      <c r="K91" s="329">
        <v>0</v>
      </c>
      <c r="L91" s="329">
        <v>0</v>
      </c>
      <c r="M91" s="329">
        <v>0</v>
      </c>
      <c r="N91" s="329">
        <v>0</v>
      </c>
      <c r="O91" s="329">
        <v>3477.6</v>
      </c>
      <c r="P91" s="329">
        <v>0</v>
      </c>
      <c r="Q91" s="329">
        <v>0</v>
      </c>
      <c r="R91" s="329">
        <v>0</v>
      </c>
      <c r="S91" s="329">
        <v>0</v>
      </c>
      <c r="T91" s="329">
        <v>0</v>
      </c>
      <c r="U91" s="329">
        <v>0</v>
      </c>
      <c r="V91" s="329">
        <v>0</v>
      </c>
      <c r="W91" s="329">
        <v>0</v>
      </c>
      <c r="X91" s="329">
        <v>0</v>
      </c>
      <c r="Y91" s="329">
        <v>0</v>
      </c>
      <c r="Z91" s="329">
        <v>0</v>
      </c>
      <c r="AA91" s="329">
        <v>0</v>
      </c>
      <c r="AB91" s="329">
        <v>0</v>
      </c>
      <c r="AC91" s="329">
        <v>0</v>
      </c>
      <c r="AD91" s="329">
        <v>0</v>
      </c>
      <c r="AE91" s="329">
        <v>0</v>
      </c>
      <c r="AF91" s="329">
        <v>0</v>
      </c>
      <c r="AG91" s="329">
        <v>0</v>
      </c>
      <c r="AH91" s="329">
        <v>0</v>
      </c>
      <c r="AI91" s="329">
        <v>0</v>
      </c>
      <c r="AJ91" s="329">
        <v>0</v>
      </c>
      <c r="AK91" s="329">
        <v>0</v>
      </c>
      <c r="AL91" s="329">
        <v>0</v>
      </c>
      <c r="AM91" s="329">
        <v>0</v>
      </c>
      <c r="AN91" s="329">
        <v>0</v>
      </c>
      <c r="AO91" s="329">
        <v>0</v>
      </c>
      <c r="AP91" s="329">
        <v>0</v>
      </c>
      <c r="AQ91" s="329">
        <v>0</v>
      </c>
      <c r="AR91" s="329">
        <v>0</v>
      </c>
      <c r="AS91" s="329">
        <v>0</v>
      </c>
      <c r="AT91" s="329">
        <v>0</v>
      </c>
      <c r="AU91" s="329">
        <v>0</v>
      </c>
      <c r="AV91" s="329">
        <v>0</v>
      </c>
      <c r="AW91" s="272">
        <v>0</v>
      </c>
      <c r="AX91" s="263" t="s">
        <v>247</v>
      </c>
      <c r="AY91" s="263" t="s">
        <v>247</v>
      </c>
      <c r="AZ91" s="330">
        <v>0</v>
      </c>
      <c r="BA91" s="329">
        <v>0</v>
      </c>
      <c r="BB91" s="330">
        <v>0</v>
      </c>
      <c r="BC91" s="330">
        <v>0</v>
      </c>
      <c r="BD91" s="24" t="s">
        <v>247</v>
      </c>
      <c r="BE91" s="24" t="s">
        <v>247</v>
      </c>
      <c r="BF91" s="330">
        <v>0</v>
      </c>
      <c r="BG91" s="24" t="s">
        <v>247</v>
      </c>
      <c r="BH91" s="330">
        <v>0</v>
      </c>
      <c r="BI91" s="330">
        <v>0</v>
      </c>
      <c r="BJ91" s="24" t="s">
        <v>247</v>
      </c>
      <c r="BK91" s="329">
        <v>0</v>
      </c>
      <c r="BL91" s="329">
        <v>0</v>
      </c>
      <c r="BM91" s="329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329">
        <v>0</v>
      </c>
      <c r="BS91" s="329">
        <v>0</v>
      </c>
      <c r="BT91" s="329">
        <v>0</v>
      </c>
      <c r="BU91" s="329">
        <v>0</v>
      </c>
      <c r="BV91" s="329">
        <v>0</v>
      </c>
      <c r="BW91" s="329">
        <v>0</v>
      </c>
      <c r="BX91" s="329">
        <v>0</v>
      </c>
      <c r="BY91" s="329">
        <v>0</v>
      </c>
      <c r="BZ91" s="329">
        <v>0</v>
      </c>
      <c r="CA91" s="329">
        <v>0</v>
      </c>
      <c r="CB91" s="329">
        <v>0</v>
      </c>
      <c r="CC91" s="24" t="s">
        <v>247</v>
      </c>
      <c r="CD91" s="24" t="s">
        <v>247</v>
      </c>
      <c r="CE91" s="25">
        <v>24495.239999999998</v>
      </c>
      <c r="CF91" s="25">
        <v>-0.23999999999796273</v>
      </c>
    </row>
    <row r="92" spans="1:84" x14ac:dyDescent="0.25">
      <c r="A92" s="21" t="s">
        <v>291</v>
      </c>
      <c r="B92" s="16"/>
      <c r="C92" s="329">
        <v>3692</v>
      </c>
      <c r="D92" s="329">
        <v>0</v>
      </c>
      <c r="E92" s="330">
        <v>23161</v>
      </c>
      <c r="F92" s="330">
        <v>0</v>
      </c>
      <c r="G92" s="329">
        <v>0</v>
      </c>
      <c r="H92" s="329">
        <v>0</v>
      </c>
      <c r="I92" s="330">
        <v>0</v>
      </c>
      <c r="J92" s="330">
        <v>0</v>
      </c>
      <c r="K92" s="330">
        <v>0</v>
      </c>
      <c r="L92" s="330">
        <v>0</v>
      </c>
      <c r="M92" s="330">
        <v>0</v>
      </c>
      <c r="N92" s="330">
        <v>0</v>
      </c>
      <c r="O92" s="330">
        <v>5313</v>
      </c>
      <c r="P92" s="330">
        <v>14104</v>
      </c>
      <c r="Q92" s="330">
        <v>0</v>
      </c>
      <c r="R92" s="330">
        <v>500</v>
      </c>
      <c r="S92" s="330">
        <v>3031</v>
      </c>
      <c r="T92" s="330">
        <v>0</v>
      </c>
      <c r="U92" s="330">
        <v>3940</v>
      </c>
      <c r="V92" s="330">
        <v>10</v>
      </c>
      <c r="W92" s="330">
        <v>0</v>
      </c>
      <c r="X92" s="330">
        <v>0</v>
      </c>
      <c r="Y92" s="330">
        <v>10925</v>
      </c>
      <c r="Z92" s="330">
        <v>7700</v>
      </c>
      <c r="AA92" s="330">
        <v>0</v>
      </c>
      <c r="AB92" s="330">
        <v>1896</v>
      </c>
      <c r="AC92" s="330">
        <v>4147</v>
      </c>
      <c r="AD92" s="330">
        <v>0</v>
      </c>
      <c r="AE92" s="330">
        <v>7400</v>
      </c>
      <c r="AF92" s="330">
        <v>0</v>
      </c>
      <c r="AG92" s="330">
        <v>7100</v>
      </c>
      <c r="AH92" s="330">
        <v>0</v>
      </c>
      <c r="AI92" s="330">
        <v>0</v>
      </c>
      <c r="AJ92" s="330">
        <v>34541</v>
      </c>
      <c r="AK92" s="330">
        <v>0</v>
      </c>
      <c r="AL92" s="330">
        <v>0</v>
      </c>
      <c r="AM92" s="330">
        <v>0</v>
      </c>
      <c r="AN92" s="330">
        <v>0</v>
      </c>
      <c r="AO92" s="330">
        <v>0</v>
      </c>
      <c r="AP92" s="330">
        <v>0</v>
      </c>
      <c r="AQ92" s="330">
        <v>0</v>
      </c>
      <c r="AR92" s="330">
        <v>0</v>
      </c>
      <c r="AS92" s="330">
        <v>0</v>
      </c>
      <c r="AT92" s="330">
        <v>0</v>
      </c>
      <c r="AU92" s="330">
        <v>0</v>
      </c>
      <c r="AV92" s="330">
        <v>0</v>
      </c>
      <c r="AW92" s="272">
        <v>0</v>
      </c>
      <c r="AX92" s="263" t="s">
        <v>247</v>
      </c>
      <c r="AY92" s="263" t="s">
        <v>247</v>
      </c>
      <c r="AZ92" s="263" t="s">
        <v>247</v>
      </c>
      <c r="BA92" s="329">
        <v>0</v>
      </c>
      <c r="BB92" s="330">
        <v>0</v>
      </c>
      <c r="BC92" s="330">
        <v>0</v>
      </c>
      <c r="BD92" s="263" t="s">
        <v>247</v>
      </c>
      <c r="BE92" s="263" t="s">
        <v>247</v>
      </c>
      <c r="BF92" s="263" t="s">
        <v>247</v>
      </c>
      <c r="BG92" s="263" t="s">
        <v>247</v>
      </c>
      <c r="BH92" s="329">
        <v>0</v>
      </c>
      <c r="BI92" s="330">
        <v>0</v>
      </c>
      <c r="BJ92" s="263" t="s">
        <v>247</v>
      </c>
      <c r="BK92" s="329">
        <v>0</v>
      </c>
      <c r="BL92" s="329">
        <v>0</v>
      </c>
      <c r="BM92" s="329">
        <v>0</v>
      </c>
      <c r="BN92" s="263" t="s">
        <v>247</v>
      </c>
      <c r="BO92" s="263" t="s">
        <v>247</v>
      </c>
      <c r="BP92" s="263" t="s">
        <v>247</v>
      </c>
      <c r="BQ92" s="263" t="s">
        <v>247</v>
      </c>
      <c r="BR92" s="263" t="s">
        <v>247</v>
      </c>
      <c r="BS92" s="329">
        <v>1127</v>
      </c>
      <c r="BT92" s="329">
        <v>391</v>
      </c>
      <c r="BU92" s="329">
        <v>0</v>
      </c>
      <c r="BV92" s="329">
        <v>1426</v>
      </c>
      <c r="BW92" s="329">
        <v>246</v>
      </c>
      <c r="BX92" s="329">
        <v>200</v>
      </c>
      <c r="BY92" s="329">
        <v>0</v>
      </c>
      <c r="BZ92" s="329">
        <v>0</v>
      </c>
      <c r="CA92" s="329">
        <v>0</v>
      </c>
      <c r="CB92" s="329">
        <v>643</v>
      </c>
      <c r="CC92" s="24" t="s">
        <v>247</v>
      </c>
      <c r="CD92" s="24" t="s">
        <v>247</v>
      </c>
      <c r="CE92" s="25">
        <v>131493</v>
      </c>
      <c r="CF92" s="16"/>
    </row>
    <row r="93" spans="1:84" x14ac:dyDescent="0.25">
      <c r="A93" s="21" t="s">
        <v>292</v>
      </c>
      <c r="B93" s="16"/>
      <c r="C93" s="343">
        <v>67025.438016820146</v>
      </c>
      <c r="D93" s="343">
        <v>0</v>
      </c>
      <c r="E93" s="329">
        <v>411727.69067475235</v>
      </c>
      <c r="F93" s="329">
        <v>0</v>
      </c>
      <c r="G93" s="329">
        <v>0</v>
      </c>
      <c r="H93" s="329">
        <v>0</v>
      </c>
      <c r="I93" s="329">
        <v>0</v>
      </c>
      <c r="J93" s="329">
        <v>0</v>
      </c>
      <c r="K93" s="329">
        <v>0</v>
      </c>
      <c r="L93" s="329">
        <v>0</v>
      </c>
      <c r="M93" s="329">
        <v>0</v>
      </c>
      <c r="N93" s="329">
        <v>0</v>
      </c>
      <c r="O93" s="329">
        <v>2848.1618326319212</v>
      </c>
      <c r="P93" s="329">
        <v>36043.529475795556</v>
      </c>
      <c r="Q93" s="329">
        <v>0</v>
      </c>
      <c r="R93" s="329">
        <v>0</v>
      </c>
      <c r="S93" s="329">
        <v>0</v>
      </c>
      <c r="T93" s="329">
        <v>0</v>
      </c>
      <c r="U93" s="329">
        <v>0</v>
      </c>
      <c r="V93" s="329">
        <v>0</v>
      </c>
      <c r="W93" s="329">
        <v>0</v>
      </c>
      <c r="X93" s="329">
        <v>0</v>
      </c>
      <c r="Y93" s="329">
        <v>0</v>
      </c>
      <c r="Z93" s="329">
        <v>0</v>
      </c>
      <c r="AA93" s="329">
        <v>0</v>
      </c>
      <c r="AB93" s="329">
        <v>0</v>
      </c>
      <c r="AC93" s="329">
        <v>0</v>
      </c>
      <c r="AD93" s="329">
        <v>0</v>
      </c>
      <c r="AE93" s="329">
        <v>0</v>
      </c>
      <c r="AF93" s="329">
        <v>0</v>
      </c>
      <c r="AG93" s="329">
        <v>0</v>
      </c>
      <c r="AH93" s="329">
        <v>0</v>
      </c>
      <c r="AI93" s="329">
        <v>0</v>
      </c>
      <c r="AJ93" s="329">
        <v>0</v>
      </c>
      <c r="AK93" s="329">
        <v>0</v>
      </c>
      <c r="AL93" s="329">
        <v>0</v>
      </c>
      <c r="AM93" s="329">
        <v>0</v>
      </c>
      <c r="AN93" s="329">
        <v>0</v>
      </c>
      <c r="AO93" s="329">
        <v>0</v>
      </c>
      <c r="AP93" s="329">
        <v>0</v>
      </c>
      <c r="AQ93" s="329">
        <v>0</v>
      </c>
      <c r="AR93" s="329">
        <v>0</v>
      </c>
      <c r="AS93" s="329">
        <v>0</v>
      </c>
      <c r="AT93" s="329">
        <v>0</v>
      </c>
      <c r="AU93" s="329">
        <v>0</v>
      </c>
      <c r="AV93" s="329">
        <v>0</v>
      </c>
      <c r="AW93" s="272">
        <v>0</v>
      </c>
      <c r="AX93" s="263" t="s">
        <v>247</v>
      </c>
      <c r="AY93" s="263" t="s">
        <v>247</v>
      </c>
      <c r="AZ93" s="24" t="s">
        <v>247</v>
      </c>
      <c r="BA93" s="24" t="s">
        <v>247</v>
      </c>
      <c r="BB93" s="330">
        <v>0</v>
      </c>
      <c r="BC93" s="330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330">
        <v>0</v>
      </c>
      <c r="BI93" s="330">
        <v>0</v>
      </c>
      <c r="BJ93" s="24" t="s">
        <v>247</v>
      </c>
      <c r="BK93" s="329">
        <v>0</v>
      </c>
      <c r="BL93" s="329">
        <v>0</v>
      </c>
      <c r="BM93" s="329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329">
        <v>0</v>
      </c>
      <c r="BT93" s="329">
        <v>0</v>
      </c>
      <c r="BU93" s="329">
        <v>0</v>
      </c>
      <c r="BV93" s="329">
        <v>0</v>
      </c>
      <c r="BW93" s="329">
        <v>0</v>
      </c>
      <c r="BX93" s="329">
        <v>0</v>
      </c>
      <c r="BY93" s="329">
        <v>0</v>
      </c>
      <c r="BZ93" s="329">
        <v>0</v>
      </c>
      <c r="CA93" s="329">
        <v>0</v>
      </c>
      <c r="CB93" s="329">
        <v>0</v>
      </c>
      <c r="CC93" s="24" t="s">
        <v>247</v>
      </c>
      <c r="CD93" s="24" t="s">
        <v>247</v>
      </c>
      <c r="CE93" s="25">
        <v>517644.81999999995</v>
      </c>
      <c r="CF93" s="25">
        <v>0</v>
      </c>
    </row>
    <row r="94" spans="1:84" x14ac:dyDescent="0.25">
      <c r="A94" s="21" t="s">
        <v>293</v>
      </c>
      <c r="B94" s="16"/>
      <c r="C94" s="334">
        <v>7.6</v>
      </c>
      <c r="D94" s="334">
        <v>0</v>
      </c>
      <c r="E94" s="334">
        <v>20</v>
      </c>
      <c r="F94" s="334">
        <v>0</v>
      </c>
      <c r="G94" s="334">
        <v>0</v>
      </c>
      <c r="H94" s="334">
        <v>0</v>
      </c>
      <c r="I94" s="334">
        <v>0</v>
      </c>
      <c r="J94" s="334">
        <v>0</v>
      </c>
      <c r="K94" s="334">
        <v>0</v>
      </c>
      <c r="L94" s="334">
        <v>0</v>
      </c>
      <c r="M94" s="334">
        <v>0</v>
      </c>
      <c r="N94" s="334">
        <v>0</v>
      </c>
      <c r="O94" s="334">
        <v>12.18</v>
      </c>
      <c r="P94" s="334">
        <v>10.8</v>
      </c>
      <c r="Q94" s="334">
        <v>6.73</v>
      </c>
      <c r="R94" s="334">
        <v>1.2</v>
      </c>
      <c r="S94" s="334">
        <v>0</v>
      </c>
      <c r="T94" s="334">
        <v>0</v>
      </c>
      <c r="U94" s="334">
        <v>0</v>
      </c>
      <c r="V94" s="334">
        <v>0</v>
      </c>
      <c r="W94" s="334">
        <v>0</v>
      </c>
      <c r="X94" s="334">
        <v>0</v>
      </c>
      <c r="Y94" s="334">
        <v>4.13</v>
      </c>
      <c r="Z94" s="334">
        <v>1.97</v>
      </c>
      <c r="AA94" s="334">
        <v>0</v>
      </c>
      <c r="AB94" s="334">
        <v>0</v>
      </c>
      <c r="AC94" s="334">
        <v>4.03</v>
      </c>
      <c r="AD94" s="334">
        <v>0</v>
      </c>
      <c r="AE94" s="334">
        <v>0</v>
      </c>
      <c r="AF94" s="334">
        <v>0</v>
      </c>
      <c r="AG94" s="334">
        <v>17.37</v>
      </c>
      <c r="AH94" s="334">
        <v>0</v>
      </c>
      <c r="AI94" s="334">
        <v>0</v>
      </c>
      <c r="AJ94" s="334">
        <v>32.24</v>
      </c>
      <c r="AK94" s="334">
        <v>0</v>
      </c>
      <c r="AL94" s="334">
        <v>0</v>
      </c>
      <c r="AM94" s="334">
        <v>0</v>
      </c>
      <c r="AN94" s="334">
        <v>0</v>
      </c>
      <c r="AO94" s="334">
        <v>0</v>
      </c>
      <c r="AP94" s="334">
        <v>0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334">
        <v>0</v>
      </c>
      <c r="AW94" s="263" t="s">
        <v>247</v>
      </c>
      <c r="AX94" s="263" t="s">
        <v>247</v>
      </c>
      <c r="AY94" s="263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4"/>
      <c r="BV94" s="264"/>
      <c r="BW94" s="264"/>
      <c r="BX94" s="264"/>
      <c r="BY94" s="264"/>
      <c r="BZ94" s="264"/>
      <c r="CA94" s="264"/>
      <c r="CB94" s="264"/>
      <c r="CC94" s="24" t="s">
        <v>247</v>
      </c>
      <c r="CD94" s="24" t="s">
        <v>247</v>
      </c>
      <c r="CE94" s="225">
        <v>118.25000000000003</v>
      </c>
      <c r="CF94" s="29"/>
    </row>
    <row r="95" spans="1:84" x14ac:dyDescent="0.25">
      <c r="A95" s="30" t="s">
        <v>294</v>
      </c>
      <c r="B95" s="30"/>
      <c r="C95" s="344"/>
      <c r="D95" s="344"/>
      <c r="E95" s="344"/>
      <c r="F95" s="345"/>
      <c r="G95" s="345"/>
      <c r="H95" s="345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  <c r="AB95" s="345"/>
      <c r="AC95" s="345"/>
      <c r="AD95" s="345"/>
      <c r="AE95" s="345"/>
      <c r="AF95" s="345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345"/>
      <c r="AT95" s="345"/>
      <c r="AU95" s="345"/>
      <c r="AV95" s="345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  <c r="BJ95" s="346"/>
      <c r="BK95" s="346"/>
      <c r="BL95" s="346"/>
      <c r="BM95" s="346"/>
      <c r="BN95" s="346"/>
      <c r="BO95" s="346"/>
      <c r="BP95" s="346"/>
      <c r="BQ95" s="346"/>
      <c r="BR95" s="346"/>
      <c r="BS95" s="346"/>
      <c r="BT95" s="346"/>
      <c r="BU95" s="346"/>
      <c r="BV95" s="346"/>
      <c r="BW95" s="346"/>
      <c r="BX95" s="346"/>
      <c r="BY95" s="346"/>
      <c r="BZ95" s="346"/>
      <c r="CA95" s="346"/>
      <c r="CB95" s="346"/>
      <c r="CC95" s="346"/>
      <c r="CD95" s="346"/>
      <c r="CE95" s="346"/>
    </row>
    <row r="96" spans="1:84" x14ac:dyDescent="0.25">
      <c r="A96" s="31" t="s">
        <v>295</v>
      </c>
      <c r="B96" s="32"/>
      <c r="C96" s="282" t="s">
        <v>1059</v>
      </c>
      <c r="D96" s="283" t="s">
        <v>297</v>
      </c>
      <c r="E96" s="284" t="s">
        <v>297</v>
      </c>
      <c r="F96" s="12"/>
    </row>
    <row r="97" spans="1:6" x14ac:dyDescent="0.25">
      <c r="A97" s="25" t="s">
        <v>298</v>
      </c>
      <c r="B97" s="32" t="s">
        <v>299</v>
      </c>
      <c r="C97" s="285" t="s">
        <v>300</v>
      </c>
      <c r="D97" s="283" t="s">
        <v>297</v>
      </c>
      <c r="E97" s="284" t="s">
        <v>297</v>
      </c>
      <c r="F97" s="12"/>
    </row>
    <row r="98" spans="1:6" x14ac:dyDescent="0.25">
      <c r="A98" s="25" t="s">
        <v>301</v>
      </c>
      <c r="B98" s="32" t="s">
        <v>299</v>
      </c>
      <c r="C98" s="286" t="s">
        <v>302</v>
      </c>
      <c r="D98" s="283" t="s">
        <v>297</v>
      </c>
      <c r="E98" s="284" t="s">
        <v>297</v>
      </c>
      <c r="F98" s="12"/>
    </row>
    <row r="99" spans="1:6" x14ac:dyDescent="0.25">
      <c r="A99" s="25" t="s">
        <v>303</v>
      </c>
      <c r="B99" s="32" t="s">
        <v>299</v>
      </c>
      <c r="C99" s="286" t="s">
        <v>304</v>
      </c>
      <c r="D99" s="283" t="s">
        <v>297</v>
      </c>
      <c r="E99" s="284" t="s">
        <v>297</v>
      </c>
      <c r="F99" s="12"/>
    </row>
    <row r="100" spans="1:6" x14ac:dyDescent="0.25">
      <c r="A100" s="25" t="s">
        <v>305</v>
      </c>
      <c r="B100" s="32" t="s">
        <v>299</v>
      </c>
      <c r="C100" s="286" t="s">
        <v>306</v>
      </c>
      <c r="D100" s="283" t="s">
        <v>297</v>
      </c>
      <c r="E100" s="284" t="s">
        <v>297</v>
      </c>
      <c r="F100" s="12"/>
    </row>
    <row r="101" spans="1:6" x14ac:dyDescent="0.25">
      <c r="A101" s="25" t="s">
        <v>307</v>
      </c>
      <c r="B101" s="32" t="s">
        <v>299</v>
      </c>
      <c r="C101" s="286" t="s">
        <v>308</v>
      </c>
      <c r="D101" s="283" t="s">
        <v>297</v>
      </c>
      <c r="E101" s="284" t="s">
        <v>297</v>
      </c>
      <c r="F101" s="12"/>
    </row>
    <row r="102" spans="1:6" x14ac:dyDescent="0.25">
      <c r="A102" s="25" t="s">
        <v>309</v>
      </c>
      <c r="B102" s="32" t="s">
        <v>299</v>
      </c>
      <c r="C102" s="288">
        <v>98221</v>
      </c>
      <c r="D102" s="283" t="s">
        <v>297</v>
      </c>
      <c r="E102" s="284" t="s">
        <v>297</v>
      </c>
      <c r="F102" s="12"/>
    </row>
    <row r="103" spans="1:6" x14ac:dyDescent="0.25">
      <c r="A103" s="25" t="s">
        <v>310</v>
      </c>
      <c r="B103" s="32" t="s">
        <v>299</v>
      </c>
      <c r="C103" s="286" t="s">
        <v>311</v>
      </c>
      <c r="D103" s="283" t="s">
        <v>297</v>
      </c>
      <c r="E103" s="284" t="s">
        <v>297</v>
      </c>
      <c r="F103" s="12"/>
    </row>
    <row r="104" spans="1:6" x14ac:dyDescent="0.25">
      <c r="A104" s="25" t="s">
        <v>312</v>
      </c>
      <c r="B104" s="32" t="s">
        <v>299</v>
      </c>
      <c r="C104" s="289" t="s">
        <v>1060</v>
      </c>
      <c r="D104" s="283" t="s">
        <v>297</v>
      </c>
      <c r="E104" s="284" t="s">
        <v>297</v>
      </c>
      <c r="F104" s="12"/>
    </row>
    <row r="105" spans="1:6" x14ac:dyDescent="0.25">
      <c r="A105" s="25" t="s">
        <v>313</v>
      </c>
      <c r="B105" s="32" t="s">
        <v>299</v>
      </c>
      <c r="C105" s="289" t="s">
        <v>1061</v>
      </c>
      <c r="D105" s="283" t="s">
        <v>297</v>
      </c>
      <c r="E105" s="284" t="s">
        <v>297</v>
      </c>
      <c r="F105" s="12"/>
    </row>
    <row r="106" spans="1:6" x14ac:dyDescent="0.25">
      <c r="A106" s="25" t="s">
        <v>314</v>
      </c>
      <c r="B106" s="32" t="s">
        <v>299</v>
      </c>
      <c r="C106" s="347" t="s">
        <v>1062</v>
      </c>
      <c r="D106" s="283" t="s">
        <v>297</v>
      </c>
      <c r="E106" s="284" t="s">
        <v>297</v>
      </c>
      <c r="F106" s="12"/>
    </row>
    <row r="107" spans="1:6" x14ac:dyDescent="0.25">
      <c r="A107" s="25" t="s">
        <v>315</v>
      </c>
      <c r="B107" s="32" t="s">
        <v>299</v>
      </c>
      <c r="C107" s="290" t="s">
        <v>316</v>
      </c>
      <c r="D107" s="283" t="s">
        <v>297</v>
      </c>
      <c r="E107" s="284" t="s">
        <v>297</v>
      </c>
      <c r="F107" s="12"/>
    </row>
    <row r="108" spans="1:6" x14ac:dyDescent="0.25">
      <c r="A108" s="25" t="s">
        <v>317</v>
      </c>
      <c r="B108" s="32" t="s">
        <v>299</v>
      </c>
      <c r="C108" s="290" t="s">
        <v>318</v>
      </c>
      <c r="D108" s="283" t="s">
        <v>297</v>
      </c>
      <c r="E108" s="284" t="s">
        <v>297</v>
      </c>
      <c r="F108" s="12"/>
    </row>
    <row r="109" spans="1:6" x14ac:dyDescent="0.25">
      <c r="A109" s="33" t="s">
        <v>319</v>
      </c>
      <c r="B109" s="32" t="s">
        <v>299</v>
      </c>
      <c r="C109" s="286" t="s">
        <v>1063</v>
      </c>
      <c r="D109" s="283" t="s">
        <v>297</v>
      </c>
      <c r="E109" s="284" t="s">
        <v>297</v>
      </c>
      <c r="F109" s="12"/>
    </row>
    <row r="110" spans="1:6" x14ac:dyDescent="0.25">
      <c r="A110" s="33" t="s">
        <v>320</v>
      </c>
      <c r="B110" s="32" t="s">
        <v>299</v>
      </c>
      <c r="C110" s="286" t="s">
        <v>1064</v>
      </c>
      <c r="D110" s="283" t="s">
        <v>297</v>
      </c>
      <c r="E110" s="284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1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1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1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5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2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1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1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1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348">
        <v>2215</v>
      </c>
      <c r="D127" s="328">
        <v>6307</v>
      </c>
      <c r="E127" s="16"/>
    </row>
    <row r="128" spans="1:5" x14ac:dyDescent="0.25">
      <c r="A128" s="16" t="s">
        <v>334</v>
      </c>
      <c r="B128" s="35" t="s">
        <v>299</v>
      </c>
      <c r="C128" s="295">
        <v>0</v>
      </c>
      <c r="D128" s="349">
        <v>0</v>
      </c>
      <c r="E128" s="16"/>
    </row>
    <row r="129" spans="1:5" x14ac:dyDescent="0.25">
      <c r="A129" s="16" t="s">
        <v>335</v>
      </c>
      <c r="B129" s="35" t="s">
        <v>299</v>
      </c>
      <c r="C129" s="295">
        <v>0</v>
      </c>
      <c r="D129" s="349">
        <v>0</v>
      </c>
      <c r="E129" s="16"/>
    </row>
    <row r="130" spans="1:5" x14ac:dyDescent="0.25">
      <c r="A130" s="16" t="s">
        <v>336</v>
      </c>
      <c r="B130" s="35" t="s">
        <v>299</v>
      </c>
      <c r="C130" s="348">
        <v>455</v>
      </c>
      <c r="D130" s="328">
        <v>591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348">
        <v>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348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348">
        <v>32</v>
      </c>
      <c r="D134" s="16"/>
      <c r="E134" s="16"/>
    </row>
    <row r="135" spans="1:5" x14ac:dyDescent="0.25">
      <c r="A135" s="16" t="s">
        <v>341</v>
      </c>
      <c r="B135" s="35" t="s">
        <v>299</v>
      </c>
      <c r="C135" s="348">
        <v>1</v>
      </c>
      <c r="D135" s="16"/>
      <c r="E135" s="16"/>
    </row>
    <row r="136" spans="1:5" x14ac:dyDescent="0.25">
      <c r="A136" s="16" t="s">
        <v>342</v>
      </c>
      <c r="B136" s="35" t="s">
        <v>299</v>
      </c>
      <c r="C136" s="348">
        <v>4</v>
      </c>
      <c r="D136" s="16"/>
      <c r="E136" s="16"/>
    </row>
    <row r="137" spans="1:5" x14ac:dyDescent="0.25">
      <c r="A137" s="16" t="s">
        <v>343</v>
      </c>
      <c r="B137" s="35" t="s">
        <v>299</v>
      </c>
      <c r="C137" s="348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348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348">
        <v>0</v>
      </c>
      <c r="D139" s="16"/>
      <c r="E139" s="16"/>
    </row>
    <row r="140" spans="1:5" x14ac:dyDescent="0.25">
      <c r="A140" s="16" t="s">
        <v>345</v>
      </c>
      <c r="B140" s="35"/>
      <c r="C140" s="348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348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348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43</v>
      </c>
    </row>
    <row r="144" spans="1:5" x14ac:dyDescent="0.25">
      <c r="A144" s="16" t="s">
        <v>348</v>
      </c>
      <c r="B144" s="35" t="s">
        <v>299</v>
      </c>
      <c r="C144" s="348">
        <v>43</v>
      </c>
      <c r="D144" s="16"/>
      <c r="E144" s="16"/>
    </row>
    <row r="145" spans="1:84" x14ac:dyDescent="0.25">
      <c r="A145" s="16" t="s">
        <v>349</v>
      </c>
      <c r="B145" s="35" t="s">
        <v>299</v>
      </c>
      <c r="C145" s="348">
        <v>6</v>
      </c>
      <c r="D145" s="16"/>
      <c r="E145" s="16"/>
    </row>
    <row r="146" spans="1:84" x14ac:dyDescent="0.25">
      <c r="A146" s="16"/>
      <c r="B146" s="16"/>
      <c r="C146" s="22"/>
      <c r="D146" s="16"/>
      <c r="E146" s="16"/>
    </row>
    <row r="147" spans="1:84" x14ac:dyDescent="0.25">
      <c r="A147" s="16" t="s">
        <v>350</v>
      </c>
      <c r="B147" s="35" t="s">
        <v>299</v>
      </c>
      <c r="C147" s="291">
        <v>0</v>
      </c>
      <c r="D147" s="16"/>
      <c r="E147" s="16"/>
    </row>
    <row r="148" spans="1:84" x14ac:dyDescent="0.25">
      <c r="A148" s="16"/>
      <c r="B148" s="16"/>
      <c r="C148" s="22"/>
      <c r="D148" s="16"/>
      <c r="E148" s="16"/>
    </row>
    <row r="149" spans="1:84" x14ac:dyDescent="0.25">
      <c r="A149" s="16"/>
      <c r="B149" s="16"/>
      <c r="C149" s="22"/>
      <c r="D149" s="16"/>
      <c r="E149" s="16"/>
    </row>
    <row r="150" spans="1:84" x14ac:dyDescent="0.25">
      <c r="A150" s="16"/>
      <c r="B150" s="16"/>
      <c r="C150" s="22"/>
      <c r="D150" s="16"/>
      <c r="E150" s="16"/>
    </row>
    <row r="151" spans="1:84" x14ac:dyDescent="0.25">
      <c r="A151" s="16"/>
      <c r="B151" s="16"/>
      <c r="C151" s="22"/>
      <c r="D151" s="16"/>
      <c r="E151" s="16"/>
      <c r="CF151" s="345"/>
    </row>
    <row r="152" spans="1:84" x14ac:dyDescent="0.25">
      <c r="A152" s="30" t="s">
        <v>351</v>
      </c>
      <c r="B152" s="37"/>
      <c r="C152" s="37"/>
      <c r="D152" s="37"/>
      <c r="E152" s="37"/>
    </row>
    <row r="153" spans="1:84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84" x14ac:dyDescent="0.25">
      <c r="A154" s="16" t="s">
        <v>332</v>
      </c>
      <c r="B154" s="328">
        <v>1111</v>
      </c>
      <c r="C154" s="348">
        <v>392</v>
      </c>
      <c r="D154" s="328">
        <v>712</v>
      </c>
      <c r="E154" s="25">
        <v>2215</v>
      </c>
    </row>
    <row r="155" spans="1:84" x14ac:dyDescent="0.25">
      <c r="A155" s="16" t="s">
        <v>241</v>
      </c>
      <c r="B155" s="328">
        <v>3620</v>
      </c>
      <c r="C155" s="348">
        <v>933</v>
      </c>
      <c r="D155" s="328">
        <v>1754</v>
      </c>
      <c r="E155" s="25">
        <v>6307</v>
      </c>
    </row>
    <row r="156" spans="1:84" x14ac:dyDescent="0.25">
      <c r="A156" s="16" t="s">
        <v>355</v>
      </c>
      <c r="B156" s="349">
        <v>0</v>
      </c>
      <c r="C156" s="349">
        <v>0</v>
      </c>
      <c r="D156" s="349">
        <v>0</v>
      </c>
      <c r="E156" s="25">
        <v>0</v>
      </c>
    </row>
    <row r="157" spans="1:84" x14ac:dyDescent="0.25">
      <c r="A157" s="16" t="s">
        <v>286</v>
      </c>
      <c r="B157" s="328">
        <v>32311588.247999996</v>
      </c>
      <c r="C157" s="348">
        <v>7415774.352</v>
      </c>
      <c r="D157" s="328">
        <v>19127989.400000002</v>
      </c>
      <c r="E157" s="25">
        <v>58855352</v>
      </c>
      <c r="F157" s="14"/>
    </row>
    <row r="158" spans="1:84" x14ac:dyDescent="0.25">
      <c r="A158" s="16" t="s">
        <v>287</v>
      </c>
      <c r="B158" s="328">
        <v>123275505.58500001</v>
      </c>
      <c r="C158" s="348">
        <v>23212755.165000003</v>
      </c>
      <c r="D158" s="328">
        <v>78878294.25</v>
      </c>
      <c r="E158" s="25">
        <v>225366555</v>
      </c>
      <c r="F158" s="14"/>
    </row>
    <row r="159" spans="1:84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84" x14ac:dyDescent="0.25">
      <c r="A160" s="16" t="s">
        <v>332</v>
      </c>
      <c r="B160" s="349">
        <v>0</v>
      </c>
      <c r="C160" s="349">
        <v>0</v>
      </c>
      <c r="D160" s="349">
        <v>0</v>
      </c>
      <c r="E160" s="25">
        <v>0</v>
      </c>
    </row>
    <row r="161" spans="1:5" x14ac:dyDescent="0.25">
      <c r="A161" s="16" t="s">
        <v>241</v>
      </c>
      <c r="B161" s="349">
        <v>0</v>
      </c>
      <c r="C161" s="349">
        <v>0</v>
      </c>
      <c r="D161" s="349">
        <v>0</v>
      </c>
      <c r="E161" s="25">
        <v>0</v>
      </c>
    </row>
    <row r="162" spans="1:5" x14ac:dyDescent="0.25">
      <c r="A162" s="16" t="s">
        <v>355</v>
      </c>
      <c r="B162" s="349">
        <v>0</v>
      </c>
      <c r="C162" s="349">
        <v>0</v>
      </c>
      <c r="D162" s="349">
        <v>0</v>
      </c>
      <c r="E162" s="25">
        <v>0</v>
      </c>
    </row>
    <row r="163" spans="1:5" x14ac:dyDescent="0.25">
      <c r="A163" s="16" t="s">
        <v>286</v>
      </c>
      <c r="B163" s="349">
        <v>0</v>
      </c>
      <c r="C163" s="349">
        <v>0</v>
      </c>
      <c r="D163" s="349">
        <v>0</v>
      </c>
      <c r="E163" s="25">
        <v>0</v>
      </c>
    </row>
    <row r="164" spans="1:5" x14ac:dyDescent="0.25">
      <c r="A164" s="16" t="s">
        <v>287</v>
      </c>
      <c r="B164" s="349">
        <v>0</v>
      </c>
      <c r="C164" s="349">
        <v>0</v>
      </c>
      <c r="D164" s="349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349">
        <v>0</v>
      </c>
      <c r="C166" s="349">
        <v>0</v>
      </c>
      <c r="D166" s="349">
        <v>0</v>
      </c>
      <c r="E166" s="25">
        <v>0</v>
      </c>
    </row>
    <row r="167" spans="1:5" x14ac:dyDescent="0.25">
      <c r="A167" s="16" t="s">
        <v>241</v>
      </c>
      <c r="B167" s="349">
        <v>0</v>
      </c>
      <c r="C167" s="349">
        <v>0</v>
      </c>
      <c r="D167" s="349">
        <v>0</v>
      </c>
      <c r="E167" s="25">
        <v>0</v>
      </c>
    </row>
    <row r="168" spans="1:5" x14ac:dyDescent="0.25">
      <c r="A168" s="16" t="s">
        <v>355</v>
      </c>
      <c r="B168" s="349">
        <v>0</v>
      </c>
      <c r="C168" s="349">
        <v>0</v>
      </c>
      <c r="D168" s="349">
        <v>0</v>
      </c>
      <c r="E168" s="25">
        <v>0</v>
      </c>
    </row>
    <row r="169" spans="1:5" x14ac:dyDescent="0.25">
      <c r="A169" s="16" t="s">
        <v>286</v>
      </c>
      <c r="B169" s="349">
        <v>0</v>
      </c>
      <c r="C169" s="349">
        <v>0</v>
      </c>
      <c r="D169" s="349">
        <v>0</v>
      </c>
      <c r="E169" s="25">
        <v>0</v>
      </c>
    </row>
    <row r="170" spans="1:5" x14ac:dyDescent="0.25">
      <c r="A170" s="16" t="s">
        <v>287</v>
      </c>
      <c r="B170" s="349">
        <v>0</v>
      </c>
      <c r="C170" s="349">
        <v>0</v>
      </c>
      <c r="D170" s="349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349">
        <v>0</v>
      </c>
      <c r="C173" s="349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84" x14ac:dyDescent="0.25">
      <c r="A177" s="20"/>
      <c r="B177" s="20"/>
      <c r="C177" s="41"/>
      <c r="D177" s="42"/>
      <c r="E177" s="16"/>
    </row>
    <row r="178" spans="1:84" x14ac:dyDescent="0.25">
      <c r="A178" s="20"/>
      <c r="B178" s="20"/>
      <c r="C178" s="41"/>
      <c r="D178" s="42"/>
      <c r="E178" s="16"/>
    </row>
    <row r="179" spans="1:84" x14ac:dyDescent="0.25">
      <c r="A179" s="37" t="s">
        <v>362</v>
      </c>
      <c r="B179" s="30"/>
      <c r="C179" s="30"/>
      <c r="D179" s="30"/>
      <c r="E179" s="30"/>
    </row>
    <row r="180" spans="1:84" x14ac:dyDescent="0.25">
      <c r="A180" s="34" t="s">
        <v>363</v>
      </c>
      <c r="B180" s="34"/>
      <c r="C180" s="34"/>
      <c r="D180" s="34"/>
      <c r="E180" s="34"/>
    </row>
    <row r="181" spans="1:84" x14ac:dyDescent="0.25">
      <c r="A181" s="16" t="s">
        <v>364</v>
      </c>
      <c r="B181" s="35" t="s">
        <v>299</v>
      </c>
      <c r="C181" s="348">
        <v>3636742.0017016572</v>
      </c>
      <c r="D181" s="16"/>
      <c r="E181" s="16"/>
    </row>
    <row r="182" spans="1:84" x14ac:dyDescent="0.25">
      <c r="A182" s="16" t="s">
        <v>365</v>
      </c>
      <c r="B182" s="35" t="s">
        <v>299</v>
      </c>
      <c r="C182" s="348">
        <v>187884.20377866426</v>
      </c>
      <c r="D182" s="16"/>
      <c r="E182" s="16"/>
    </row>
    <row r="183" spans="1:84" x14ac:dyDescent="0.25">
      <c r="A183" s="20" t="s">
        <v>366</v>
      </c>
      <c r="B183" s="35" t="s">
        <v>299</v>
      </c>
      <c r="C183" s="348">
        <v>661689.66985001659</v>
      </c>
      <c r="D183" s="16"/>
      <c r="E183" s="16"/>
    </row>
    <row r="184" spans="1:84" x14ac:dyDescent="0.25">
      <c r="A184" s="16" t="s">
        <v>367</v>
      </c>
      <c r="B184" s="35" t="s">
        <v>299</v>
      </c>
      <c r="C184" s="348">
        <v>5429436.8488010541</v>
      </c>
      <c r="D184" s="16"/>
      <c r="E184" s="16"/>
    </row>
    <row r="185" spans="1:84" x14ac:dyDescent="0.25">
      <c r="A185" s="16" t="s">
        <v>368</v>
      </c>
      <c r="B185" s="35" t="s">
        <v>299</v>
      </c>
      <c r="C185" s="348">
        <v>43429.811660177555</v>
      </c>
      <c r="D185" s="16"/>
      <c r="E185" s="16"/>
    </row>
    <row r="186" spans="1:84" x14ac:dyDescent="0.25">
      <c r="A186" s="16" t="s">
        <v>369</v>
      </c>
      <c r="B186" s="35" t="s">
        <v>299</v>
      </c>
      <c r="C186" s="348">
        <v>1534469</v>
      </c>
      <c r="D186" s="16"/>
      <c r="E186" s="16"/>
    </row>
    <row r="187" spans="1:84" x14ac:dyDescent="0.25">
      <c r="A187" s="16" t="s">
        <v>370</v>
      </c>
      <c r="B187" s="35" t="s">
        <v>299</v>
      </c>
      <c r="C187" s="348">
        <v>154873.46420843012</v>
      </c>
      <c r="D187" s="16"/>
      <c r="E187" s="20"/>
    </row>
    <row r="188" spans="1:84" x14ac:dyDescent="0.25">
      <c r="A188" s="16" t="s">
        <v>370</v>
      </c>
      <c r="B188" s="35" t="s">
        <v>299</v>
      </c>
      <c r="C188" s="348">
        <v>0</v>
      </c>
      <c r="D188" s="16"/>
      <c r="E188" s="16"/>
    </row>
    <row r="189" spans="1:84" x14ac:dyDescent="0.25">
      <c r="A189" s="16" t="s">
        <v>229</v>
      </c>
      <c r="B189" s="16"/>
      <c r="C189" s="22"/>
      <c r="D189" s="25">
        <v>11648525</v>
      </c>
      <c r="E189" s="16"/>
    </row>
    <row r="190" spans="1:84" x14ac:dyDescent="0.25">
      <c r="A190" s="34" t="s">
        <v>371</v>
      </c>
      <c r="B190" s="34"/>
      <c r="C190" s="34"/>
      <c r="D190" s="34"/>
      <c r="E190" s="34"/>
    </row>
    <row r="191" spans="1:84" x14ac:dyDescent="0.25">
      <c r="A191" s="16" t="s">
        <v>372</v>
      </c>
      <c r="B191" s="35" t="s">
        <v>299</v>
      </c>
      <c r="C191" s="348">
        <v>0</v>
      </c>
      <c r="D191" s="16"/>
      <c r="E191" s="16"/>
      <c r="CF191" s="345"/>
    </row>
    <row r="192" spans="1:84" x14ac:dyDescent="0.25">
      <c r="A192" s="16" t="s">
        <v>373</v>
      </c>
      <c r="B192" s="35" t="s">
        <v>299</v>
      </c>
      <c r="C192" s="348">
        <v>314921</v>
      </c>
      <c r="D192" s="16"/>
      <c r="E192" s="16"/>
      <c r="CF192" s="345"/>
    </row>
    <row r="193" spans="1:5" x14ac:dyDescent="0.25">
      <c r="A193" s="16" t="s">
        <v>229</v>
      </c>
      <c r="B193" s="16"/>
      <c r="C193" s="22"/>
      <c r="D193" s="25">
        <v>314921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348">
        <v>914309</v>
      </c>
      <c r="D195" s="16"/>
      <c r="E195" s="16"/>
    </row>
    <row r="196" spans="1:5" x14ac:dyDescent="0.25">
      <c r="A196" s="16" t="s">
        <v>376</v>
      </c>
      <c r="B196" s="35" t="s">
        <v>299</v>
      </c>
      <c r="C196" s="348">
        <v>875991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1790300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348">
        <v>382512</v>
      </c>
      <c r="D199" s="16"/>
      <c r="E199" s="16"/>
    </row>
    <row r="200" spans="1:5" x14ac:dyDescent="0.25">
      <c r="A200" s="16" t="s">
        <v>379</v>
      </c>
      <c r="B200" s="35" t="s">
        <v>299</v>
      </c>
      <c r="C200" s="348">
        <v>493665.7926315947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5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876177.7926315947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348">
        <v>1681822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5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1681822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328">
        <v>0</v>
      </c>
      <c r="C211" s="348">
        <v>0</v>
      </c>
      <c r="D211" s="328">
        <v>0</v>
      </c>
      <c r="E211" s="25">
        <v>0</v>
      </c>
    </row>
    <row r="212" spans="1:5" x14ac:dyDescent="0.25">
      <c r="A212" s="16" t="s">
        <v>390</v>
      </c>
      <c r="B212" s="328">
        <v>0</v>
      </c>
      <c r="C212" s="295">
        <v>0</v>
      </c>
      <c r="D212" s="349">
        <v>0</v>
      </c>
      <c r="E212" s="25">
        <v>0</v>
      </c>
    </row>
    <row r="213" spans="1:5" x14ac:dyDescent="0.25">
      <c r="A213" s="16" t="s">
        <v>391</v>
      </c>
      <c r="B213" s="328">
        <v>0</v>
      </c>
      <c r="C213" s="348">
        <v>0</v>
      </c>
      <c r="D213" s="328">
        <v>0</v>
      </c>
      <c r="E213" s="25">
        <v>0</v>
      </c>
    </row>
    <row r="214" spans="1:5" x14ac:dyDescent="0.25">
      <c r="A214" s="16" t="s">
        <v>392</v>
      </c>
      <c r="B214" s="328">
        <v>0</v>
      </c>
      <c r="C214" s="348">
        <v>0</v>
      </c>
      <c r="D214" s="349">
        <v>0</v>
      </c>
      <c r="E214" s="25">
        <v>0</v>
      </c>
    </row>
    <row r="215" spans="1:5" x14ac:dyDescent="0.25">
      <c r="A215" s="16" t="s">
        <v>393</v>
      </c>
      <c r="B215" s="349">
        <v>0</v>
      </c>
      <c r="C215" s="295">
        <v>0</v>
      </c>
      <c r="D215" s="349">
        <v>0</v>
      </c>
      <c r="E215" s="25">
        <v>0</v>
      </c>
    </row>
    <row r="216" spans="1:5" x14ac:dyDescent="0.25">
      <c r="A216" s="16" t="s">
        <v>394</v>
      </c>
      <c r="B216" s="328">
        <v>0</v>
      </c>
      <c r="C216" s="348">
        <v>0</v>
      </c>
      <c r="D216" s="328">
        <v>0</v>
      </c>
      <c r="E216" s="25">
        <v>0</v>
      </c>
    </row>
    <row r="217" spans="1:5" x14ac:dyDescent="0.25">
      <c r="A217" s="16" t="s">
        <v>395</v>
      </c>
      <c r="B217" s="349">
        <v>0</v>
      </c>
      <c r="C217" s="295">
        <v>0</v>
      </c>
      <c r="D217" s="349">
        <v>0</v>
      </c>
      <c r="E217" s="25">
        <v>0</v>
      </c>
    </row>
    <row r="218" spans="1:5" x14ac:dyDescent="0.25">
      <c r="A218" s="16" t="s">
        <v>396</v>
      </c>
      <c r="B218" s="349">
        <v>0</v>
      </c>
      <c r="C218" s="295">
        <v>0</v>
      </c>
      <c r="D218" s="349">
        <v>0</v>
      </c>
      <c r="E218" s="25">
        <v>0</v>
      </c>
    </row>
    <row r="219" spans="1:5" x14ac:dyDescent="0.25">
      <c r="A219" s="16" t="s">
        <v>397</v>
      </c>
      <c r="B219" s="328">
        <v>0</v>
      </c>
      <c r="C219" s="348">
        <v>0</v>
      </c>
      <c r="D219" s="328">
        <v>0</v>
      </c>
      <c r="E219" s="25">
        <v>0</v>
      </c>
    </row>
    <row r="220" spans="1:5" x14ac:dyDescent="0.25">
      <c r="A220" s="16" t="s">
        <v>229</v>
      </c>
      <c r="B220" s="25">
        <v>0</v>
      </c>
      <c r="C220" s="224">
        <v>0</v>
      </c>
      <c r="D220" s="25">
        <v>0</v>
      </c>
      <c r="E220" s="25">
        <v>0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328">
        <v>0</v>
      </c>
      <c r="C225" s="348">
        <v>0</v>
      </c>
      <c r="D225" s="349">
        <v>0</v>
      </c>
      <c r="E225" s="25">
        <v>0</v>
      </c>
    </row>
    <row r="226" spans="1:6" x14ac:dyDescent="0.25">
      <c r="A226" s="16" t="s">
        <v>391</v>
      </c>
      <c r="B226" s="328">
        <v>0</v>
      </c>
      <c r="C226" s="348">
        <v>0</v>
      </c>
      <c r="D226" s="349">
        <v>0</v>
      </c>
      <c r="E226" s="25">
        <v>0</v>
      </c>
    </row>
    <row r="227" spans="1:6" x14ac:dyDescent="0.25">
      <c r="A227" s="16" t="s">
        <v>392</v>
      </c>
      <c r="B227" s="328">
        <v>0</v>
      </c>
      <c r="C227" s="348">
        <v>0</v>
      </c>
      <c r="D227" s="349">
        <v>0</v>
      </c>
      <c r="E227" s="25">
        <v>0</v>
      </c>
    </row>
    <row r="228" spans="1:6" x14ac:dyDescent="0.25">
      <c r="A228" s="16" t="s">
        <v>393</v>
      </c>
      <c r="B228" s="349">
        <v>0</v>
      </c>
      <c r="C228" s="295">
        <v>0</v>
      </c>
      <c r="D228" s="349">
        <v>0</v>
      </c>
      <c r="E228" s="25">
        <v>0</v>
      </c>
    </row>
    <row r="229" spans="1:6" x14ac:dyDescent="0.25">
      <c r="A229" s="16" t="s">
        <v>394</v>
      </c>
      <c r="B229" s="328">
        <v>0</v>
      </c>
      <c r="C229" s="348">
        <v>0</v>
      </c>
      <c r="D229" s="328">
        <v>0</v>
      </c>
      <c r="E229" s="25">
        <v>0</v>
      </c>
    </row>
    <row r="230" spans="1:6" x14ac:dyDescent="0.25">
      <c r="A230" s="16" t="s">
        <v>395</v>
      </c>
      <c r="B230" s="349">
        <v>0</v>
      </c>
      <c r="C230" s="295">
        <v>0</v>
      </c>
      <c r="D230" s="349">
        <v>0</v>
      </c>
      <c r="E230" s="25">
        <v>0</v>
      </c>
    </row>
    <row r="231" spans="1:6" x14ac:dyDescent="0.25">
      <c r="A231" s="16" t="s">
        <v>396</v>
      </c>
      <c r="B231" s="349">
        <v>0</v>
      </c>
      <c r="C231" s="295">
        <v>0</v>
      </c>
      <c r="D231" s="349">
        <v>0</v>
      </c>
      <c r="E231" s="25">
        <v>0</v>
      </c>
    </row>
    <row r="232" spans="1:6" x14ac:dyDescent="0.25">
      <c r="A232" s="16" t="s">
        <v>397</v>
      </c>
      <c r="B232" s="349">
        <v>0</v>
      </c>
      <c r="C232" s="295">
        <v>0</v>
      </c>
      <c r="D232" s="349">
        <v>0</v>
      </c>
      <c r="E232" s="25">
        <v>0</v>
      </c>
    </row>
    <row r="233" spans="1:6" x14ac:dyDescent="0.25">
      <c r="A233" s="16" t="s">
        <v>229</v>
      </c>
      <c r="B233" s="25">
        <v>0</v>
      </c>
      <c r="C233" s="224">
        <v>0</v>
      </c>
      <c r="D233" s="25">
        <v>0</v>
      </c>
      <c r="E233" s="25">
        <v>0</v>
      </c>
    </row>
    <row r="234" spans="1:6" x14ac:dyDescent="0.25">
      <c r="A234" s="16"/>
      <c r="B234" s="16"/>
      <c r="C234" s="22"/>
      <c r="D234" s="16"/>
      <c r="E234" s="16"/>
      <c r="F234" s="11">
        <v>0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54" t="s">
        <v>400</v>
      </c>
      <c r="C236" s="354"/>
      <c r="D236" s="30"/>
      <c r="E236" s="30"/>
    </row>
    <row r="237" spans="1:6" x14ac:dyDescent="0.25">
      <c r="A237" s="43" t="s">
        <v>400</v>
      </c>
      <c r="B237" s="30"/>
      <c r="C237" s="348">
        <v>0</v>
      </c>
      <c r="D237" s="32">
        <v>0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348">
        <v>0</v>
      </c>
      <c r="D239" s="16"/>
      <c r="E239" s="16"/>
    </row>
    <row r="240" spans="1:6" x14ac:dyDescent="0.25">
      <c r="A240" s="16" t="s">
        <v>403</v>
      </c>
      <c r="B240" s="35" t="s">
        <v>299</v>
      </c>
      <c r="C240" s="348">
        <v>0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5">
        <v>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5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5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5">
        <v>0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0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5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5">
        <v>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5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0</v>
      </c>
      <c r="E252" s="16">
        <v>831153</v>
      </c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5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5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0</v>
      </c>
      <c r="E258" s="350">
        <v>0</v>
      </c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348">
        <v>0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5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348">
        <v>0</v>
      </c>
      <c r="D268" s="16"/>
      <c r="E268" s="16"/>
    </row>
    <row r="269" spans="1:5" x14ac:dyDescent="0.25">
      <c r="A269" s="16" t="s">
        <v>423</v>
      </c>
      <c r="B269" s="35" t="s">
        <v>299</v>
      </c>
      <c r="C269" s="348">
        <v>0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5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348">
        <v>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5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348">
        <v>0</v>
      </c>
      <c r="D273" s="16"/>
      <c r="E273" s="16"/>
    </row>
    <row r="274" spans="1:5" x14ac:dyDescent="0.25">
      <c r="A274" s="16" t="s">
        <v>428</v>
      </c>
      <c r="B274" s="35" t="s">
        <v>299</v>
      </c>
      <c r="C274" s="348">
        <v>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348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0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348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5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348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348">
        <v>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348">
        <v>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348">
        <v>0</v>
      </c>
      <c r="D285" s="16"/>
      <c r="E285" s="16"/>
    </row>
    <row r="286" spans="1:5" x14ac:dyDescent="0.25">
      <c r="A286" s="16" t="s">
        <v>435</v>
      </c>
      <c r="B286" s="35" t="s">
        <v>299</v>
      </c>
      <c r="C286" s="348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348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348">
        <v>0</v>
      </c>
      <c r="D288" s="16"/>
      <c r="E288" s="16"/>
    </row>
    <row r="289" spans="1:5" x14ac:dyDescent="0.25">
      <c r="A289" s="16" t="s">
        <v>396</v>
      </c>
      <c r="B289" s="35" t="s">
        <v>299</v>
      </c>
      <c r="C289" s="348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348">
        <v>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0</v>
      </c>
      <c r="E291" s="16"/>
    </row>
    <row r="292" spans="1:5" x14ac:dyDescent="0.25">
      <c r="A292" s="16" t="s">
        <v>439</v>
      </c>
      <c r="B292" s="35" t="s">
        <v>299</v>
      </c>
      <c r="C292" s="348">
        <v>0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0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5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5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5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5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348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5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348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5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0</v>
      </c>
      <c r="E308" s="16"/>
    </row>
    <row r="309" spans="1:6" x14ac:dyDescent="0.25">
      <c r="A309" s="16"/>
      <c r="B309" s="16"/>
      <c r="C309" s="22"/>
      <c r="D309" s="16"/>
      <c r="E309" s="16"/>
      <c r="F309" s="11">
        <v>0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5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348">
        <v>0</v>
      </c>
      <c r="D315" s="16"/>
      <c r="E315" s="16"/>
    </row>
    <row r="316" spans="1:6" x14ac:dyDescent="0.25">
      <c r="A316" s="16" t="s">
        <v>457</v>
      </c>
      <c r="B316" s="35" t="s">
        <v>299</v>
      </c>
      <c r="C316" s="348">
        <v>0</v>
      </c>
      <c r="D316" s="16"/>
      <c r="E316" s="16"/>
    </row>
    <row r="317" spans="1:6" x14ac:dyDescent="0.25">
      <c r="A317" s="16" t="s">
        <v>458</v>
      </c>
      <c r="B317" s="35" t="s">
        <v>299</v>
      </c>
      <c r="C317" s="348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348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348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5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5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348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348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0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5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5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348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5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5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5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348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348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1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7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348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0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351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352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352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352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352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352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0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348">
        <v>58855352</v>
      </c>
      <c r="D358" s="16"/>
      <c r="E358" s="16"/>
    </row>
    <row r="359" spans="1:5" x14ac:dyDescent="0.25">
      <c r="A359" s="16" t="s">
        <v>493</v>
      </c>
      <c r="B359" s="35" t="s">
        <v>299</v>
      </c>
      <c r="C359" s="348">
        <v>225366555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284221907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348">
        <v>1891243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348">
        <v>171694411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348">
        <v>915193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5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174500847</v>
      </c>
      <c r="E366" s="16"/>
    </row>
    <row r="367" spans="1:5" x14ac:dyDescent="0.25">
      <c r="A367" s="16" t="s">
        <v>499</v>
      </c>
      <c r="B367" s="16"/>
      <c r="C367" s="22"/>
      <c r="D367" s="25">
        <v>109721060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1">
        <v>446020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1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1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1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1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1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1">
        <v>323919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1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1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1">
        <v>485298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348">
        <v>549856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1805093</v>
      </c>
      <c r="E381" s="25"/>
      <c r="F381" s="47"/>
    </row>
    <row r="382" spans="1:6" x14ac:dyDescent="0.25">
      <c r="A382" s="43" t="s">
        <v>514</v>
      </c>
      <c r="B382" s="35" t="s">
        <v>299</v>
      </c>
      <c r="C382" s="348">
        <v>5999330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7804423</v>
      </c>
      <c r="E383" s="16"/>
    </row>
    <row r="384" spans="1:6" x14ac:dyDescent="0.25">
      <c r="A384" s="16" t="s">
        <v>516</v>
      </c>
      <c r="B384" s="16"/>
      <c r="C384" s="22"/>
      <c r="D384" s="25">
        <v>117525483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348">
        <v>52934658</v>
      </c>
      <c r="D389" s="16"/>
      <c r="E389" s="16"/>
    </row>
    <row r="390" spans="1:5" x14ac:dyDescent="0.25">
      <c r="A390" s="16" t="s">
        <v>10</v>
      </c>
      <c r="B390" s="35" t="s">
        <v>299</v>
      </c>
      <c r="C390" s="348">
        <v>11648525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348">
        <v>8183959</v>
      </c>
      <c r="D391" s="16"/>
      <c r="E391" s="16"/>
    </row>
    <row r="392" spans="1:5" x14ac:dyDescent="0.25">
      <c r="A392" s="16" t="s">
        <v>519</v>
      </c>
      <c r="B392" s="35" t="s">
        <v>299</v>
      </c>
      <c r="C392" s="348">
        <v>20940771</v>
      </c>
      <c r="D392" s="16"/>
      <c r="E392" s="16"/>
    </row>
    <row r="393" spans="1:5" x14ac:dyDescent="0.25">
      <c r="A393" s="16" t="s">
        <v>520</v>
      </c>
      <c r="B393" s="35" t="s">
        <v>299</v>
      </c>
      <c r="C393" s="348">
        <v>1184925.4931493178</v>
      </c>
      <c r="D393" s="16"/>
      <c r="E393" s="16"/>
    </row>
    <row r="394" spans="1:5" x14ac:dyDescent="0.25">
      <c r="A394" s="16" t="s">
        <v>521</v>
      </c>
      <c r="B394" s="35" t="s">
        <v>299</v>
      </c>
      <c r="C394" s="348">
        <v>4825844.791610009</v>
      </c>
      <c r="D394" s="16"/>
      <c r="E394" s="16"/>
    </row>
    <row r="395" spans="1:5" x14ac:dyDescent="0.25">
      <c r="A395" s="16" t="s">
        <v>15</v>
      </c>
      <c r="B395" s="35" t="s">
        <v>299</v>
      </c>
      <c r="C395" s="348">
        <v>5343549</v>
      </c>
      <c r="D395" s="16"/>
      <c r="E395" s="16"/>
    </row>
    <row r="396" spans="1:5" x14ac:dyDescent="0.25">
      <c r="A396" s="16" t="s">
        <v>522</v>
      </c>
      <c r="B396" s="35" t="s">
        <v>299</v>
      </c>
      <c r="C396" s="348">
        <v>314921</v>
      </c>
      <c r="D396" s="16"/>
      <c r="E396" s="16"/>
    </row>
    <row r="397" spans="1:5" x14ac:dyDescent="0.25">
      <c r="A397" s="16" t="s">
        <v>523</v>
      </c>
      <c r="B397" s="35" t="s">
        <v>299</v>
      </c>
      <c r="C397" s="348">
        <v>1790300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348">
        <v>382512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5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1">
        <v>143514.89671193392</v>
      </c>
      <c r="D401" s="25">
        <v>0</v>
      </c>
      <c r="E401" s="16"/>
    </row>
    <row r="402" spans="1:9" x14ac:dyDescent="0.25">
      <c r="A402" s="26" t="s">
        <v>270</v>
      </c>
      <c r="B402" s="32" t="s">
        <v>299</v>
      </c>
      <c r="C402" s="291">
        <v>4480596.7222130178</v>
      </c>
      <c r="D402" s="25">
        <v>0</v>
      </c>
      <c r="E402" s="16"/>
    </row>
    <row r="403" spans="1:9" x14ac:dyDescent="0.25">
      <c r="A403" s="26" t="s">
        <v>527</v>
      </c>
      <c r="B403" s="32" t="s">
        <v>299</v>
      </c>
      <c r="C403" s="291">
        <v>1754383.0505170699</v>
      </c>
      <c r="D403" s="25">
        <v>0</v>
      </c>
      <c r="E403" s="16"/>
    </row>
    <row r="404" spans="1:9" x14ac:dyDescent="0.25">
      <c r="A404" s="26" t="s">
        <v>272</v>
      </c>
      <c r="B404" s="32" t="s">
        <v>299</v>
      </c>
      <c r="C404" s="291">
        <v>805716.28072146082</v>
      </c>
      <c r="D404" s="25">
        <v>0</v>
      </c>
      <c r="E404" s="16"/>
    </row>
    <row r="405" spans="1:9" x14ac:dyDescent="0.25">
      <c r="A405" s="26" t="s">
        <v>273</v>
      </c>
      <c r="B405" s="32" t="s">
        <v>299</v>
      </c>
      <c r="C405" s="291">
        <v>290582.33871646068</v>
      </c>
      <c r="D405" s="25">
        <v>0</v>
      </c>
      <c r="E405" s="16"/>
    </row>
    <row r="406" spans="1:9" x14ac:dyDescent="0.25">
      <c r="A406" s="26" t="s">
        <v>274</v>
      </c>
      <c r="B406" s="32" t="s">
        <v>299</v>
      </c>
      <c r="C406" s="291">
        <v>205457.6020020424</v>
      </c>
      <c r="D406" s="25">
        <v>0</v>
      </c>
      <c r="E406" s="16"/>
    </row>
    <row r="407" spans="1:9" x14ac:dyDescent="0.25">
      <c r="A407" s="26" t="s">
        <v>275</v>
      </c>
      <c r="B407" s="32" t="s">
        <v>299</v>
      </c>
      <c r="C407" s="291">
        <v>563887.02751956205</v>
      </c>
      <c r="D407" s="25">
        <v>0</v>
      </c>
      <c r="E407" s="16"/>
    </row>
    <row r="408" spans="1:9" x14ac:dyDescent="0.25">
      <c r="A408" s="26" t="s">
        <v>276</v>
      </c>
      <c r="B408" s="32" t="s">
        <v>299</v>
      </c>
      <c r="C408" s="291">
        <v>1321569.1607130989</v>
      </c>
      <c r="D408" s="25">
        <v>0</v>
      </c>
      <c r="E408" s="16"/>
    </row>
    <row r="409" spans="1:9" x14ac:dyDescent="0.25">
      <c r="A409" s="26" t="s">
        <v>277</v>
      </c>
      <c r="B409" s="32" t="s">
        <v>299</v>
      </c>
      <c r="C409" s="291">
        <v>-67711.562858750243</v>
      </c>
      <c r="D409" s="25">
        <v>0</v>
      </c>
      <c r="E409" s="16"/>
    </row>
    <row r="410" spans="1:9" x14ac:dyDescent="0.25">
      <c r="A410" s="26" t="s">
        <v>278</v>
      </c>
      <c r="B410" s="32" t="s">
        <v>299</v>
      </c>
      <c r="C410" s="291">
        <v>90691.134735098822</v>
      </c>
      <c r="D410" s="25">
        <v>0</v>
      </c>
      <c r="E410" s="16"/>
    </row>
    <row r="411" spans="1:9" x14ac:dyDescent="0.25">
      <c r="A411" s="26" t="s">
        <v>279</v>
      </c>
      <c r="B411" s="32" t="s">
        <v>299</v>
      </c>
      <c r="C411" s="291">
        <v>1005318.2567771638</v>
      </c>
      <c r="D411" s="25">
        <v>0</v>
      </c>
      <c r="E411" s="16"/>
    </row>
    <row r="412" spans="1:9" x14ac:dyDescent="0.25">
      <c r="A412" s="26" t="s">
        <v>280</v>
      </c>
      <c r="B412" s="32" t="s">
        <v>299</v>
      </c>
      <c r="C412" s="291">
        <v>493665.7926315947</v>
      </c>
      <c r="D412" s="25">
        <v>0</v>
      </c>
      <c r="E412" s="16"/>
    </row>
    <row r="413" spans="1:9" x14ac:dyDescent="0.25">
      <c r="A413" s="26" t="s">
        <v>281</v>
      </c>
      <c r="B413" s="32" t="s">
        <v>299</v>
      </c>
      <c r="C413" s="291">
        <v>0</v>
      </c>
      <c r="D413" s="25">
        <v>0</v>
      </c>
      <c r="E413" s="16"/>
    </row>
    <row r="414" spans="1:9" x14ac:dyDescent="0.25">
      <c r="A414" s="26" t="s">
        <v>282</v>
      </c>
      <c r="B414" s="32" t="s">
        <v>299</v>
      </c>
      <c r="C414" s="348">
        <v>357727.01484091958</v>
      </c>
      <c r="D414" s="25">
        <v>0</v>
      </c>
      <c r="E414" s="16"/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11445397.71524067</v>
      </c>
      <c r="E415" s="16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118995362.99999999</v>
      </c>
      <c r="E416" s="16"/>
    </row>
    <row r="417" spans="1:13" x14ac:dyDescent="0.25">
      <c r="A417" s="25" t="s">
        <v>530</v>
      </c>
      <c r="B417" s="16"/>
      <c r="C417" s="22"/>
      <c r="D417" s="25">
        <v>-1469879.9999999851</v>
      </c>
      <c r="E417" s="16"/>
    </row>
    <row r="418" spans="1:13" x14ac:dyDescent="0.25">
      <c r="A418" s="25" t="s">
        <v>531</v>
      </c>
      <c r="B418" s="16"/>
      <c r="C418" s="348">
        <v>2640530</v>
      </c>
      <c r="D418" s="25">
        <v>0</v>
      </c>
      <c r="E418" s="16"/>
    </row>
    <row r="419" spans="1:13" x14ac:dyDescent="0.25">
      <c r="A419" s="46" t="s">
        <v>532</v>
      </c>
      <c r="B419" s="35" t="s">
        <v>299</v>
      </c>
      <c r="C419" s="291">
        <v>0</v>
      </c>
      <c r="D419" s="25">
        <v>0</v>
      </c>
      <c r="E419" s="16"/>
    </row>
    <row r="420" spans="1:13" x14ac:dyDescent="0.25">
      <c r="A420" s="48" t="s">
        <v>533</v>
      </c>
      <c r="B420" s="16"/>
      <c r="C420" s="16"/>
      <c r="D420" s="25">
        <v>2640530</v>
      </c>
      <c r="E420" s="16"/>
      <c r="F420" s="11">
        <v>2640530</v>
      </c>
    </row>
    <row r="421" spans="1:13" x14ac:dyDescent="0.25">
      <c r="A421" s="25" t="s">
        <v>534</v>
      </c>
      <c r="B421" s="16"/>
      <c r="C421" s="22"/>
      <c r="D421" s="25">
        <v>1170650.0000000149</v>
      </c>
      <c r="E421" s="16"/>
      <c r="F421" s="50"/>
    </row>
    <row r="422" spans="1:13" x14ac:dyDescent="0.25">
      <c r="A422" s="25" t="s">
        <v>535</v>
      </c>
      <c r="B422" s="35" t="s">
        <v>299</v>
      </c>
      <c r="C422" s="295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5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1170650.0000000149</v>
      </c>
      <c r="E424" s="16"/>
    </row>
    <row r="426" spans="1:13" ht="29.1" customHeight="1" x14ac:dyDescent="0.25">
      <c r="A426" s="356" t="s">
        <v>538</v>
      </c>
      <c r="B426" s="356"/>
      <c r="C426" s="356"/>
      <c r="D426" s="356"/>
      <c r="E426" s="35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539</v>
      </c>
      <c r="D612" s="216">
        <f>CE90-(BE90+CD90)</f>
        <v>216151</v>
      </c>
      <c r="E612" s="218">
        <f>SUM(C624:D647)+SUM(C668:D713)</f>
        <v>108621703.94561219</v>
      </c>
      <c r="F612" s="218">
        <f>CE64-(AX64+BD64+BE64+BG64+BJ64+BN64+BP64+BQ64+CB64+CC64+CD64)</f>
        <v>20406396</v>
      </c>
      <c r="G612" s="216">
        <f>CE91-(AX91+AY91+BD91+BE91+BG91+BJ91+BN91+BP91+BQ91+CB91+CC91+CD91)</f>
        <v>24495.239999999998</v>
      </c>
      <c r="H612" s="221">
        <f>CE60-(AX60+AY60+AZ60+BD60+BE60+BG60+BJ60+BN60+BO60+BP60+BQ60+BR60+CB60+CC60+CD60)</f>
        <v>456.46000000000015</v>
      </c>
      <c r="I612" s="216">
        <f>CE92-(AX92+AY92+AZ92+BD92+BE92+BF92+BG92+BJ92+BN92+BO92+BP92+BQ92+BR92+CB92+CC92+CD92)</f>
        <v>130850</v>
      </c>
      <c r="J612" s="216">
        <f>CE93-(AX93+AY93+AZ93+BA93+BD93+BE93+BF93+BG93+BJ93+BN93+BO93+BP93+BQ93+BR93+CB93+CC93+CD93)</f>
        <v>517644.81999999995</v>
      </c>
      <c r="K612" s="216">
        <f>CE89-(AW89+AX89+AY89+AZ89+BA89+BB89+BC89+BD89+BE89+BF89+BG89+BH89+BI89+BJ89+BK89+BL89+BM89+BN89+BO89+BP89+BQ89+BR89+BS89+BT89+BU89+BV89+BW89+BX89+CB89+CC89+CD89)</f>
        <v>0</v>
      </c>
      <c r="L612" s="222">
        <f>CE94-(AW94+AX94+AY94+AZ94+BA94+BB94+BC94+BD94+BE94+BF94+BG94+BH94+BI94+BJ94+BK94+BL94+BM94+BN94+BO94+BP94+BQ94+BR94+BS94+BT94+BU94+BV94+BW94+BX94+BY94+BZ94+CA94+CB94+CC94+CD94)</f>
        <v>118.25000000000003</v>
      </c>
    </row>
    <row r="613" spans="1:14" s="202" customFormat="1" ht="12.6" customHeight="1" x14ac:dyDescent="0.2">
      <c r="A613" s="211"/>
      <c r="C613" s="209" t="s">
        <v>540</v>
      </c>
      <c r="D613" s="217" t="s">
        <v>541</v>
      </c>
      <c r="E613" s="219" t="s">
        <v>542</v>
      </c>
      <c r="F613" s="220" t="s">
        <v>543</v>
      </c>
      <c r="G613" s="217" t="s">
        <v>544</v>
      </c>
      <c r="H613" s="220" t="s">
        <v>545</v>
      </c>
      <c r="I613" s="217" t="s">
        <v>546</v>
      </c>
      <c r="J613" s="217" t="s">
        <v>547</v>
      </c>
      <c r="K613" s="209" t="s">
        <v>548</v>
      </c>
      <c r="L613" s="210" t="s">
        <v>549</v>
      </c>
    </row>
    <row r="614" spans="1:14" s="202" customFormat="1" ht="12.6" customHeight="1" x14ac:dyDescent="0.2">
      <c r="A614" s="211">
        <v>8430</v>
      </c>
      <c r="B614" s="210" t="s">
        <v>166</v>
      </c>
      <c r="C614" s="216">
        <f>BE85</f>
        <v>2518848.184285122</v>
      </c>
      <c r="D614" s="216"/>
      <c r="E614" s="218"/>
      <c r="F614" s="218"/>
      <c r="G614" s="216"/>
      <c r="H614" s="218"/>
      <c r="I614" s="216"/>
      <c r="J614" s="216"/>
      <c r="N614" s="212" t="s">
        <v>550</v>
      </c>
    </row>
    <row r="615" spans="1:14" s="202" customFormat="1" ht="12.6" customHeight="1" x14ac:dyDescent="0.2">
      <c r="A615" s="211"/>
      <c r="B615" s="210" t="s">
        <v>551</v>
      </c>
      <c r="C615" s="216">
        <f>CD69-CD84</f>
        <v>71737</v>
      </c>
      <c r="D615" s="216">
        <f>SUM(C614:C615)</f>
        <v>2590585.184285122</v>
      </c>
      <c r="E615" s="218"/>
      <c r="F615" s="218"/>
      <c r="G615" s="216"/>
      <c r="H615" s="218"/>
      <c r="I615" s="216"/>
      <c r="J615" s="216"/>
      <c r="N615" s="212" t="s">
        <v>552</v>
      </c>
    </row>
    <row r="616" spans="1:14" s="202" customFormat="1" ht="12.6" customHeight="1" x14ac:dyDescent="0.2">
      <c r="A616" s="211">
        <v>8310</v>
      </c>
      <c r="B616" s="215" t="s">
        <v>553</v>
      </c>
      <c r="C616" s="216">
        <f>AX85</f>
        <v>190160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554</v>
      </c>
    </row>
    <row r="617" spans="1:14" s="202" customFormat="1" ht="12.6" customHeight="1" x14ac:dyDescent="0.2">
      <c r="A617" s="211">
        <v>8510</v>
      </c>
      <c r="B617" s="215" t="s">
        <v>171</v>
      </c>
      <c r="C617" s="216">
        <f>BJ85</f>
        <v>967403.83541374619</v>
      </c>
      <c r="D617" s="216">
        <f>(D615/D612)*BJ90</f>
        <v>14873.473699857213</v>
      </c>
      <c r="E617" s="218"/>
      <c r="F617" s="218"/>
      <c r="G617" s="216"/>
      <c r="H617" s="218"/>
      <c r="I617" s="216"/>
      <c r="J617" s="216"/>
      <c r="N617" s="212" t="s">
        <v>555</v>
      </c>
    </row>
    <row r="618" spans="1:14" s="202" customFormat="1" ht="12.6" customHeight="1" x14ac:dyDescent="0.2">
      <c r="A618" s="211">
        <v>8470</v>
      </c>
      <c r="B618" s="215" t="s">
        <v>556</v>
      </c>
      <c r="C618" s="216">
        <f>BG85</f>
        <v>0</v>
      </c>
      <c r="D618" s="216">
        <f>(D615/D612)*BG90</f>
        <v>0</v>
      </c>
      <c r="E618" s="218"/>
      <c r="F618" s="218"/>
      <c r="G618" s="216"/>
      <c r="H618" s="218"/>
      <c r="I618" s="216"/>
      <c r="J618" s="216"/>
      <c r="N618" s="212" t="s">
        <v>557</v>
      </c>
    </row>
    <row r="619" spans="1:14" s="202" customFormat="1" ht="12.6" customHeight="1" x14ac:dyDescent="0.2">
      <c r="A619" s="211">
        <v>8610</v>
      </c>
      <c r="B619" s="215" t="s">
        <v>558</v>
      </c>
      <c r="C619" s="216">
        <f>BN85</f>
        <v>2078501</v>
      </c>
      <c r="D619" s="216">
        <f>(D615/D612)*BN90</f>
        <v>19499.711289015057</v>
      </c>
      <c r="E619" s="218"/>
      <c r="F619" s="218"/>
      <c r="G619" s="216"/>
      <c r="H619" s="218"/>
      <c r="I619" s="216"/>
      <c r="J619" s="216"/>
      <c r="N619" s="212" t="s">
        <v>559</v>
      </c>
    </row>
    <row r="620" spans="1:14" s="202" customFormat="1" ht="12.6" customHeight="1" x14ac:dyDescent="0.2">
      <c r="A620" s="211">
        <v>8790</v>
      </c>
      <c r="B620" s="215" t="s">
        <v>560</v>
      </c>
      <c r="C620" s="216">
        <f>CC85</f>
        <v>2758864.9780162079</v>
      </c>
      <c r="D620" s="216">
        <f>(D615/D612)*CC90</f>
        <v>548436.87067322002</v>
      </c>
      <c r="E620" s="218"/>
      <c r="F620" s="218"/>
      <c r="G620" s="216"/>
      <c r="H620" s="218"/>
      <c r="I620" s="216"/>
      <c r="J620" s="216"/>
      <c r="N620" s="212" t="s">
        <v>561</v>
      </c>
    </row>
    <row r="621" spans="1:14" s="202" customFormat="1" ht="12.6" customHeight="1" x14ac:dyDescent="0.2">
      <c r="A621" s="211">
        <v>8630</v>
      </c>
      <c r="B621" s="215" t="s">
        <v>562</v>
      </c>
      <c r="C621" s="216">
        <f>BP85</f>
        <v>609549</v>
      </c>
      <c r="D621" s="216">
        <f>(D615/D612)*BP90</f>
        <v>1546.074220210782</v>
      </c>
      <c r="E621" s="218"/>
      <c r="F621" s="218"/>
      <c r="G621" s="216"/>
      <c r="H621" s="218"/>
      <c r="I621" s="216"/>
      <c r="J621" s="216"/>
      <c r="N621" s="212" t="s">
        <v>563</v>
      </c>
    </row>
    <row r="622" spans="1:14" s="202" customFormat="1" ht="12.6" customHeight="1" x14ac:dyDescent="0.2">
      <c r="A622" s="211">
        <v>8770</v>
      </c>
      <c r="B622" s="210" t="s">
        <v>564</v>
      </c>
      <c r="C622" s="216">
        <f>CB85</f>
        <v>52206</v>
      </c>
      <c r="D622" s="216">
        <f>(D615/D612)*CB90</f>
        <v>7706.4009581049058</v>
      </c>
      <c r="E622" s="218"/>
      <c r="F622" s="218"/>
      <c r="G622" s="216"/>
      <c r="H622" s="218"/>
      <c r="I622" s="216"/>
      <c r="J622" s="216"/>
      <c r="N622" s="212" t="s">
        <v>565</v>
      </c>
    </row>
    <row r="623" spans="1:14" s="202" customFormat="1" ht="12.6" customHeight="1" x14ac:dyDescent="0.2">
      <c r="A623" s="211">
        <v>8640</v>
      </c>
      <c r="B623" s="215" t="s">
        <v>566</v>
      </c>
      <c r="C623" s="216">
        <f>BQ85</f>
        <v>0</v>
      </c>
      <c r="D623" s="216">
        <f>(D615/D612)*BQ90</f>
        <v>0</v>
      </c>
      <c r="E623" s="218">
        <f>SUM(C616:D623)</f>
        <v>7248747.3442703625</v>
      </c>
      <c r="F623" s="218"/>
      <c r="G623" s="216"/>
      <c r="H623" s="218"/>
      <c r="I623" s="216"/>
      <c r="J623" s="216"/>
      <c r="N623" s="212" t="s">
        <v>567</v>
      </c>
    </row>
    <row r="624" spans="1:14" s="202" customFormat="1" ht="12.6" customHeight="1" x14ac:dyDescent="0.2">
      <c r="A624" s="211">
        <v>8420</v>
      </c>
      <c r="B624" s="215" t="s">
        <v>165</v>
      </c>
      <c r="C624" s="216">
        <f>BD85</f>
        <v>720922.85534820461</v>
      </c>
      <c r="D624" s="216">
        <f>(D615/D612)*BD90</f>
        <v>57420.477434339977</v>
      </c>
      <c r="E624" s="218">
        <f>(E623/E612)*SUM(C624:D624)</f>
        <v>51941.867614809446</v>
      </c>
      <c r="F624" s="218">
        <f>SUM(C624:E624)</f>
        <v>830285.20039735397</v>
      </c>
      <c r="G624" s="216"/>
      <c r="H624" s="218"/>
      <c r="I624" s="216"/>
      <c r="J624" s="216"/>
      <c r="N624" s="212" t="s">
        <v>568</v>
      </c>
    </row>
    <row r="625" spans="1:14" s="202" customFormat="1" ht="12.6" customHeight="1" x14ac:dyDescent="0.2">
      <c r="A625" s="211">
        <v>8320</v>
      </c>
      <c r="B625" s="215" t="s">
        <v>161</v>
      </c>
      <c r="C625" s="216">
        <f>AY85</f>
        <v>1479100.1356544062</v>
      </c>
      <c r="D625" s="216">
        <f>(D615/D612)*AY90</f>
        <v>50361.270335858186</v>
      </c>
      <c r="E625" s="218">
        <f>(E623/E612)*SUM(C625:D625)</f>
        <v>102066.88812750662</v>
      </c>
      <c r="F625" s="218">
        <f>(F624/F612)*AY64</f>
        <v>22516.176688107633</v>
      </c>
      <c r="G625" s="216">
        <f>SUM(C625:F625)</f>
        <v>1654044.4708058788</v>
      </c>
      <c r="H625" s="218"/>
      <c r="I625" s="216"/>
      <c r="J625" s="216"/>
      <c r="N625" s="212" t="s">
        <v>569</v>
      </c>
    </row>
    <row r="626" spans="1:14" s="202" customFormat="1" ht="12.6" customHeight="1" x14ac:dyDescent="0.2">
      <c r="A626" s="211">
        <v>8650</v>
      </c>
      <c r="B626" s="215" t="s">
        <v>178</v>
      </c>
      <c r="C626" s="216">
        <f>BR85</f>
        <v>1013043.9386723657</v>
      </c>
      <c r="D626" s="216">
        <f>(D615/D612)*BR90</f>
        <v>14298.190269081108</v>
      </c>
      <c r="E626" s="218">
        <f>(E623/E612)*SUM(C626:D626)</f>
        <v>68558.522452843506</v>
      </c>
      <c r="F626" s="218">
        <f>(F624/F612)*BR64</f>
        <v>387.99598277859388</v>
      </c>
      <c r="G626" s="216">
        <f>(G625/G612)*BR91</f>
        <v>0</v>
      </c>
      <c r="H626" s="218"/>
      <c r="I626" s="216"/>
      <c r="J626" s="216"/>
      <c r="N626" s="212" t="s">
        <v>570</v>
      </c>
    </row>
    <row r="627" spans="1:14" s="202" customFormat="1" ht="12.6" customHeight="1" x14ac:dyDescent="0.2">
      <c r="A627" s="211">
        <v>8620</v>
      </c>
      <c r="B627" s="210" t="s">
        <v>571</v>
      </c>
      <c r="C627" s="216">
        <f>BO85</f>
        <v>235791</v>
      </c>
      <c r="D627" s="216">
        <f>(D615/D612)*BO90</f>
        <v>0</v>
      </c>
      <c r="E627" s="218">
        <f>(E623/E612)*SUM(C627:D627)</f>
        <v>15735.247404226497</v>
      </c>
      <c r="F627" s="218">
        <f>(F624/F612)*BO64</f>
        <v>998.59326817691169</v>
      </c>
      <c r="G627" s="216">
        <f>(G625/G612)*BO91</f>
        <v>0</v>
      </c>
      <c r="H627" s="218"/>
      <c r="I627" s="216"/>
      <c r="J627" s="216"/>
      <c r="N627" s="212" t="s">
        <v>572</v>
      </c>
    </row>
    <row r="628" spans="1:14" s="202" customFormat="1" ht="12.6" customHeight="1" x14ac:dyDescent="0.2">
      <c r="A628" s="211">
        <v>8330</v>
      </c>
      <c r="B628" s="215" t="s">
        <v>162</v>
      </c>
      <c r="C628" s="216">
        <f>AZ85</f>
        <v>0</v>
      </c>
      <c r="D628" s="216">
        <f>(D615/D612)*AZ90</f>
        <v>0</v>
      </c>
      <c r="E628" s="218">
        <f>(E623/E612)*SUM(C628:D628)</f>
        <v>0</v>
      </c>
      <c r="F628" s="218">
        <f>(F624/F612)*AZ64</f>
        <v>0</v>
      </c>
      <c r="G628" s="216">
        <f>(G625/G612)*AZ91</f>
        <v>0</v>
      </c>
      <c r="H628" s="218">
        <f>SUM(C626:G628)</f>
        <v>1348813.4880494724</v>
      </c>
      <c r="I628" s="216"/>
      <c r="J628" s="216"/>
      <c r="N628" s="212" t="s">
        <v>573</v>
      </c>
    </row>
    <row r="629" spans="1:14" s="202" customFormat="1" ht="12.6" customHeight="1" x14ac:dyDescent="0.2">
      <c r="A629" s="211">
        <v>8460</v>
      </c>
      <c r="B629" s="215" t="s">
        <v>167</v>
      </c>
      <c r="C629" s="216">
        <f>BF85</f>
        <v>1974919.933077916</v>
      </c>
      <c r="D629" s="216">
        <f>(D615/D612)*BF90</f>
        <v>28680.276038483731</v>
      </c>
      <c r="E629" s="218">
        <f>(E623/E612)*SUM(C629:D629)</f>
        <v>133708.00831925942</v>
      </c>
      <c r="F629" s="218">
        <f>(F624/F612)*BF64</f>
        <v>10618.989466170557</v>
      </c>
      <c r="G629" s="216">
        <f>(G625/G612)*BF91</f>
        <v>0</v>
      </c>
      <c r="H629" s="218">
        <f>(H628/H612)*BF60</f>
        <v>56734.914276278017</v>
      </c>
      <c r="I629" s="216">
        <f>SUM(C629:H629)</f>
        <v>2204662.1211781083</v>
      </c>
      <c r="J629" s="216"/>
      <c r="N629" s="212" t="s">
        <v>574</v>
      </c>
    </row>
    <row r="630" spans="1:14" s="202" customFormat="1" ht="12.6" customHeight="1" x14ac:dyDescent="0.2">
      <c r="A630" s="211">
        <v>8350</v>
      </c>
      <c r="B630" s="215" t="s">
        <v>575</v>
      </c>
      <c r="C630" s="216">
        <f>BA85</f>
        <v>340281.11314292892</v>
      </c>
      <c r="D630" s="216">
        <f>(D615/D612)*BA90</f>
        <v>3439.7155131821273</v>
      </c>
      <c r="E630" s="218">
        <f>(E623/E612)*SUM(C630:D630)</f>
        <v>22937.823228578069</v>
      </c>
      <c r="F630" s="218">
        <f>(F624/F612)*BA64</f>
        <v>0</v>
      </c>
      <c r="G630" s="216">
        <f>(G625/G612)*BA91</f>
        <v>0</v>
      </c>
      <c r="H630" s="218">
        <f>(H628/H612)*BA60</f>
        <v>0</v>
      </c>
      <c r="I630" s="216">
        <f>(I629/I612)*BA92</f>
        <v>0</v>
      </c>
      <c r="J630" s="216">
        <f>SUM(C630:I630)</f>
        <v>366658.65188468911</v>
      </c>
      <c r="N630" s="212" t="s">
        <v>576</v>
      </c>
    </row>
    <row r="631" spans="1:14" s="202" customFormat="1" ht="12.6" customHeight="1" x14ac:dyDescent="0.2">
      <c r="A631" s="211">
        <v>8200</v>
      </c>
      <c r="B631" s="215" t="s">
        <v>577</v>
      </c>
      <c r="C631" s="216">
        <f>AW85</f>
        <v>0</v>
      </c>
      <c r="D631" s="216">
        <f>(D615/D612)*AW90</f>
        <v>0</v>
      </c>
      <c r="E631" s="218">
        <f>(E623/E612)*SUM(C631:D631)</f>
        <v>0</v>
      </c>
      <c r="F631" s="218">
        <f>(F624/F612)*AW64</f>
        <v>0</v>
      </c>
      <c r="G631" s="216">
        <f>(G625/G612)*AW91</f>
        <v>0</v>
      </c>
      <c r="H631" s="218">
        <f>(H628/H612)*AW60</f>
        <v>0</v>
      </c>
      <c r="I631" s="216">
        <f>(I629/I612)*AW92</f>
        <v>0</v>
      </c>
      <c r="J631" s="216">
        <f>(J630/J612)*AW93</f>
        <v>0</v>
      </c>
      <c r="N631" s="212" t="s">
        <v>578</v>
      </c>
    </row>
    <row r="632" spans="1:14" s="202" customFormat="1" ht="12.6" customHeight="1" x14ac:dyDescent="0.2">
      <c r="A632" s="211">
        <v>8360</v>
      </c>
      <c r="B632" s="215" t="s">
        <v>579</v>
      </c>
      <c r="C632" s="216">
        <f>BB85</f>
        <v>0</v>
      </c>
      <c r="D632" s="216">
        <f>(D615/D612)*BB90</f>
        <v>0</v>
      </c>
      <c r="E632" s="218">
        <f>(E623/E612)*SUM(C632:D632)</f>
        <v>0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0</v>
      </c>
      <c r="J632" s="216">
        <f>(J630/J612)*BB93</f>
        <v>0</v>
      </c>
      <c r="N632" s="212" t="s">
        <v>580</v>
      </c>
    </row>
    <row r="633" spans="1:14" s="202" customFormat="1" ht="12.6" customHeight="1" x14ac:dyDescent="0.2">
      <c r="A633" s="211">
        <v>8370</v>
      </c>
      <c r="B633" s="215" t="s">
        <v>581</v>
      </c>
      <c r="C633" s="216">
        <f>BC85</f>
        <v>0</v>
      </c>
      <c r="D633" s="216">
        <f>(D615/D612)*BC90</f>
        <v>0</v>
      </c>
      <c r="E633" s="218">
        <f>(E623/E612)*SUM(C633:D633)</f>
        <v>0</v>
      </c>
      <c r="F633" s="218">
        <f>(F624/F612)*BC64</f>
        <v>0</v>
      </c>
      <c r="G633" s="216">
        <f>(G625/G612)*BC91</f>
        <v>0</v>
      </c>
      <c r="H633" s="218">
        <f>(H628/H612)*BC60</f>
        <v>0</v>
      </c>
      <c r="I633" s="216">
        <f>(I629/I612)*BC92</f>
        <v>0</v>
      </c>
      <c r="J633" s="216">
        <f>(J630/J612)*BC93</f>
        <v>0</v>
      </c>
      <c r="N633" s="212" t="s">
        <v>582</v>
      </c>
    </row>
    <row r="634" spans="1:14" s="202" customFormat="1" ht="12.6" customHeight="1" x14ac:dyDescent="0.2">
      <c r="A634" s="211">
        <v>8490</v>
      </c>
      <c r="B634" s="215" t="s">
        <v>583</v>
      </c>
      <c r="C634" s="216">
        <f>BI85</f>
        <v>0</v>
      </c>
      <c r="D634" s="216">
        <f>(D615/D612)*BI90</f>
        <v>0</v>
      </c>
      <c r="E634" s="218">
        <f>(E623/E612)*SUM(C634:D634)</f>
        <v>0</v>
      </c>
      <c r="F634" s="218">
        <f>(F624/F612)*BI64</f>
        <v>0</v>
      </c>
      <c r="G634" s="216">
        <f>(G625/G612)*BI91</f>
        <v>0</v>
      </c>
      <c r="H634" s="218">
        <f>(H628/H612)*BI60</f>
        <v>0</v>
      </c>
      <c r="I634" s="216">
        <f>(I629/I612)*BI92</f>
        <v>0</v>
      </c>
      <c r="J634" s="216">
        <f>(J630/J612)*BI93</f>
        <v>0</v>
      </c>
      <c r="N634" s="212" t="s">
        <v>584</v>
      </c>
    </row>
    <row r="635" spans="1:14" s="202" customFormat="1" ht="12.6" customHeight="1" x14ac:dyDescent="0.2">
      <c r="A635" s="211">
        <v>8530</v>
      </c>
      <c r="B635" s="215" t="s">
        <v>585</v>
      </c>
      <c r="C635" s="216">
        <f>BK85</f>
        <v>2369003.2216744558</v>
      </c>
      <c r="D635" s="216">
        <f>(D615/D612)*BK90</f>
        <v>41252.616015236526</v>
      </c>
      <c r="E635" s="218">
        <f>(E623/E612)*SUM(C635:D635)</f>
        <v>160845.71469448999</v>
      </c>
      <c r="F635" s="218">
        <f>(F624/F612)*BK64</f>
        <v>723.09821790490457</v>
      </c>
      <c r="G635" s="216">
        <f>(G625/G612)*BK91</f>
        <v>0</v>
      </c>
      <c r="H635" s="218">
        <f>(H628/H612)*BK60</f>
        <v>59394.363382978554</v>
      </c>
      <c r="I635" s="216">
        <f>(I629/I612)*BK92</f>
        <v>0</v>
      </c>
      <c r="J635" s="216">
        <f>(J630/J612)*BK93</f>
        <v>0</v>
      </c>
      <c r="N635" s="212" t="s">
        <v>586</v>
      </c>
    </row>
    <row r="636" spans="1:14" s="202" customFormat="1" ht="12.6" customHeight="1" x14ac:dyDescent="0.2">
      <c r="A636" s="211">
        <v>8480</v>
      </c>
      <c r="B636" s="215" t="s">
        <v>587</v>
      </c>
      <c r="C636" s="216">
        <f>BH85</f>
        <v>5422803.6648290353</v>
      </c>
      <c r="D636" s="216">
        <f>(D615/D612)*BH90</f>
        <v>21333.427224613893</v>
      </c>
      <c r="E636" s="218">
        <f>(E623/E612)*SUM(C636:D636)</f>
        <v>363308.3707435414</v>
      </c>
      <c r="F636" s="218">
        <f>(F624/F612)*BH64</f>
        <v>675.2090325304913</v>
      </c>
      <c r="G636" s="216">
        <f>(G625/G612)*BH91</f>
        <v>0</v>
      </c>
      <c r="H636" s="218">
        <f>(H628/H612)*BH60</f>
        <v>49347.555646554312</v>
      </c>
      <c r="I636" s="216">
        <f>(I629/I612)*BH92</f>
        <v>0</v>
      </c>
      <c r="J636" s="216">
        <f>(J630/J612)*BH93</f>
        <v>0</v>
      </c>
      <c r="N636" s="212" t="s">
        <v>588</v>
      </c>
    </row>
    <row r="637" spans="1:14" s="202" customFormat="1" ht="12.6" customHeight="1" x14ac:dyDescent="0.2">
      <c r="A637" s="211">
        <v>8560</v>
      </c>
      <c r="B637" s="215" t="s">
        <v>173</v>
      </c>
      <c r="C637" s="216">
        <f>BL85</f>
        <v>2053004.7988538882</v>
      </c>
      <c r="D637" s="216">
        <f>(D615/D612)*BL90</f>
        <v>145318.99162833902</v>
      </c>
      <c r="E637" s="218">
        <f>(E623/E612)*SUM(C637:D637)</f>
        <v>146702.66769229877</v>
      </c>
      <c r="F637" s="218">
        <f>(F624/F612)*BL64</f>
        <v>2062.5306584534901</v>
      </c>
      <c r="G637" s="216">
        <f>(G625/G612)*BL91</f>
        <v>0</v>
      </c>
      <c r="H637" s="218">
        <f>(H628/H612)*BL60</f>
        <v>77124.024094315435</v>
      </c>
      <c r="I637" s="216">
        <f>(I629/I612)*BL92</f>
        <v>0</v>
      </c>
      <c r="J637" s="216">
        <f>(J630/J612)*BL93</f>
        <v>0</v>
      </c>
      <c r="N637" s="212" t="s">
        <v>589</v>
      </c>
    </row>
    <row r="638" spans="1:14" s="202" customFormat="1" ht="12.6" customHeight="1" x14ac:dyDescent="0.2">
      <c r="A638" s="211">
        <v>8590</v>
      </c>
      <c r="B638" s="215" t="s">
        <v>590</v>
      </c>
      <c r="C638" s="216">
        <f>BM85</f>
        <v>0</v>
      </c>
      <c r="D638" s="216">
        <f>(D615/D612)*BM90</f>
        <v>0</v>
      </c>
      <c r="E638" s="218">
        <f>(E623/E612)*SUM(C638:D638)</f>
        <v>0</v>
      </c>
      <c r="F638" s="218">
        <f>(F624/F612)*BM64</f>
        <v>0</v>
      </c>
      <c r="G638" s="216">
        <f>(G625/G612)*BM91</f>
        <v>0</v>
      </c>
      <c r="H638" s="218">
        <f>(H628/H612)*BM60</f>
        <v>0</v>
      </c>
      <c r="I638" s="216">
        <f>(I629/I612)*BM92</f>
        <v>0</v>
      </c>
      <c r="J638" s="216">
        <f>(J630/J612)*BM93</f>
        <v>0</v>
      </c>
      <c r="N638" s="212" t="s">
        <v>591</v>
      </c>
    </row>
    <row r="639" spans="1:14" s="202" customFormat="1" ht="12.6" customHeight="1" x14ac:dyDescent="0.2">
      <c r="A639" s="211">
        <v>8660</v>
      </c>
      <c r="B639" s="215" t="s">
        <v>592</v>
      </c>
      <c r="C639" s="216">
        <f>BS85</f>
        <v>1140</v>
      </c>
      <c r="D639" s="216">
        <f>(D615/D612)*BS90</f>
        <v>13507.175551763965</v>
      </c>
      <c r="E639" s="218">
        <f>(E623/E612)*SUM(C639:D639)</f>
        <v>977.46280002266292</v>
      </c>
      <c r="F639" s="218">
        <f>(F624/F612)*BS64</f>
        <v>0</v>
      </c>
      <c r="G639" s="216">
        <f>(G625/G612)*BS91</f>
        <v>0</v>
      </c>
      <c r="H639" s="218">
        <f>(H628/H612)*BS60</f>
        <v>0</v>
      </c>
      <c r="I639" s="216">
        <f>(I629/I612)*BS92</f>
        <v>18988.56867075069</v>
      </c>
      <c r="J639" s="216">
        <f>(J630/J612)*BS93</f>
        <v>0</v>
      </c>
      <c r="N639" s="212" t="s">
        <v>593</v>
      </c>
    </row>
    <row r="640" spans="1:14" s="202" customFormat="1" ht="12.6" customHeight="1" x14ac:dyDescent="0.2">
      <c r="A640" s="211">
        <v>8670</v>
      </c>
      <c r="B640" s="215" t="s">
        <v>594</v>
      </c>
      <c r="C640" s="216">
        <f>BT85</f>
        <v>4274.8947784097563</v>
      </c>
      <c r="D640" s="216">
        <f>(D615/D612)*BT90</f>
        <v>4686.1629465303549</v>
      </c>
      <c r="E640" s="218">
        <f>(E623/E612)*SUM(C640:D640)</f>
        <v>598.00611688099912</v>
      </c>
      <c r="F640" s="218">
        <f>(F624/F612)*BT64</f>
        <v>7.9340621478424715</v>
      </c>
      <c r="G640" s="216">
        <f>(G625/G612)*BT91</f>
        <v>0</v>
      </c>
      <c r="H640" s="218">
        <f>(H628/H612)*BT60</f>
        <v>295.49434518894799</v>
      </c>
      <c r="I640" s="216">
        <f>(I629/I612)*BT92</f>
        <v>6587.8707633216682</v>
      </c>
      <c r="J640" s="216">
        <f>(J630/J612)*BT93</f>
        <v>0</v>
      </c>
      <c r="N640" s="212" t="s">
        <v>595</v>
      </c>
    </row>
    <row r="641" spans="1:14" s="202" customFormat="1" ht="12.6" customHeight="1" x14ac:dyDescent="0.2">
      <c r="A641" s="211">
        <v>8680</v>
      </c>
      <c r="B641" s="215" t="s">
        <v>596</v>
      </c>
      <c r="C641" s="216">
        <f>BU85</f>
        <v>0</v>
      </c>
      <c r="D641" s="216">
        <f>(D615/D612)*BU90</f>
        <v>0</v>
      </c>
      <c r="E641" s="218">
        <f>(E623/E612)*SUM(C641:D641)</f>
        <v>0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0</v>
      </c>
      <c r="J641" s="216">
        <f>(J630/J612)*BU93</f>
        <v>0</v>
      </c>
      <c r="N641" s="212" t="s">
        <v>597</v>
      </c>
    </row>
    <row r="642" spans="1:14" s="202" customFormat="1" ht="12.6" customHeight="1" x14ac:dyDescent="0.2">
      <c r="A642" s="211">
        <v>8690</v>
      </c>
      <c r="B642" s="215" t="s">
        <v>598</v>
      </c>
      <c r="C642" s="216">
        <f>BV85</f>
        <v>1164233</v>
      </c>
      <c r="D642" s="216">
        <f>(D615/D612)*BV90</f>
        <v>17090.711922640119</v>
      </c>
      <c r="E642" s="218">
        <f>(E623/E612)*SUM(C642:D642)</f>
        <v>78834.310349342995</v>
      </c>
      <c r="F642" s="218">
        <f>(F624/F612)*BV64</f>
        <v>182.56480439676497</v>
      </c>
      <c r="G642" s="216">
        <f>(G625/G612)*BV91</f>
        <v>0</v>
      </c>
      <c r="H642" s="218">
        <f>(H628/H612)*BV60</f>
        <v>38414.26487456324</v>
      </c>
      <c r="I642" s="216">
        <f>(I629/I612)*BV92</f>
        <v>24026.352195643729</v>
      </c>
      <c r="J642" s="216">
        <f>(J630/J612)*BV93</f>
        <v>0</v>
      </c>
      <c r="N642" s="212" t="s">
        <v>599</v>
      </c>
    </row>
    <row r="643" spans="1:14" s="202" customFormat="1" ht="12.6" customHeight="1" x14ac:dyDescent="0.2">
      <c r="A643" s="211">
        <v>8700</v>
      </c>
      <c r="B643" s="215" t="s">
        <v>600</v>
      </c>
      <c r="C643" s="216">
        <f>BW85</f>
        <v>189874</v>
      </c>
      <c r="D643" s="216">
        <f>(D615/D612)*BW90</f>
        <v>2948.3275827275379</v>
      </c>
      <c r="E643" s="218">
        <f>(E623/E612)*SUM(C643:D643)</f>
        <v>12867.781338443896</v>
      </c>
      <c r="F643" s="218">
        <f>(F624/F612)*BW64</f>
        <v>164.37749270401838</v>
      </c>
      <c r="G643" s="216">
        <f>(G625/G612)*BW91</f>
        <v>0</v>
      </c>
      <c r="H643" s="218">
        <f>(H628/H612)*BW60</f>
        <v>2363.9547615115839</v>
      </c>
      <c r="I643" s="216">
        <f>(I629/I612)*BW92</f>
        <v>4144.7984853635044</v>
      </c>
      <c r="J643" s="216">
        <f>(J630/J612)*BW93</f>
        <v>0</v>
      </c>
      <c r="N643" s="212" t="s">
        <v>601</v>
      </c>
    </row>
    <row r="644" spans="1:14" s="202" customFormat="1" ht="12.6" customHeight="1" x14ac:dyDescent="0.2">
      <c r="A644" s="211">
        <v>8710</v>
      </c>
      <c r="B644" s="215" t="s">
        <v>602</v>
      </c>
      <c r="C644" s="216">
        <f>BX85</f>
        <v>930980.29981362412</v>
      </c>
      <c r="D644" s="216">
        <f>(D615/D612)*BX90</f>
        <v>2397.0142949004371</v>
      </c>
      <c r="E644" s="218">
        <f>(E623/E612)*SUM(C644:D644)</f>
        <v>62287.886132168147</v>
      </c>
      <c r="F644" s="218">
        <f>(F624/F612)*BX64</f>
        <v>60.176809829020591</v>
      </c>
      <c r="G644" s="216">
        <f>(G625/G612)*BX91</f>
        <v>0</v>
      </c>
      <c r="H644" s="218">
        <f>(H628/H612)*BX60</f>
        <v>21275.592853604256</v>
      </c>
      <c r="I644" s="216">
        <f>(I629/I612)*BX92</f>
        <v>3369.754866149191</v>
      </c>
      <c r="J644" s="216">
        <f>(J630/J612)*BX93</f>
        <v>0</v>
      </c>
      <c r="K644" s="218">
        <f>SUM(C631:J644)</f>
        <v>13519478.993001262</v>
      </c>
      <c r="L644" s="218"/>
      <c r="N644" s="212" t="s">
        <v>603</v>
      </c>
    </row>
    <row r="645" spans="1:14" s="202" customFormat="1" ht="12.6" customHeight="1" x14ac:dyDescent="0.2">
      <c r="A645" s="211">
        <v>8720</v>
      </c>
      <c r="B645" s="215" t="s">
        <v>604</v>
      </c>
      <c r="C645" s="216">
        <f>BY85</f>
        <v>454951</v>
      </c>
      <c r="D645" s="216">
        <f>(D615/D612)*BY90</f>
        <v>0</v>
      </c>
      <c r="E645" s="218">
        <f>(E623/E612)*SUM(C645:D645)</f>
        <v>30360.643713289519</v>
      </c>
      <c r="F645" s="218">
        <f>(F624/F612)*BY64</f>
        <v>431.12473086430168</v>
      </c>
      <c r="G645" s="216">
        <f>(G625/G612)*BY91</f>
        <v>0</v>
      </c>
      <c r="H645" s="218">
        <f>(H628/H612)*BY60</f>
        <v>8864.8303556684405</v>
      </c>
      <c r="I645" s="216">
        <f>(I629/I612)*BY92</f>
        <v>0</v>
      </c>
      <c r="J645" s="216">
        <f>(J630/J612)*BY93</f>
        <v>0</v>
      </c>
      <c r="K645" s="218">
        <v>0</v>
      </c>
      <c r="L645" s="218"/>
      <c r="N645" s="212" t="s">
        <v>605</v>
      </c>
    </row>
    <row r="646" spans="1:14" s="202" customFormat="1" ht="12.6" customHeight="1" x14ac:dyDescent="0.2">
      <c r="A646" s="211">
        <v>8730</v>
      </c>
      <c r="B646" s="215" t="s">
        <v>606</v>
      </c>
      <c r="C646" s="216">
        <f>BZ85</f>
        <v>0</v>
      </c>
      <c r="D646" s="216">
        <f>(D615/D612)*BZ90</f>
        <v>0</v>
      </c>
      <c r="E646" s="218">
        <f>(E623/E612)*SUM(C646:D646)</f>
        <v>0</v>
      </c>
      <c r="F646" s="218">
        <f>(F624/F612)*BZ64</f>
        <v>0</v>
      </c>
      <c r="G646" s="216">
        <f>(G625/G612)*BZ91</f>
        <v>0</v>
      </c>
      <c r="H646" s="218">
        <f>(H628/H612)*BZ60</f>
        <v>0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607</v>
      </c>
    </row>
    <row r="647" spans="1:14" s="202" customFormat="1" ht="12.6" customHeight="1" x14ac:dyDescent="0.2">
      <c r="A647" s="211">
        <v>8740</v>
      </c>
      <c r="B647" s="215" t="s">
        <v>608</v>
      </c>
      <c r="C647" s="216">
        <f>CA85</f>
        <v>0</v>
      </c>
      <c r="D647" s="216">
        <f>(D615/D612)*CA90</f>
        <v>0</v>
      </c>
      <c r="E647" s="218">
        <f>(E623/E612)*SUM(C647:D647)</f>
        <v>0</v>
      </c>
      <c r="F647" s="218">
        <f>(F624/F612)*CA64</f>
        <v>0</v>
      </c>
      <c r="G647" s="216">
        <f>(G625/G612)*CA91</f>
        <v>0</v>
      </c>
      <c r="H647" s="218">
        <f>(H628/H612)*CA60</f>
        <v>0</v>
      </c>
      <c r="I647" s="216">
        <f>(I629/I612)*CA92</f>
        <v>0</v>
      </c>
      <c r="J647" s="216">
        <f>(J630/J612)*CA93</f>
        <v>0</v>
      </c>
      <c r="K647" s="218">
        <v>0</v>
      </c>
      <c r="L647" s="218">
        <f>SUM(C645:K647)</f>
        <v>494607.59879982227</v>
      </c>
      <c r="N647" s="212" t="s">
        <v>609</v>
      </c>
    </row>
    <row r="648" spans="1:14" s="202" customFormat="1" ht="12.6" customHeight="1" x14ac:dyDescent="0.2">
      <c r="A648" s="211"/>
      <c r="B648" s="211"/>
      <c r="C648" s="202">
        <f>SUM(C614:C647)</f>
        <v>27601593.85356031</v>
      </c>
      <c r="L648" s="214"/>
    </row>
    <row r="666" spans="1:14" s="202" customFormat="1" ht="12.6" customHeight="1" x14ac:dyDescent="0.2">
      <c r="C666" s="209" t="s">
        <v>610</v>
      </c>
      <c r="M666" s="209" t="s">
        <v>611</v>
      </c>
    </row>
    <row r="667" spans="1:14" s="202" customFormat="1" ht="12.6" customHeight="1" x14ac:dyDescent="0.2">
      <c r="C667" s="209" t="s">
        <v>540</v>
      </c>
      <c r="D667" s="209" t="s">
        <v>541</v>
      </c>
      <c r="E667" s="210" t="s">
        <v>542</v>
      </c>
      <c r="F667" s="209" t="s">
        <v>543</v>
      </c>
      <c r="G667" s="209" t="s">
        <v>544</v>
      </c>
      <c r="H667" s="209" t="s">
        <v>545</v>
      </c>
      <c r="I667" s="209" t="s">
        <v>546</v>
      </c>
      <c r="J667" s="209" t="s">
        <v>547</v>
      </c>
      <c r="K667" s="209" t="s">
        <v>548</v>
      </c>
      <c r="L667" s="210" t="s">
        <v>549</v>
      </c>
      <c r="M667" s="209" t="s">
        <v>612</v>
      </c>
    </row>
    <row r="668" spans="1:14" s="202" customFormat="1" ht="12.6" customHeight="1" x14ac:dyDescent="0.2">
      <c r="A668" s="211">
        <v>6010</v>
      </c>
      <c r="B668" s="210" t="s">
        <v>338</v>
      </c>
      <c r="C668" s="216">
        <f>C85</f>
        <v>2253680</v>
      </c>
      <c r="D668" s="216">
        <f>(D615/D612)*C90</f>
        <v>44248.883883862072</v>
      </c>
      <c r="E668" s="218">
        <f>(E623/E612)*SUM(C668:D668)</f>
        <v>153349.70166473967</v>
      </c>
      <c r="F668" s="218">
        <f>(F624/F612)*C64</f>
        <v>175.89205469293847</v>
      </c>
      <c r="G668" s="216">
        <f>(G625/G612)*C91</f>
        <v>277252.81620311842</v>
      </c>
      <c r="H668" s="218">
        <f>(H628/H612)*C60</f>
        <v>32504.37797078428</v>
      </c>
      <c r="I668" s="216">
        <f>(I629/I612)*C92</f>
        <v>62205.674829114061</v>
      </c>
      <c r="J668" s="216">
        <f>(J630/J612)*C93</f>
        <v>47475.519498539688</v>
      </c>
      <c r="K668" s="216" t="e">
        <f>(K644/K612)*C89</f>
        <v>#DIV/0!</v>
      </c>
      <c r="L668" s="216">
        <f>(L647/L612)*C94</f>
        <v>31788.733622652417</v>
      </c>
      <c r="M668" s="202" t="e">
        <f t="shared" ref="M668:M713" si="0">ROUND(SUM(D668:L668),0)</f>
        <v>#DIV/0!</v>
      </c>
      <c r="N668" s="210" t="s">
        <v>613</v>
      </c>
    </row>
    <row r="669" spans="1:14" s="202" customFormat="1" ht="12.6" customHeight="1" x14ac:dyDescent="0.2">
      <c r="A669" s="211">
        <v>6030</v>
      </c>
      <c r="B669" s="210" t="s">
        <v>339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 t="e">
        <f>(K644/K612)*D89</f>
        <v>#DIV/0!</v>
      </c>
      <c r="L669" s="216">
        <f>(L647/L612)*D94</f>
        <v>0</v>
      </c>
      <c r="M669" s="202" t="e">
        <f t="shared" si="0"/>
        <v>#DIV/0!</v>
      </c>
      <c r="N669" s="210" t="s">
        <v>614</v>
      </c>
    </row>
    <row r="670" spans="1:14" s="202" customFormat="1" ht="12.6" customHeight="1" x14ac:dyDescent="0.2">
      <c r="A670" s="211">
        <v>6070</v>
      </c>
      <c r="B670" s="210" t="s">
        <v>615</v>
      </c>
      <c r="C670" s="216">
        <f>E85</f>
        <v>6141436</v>
      </c>
      <c r="D670" s="216">
        <f>(D615/D612)*E90</f>
        <v>277586.24042094516</v>
      </c>
      <c r="E670" s="218">
        <f>(E623/E612)*SUM(C670:D670)</f>
        <v>428366.23554866732</v>
      </c>
      <c r="F670" s="218">
        <f>(F624/F612)*E64</f>
        <v>12581.632316557621</v>
      </c>
      <c r="G670" s="216">
        <f>(G625/G612)*E91</f>
        <v>1141966.2333505286</v>
      </c>
      <c r="H670" s="218">
        <f>(H628/H612)*E60</f>
        <v>128835.53450238133</v>
      </c>
      <c r="I670" s="216">
        <f>(I629/I612)*E92</f>
        <v>390234.46227440704</v>
      </c>
      <c r="J670" s="216">
        <f>(J630/J612)*E93</f>
        <v>291635.33406245813</v>
      </c>
      <c r="K670" s="216" t="e">
        <f>(K644/K612)*E89</f>
        <v>#DIV/0!</v>
      </c>
      <c r="L670" s="216">
        <f>(L647/L612)*E94</f>
        <v>83654.562164874791</v>
      </c>
      <c r="M670" s="202" t="e">
        <f t="shared" si="0"/>
        <v>#DIV/0!</v>
      </c>
      <c r="N670" s="210" t="s">
        <v>616</v>
      </c>
    </row>
    <row r="671" spans="1:14" s="202" customFormat="1" ht="12.6" customHeight="1" x14ac:dyDescent="0.2">
      <c r="A671" s="211">
        <v>6100</v>
      </c>
      <c r="B671" s="210" t="s">
        <v>617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>
        <f>(G625/G612)*F91</f>
        <v>0</v>
      </c>
      <c r="H671" s="218">
        <f>(H628/H612)*F60</f>
        <v>0</v>
      </c>
      <c r="I671" s="216">
        <f>(I629/I612)*F92</f>
        <v>0</v>
      </c>
      <c r="J671" s="216">
        <f>(J630/J612)*F93</f>
        <v>0</v>
      </c>
      <c r="K671" s="216" t="e">
        <f>(K644/K612)*F89</f>
        <v>#DIV/0!</v>
      </c>
      <c r="L671" s="216">
        <f>(L647/L612)*F94</f>
        <v>0</v>
      </c>
      <c r="M671" s="202" t="e">
        <f t="shared" si="0"/>
        <v>#DIV/0!</v>
      </c>
      <c r="N671" s="210" t="s">
        <v>618</v>
      </c>
    </row>
    <row r="672" spans="1:14" s="202" customFormat="1" ht="12.6" customHeight="1" x14ac:dyDescent="0.2">
      <c r="A672" s="211">
        <v>6120</v>
      </c>
      <c r="B672" s="210" t="s">
        <v>619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 t="e">
        <f>(K644/K612)*G89</f>
        <v>#DIV/0!</v>
      </c>
      <c r="L672" s="216">
        <f>(L647/L612)*G94</f>
        <v>0</v>
      </c>
      <c r="M672" s="202" t="e">
        <f t="shared" si="0"/>
        <v>#DIV/0!</v>
      </c>
      <c r="N672" s="210" t="s">
        <v>620</v>
      </c>
    </row>
    <row r="673" spans="1:14" s="202" customFormat="1" ht="12.6" customHeight="1" x14ac:dyDescent="0.2">
      <c r="A673" s="211">
        <v>6140</v>
      </c>
      <c r="B673" s="210" t="s">
        <v>621</v>
      </c>
      <c r="C673" s="216">
        <f>H85</f>
        <v>0</v>
      </c>
      <c r="D673" s="216">
        <f>(D615/D612)*H90</f>
        <v>0</v>
      </c>
      <c r="E673" s="218">
        <f>(E623/E612)*SUM(C673:D673)</f>
        <v>0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0</v>
      </c>
      <c r="K673" s="216" t="e">
        <f>(K644/K612)*H89</f>
        <v>#DIV/0!</v>
      </c>
      <c r="L673" s="216">
        <f>(L647/L612)*H94</f>
        <v>0</v>
      </c>
      <c r="M673" s="202" t="e">
        <f t="shared" si="0"/>
        <v>#DIV/0!</v>
      </c>
      <c r="N673" s="210" t="s">
        <v>622</v>
      </c>
    </row>
    <row r="674" spans="1:14" s="202" customFormat="1" ht="12.6" customHeight="1" x14ac:dyDescent="0.2">
      <c r="A674" s="211">
        <v>6150</v>
      </c>
      <c r="B674" s="210" t="s">
        <v>623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 t="e">
        <f>(K644/K612)*I89</f>
        <v>#DIV/0!</v>
      </c>
      <c r="L674" s="216">
        <f>(L647/L612)*I94</f>
        <v>0</v>
      </c>
      <c r="M674" s="202" t="e">
        <f t="shared" si="0"/>
        <v>#DIV/0!</v>
      </c>
      <c r="N674" s="210" t="s">
        <v>624</v>
      </c>
    </row>
    <row r="675" spans="1:14" s="202" customFormat="1" ht="12.6" customHeight="1" x14ac:dyDescent="0.2">
      <c r="A675" s="211">
        <v>6170</v>
      </c>
      <c r="B675" s="210" t="s">
        <v>124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>
        <f>(G625/G612)*J91</f>
        <v>0</v>
      </c>
      <c r="H675" s="218">
        <f>(H628/H612)*J60</f>
        <v>0</v>
      </c>
      <c r="I675" s="216">
        <f>(I629/I612)*J92</f>
        <v>0</v>
      </c>
      <c r="J675" s="216">
        <f>(J630/J612)*J93</f>
        <v>0</v>
      </c>
      <c r="K675" s="216" t="e">
        <f>(K644/K612)*J89</f>
        <v>#DIV/0!</v>
      </c>
      <c r="L675" s="216">
        <f>(L647/L612)*J94</f>
        <v>0</v>
      </c>
      <c r="M675" s="202" t="e">
        <f t="shared" si="0"/>
        <v>#DIV/0!</v>
      </c>
      <c r="N675" s="210" t="s">
        <v>625</v>
      </c>
    </row>
    <row r="676" spans="1:14" s="202" customFormat="1" ht="12.6" customHeight="1" x14ac:dyDescent="0.2">
      <c r="A676" s="211">
        <v>6200</v>
      </c>
      <c r="B676" s="210" t="s">
        <v>344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 t="e">
        <f>(K644/K612)*K89</f>
        <v>#DIV/0!</v>
      </c>
      <c r="L676" s="216">
        <f>(L647/L612)*K94</f>
        <v>0</v>
      </c>
      <c r="M676" s="202" t="e">
        <f t="shared" si="0"/>
        <v>#DIV/0!</v>
      </c>
      <c r="N676" s="210" t="s">
        <v>626</v>
      </c>
    </row>
    <row r="677" spans="1:14" s="202" customFormat="1" ht="12.6" customHeight="1" x14ac:dyDescent="0.2">
      <c r="A677" s="211">
        <v>6210</v>
      </c>
      <c r="B677" s="210" t="s">
        <v>345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 t="e">
        <f>(K644/K612)*L89</f>
        <v>#DIV/0!</v>
      </c>
      <c r="L677" s="216">
        <f>(L647/L612)*L94</f>
        <v>0</v>
      </c>
      <c r="M677" s="202" t="e">
        <f t="shared" si="0"/>
        <v>#DIV/0!</v>
      </c>
      <c r="N677" s="210" t="s">
        <v>627</v>
      </c>
    </row>
    <row r="678" spans="1:14" s="202" customFormat="1" ht="12.6" customHeight="1" x14ac:dyDescent="0.2">
      <c r="A678" s="211">
        <v>6330</v>
      </c>
      <c r="B678" s="210" t="s">
        <v>628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 t="e">
        <f>(K644/K612)*M89</f>
        <v>#DIV/0!</v>
      </c>
      <c r="L678" s="216">
        <f>(L647/L612)*M94</f>
        <v>0</v>
      </c>
      <c r="M678" s="202" t="e">
        <f t="shared" si="0"/>
        <v>#DIV/0!</v>
      </c>
      <c r="N678" s="210" t="s">
        <v>629</v>
      </c>
    </row>
    <row r="679" spans="1:14" s="202" customFormat="1" ht="12.6" customHeight="1" x14ac:dyDescent="0.2">
      <c r="A679" s="211">
        <v>6400</v>
      </c>
      <c r="B679" s="210" t="s">
        <v>630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>
        <f>(G625/G612)*N91</f>
        <v>0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 t="e">
        <f>(K644/K612)*N89</f>
        <v>#DIV/0!</v>
      </c>
      <c r="L679" s="216">
        <f>(L647/L612)*N94</f>
        <v>0</v>
      </c>
      <c r="M679" s="202" t="e">
        <f t="shared" si="0"/>
        <v>#DIV/0!</v>
      </c>
      <c r="N679" s="210" t="s">
        <v>631</v>
      </c>
    </row>
    <row r="680" spans="1:14" s="202" customFormat="1" ht="12.6" customHeight="1" x14ac:dyDescent="0.2">
      <c r="A680" s="211">
        <v>7010</v>
      </c>
      <c r="B680" s="210" t="s">
        <v>632</v>
      </c>
      <c r="C680" s="216">
        <f>O85</f>
        <v>3263076.4592203889</v>
      </c>
      <c r="D680" s="216">
        <f>(D615/D612)*O90</f>
        <v>63676.684744030114</v>
      </c>
      <c r="E680" s="218">
        <f>(E623/E612)*SUM(C680:D680)</f>
        <v>222007.13247353997</v>
      </c>
      <c r="F680" s="218">
        <f>(F624/F612)*O64</f>
        <v>7876.3672754032887</v>
      </c>
      <c r="G680" s="216">
        <f>(G625/G612)*O91</f>
        <v>234825.42125223207</v>
      </c>
      <c r="H680" s="218">
        <f>(H628/H612)*O60</f>
        <v>41812.449844236144</v>
      </c>
      <c r="I680" s="216">
        <f>(I629/I612)*O92</f>
        <v>89517.538019253247</v>
      </c>
      <c r="J680" s="216">
        <f>(J630/J612)*O93</f>
        <v>2017.412591711525</v>
      </c>
      <c r="K680" s="216" t="e">
        <f>(K644/K612)*O89</f>
        <v>#DIV/0!</v>
      </c>
      <c r="L680" s="216">
        <f>(L647/L612)*O94</f>
        <v>50945.628358408743</v>
      </c>
      <c r="M680" s="202" t="e">
        <f t="shared" si="0"/>
        <v>#DIV/0!</v>
      </c>
      <c r="N680" s="210" t="s">
        <v>633</v>
      </c>
    </row>
    <row r="681" spans="1:14" s="202" customFormat="1" ht="12.6" customHeight="1" x14ac:dyDescent="0.2">
      <c r="A681" s="211">
        <v>7020</v>
      </c>
      <c r="B681" s="210" t="s">
        <v>634</v>
      </c>
      <c r="C681" s="216">
        <f>P85</f>
        <v>13653998.475463109</v>
      </c>
      <c r="D681" s="216">
        <f>(D615/D612)*P90</f>
        <v>169037.44807637885</v>
      </c>
      <c r="E681" s="218">
        <f>(E623/E612)*SUM(C681:D681)</f>
        <v>922464.76809718914</v>
      </c>
      <c r="F681" s="218">
        <f>(F624/F612)*P64</f>
        <v>352207.99174206273</v>
      </c>
      <c r="G681" s="216">
        <f>(G625/G612)*P91</f>
        <v>0</v>
      </c>
      <c r="H681" s="218">
        <f>(H628/H612)*P60</f>
        <v>73844.036862718101</v>
      </c>
      <c r="I681" s="216">
        <f>(I629/I612)*P92</f>
        <v>237635.11316084093</v>
      </c>
      <c r="J681" s="216">
        <f>(J630/J612)*P93</f>
        <v>25530.385731979808</v>
      </c>
      <c r="K681" s="216" t="e">
        <f>(K644/K612)*P89</f>
        <v>#DIV/0!</v>
      </c>
      <c r="L681" s="216">
        <f>(L647/L612)*P94</f>
        <v>45173.463569032385</v>
      </c>
      <c r="M681" s="202" t="e">
        <f t="shared" si="0"/>
        <v>#DIV/0!</v>
      </c>
      <c r="N681" s="210" t="s">
        <v>635</v>
      </c>
    </row>
    <row r="682" spans="1:14" s="202" customFormat="1" ht="12.6" customHeight="1" x14ac:dyDescent="0.2">
      <c r="A682" s="211">
        <v>7030</v>
      </c>
      <c r="B682" s="210" t="s">
        <v>636</v>
      </c>
      <c r="C682" s="216">
        <f>Q85</f>
        <v>1869785</v>
      </c>
      <c r="D682" s="216">
        <f>(D615/D612)*Q90</f>
        <v>0</v>
      </c>
      <c r="E682" s="218">
        <f>(E623/E612)*SUM(C682:D682)</f>
        <v>124778.00071975452</v>
      </c>
      <c r="F682" s="218">
        <f>(F624/F612)*Q64</f>
        <v>-0.12206249458219187</v>
      </c>
      <c r="G682" s="216">
        <f>(G625/G612)*Q91</f>
        <v>0</v>
      </c>
      <c r="H682" s="218">
        <f>(H628/H612)*Q60</f>
        <v>21364.241157160941</v>
      </c>
      <c r="I682" s="216">
        <f>(I629/I612)*Q92</f>
        <v>0</v>
      </c>
      <c r="J682" s="216">
        <f>(J630/J612)*Q93</f>
        <v>0</v>
      </c>
      <c r="K682" s="216" t="e">
        <f>(K644/K612)*Q89</f>
        <v>#DIV/0!</v>
      </c>
      <c r="L682" s="216">
        <f>(L647/L612)*Q94</f>
        <v>28149.760168480367</v>
      </c>
      <c r="M682" s="202" t="e">
        <f t="shared" si="0"/>
        <v>#DIV/0!</v>
      </c>
      <c r="N682" s="210" t="s">
        <v>637</v>
      </c>
    </row>
    <row r="683" spans="1:14" s="202" customFormat="1" ht="12.6" customHeight="1" x14ac:dyDescent="0.2">
      <c r="A683" s="211">
        <v>7040</v>
      </c>
      <c r="B683" s="210" t="s">
        <v>132</v>
      </c>
      <c r="C683" s="216">
        <f>R85</f>
        <v>1894791</v>
      </c>
      <c r="D683" s="216">
        <f>(D615/D612)*R90</f>
        <v>5992.5357372510935</v>
      </c>
      <c r="E683" s="218">
        <f>(E623/E612)*SUM(C683:D683)</f>
        <v>126846.65316617701</v>
      </c>
      <c r="F683" s="218">
        <f>(F624/F612)*R64</f>
        <v>2352.3070205916133</v>
      </c>
      <c r="G683" s="216">
        <f>(G625/G612)*R91</f>
        <v>0</v>
      </c>
      <c r="H683" s="218">
        <f>(H628/H612)*R60</f>
        <v>3545.9321422673761</v>
      </c>
      <c r="I683" s="216">
        <f>(I629/I612)*R92</f>
        <v>8424.3871653729766</v>
      </c>
      <c r="J683" s="216">
        <f>(J630/J612)*R93</f>
        <v>0</v>
      </c>
      <c r="K683" s="216" t="e">
        <f>(K644/K612)*R89</f>
        <v>#DIV/0!</v>
      </c>
      <c r="L683" s="216">
        <f>(L647/L612)*R94</f>
        <v>5019.2737298924867</v>
      </c>
      <c r="M683" s="202" t="e">
        <f t="shared" si="0"/>
        <v>#DIV/0!</v>
      </c>
      <c r="N683" s="210" t="s">
        <v>638</v>
      </c>
    </row>
    <row r="684" spans="1:14" s="202" customFormat="1" ht="12.6" customHeight="1" x14ac:dyDescent="0.2">
      <c r="A684" s="211">
        <v>7050</v>
      </c>
      <c r="B684" s="210" t="s">
        <v>639</v>
      </c>
      <c r="C684" s="216">
        <f>S85</f>
        <v>708877</v>
      </c>
      <c r="D684" s="216">
        <f>(D615/D612)*S90</f>
        <v>36326.751639216127</v>
      </c>
      <c r="E684" s="218">
        <f>(E623/E612)*SUM(C684:D684)</f>
        <v>49730.33490930876</v>
      </c>
      <c r="F684" s="218">
        <f>(F624/F612)*S64</f>
        <v>5252.8780793482383</v>
      </c>
      <c r="G684" s="216">
        <f>(G625/G612)*S91</f>
        <v>0</v>
      </c>
      <c r="H684" s="218">
        <f>(H628/H612)*S60</f>
        <v>17434.166366147932</v>
      </c>
      <c r="I684" s="216">
        <f>(I629/I612)*S92</f>
        <v>51068.63499649099</v>
      </c>
      <c r="J684" s="216">
        <f>(J630/J612)*S93</f>
        <v>0</v>
      </c>
      <c r="K684" s="216" t="e">
        <f>(K644/K612)*S89</f>
        <v>#DIV/0!</v>
      </c>
      <c r="L684" s="216">
        <f>(L647/L612)*S94</f>
        <v>0</v>
      </c>
      <c r="M684" s="202" t="e">
        <f t="shared" si="0"/>
        <v>#DIV/0!</v>
      </c>
      <c r="N684" s="210" t="s">
        <v>640</v>
      </c>
    </row>
    <row r="685" spans="1:14" s="202" customFormat="1" ht="12.6" customHeight="1" x14ac:dyDescent="0.2">
      <c r="A685" s="211">
        <v>7060</v>
      </c>
      <c r="B685" s="210" t="s">
        <v>641</v>
      </c>
      <c r="C685" s="216">
        <f>T85</f>
        <v>0</v>
      </c>
      <c r="D685" s="216">
        <f>(D615/D612)*T90</f>
        <v>0</v>
      </c>
      <c r="E685" s="218">
        <f>(E623/E612)*SUM(C685:D685)</f>
        <v>0</v>
      </c>
      <c r="F685" s="218">
        <f>(F624/F612)*T64</f>
        <v>0</v>
      </c>
      <c r="G685" s="216">
        <f>(G625/G612)*T91</f>
        <v>0</v>
      </c>
      <c r="H685" s="218">
        <f>(H628/H612)*T60</f>
        <v>0</v>
      </c>
      <c r="I685" s="216">
        <f>(I629/I612)*T92</f>
        <v>0</v>
      </c>
      <c r="J685" s="216">
        <f>(J630/J612)*T93</f>
        <v>0</v>
      </c>
      <c r="K685" s="216" t="e">
        <f>(K644/K612)*T89</f>
        <v>#DIV/0!</v>
      </c>
      <c r="L685" s="216">
        <f>(L647/L612)*T94</f>
        <v>0</v>
      </c>
      <c r="M685" s="202" t="e">
        <f t="shared" si="0"/>
        <v>#DIV/0!</v>
      </c>
      <c r="N685" s="210" t="s">
        <v>642</v>
      </c>
    </row>
    <row r="686" spans="1:14" s="202" customFormat="1" ht="12.6" customHeight="1" x14ac:dyDescent="0.2">
      <c r="A686" s="211">
        <v>7070</v>
      </c>
      <c r="B686" s="210" t="s">
        <v>135</v>
      </c>
      <c r="C686" s="216">
        <f>U85</f>
        <v>5743837</v>
      </c>
      <c r="D686" s="216">
        <f>(D615/D612)*U90</f>
        <v>47221.181609538617</v>
      </c>
      <c r="E686" s="218">
        <f>(E623/E612)*SUM(C686:D686)</f>
        <v>386459.7597868286</v>
      </c>
      <c r="F686" s="218">
        <f>(F624/F612)*U64</f>
        <v>82538.699523976335</v>
      </c>
      <c r="G686" s="216">
        <f>(G625/G612)*U91</f>
        <v>0</v>
      </c>
      <c r="H686" s="218">
        <f>(H628/H612)*U60</f>
        <v>61315.076626706708</v>
      </c>
      <c r="I686" s="216">
        <f>(I629/I612)*U92</f>
        <v>66384.170863139065</v>
      </c>
      <c r="J686" s="216">
        <f>(J630/J612)*U93</f>
        <v>0</v>
      </c>
      <c r="K686" s="216" t="e">
        <f>(K644/K612)*U89</f>
        <v>#DIV/0!</v>
      </c>
      <c r="L686" s="216">
        <f>(L647/L612)*U94</f>
        <v>0</v>
      </c>
      <c r="M686" s="202" t="e">
        <f t="shared" si="0"/>
        <v>#DIV/0!</v>
      </c>
      <c r="N686" s="210" t="s">
        <v>643</v>
      </c>
    </row>
    <row r="687" spans="1:14" s="202" customFormat="1" ht="12.6" customHeight="1" x14ac:dyDescent="0.2">
      <c r="A687" s="211">
        <v>7110</v>
      </c>
      <c r="B687" s="210" t="s">
        <v>644</v>
      </c>
      <c r="C687" s="216">
        <f>V85</f>
        <v>876357</v>
      </c>
      <c r="D687" s="216">
        <f>(D615/D612)*V90</f>
        <v>119.85071474502186</v>
      </c>
      <c r="E687" s="218">
        <f>(E623/E612)*SUM(C687:D687)</f>
        <v>58490.697652046962</v>
      </c>
      <c r="F687" s="218">
        <f>(F624/F612)*V64</f>
        <v>1079.642764579487</v>
      </c>
      <c r="G687" s="216">
        <f>(G625/G612)*V91</f>
        <v>0</v>
      </c>
      <c r="H687" s="218">
        <f>(H628/H612)*V60</f>
        <v>0</v>
      </c>
      <c r="I687" s="216">
        <f>(I629/I612)*V92</f>
        <v>168.48774330745954</v>
      </c>
      <c r="J687" s="216">
        <f>(J630/J612)*V93</f>
        <v>0</v>
      </c>
      <c r="K687" s="216" t="e">
        <f>(K644/K612)*V89</f>
        <v>#DIV/0!</v>
      </c>
      <c r="L687" s="216">
        <f>(L647/L612)*V94</f>
        <v>0</v>
      </c>
      <c r="M687" s="202" t="e">
        <f t="shared" si="0"/>
        <v>#DIV/0!</v>
      </c>
      <c r="N687" s="210" t="s">
        <v>645</v>
      </c>
    </row>
    <row r="688" spans="1:14" s="202" customFormat="1" ht="12.6" customHeight="1" x14ac:dyDescent="0.2">
      <c r="A688" s="211">
        <v>7120</v>
      </c>
      <c r="B688" s="210" t="s">
        <v>646</v>
      </c>
      <c r="C688" s="216">
        <f>W85</f>
        <v>857851</v>
      </c>
      <c r="D688" s="216">
        <f>(D615/D612)*W90</f>
        <v>0</v>
      </c>
      <c r="E688" s="218">
        <f>(E623/E612)*SUM(C688:D688)</f>
        <v>57247.722436238466</v>
      </c>
      <c r="F688" s="218">
        <f>(F624/F612)*W64</f>
        <v>2012.6070981693736</v>
      </c>
      <c r="G688" s="216">
        <f>(G625/G612)*W91</f>
        <v>0</v>
      </c>
      <c r="H688" s="218">
        <f>(H628/H612)*W60</f>
        <v>9751.3133912352841</v>
      </c>
      <c r="I688" s="216">
        <f>(I629/I612)*W92</f>
        <v>0</v>
      </c>
      <c r="J688" s="216">
        <f>(J630/J612)*W93</f>
        <v>0</v>
      </c>
      <c r="K688" s="216" t="e">
        <f>(K644/K612)*W89</f>
        <v>#DIV/0!</v>
      </c>
      <c r="L688" s="216">
        <f>(L647/L612)*W94</f>
        <v>0</v>
      </c>
      <c r="M688" s="202" t="e">
        <f t="shared" si="0"/>
        <v>#DIV/0!</v>
      </c>
      <c r="N688" s="210" t="s">
        <v>647</v>
      </c>
    </row>
    <row r="689" spans="1:14" s="202" customFormat="1" ht="12.6" customHeight="1" x14ac:dyDescent="0.2">
      <c r="A689" s="211">
        <v>7130</v>
      </c>
      <c r="B689" s="210" t="s">
        <v>648</v>
      </c>
      <c r="C689" s="216">
        <f>X85</f>
        <v>719318</v>
      </c>
      <c r="D689" s="216">
        <f>(D615/D612)*X90</f>
        <v>0</v>
      </c>
      <c r="E689" s="218">
        <f>(E623/E612)*SUM(C689:D689)</f>
        <v>48002.87836394686</v>
      </c>
      <c r="F689" s="218">
        <f>(F624/F612)*X64</f>
        <v>5631.2718125530337</v>
      </c>
      <c r="G689" s="216">
        <f>(G625/G612)*X91</f>
        <v>0</v>
      </c>
      <c r="H689" s="218">
        <f>(H628/H612)*X60</f>
        <v>10046.807736424233</v>
      </c>
      <c r="I689" s="216">
        <f>(I629/I612)*X92</f>
        <v>0</v>
      </c>
      <c r="J689" s="216">
        <f>(J630/J612)*X93</f>
        <v>0</v>
      </c>
      <c r="K689" s="216" t="e">
        <f>(K644/K612)*X89</f>
        <v>#DIV/0!</v>
      </c>
      <c r="L689" s="216">
        <f>(L647/L612)*X94</f>
        <v>0</v>
      </c>
      <c r="M689" s="202" t="e">
        <f t="shared" si="0"/>
        <v>#DIV/0!</v>
      </c>
      <c r="N689" s="210" t="s">
        <v>649</v>
      </c>
    </row>
    <row r="690" spans="1:14" s="202" customFormat="1" ht="12.6" customHeight="1" x14ac:dyDescent="0.2">
      <c r="A690" s="211">
        <v>7140</v>
      </c>
      <c r="B690" s="210" t="s">
        <v>650</v>
      </c>
      <c r="C690" s="216">
        <f>Y85</f>
        <v>5837265.4901208952</v>
      </c>
      <c r="D690" s="216">
        <f>(D615/D612)*Y90</f>
        <v>130936.90585893638</v>
      </c>
      <c r="E690" s="218">
        <f>(E623/E612)*SUM(C690:D690)</f>
        <v>398281.27985902771</v>
      </c>
      <c r="F690" s="218">
        <f>(F624/F612)*Y64</f>
        <v>10567.031530976737</v>
      </c>
      <c r="G690" s="216">
        <f>(G625/G612)*Y91</f>
        <v>0</v>
      </c>
      <c r="H690" s="218">
        <f>(H628/H612)*Y60</f>
        <v>84836.426503746974</v>
      </c>
      <c r="I690" s="216">
        <f>(I629/I612)*Y92</f>
        <v>184072.85956339954</v>
      </c>
      <c r="J690" s="216">
        <f>(J630/J612)*Y93</f>
        <v>0</v>
      </c>
      <c r="K690" s="216" t="e">
        <f>(K644/K612)*Y89</f>
        <v>#DIV/0!</v>
      </c>
      <c r="L690" s="216">
        <f>(L647/L612)*Y94</f>
        <v>17274.667087046644</v>
      </c>
      <c r="M690" s="202" t="e">
        <f t="shared" si="0"/>
        <v>#DIV/0!</v>
      </c>
      <c r="N690" s="210" t="s">
        <v>651</v>
      </c>
    </row>
    <row r="691" spans="1:14" s="202" customFormat="1" ht="12.6" customHeight="1" x14ac:dyDescent="0.2">
      <c r="A691" s="211">
        <v>7150</v>
      </c>
      <c r="B691" s="210" t="s">
        <v>652</v>
      </c>
      <c r="C691" s="216">
        <f>Z85</f>
        <v>1081796.9497459775</v>
      </c>
      <c r="D691" s="216">
        <f>(D615/D612)*Z90</f>
        <v>92285.05035366684</v>
      </c>
      <c r="E691" s="218">
        <f>(E623/E612)*SUM(C691:D691)</f>
        <v>78351.042849035715</v>
      </c>
      <c r="F691" s="218">
        <f>(F624/F612)*Z64</f>
        <v>1541.8934315622475</v>
      </c>
      <c r="G691" s="216">
        <f>(G625/G612)*Z91</f>
        <v>0</v>
      </c>
      <c r="H691" s="218">
        <f>(H628/H612)*Z60</f>
        <v>12765.355712162554</v>
      </c>
      <c r="I691" s="216">
        <f>(I629/I612)*Z92</f>
        <v>129735.56234674384</v>
      </c>
      <c r="J691" s="216">
        <f>(J630/J612)*Z93</f>
        <v>0</v>
      </c>
      <c r="K691" s="216" t="e">
        <f>(K644/K612)*Z89</f>
        <v>#DIV/0!</v>
      </c>
      <c r="L691" s="216">
        <f>(L647/L612)*Z94</f>
        <v>8239.9743732401657</v>
      </c>
      <c r="M691" s="202" t="e">
        <f t="shared" si="0"/>
        <v>#DIV/0!</v>
      </c>
      <c r="N691" s="210" t="s">
        <v>653</v>
      </c>
    </row>
    <row r="692" spans="1:14" s="202" customFormat="1" ht="12.6" customHeight="1" x14ac:dyDescent="0.2">
      <c r="A692" s="211">
        <v>7160</v>
      </c>
      <c r="B692" s="210" t="s">
        <v>654</v>
      </c>
      <c r="C692" s="216">
        <f>AA85</f>
        <v>438366</v>
      </c>
      <c r="D692" s="216">
        <f>(D615/D612)*AA90</f>
        <v>0</v>
      </c>
      <c r="E692" s="218">
        <f>(E623/E612)*SUM(C692:D692)</f>
        <v>29253.862376431469</v>
      </c>
      <c r="F692" s="218">
        <f>(F624/F612)*AA64</f>
        <v>5766.8018690374602</v>
      </c>
      <c r="G692" s="216">
        <f>(G625/G612)*AA91</f>
        <v>0</v>
      </c>
      <c r="H692" s="218">
        <f>(H628/H612)*AA60</f>
        <v>4905.2061301365366</v>
      </c>
      <c r="I692" s="216">
        <f>(I629/I612)*AA92</f>
        <v>0</v>
      </c>
      <c r="J692" s="216">
        <f>(J630/J612)*AA93</f>
        <v>0</v>
      </c>
      <c r="K692" s="216" t="e">
        <f>(K644/K612)*AA89</f>
        <v>#DIV/0!</v>
      </c>
      <c r="L692" s="216">
        <f>(L647/L612)*AA94</f>
        <v>0</v>
      </c>
      <c r="M692" s="202" t="e">
        <f t="shared" si="0"/>
        <v>#DIV/0!</v>
      </c>
      <c r="N692" s="210" t="s">
        <v>655</v>
      </c>
    </row>
    <row r="693" spans="1:14" s="202" customFormat="1" ht="12.6" customHeight="1" x14ac:dyDescent="0.2">
      <c r="A693" s="211">
        <v>7170</v>
      </c>
      <c r="B693" s="210" t="s">
        <v>141</v>
      </c>
      <c r="C693" s="216">
        <f>AB85</f>
        <v>7486560.1950002955</v>
      </c>
      <c r="D693" s="216">
        <f>(D615/D612)*AB90</f>
        <v>22723.695515656145</v>
      </c>
      <c r="E693" s="218">
        <f>(E623/E612)*SUM(C693:D693)</f>
        <v>501123.62153704325</v>
      </c>
      <c r="F693" s="218">
        <f>(F624/F612)*AB64</f>
        <v>218329.40012183454</v>
      </c>
      <c r="G693" s="216">
        <f>(G625/G612)*AB91</f>
        <v>0</v>
      </c>
      <c r="H693" s="218">
        <f>(H628/H612)*AB60</f>
        <v>31026.906244839542</v>
      </c>
      <c r="I693" s="216">
        <f>(I629/I612)*AB92</f>
        <v>31945.276131094328</v>
      </c>
      <c r="J693" s="216">
        <f>(J630/J612)*AB93</f>
        <v>0</v>
      </c>
      <c r="K693" s="216" t="e">
        <f>(K644/K612)*AB89</f>
        <v>#DIV/0!</v>
      </c>
      <c r="L693" s="216">
        <f>(L647/L612)*AB94</f>
        <v>0</v>
      </c>
      <c r="M693" s="202" t="e">
        <f t="shared" si="0"/>
        <v>#DIV/0!</v>
      </c>
      <c r="N693" s="210" t="s">
        <v>656</v>
      </c>
    </row>
    <row r="694" spans="1:14" s="202" customFormat="1" ht="12.6" customHeight="1" x14ac:dyDescent="0.2">
      <c r="A694" s="211">
        <v>7180</v>
      </c>
      <c r="B694" s="210" t="s">
        <v>657</v>
      </c>
      <c r="C694" s="216">
        <f>AC85</f>
        <v>1309489.9069388995</v>
      </c>
      <c r="D694" s="216">
        <f>(D615/D612)*AC90</f>
        <v>49702.091404760569</v>
      </c>
      <c r="E694" s="218">
        <f>(E623/E612)*SUM(C694:D694)</f>
        <v>90704.150556138702</v>
      </c>
      <c r="F694" s="218">
        <f>(F624/F612)*AC64</f>
        <v>4979.0105290039946</v>
      </c>
      <c r="G694" s="216">
        <f>(G625/G612)*AC91</f>
        <v>0</v>
      </c>
      <c r="H694" s="218">
        <f>(H628/H612)*AC60</f>
        <v>33361.31157183223</v>
      </c>
      <c r="I694" s="216">
        <f>(I629/I612)*AC92</f>
        <v>69871.867149603466</v>
      </c>
      <c r="J694" s="216">
        <f>(J630/J612)*AC93</f>
        <v>0</v>
      </c>
      <c r="K694" s="216" t="e">
        <f>(K644/K612)*AC89</f>
        <v>#DIV/0!</v>
      </c>
      <c r="L694" s="216">
        <f>(L647/L612)*AC94</f>
        <v>16856.394276222272</v>
      </c>
      <c r="M694" s="202" t="e">
        <f t="shared" si="0"/>
        <v>#DIV/0!</v>
      </c>
      <c r="N694" s="210" t="s">
        <v>658</v>
      </c>
    </row>
    <row r="695" spans="1:14" s="202" customFormat="1" ht="12.6" customHeight="1" x14ac:dyDescent="0.2">
      <c r="A695" s="211">
        <v>7190</v>
      </c>
      <c r="B695" s="210" t="s">
        <v>143</v>
      </c>
      <c r="C695" s="216">
        <f>AD85</f>
        <v>0</v>
      </c>
      <c r="D695" s="216">
        <f>(D615/D612)*AD90</f>
        <v>0</v>
      </c>
      <c r="E695" s="218">
        <f>(E623/E612)*SUM(C695:D695)</f>
        <v>0</v>
      </c>
      <c r="F695" s="218">
        <f>(F624/F612)*AD64</f>
        <v>0</v>
      </c>
      <c r="G695" s="216">
        <f>(G625/G612)*AD91</f>
        <v>0</v>
      </c>
      <c r="H695" s="218">
        <f>(H628/H612)*AD60</f>
        <v>0</v>
      </c>
      <c r="I695" s="216">
        <f>(I629/I612)*AD92</f>
        <v>0</v>
      </c>
      <c r="J695" s="216">
        <f>(J630/J612)*AD93</f>
        <v>0</v>
      </c>
      <c r="K695" s="216" t="e">
        <f>(K644/K612)*AD89</f>
        <v>#DIV/0!</v>
      </c>
      <c r="L695" s="216">
        <f>(L647/L612)*AD94</f>
        <v>0</v>
      </c>
      <c r="M695" s="202" t="e">
        <f t="shared" si="0"/>
        <v>#DIV/0!</v>
      </c>
      <c r="N695" s="210" t="s">
        <v>659</v>
      </c>
    </row>
    <row r="696" spans="1:14" s="202" customFormat="1" ht="12.6" customHeight="1" x14ac:dyDescent="0.2">
      <c r="A696" s="211">
        <v>7200</v>
      </c>
      <c r="B696" s="210" t="s">
        <v>660</v>
      </c>
      <c r="C696" s="216">
        <f>AE85</f>
        <v>2079959.1213573911</v>
      </c>
      <c r="D696" s="216">
        <f>(D615/D612)*AE90</f>
        <v>88689.528911316185</v>
      </c>
      <c r="E696" s="218">
        <f>(E623/E612)*SUM(C696:D696)</f>
        <v>144722.33055892706</v>
      </c>
      <c r="F696" s="218">
        <f>(F624/F612)*AE64</f>
        <v>1157.5593236211196</v>
      </c>
      <c r="G696" s="216">
        <f>(G625/G612)*AE91</f>
        <v>0</v>
      </c>
      <c r="H696" s="218">
        <f>(H628/H612)*AE60</f>
        <v>40807.76907059372</v>
      </c>
      <c r="I696" s="216">
        <f>(I629/I612)*AE92</f>
        <v>124680.93004752006</v>
      </c>
      <c r="J696" s="216">
        <f>(J630/J612)*AE93</f>
        <v>0</v>
      </c>
      <c r="K696" s="216" t="e">
        <f>(K644/K612)*AE89</f>
        <v>#DIV/0!</v>
      </c>
      <c r="L696" s="216">
        <f>(L647/L612)*AE94</f>
        <v>0</v>
      </c>
      <c r="M696" s="202" t="e">
        <f t="shared" si="0"/>
        <v>#DIV/0!</v>
      </c>
      <c r="N696" s="210" t="s">
        <v>661</v>
      </c>
    </row>
    <row r="697" spans="1:14" s="202" customFormat="1" ht="12.6" customHeight="1" x14ac:dyDescent="0.2">
      <c r="A697" s="211">
        <v>7220</v>
      </c>
      <c r="B697" s="210" t="s">
        <v>662</v>
      </c>
      <c r="C697" s="216">
        <f>AF85</f>
        <v>0</v>
      </c>
      <c r="D697" s="216">
        <f>(D615/D612)*AF90</f>
        <v>0</v>
      </c>
      <c r="E697" s="218">
        <f>(E623/E612)*SUM(C697:D697)</f>
        <v>0</v>
      </c>
      <c r="F697" s="218">
        <f>(F624/F612)*AF64</f>
        <v>0</v>
      </c>
      <c r="G697" s="216">
        <f>(G625/G612)*AF91</f>
        <v>0</v>
      </c>
      <c r="H697" s="218">
        <f>(H628/H612)*AF60</f>
        <v>0</v>
      </c>
      <c r="I697" s="216">
        <f>(I629/I612)*AF92</f>
        <v>0</v>
      </c>
      <c r="J697" s="216">
        <f>(J630/J612)*AF93</f>
        <v>0</v>
      </c>
      <c r="K697" s="216" t="e">
        <f>(K644/K612)*AF89</f>
        <v>#DIV/0!</v>
      </c>
      <c r="L697" s="216">
        <f>(L647/L612)*AF94</f>
        <v>0</v>
      </c>
      <c r="M697" s="202" t="e">
        <f t="shared" si="0"/>
        <v>#DIV/0!</v>
      </c>
      <c r="N697" s="210" t="s">
        <v>663</v>
      </c>
    </row>
    <row r="698" spans="1:14" s="202" customFormat="1" ht="12.6" customHeight="1" x14ac:dyDescent="0.2">
      <c r="A698" s="211">
        <v>7230</v>
      </c>
      <c r="B698" s="210" t="s">
        <v>664</v>
      </c>
      <c r="C698" s="216">
        <f>AG85</f>
        <v>5339425</v>
      </c>
      <c r="D698" s="216">
        <f>(D615/D612)*AG90</f>
        <v>85094.00746896553</v>
      </c>
      <c r="E698" s="218">
        <f>(E623/E612)*SUM(C698:D698)</f>
        <v>361999.17991549015</v>
      </c>
      <c r="F698" s="218">
        <f>(F624/F612)*AG64</f>
        <v>17657.723216252652</v>
      </c>
      <c r="G698" s="216">
        <f>(G625/G612)*AG91</f>
        <v>0</v>
      </c>
      <c r="H698" s="218">
        <f>(H628/H612)*AG60</f>
        <v>76444.387100380845</v>
      </c>
      <c r="I698" s="216">
        <f>(I629/I612)*AG92</f>
        <v>119626.29774829627</v>
      </c>
      <c r="J698" s="216">
        <f>(J630/J612)*AG93</f>
        <v>0</v>
      </c>
      <c r="K698" s="216" t="e">
        <f>(K644/K612)*AG89</f>
        <v>#DIV/0!</v>
      </c>
      <c r="L698" s="216">
        <f>(L647/L612)*AG94</f>
        <v>72653.987240193761</v>
      </c>
      <c r="M698" s="202" t="e">
        <f t="shared" si="0"/>
        <v>#DIV/0!</v>
      </c>
      <c r="N698" s="210" t="s">
        <v>665</v>
      </c>
    </row>
    <row r="699" spans="1:14" s="202" customFormat="1" ht="12.6" customHeight="1" x14ac:dyDescent="0.2">
      <c r="A699" s="211">
        <v>7240</v>
      </c>
      <c r="B699" s="210" t="s">
        <v>145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 t="e">
        <f>(K644/K612)*AH89</f>
        <v>#DIV/0!</v>
      </c>
      <c r="L699" s="216">
        <f>(L647/L612)*AH94</f>
        <v>0</v>
      </c>
      <c r="M699" s="202" t="e">
        <f t="shared" si="0"/>
        <v>#DIV/0!</v>
      </c>
      <c r="N699" s="210" t="s">
        <v>666</v>
      </c>
    </row>
    <row r="700" spans="1:14" s="202" customFormat="1" ht="12.6" customHeight="1" x14ac:dyDescent="0.2">
      <c r="A700" s="211">
        <v>7250</v>
      </c>
      <c r="B700" s="210" t="s">
        <v>667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>
        <f>(J630/J612)*AI93</f>
        <v>0</v>
      </c>
      <c r="K700" s="216" t="e">
        <f>(K644/K612)*AI89</f>
        <v>#DIV/0!</v>
      </c>
      <c r="L700" s="216">
        <f>(L647/L612)*AI94</f>
        <v>0</v>
      </c>
      <c r="M700" s="202" t="e">
        <f t="shared" si="0"/>
        <v>#DIV/0!</v>
      </c>
      <c r="N700" s="210" t="s">
        <v>668</v>
      </c>
    </row>
    <row r="701" spans="1:14" s="202" customFormat="1" ht="12.6" customHeight="1" x14ac:dyDescent="0.2">
      <c r="A701" s="211">
        <v>7260</v>
      </c>
      <c r="B701" s="210" t="s">
        <v>147</v>
      </c>
      <c r="C701" s="216">
        <f>AJ85</f>
        <v>26441180.838475298</v>
      </c>
      <c r="D701" s="216">
        <f>(D615/D612)*AJ90</f>
        <v>482147.44034774846</v>
      </c>
      <c r="E701" s="218">
        <f>(E623/E612)*SUM(C701:D701)</f>
        <v>1796698.0563825089</v>
      </c>
      <c r="F701" s="218">
        <f>(F624/F612)*AJ64</f>
        <v>59626.023165967548</v>
      </c>
      <c r="G701" s="216">
        <f>(G625/G612)*AJ91</f>
        <v>0</v>
      </c>
      <c r="H701" s="218">
        <f>(H628/H612)*AJ60</f>
        <v>345610.18613299355</v>
      </c>
      <c r="I701" s="216">
        <f>(I629/I612)*AJ92</f>
        <v>581973.51415829605</v>
      </c>
      <c r="J701" s="216">
        <f>(J630/J612)*AJ93</f>
        <v>0</v>
      </c>
      <c r="K701" s="216" t="e">
        <f>(K644/K612)*AJ89</f>
        <v>#DIV/0!</v>
      </c>
      <c r="L701" s="216">
        <f>(L647/L612)*AJ94</f>
        <v>134851.15420977818</v>
      </c>
      <c r="M701" s="202" t="e">
        <f t="shared" si="0"/>
        <v>#DIV/0!</v>
      </c>
      <c r="N701" s="210" t="s">
        <v>669</v>
      </c>
    </row>
    <row r="702" spans="1:14" s="202" customFormat="1" ht="12.6" customHeight="1" x14ac:dyDescent="0.2">
      <c r="A702" s="211">
        <v>7310</v>
      </c>
      <c r="B702" s="210" t="s">
        <v>670</v>
      </c>
      <c r="C702" s="216">
        <f>AK85</f>
        <v>0</v>
      </c>
      <c r="D702" s="216">
        <f>(D615/D612)*AK90</f>
        <v>0</v>
      </c>
      <c r="E702" s="218">
        <f>(E623/E612)*SUM(C702:D702)</f>
        <v>0</v>
      </c>
      <c r="F702" s="218">
        <f>(F624/F612)*AK64</f>
        <v>0</v>
      </c>
      <c r="G702" s="216">
        <f>(G625/G612)*AK91</f>
        <v>0</v>
      </c>
      <c r="H702" s="218">
        <f>(H628/H612)*AK60</f>
        <v>0</v>
      </c>
      <c r="I702" s="216">
        <f>(I629/I612)*AK92</f>
        <v>0</v>
      </c>
      <c r="J702" s="216">
        <f>(J630/J612)*AK93</f>
        <v>0</v>
      </c>
      <c r="K702" s="216" t="e">
        <f>(K644/K612)*AK89</f>
        <v>#DIV/0!</v>
      </c>
      <c r="L702" s="216">
        <f>(L647/L612)*AK94</f>
        <v>0</v>
      </c>
      <c r="M702" s="202" t="e">
        <f t="shared" si="0"/>
        <v>#DIV/0!</v>
      </c>
      <c r="N702" s="210" t="s">
        <v>671</v>
      </c>
    </row>
    <row r="703" spans="1:14" s="202" customFormat="1" ht="12.6" customHeight="1" x14ac:dyDescent="0.2">
      <c r="A703" s="211">
        <v>7320</v>
      </c>
      <c r="B703" s="210" t="s">
        <v>672</v>
      </c>
      <c r="C703" s="216">
        <f>AL85</f>
        <v>271807</v>
      </c>
      <c r="D703" s="216">
        <f>(D615/D612)*AL90</f>
        <v>0</v>
      </c>
      <c r="E703" s="218">
        <f>(E623/E612)*SUM(C703:D703)</f>
        <v>18138.734689621702</v>
      </c>
      <c r="F703" s="218">
        <f>(F624/F612)*AL64</f>
        <v>121.81836959302748</v>
      </c>
      <c r="G703" s="216">
        <f>(G625/G612)*AL91</f>
        <v>0</v>
      </c>
      <c r="H703" s="218">
        <f>(H628/H612)*AL60</f>
        <v>4787.0083920609577</v>
      </c>
      <c r="I703" s="216">
        <f>(I629/I612)*AL92</f>
        <v>0</v>
      </c>
      <c r="J703" s="216">
        <f>(J630/J612)*AL93</f>
        <v>0</v>
      </c>
      <c r="K703" s="216" t="e">
        <f>(K644/K612)*AL89</f>
        <v>#DIV/0!</v>
      </c>
      <c r="L703" s="216">
        <f>(L647/L612)*AL94</f>
        <v>0</v>
      </c>
      <c r="M703" s="202" t="e">
        <f t="shared" si="0"/>
        <v>#DIV/0!</v>
      </c>
      <c r="N703" s="210" t="s">
        <v>673</v>
      </c>
    </row>
    <row r="704" spans="1:14" s="202" customFormat="1" ht="12.6" customHeight="1" x14ac:dyDescent="0.2">
      <c r="A704" s="211">
        <v>7330</v>
      </c>
      <c r="B704" s="210" t="s">
        <v>674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 t="e">
        <f>(K644/K612)*AM89</f>
        <v>#DIV/0!</v>
      </c>
      <c r="L704" s="216">
        <f>(L647/L612)*AM94</f>
        <v>0</v>
      </c>
      <c r="M704" s="202" t="e">
        <f t="shared" si="0"/>
        <v>#DIV/0!</v>
      </c>
      <c r="N704" s="210" t="s">
        <v>675</v>
      </c>
    </row>
    <row r="705" spans="1:14" s="202" customFormat="1" ht="12.6" customHeight="1" x14ac:dyDescent="0.2">
      <c r="A705" s="211">
        <v>7340</v>
      </c>
      <c r="B705" s="210" t="s">
        <v>676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 t="e">
        <f>(K644/K612)*AN89</f>
        <v>#DIV/0!</v>
      </c>
      <c r="L705" s="216">
        <f>(L647/L612)*AN94</f>
        <v>0</v>
      </c>
      <c r="M705" s="202" t="e">
        <f t="shared" si="0"/>
        <v>#DIV/0!</v>
      </c>
      <c r="N705" s="210" t="s">
        <v>677</v>
      </c>
    </row>
    <row r="706" spans="1:14" s="202" customFormat="1" ht="12.6" customHeight="1" x14ac:dyDescent="0.2">
      <c r="A706" s="211">
        <v>7350</v>
      </c>
      <c r="B706" s="210" t="s">
        <v>678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 t="e">
        <f>(K644/K612)*AO89</f>
        <v>#DIV/0!</v>
      </c>
      <c r="L706" s="216">
        <f>(L647/L612)*AO94</f>
        <v>0</v>
      </c>
      <c r="M706" s="202" t="e">
        <f t="shared" si="0"/>
        <v>#DIV/0!</v>
      </c>
      <c r="N706" s="210" t="s">
        <v>679</v>
      </c>
    </row>
    <row r="707" spans="1:14" s="202" customFormat="1" ht="12.6" customHeight="1" x14ac:dyDescent="0.2">
      <c r="A707" s="211">
        <v>7380</v>
      </c>
      <c r="B707" s="210" t="s">
        <v>680</v>
      </c>
      <c r="C707" s="216">
        <f>AP85</f>
        <v>0</v>
      </c>
      <c r="D707" s="216">
        <f>(D615/D612)*AP90</f>
        <v>0</v>
      </c>
      <c r="E707" s="218">
        <f>(E623/E612)*SUM(C707:D707)</f>
        <v>0</v>
      </c>
      <c r="F707" s="218">
        <f>(F624/F612)*AP64</f>
        <v>0</v>
      </c>
      <c r="G707" s="216">
        <f>(G625/G612)*AP91</f>
        <v>0</v>
      </c>
      <c r="H707" s="218">
        <f>(H628/H612)*AP60</f>
        <v>0</v>
      </c>
      <c r="I707" s="216">
        <f>(I629/I612)*AP92</f>
        <v>0</v>
      </c>
      <c r="J707" s="216">
        <f>(J630/J612)*AP93</f>
        <v>0</v>
      </c>
      <c r="K707" s="216" t="e">
        <f>(K644/K612)*AP89</f>
        <v>#DIV/0!</v>
      </c>
      <c r="L707" s="216">
        <f>(L647/L612)*AP94</f>
        <v>0</v>
      </c>
      <c r="M707" s="202" t="e">
        <f t="shared" si="0"/>
        <v>#DIV/0!</v>
      </c>
      <c r="N707" s="210" t="s">
        <v>681</v>
      </c>
    </row>
    <row r="708" spans="1:14" s="202" customFormat="1" ht="12.6" customHeight="1" x14ac:dyDescent="0.2">
      <c r="A708" s="211">
        <v>7390</v>
      </c>
      <c r="B708" s="210" t="s">
        <v>682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 t="e">
        <f>(K644/K612)*AQ89</f>
        <v>#DIV/0!</v>
      </c>
      <c r="L708" s="216">
        <f>(L647/L612)*AQ94</f>
        <v>0</v>
      </c>
      <c r="M708" s="202" t="e">
        <f t="shared" si="0"/>
        <v>#DIV/0!</v>
      </c>
      <c r="N708" s="210" t="s">
        <v>683</v>
      </c>
    </row>
    <row r="709" spans="1:14" s="202" customFormat="1" ht="12.6" customHeight="1" x14ac:dyDescent="0.2">
      <c r="A709" s="211">
        <v>7400</v>
      </c>
      <c r="B709" s="210" t="s">
        <v>684</v>
      </c>
      <c r="C709" s="216">
        <f>AR85</f>
        <v>0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 t="e">
        <f>(K644/K612)*AR89</f>
        <v>#DIV/0!</v>
      </c>
      <c r="L709" s="216">
        <f>(L647/L612)*AR94</f>
        <v>0</v>
      </c>
      <c r="M709" s="202" t="e">
        <f t="shared" si="0"/>
        <v>#DIV/0!</v>
      </c>
      <c r="N709" s="210" t="s">
        <v>685</v>
      </c>
    </row>
    <row r="710" spans="1:14" s="202" customFormat="1" ht="12.6" customHeight="1" x14ac:dyDescent="0.2">
      <c r="A710" s="211">
        <v>7410</v>
      </c>
      <c r="B710" s="210" t="s">
        <v>155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 t="e">
        <f>(K644/K612)*AS89</f>
        <v>#DIV/0!</v>
      </c>
      <c r="L710" s="216">
        <f>(L647/L612)*AS94</f>
        <v>0</v>
      </c>
      <c r="M710" s="202" t="e">
        <f t="shared" si="0"/>
        <v>#DIV/0!</v>
      </c>
      <c r="N710" s="210" t="s">
        <v>686</v>
      </c>
    </row>
    <row r="711" spans="1:14" s="202" customFormat="1" ht="12.6" customHeight="1" x14ac:dyDescent="0.2">
      <c r="A711" s="211">
        <v>7420</v>
      </c>
      <c r="B711" s="210" t="s">
        <v>687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 t="e">
        <f>(K644/K612)*AT89</f>
        <v>#DIV/0!</v>
      </c>
      <c r="L711" s="216">
        <f>(L647/L612)*AT94</f>
        <v>0</v>
      </c>
      <c r="M711" s="202" t="e">
        <f t="shared" si="0"/>
        <v>#DIV/0!</v>
      </c>
      <c r="N711" s="210" t="s">
        <v>688</v>
      </c>
    </row>
    <row r="712" spans="1:14" s="202" customFormat="1" ht="12.6" customHeight="1" x14ac:dyDescent="0.2">
      <c r="A712" s="211">
        <v>7430</v>
      </c>
      <c r="B712" s="210" t="s">
        <v>689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 t="e">
        <f>(K644/K612)*AU89</f>
        <v>#DIV/0!</v>
      </c>
      <c r="L712" s="216">
        <f>(L647/L612)*AU94</f>
        <v>0</v>
      </c>
      <c r="M712" s="202" t="e">
        <f t="shared" si="0"/>
        <v>#DIV/0!</v>
      </c>
      <c r="N712" s="210" t="s">
        <v>690</v>
      </c>
    </row>
    <row r="713" spans="1:14" s="202" customFormat="1" ht="12.6" customHeight="1" x14ac:dyDescent="0.2">
      <c r="A713" s="211">
        <v>7490</v>
      </c>
      <c r="B713" s="210" t="s">
        <v>691</v>
      </c>
      <c r="C713" s="216">
        <f>AV85</f>
        <v>0</v>
      </c>
      <c r="D713" s="216">
        <f>(D615/D612)*AV90</f>
        <v>0</v>
      </c>
      <c r="E713" s="218">
        <f>(E623/E612)*SUM(C713:D713)</f>
        <v>0</v>
      </c>
      <c r="F713" s="218">
        <f>(F624/F612)*AV64</f>
        <v>0</v>
      </c>
      <c r="G713" s="216">
        <f>(G625/G612)*AV91</f>
        <v>0</v>
      </c>
      <c r="H713" s="218">
        <f>(H628/H612)*AV60</f>
        <v>0</v>
      </c>
      <c r="I713" s="216">
        <f>(I629/I612)*AV92</f>
        <v>0</v>
      </c>
      <c r="J713" s="216">
        <f>(J630/J612)*AV93</f>
        <v>0</v>
      </c>
      <c r="K713" s="216" t="e">
        <f>(K644/K612)*AV89</f>
        <v>#DIV/0!</v>
      </c>
      <c r="L713" s="216">
        <f>(L647/L612)*AV94</f>
        <v>0</v>
      </c>
      <c r="M713" s="202" t="e">
        <f t="shared" si="0"/>
        <v>#DIV/0!</v>
      </c>
      <c r="N713" s="212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115870451.28988257</v>
      </c>
      <c r="D715" s="202">
        <f>SUM(D616:D647)+SUM(D668:D713)</f>
        <v>2590585.184285122</v>
      </c>
      <c r="E715" s="202">
        <f>SUM(E624:E647)+SUM(E668:E713)</f>
        <v>7248747.3442703635</v>
      </c>
      <c r="F715" s="202">
        <f>SUM(F625:F648)+SUM(F668:F713)</f>
        <v>830285.20039735408</v>
      </c>
      <c r="G715" s="202">
        <f>SUM(G626:G647)+SUM(G668:G713)</f>
        <v>1654044.4708058792</v>
      </c>
      <c r="H715" s="202">
        <f>SUM(H629:H647)+SUM(H668:H713)</f>
        <v>1348813.4880494722</v>
      </c>
      <c r="I715" s="202">
        <f>SUM(I630:I647)+SUM(I668:I713)</f>
        <v>2204662.1211781083</v>
      </c>
      <c r="J715" s="202">
        <f>SUM(J631:J647)+SUM(J668:J713)</f>
        <v>366658.65188468911</v>
      </c>
      <c r="K715" s="202" t="e">
        <f>SUM(K668:K713)</f>
        <v>#DIV/0!</v>
      </c>
      <c r="L715" s="202">
        <f>SUM(L668:L713)</f>
        <v>494607.59879982215</v>
      </c>
      <c r="M715" s="202" t="e">
        <f>SUM(M668:M713)</f>
        <v>#DIV/0!</v>
      </c>
      <c r="N715" s="210" t="s">
        <v>693</v>
      </c>
    </row>
    <row r="716" spans="1:14" s="202" customFormat="1" ht="12.6" customHeight="1" x14ac:dyDescent="0.2">
      <c r="C716" s="213">
        <f>CE85</f>
        <v>115870451.28988256</v>
      </c>
      <c r="D716" s="202">
        <f>D615</f>
        <v>2590585.184285122</v>
      </c>
      <c r="E716" s="202">
        <f>E623</f>
        <v>7248747.3442703625</v>
      </c>
      <c r="F716" s="202">
        <f>F624</f>
        <v>830285.20039735397</v>
      </c>
      <c r="G716" s="202">
        <f>G625</f>
        <v>1654044.4708058788</v>
      </c>
      <c r="H716" s="202">
        <f>H628</f>
        <v>1348813.4880494724</v>
      </c>
      <c r="I716" s="202">
        <f>I629</f>
        <v>2204662.1211781083</v>
      </c>
      <c r="J716" s="202">
        <f>J630</f>
        <v>366658.65188468911</v>
      </c>
      <c r="K716" s="202">
        <f>K644</f>
        <v>13519478.993001262</v>
      </c>
      <c r="L716" s="202">
        <f>L647</f>
        <v>494607.59879982227</v>
      </c>
      <c r="M716" s="202">
        <f>C648</f>
        <v>27601593.85356031</v>
      </c>
      <c r="N716" s="210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134</v>
      </c>
      <c r="C2" s="11" t="str">
        <f>SUBSTITUTE(LEFT(data!C98,49),",","")</f>
        <v>Island Hospital</v>
      </c>
      <c r="D2" s="11" t="str">
        <f>LEFT(data!C99, 49)</f>
        <v>1211 24th Steet</v>
      </c>
      <c r="E2" s="11" t="str">
        <f>LEFT(data!C100, 100)</f>
        <v>Anacortes</v>
      </c>
      <c r="F2" s="11" t="str">
        <f>LEFT(data!C101, 2)</f>
        <v>WA</v>
      </c>
      <c r="G2" s="11" t="str">
        <f>LEFT(data!C102, 100)</f>
        <v>98221</v>
      </c>
      <c r="H2" s="11" t="str">
        <f>LEFT(data!C103, 100)</f>
        <v>Skagit</v>
      </c>
      <c r="I2" s="11" t="str">
        <f>LEFT(data!C104, 49)</f>
        <v>Elise Cutter</v>
      </c>
      <c r="J2" s="11" t="str">
        <f>LEFT(data!C105, 49)</f>
        <v>Shannon Fernandez</v>
      </c>
      <c r="K2" s="11" t="str">
        <f>LEFT(data!C107, 49)</f>
        <v xml:space="preserve"> 360-299-1300</v>
      </c>
      <c r="L2" s="11" t="str">
        <f>LEFT(data!C108, 49)</f>
        <v xml:space="preserve"> 360-299-1384</v>
      </c>
      <c r="M2" s="11" t="str">
        <f>LEFT(data!C109, 49)</f>
        <v>Megan Wood</v>
      </c>
      <c r="N2" s="11" t="str">
        <f>LEFT(data!C110, 49)</f>
        <v>Megan.wood@islandhospital.org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134</v>
      </c>
      <c r="B2" s="200" t="str">
        <f>RIGHT(data!C96,4)</f>
        <v>2024</v>
      </c>
      <c r="C2" s="12" t="s">
        <v>1163</v>
      </c>
      <c r="D2" s="199">
        <f>ROUND(N(data!C181),0)</f>
        <v>3423077</v>
      </c>
      <c r="E2" s="199">
        <f>ROUND(N(data!C182),0)</f>
        <v>285237</v>
      </c>
      <c r="F2" s="199">
        <f>ROUND(N(data!C183),0)</f>
        <v>1217326</v>
      </c>
      <c r="G2" s="199">
        <f>ROUND(N(data!C184),0)</f>
        <v>5325302</v>
      </c>
      <c r="H2" s="199">
        <f>ROUND(N(data!C185),0)</f>
        <v>43620</v>
      </c>
      <c r="I2" s="199">
        <f>ROUND(N(data!C186),0)</f>
        <v>1815251</v>
      </c>
      <c r="J2" s="199">
        <f>ROUND(N(data!C187)+N(data!C188),0)</f>
        <v>-173465</v>
      </c>
      <c r="K2" s="199">
        <f>ROUND(N(data!C191),0)</f>
        <v>0</v>
      </c>
      <c r="L2" s="199">
        <f>ROUND(N(data!C192),0)</f>
        <v>1278824</v>
      </c>
      <c r="M2" s="199">
        <f>ROUND(N(data!C195),0)</f>
        <v>726569</v>
      </c>
      <c r="N2" s="199">
        <f>ROUND(N(data!C196),0)</f>
        <v>543517</v>
      </c>
      <c r="O2" s="199">
        <f>ROUND(N(data!C199),0)</f>
        <v>4760</v>
      </c>
      <c r="P2" s="199">
        <f>ROUND(N(data!C200),0)</f>
        <v>752679</v>
      </c>
      <c r="Q2" s="199">
        <f>ROUND(N(data!C201),0)</f>
        <v>0</v>
      </c>
      <c r="R2" s="199">
        <f>ROUND(N(data!C204),0)</f>
        <v>1352619</v>
      </c>
      <c r="S2" s="199">
        <f>ROUND(N(data!C205),0)</f>
        <v>0</v>
      </c>
      <c r="T2" s="199">
        <f>ROUND(N(data!B211),0)</f>
        <v>5148055</v>
      </c>
      <c r="U2" s="199">
        <f>ROUND(N(data!C211),0)</f>
        <v>0</v>
      </c>
      <c r="V2" s="199">
        <f>ROUND(N(data!D211),0)</f>
        <v>0</v>
      </c>
      <c r="W2" s="199">
        <f>ROUND(N(data!B212),0)</f>
        <v>2157737</v>
      </c>
      <c r="X2" s="199">
        <f>ROUND(N(data!C212),0)</f>
        <v>27407</v>
      </c>
      <c r="Y2" s="199">
        <f>ROUND(N(data!D212),0)</f>
        <v>0</v>
      </c>
      <c r="Z2" s="199">
        <f>ROUND(N(data!B213),0)</f>
        <v>73586767</v>
      </c>
      <c r="AA2" s="199">
        <f>ROUND(N(data!C213),0)</f>
        <v>0</v>
      </c>
      <c r="AB2" s="199">
        <f>ROUND(N(data!D213),0)</f>
        <v>0</v>
      </c>
      <c r="AC2" s="199">
        <f>ROUND(N(data!B214),0)</f>
        <v>17870080</v>
      </c>
      <c r="AD2" s="199">
        <f>ROUND(N(data!C214),0)</f>
        <v>5803503</v>
      </c>
      <c r="AE2" s="199">
        <f>ROUND(N(data!D214),0)</f>
        <v>0</v>
      </c>
      <c r="AF2" s="199">
        <f>ROUND(N(data!B215),0)</f>
        <v>13221278</v>
      </c>
      <c r="AG2" s="199">
        <f>ROUND(N(data!C215),0)</f>
        <v>127208</v>
      </c>
      <c r="AH2" s="199">
        <f>ROUND(N(data!D215),0)</f>
        <v>0</v>
      </c>
      <c r="AI2" s="199">
        <f>ROUND(N(data!B216),0)</f>
        <v>32349422</v>
      </c>
      <c r="AJ2" s="199">
        <f>ROUND(N(data!C216),0)</f>
        <v>980629</v>
      </c>
      <c r="AK2" s="199">
        <f>ROUND(N(data!D216),0)</f>
        <v>3360637</v>
      </c>
      <c r="AL2" s="199">
        <f>ROUND(N(data!B217),0)</f>
        <v>303076</v>
      </c>
      <c r="AM2" s="199">
        <f>ROUND(N(data!C217),0)</f>
        <v>0</v>
      </c>
      <c r="AN2" s="199">
        <f>ROUND(N(data!D217),0)</f>
        <v>0</v>
      </c>
      <c r="AO2" s="199">
        <f>ROUND(N(data!B218),0)</f>
        <v>3520260</v>
      </c>
      <c r="AP2" s="199">
        <f>ROUND(N(data!C218),0)</f>
        <v>2883981</v>
      </c>
      <c r="AQ2" s="199">
        <f>ROUND(N(data!D218),0)</f>
        <v>0</v>
      </c>
      <c r="AR2" s="199">
        <f>ROUND(N(data!B219),0)</f>
        <v>1745753</v>
      </c>
      <c r="AS2" s="199">
        <f>ROUND(N(data!C219),0)</f>
        <v>-2358078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2063741</v>
      </c>
      <c r="AY2" s="199">
        <f>ROUND(N(data!C225),0)</f>
        <v>29884</v>
      </c>
      <c r="AZ2" s="199">
        <f>ROUND(N(data!D225),0)</f>
        <v>0</v>
      </c>
      <c r="BA2" s="199">
        <f>ROUND(N(data!B226),0)</f>
        <v>29406952</v>
      </c>
      <c r="BB2" s="199">
        <f>ROUND(N(data!C226),0)</f>
        <v>1384334</v>
      </c>
      <c r="BC2" s="199">
        <f>ROUND(N(data!D226),0)</f>
        <v>0</v>
      </c>
      <c r="BD2" s="199">
        <f>ROUND(N(data!B227),0)</f>
        <v>7080372</v>
      </c>
      <c r="BE2" s="199">
        <f>ROUND(N(data!C227),0)</f>
        <v>654621</v>
      </c>
      <c r="BF2" s="199">
        <f>ROUND(N(data!D227),0)</f>
        <v>0</v>
      </c>
      <c r="BG2" s="199">
        <f>ROUND(N(data!B228),0)</f>
        <v>11025916</v>
      </c>
      <c r="BH2" s="199">
        <f>ROUND(N(data!C228),0)</f>
        <v>846859</v>
      </c>
      <c r="BI2" s="199">
        <f>ROUND(N(data!D228),0)</f>
        <v>0</v>
      </c>
      <c r="BJ2" s="199">
        <f>ROUND(N(data!B229),0)</f>
        <v>23473909</v>
      </c>
      <c r="BK2" s="199">
        <f>ROUND(N(data!C229),0)</f>
        <v>1977501</v>
      </c>
      <c r="BL2" s="199">
        <f>ROUND(N(data!D229),0)</f>
        <v>3360637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1121674</v>
      </c>
      <c r="BQ2" s="199">
        <f>ROUND(N(data!C231),0)</f>
        <v>541393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100920475</v>
      </c>
      <c r="BW2" s="199">
        <f>ROUND(N(data!C240),0)</f>
        <v>19984979</v>
      </c>
      <c r="BX2" s="199">
        <f>ROUND(N(data!C241),0)</f>
        <v>1076796</v>
      </c>
      <c r="BY2" s="199">
        <f>ROUND(N(data!C242),0)</f>
        <v>9543895</v>
      </c>
      <c r="BZ2" s="199">
        <f>ROUND(N(data!C243),0)</f>
        <v>37459582</v>
      </c>
      <c r="CA2" s="199">
        <f>ROUND(N(data!C244),0)</f>
        <v>3147632</v>
      </c>
      <c r="CB2" s="199">
        <f>ROUND(N(data!C247),0)</f>
        <v>3270</v>
      </c>
      <c r="CC2" s="199">
        <f>ROUND(N(data!C249),0)</f>
        <v>383809</v>
      </c>
      <c r="CD2" s="199">
        <f>ROUND(N(data!C250),0)</f>
        <v>757999</v>
      </c>
      <c r="CE2" s="199">
        <f>ROUND(N(data!C254)+N(data!C255),0)</f>
        <v>0</v>
      </c>
      <c r="CF2" s="199">
        <f>ROUND(N(data!D237),0)</f>
        <v>1618890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134</v>
      </c>
      <c r="B2" s="12" t="str">
        <f>RIGHT(data!C96,4)</f>
        <v>2024</v>
      </c>
      <c r="C2" s="12" t="s">
        <v>1163</v>
      </c>
      <c r="D2" s="198">
        <f>ROUND(N(data!C127),0)</f>
        <v>1940</v>
      </c>
      <c r="E2" s="198">
        <f>ROUND(N(data!C128),0)</f>
        <v>0</v>
      </c>
      <c r="F2" s="198">
        <f>ROUND(N(data!C129),0)</f>
        <v>0</v>
      </c>
      <c r="G2" s="198">
        <f>ROUND(N(data!C130),0)</f>
        <v>437</v>
      </c>
      <c r="H2" s="198">
        <f>ROUND(N(data!D127),0)</f>
        <v>6025</v>
      </c>
      <c r="I2" s="198">
        <f>ROUND(N(data!D128),0)</f>
        <v>0</v>
      </c>
      <c r="J2" s="198">
        <f>ROUND(N(data!D129),0)</f>
        <v>0</v>
      </c>
      <c r="K2" s="198">
        <f>ROUND(N(data!D130),0)</f>
        <v>578</v>
      </c>
      <c r="L2" s="198">
        <f>ROUND(N(data!C132),0)</f>
        <v>6</v>
      </c>
      <c r="M2" s="198">
        <f>ROUND(N(data!C133),0)</f>
        <v>0</v>
      </c>
      <c r="N2" s="198">
        <f>ROUND(N(data!C134),0)</f>
        <v>32</v>
      </c>
      <c r="O2" s="198">
        <f>ROUND(N(data!C135),0)</f>
        <v>1</v>
      </c>
      <c r="P2" s="198">
        <f>ROUND(N(data!C136),0)</f>
        <v>4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43</v>
      </c>
      <c r="X2" s="198">
        <f>ROUND(N(data!C145),0)</f>
        <v>6</v>
      </c>
      <c r="Y2" s="198">
        <f>ROUND(N(data!B154),0)</f>
        <v>973</v>
      </c>
      <c r="Z2" s="198">
        <f>ROUND(N(data!B155),0)</f>
        <v>3458</v>
      </c>
      <c r="AA2" s="198">
        <f>ROUND(N(data!B156),0)</f>
        <v>0</v>
      </c>
      <c r="AB2" s="198">
        <f>ROUND(N(data!B157),0)</f>
        <v>29895043</v>
      </c>
      <c r="AC2" s="198">
        <f>ROUND(N(data!B158),0)</f>
        <v>126963435</v>
      </c>
      <c r="AD2" s="198">
        <f>ROUND(N(data!C154),0)</f>
        <v>343</v>
      </c>
      <c r="AE2" s="198">
        <f>ROUND(N(data!C155),0)</f>
        <v>891</v>
      </c>
      <c r="AF2" s="198">
        <f>ROUND(N(data!C156),0)</f>
        <v>0</v>
      </c>
      <c r="AG2" s="198">
        <f>ROUND(N(data!C157),0)</f>
        <v>6861157</v>
      </c>
      <c r="AH2" s="198">
        <f>ROUND(N(data!C158),0)</f>
        <v>23907192</v>
      </c>
      <c r="AI2" s="198">
        <f>ROUND(N(data!D154),0)</f>
        <v>624</v>
      </c>
      <c r="AJ2" s="198">
        <f>ROUND(N(data!D155),0)</f>
        <v>1676</v>
      </c>
      <c r="AK2" s="198">
        <f>ROUND(N(data!D156),0)</f>
        <v>0</v>
      </c>
      <c r="AL2" s="198">
        <f>ROUND(N(data!D157),0)</f>
        <v>17697430</v>
      </c>
      <c r="AM2" s="198">
        <f>ROUND(N(data!D158),0)</f>
        <v>81238030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134</v>
      </c>
      <c r="B2" s="200" t="str">
        <f>RIGHT(data!C96,4)</f>
        <v>2024</v>
      </c>
      <c r="C2" s="12" t="s">
        <v>1163</v>
      </c>
      <c r="D2" s="198">
        <f>ROUND(N(data!C266),0)</f>
        <v>5808020</v>
      </c>
      <c r="E2" s="198">
        <f>ROUND(N(data!C267),0)</f>
        <v>39246890</v>
      </c>
      <c r="F2" s="198">
        <f>ROUND(N(data!C268),0)</f>
        <v>30491024</v>
      </c>
      <c r="G2" s="198">
        <f>ROUND(N(data!C269),0)</f>
        <v>16258882</v>
      </c>
      <c r="H2" s="198">
        <f>ROUND(N(data!C270),0)</f>
        <v>966117</v>
      </c>
      <c r="I2" s="198">
        <f>ROUND(N(data!C271),0)</f>
        <v>51191</v>
      </c>
      <c r="J2" s="198">
        <f>ROUND(N(data!C272),0)</f>
        <v>415128</v>
      </c>
      <c r="K2" s="198">
        <f>ROUND(N(data!C273),0)</f>
        <v>1421430</v>
      </c>
      <c r="L2" s="198">
        <f>ROUND(N(data!C274),0)</f>
        <v>2129595</v>
      </c>
      <c r="M2" s="198">
        <f>ROUND(N(data!C275),0)</f>
        <v>734611</v>
      </c>
      <c r="N2" s="198">
        <f>ROUND(N(data!C278),0)</f>
        <v>197080</v>
      </c>
      <c r="O2" s="198">
        <f>ROUND(N(data!C279),0)</f>
        <v>5315823</v>
      </c>
      <c r="P2" s="198">
        <f>ROUND(N(data!C280),0)</f>
        <v>0</v>
      </c>
      <c r="Q2" s="198">
        <f>ROUND(N(data!C283),0)</f>
        <v>5148055</v>
      </c>
      <c r="R2" s="198">
        <f>ROUND(N(data!C284),0)</f>
        <v>2157737</v>
      </c>
      <c r="S2" s="198">
        <f>ROUND(N(data!C285),0)</f>
        <v>73586767</v>
      </c>
      <c r="T2" s="198">
        <f>ROUND(N(data!C286),0)</f>
        <v>17870080</v>
      </c>
      <c r="U2" s="198">
        <f>ROUND(N(data!C287),0)</f>
        <v>13221278</v>
      </c>
      <c r="V2" s="198">
        <f>ROUND(N(data!C288),0)</f>
        <v>32652498</v>
      </c>
      <c r="W2" s="198">
        <f>ROUND(N(data!C289),0)</f>
        <v>3520260</v>
      </c>
      <c r="X2" s="198">
        <f>ROUND(N(data!C290),0)</f>
        <v>1745753</v>
      </c>
      <c r="Y2" s="198">
        <f>ROUND(N(data!C291),0)</f>
        <v>0</v>
      </c>
      <c r="Z2" s="198">
        <f>ROUND(N(data!C292),0)</f>
        <v>74172564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227761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8230022</v>
      </c>
      <c r="AK2" s="198">
        <f>ROUND(N(data!C316),0)</f>
        <v>6312878</v>
      </c>
      <c r="AL2" s="198">
        <f>ROUND(N(data!C317),0)</f>
        <v>1549966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421353</v>
      </c>
      <c r="AU2" s="198">
        <f>ROUND(N(data!C328),0)</f>
        <v>15360301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2718912</v>
      </c>
      <c r="AZ2" s="198">
        <f>ROUND(N(data!C335),0)</f>
        <v>40410747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4497644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66973829</v>
      </c>
      <c r="BJ2" s="198">
        <f>ROUND(N(data!C349),0)</f>
        <v>0</v>
      </c>
      <c r="BK2" s="198">
        <f>ROUND(N(data!CE60),2)</f>
        <v>542.07000000000005</v>
      </c>
      <c r="BL2" s="198">
        <f>ROUND(N(data!C358),0)</f>
        <v>54453630</v>
      </c>
      <c r="BM2" s="198">
        <f>ROUND(N(data!C359),0)</f>
        <v>232108657</v>
      </c>
      <c r="BN2" s="198">
        <f>ROUND(N(data!C363),0)</f>
        <v>172133359</v>
      </c>
      <c r="BO2" s="198">
        <f>ROUND(N(data!C364),0)</f>
        <v>1141808</v>
      </c>
      <c r="BP2" s="198">
        <f>ROUND(N(data!C365),0)</f>
        <v>0</v>
      </c>
      <c r="BQ2" s="198">
        <f>ROUND(N(data!D381),0)</f>
        <v>3177933</v>
      </c>
      <c r="BR2" s="198">
        <f>ROUND(N(data!C370),0)</f>
        <v>522684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645181</v>
      </c>
      <c r="BY2" s="198">
        <f>ROUND(N(data!C377),0)</f>
        <v>0</v>
      </c>
      <c r="BZ2" s="198">
        <f>ROUND(N(data!C378),0)</f>
        <v>0</v>
      </c>
      <c r="CA2" s="198">
        <f>ROUND(N(data!C379),0)</f>
        <v>567879</v>
      </c>
      <c r="CB2" s="198">
        <f>ROUND(N(data!C380),0)</f>
        <v>1442189</v>
      </c>
      <c r="CC2" s="198">
        <f>ROUND(N(data!C382),0)</f>
        <v>6143640</v>
      </c>
      <c r="CD2" s="198">
        <f>ROUND(N(data!C389),0)</f>
        <v>55257023</v>
      </c>
      <c r="CE2" s="198">
        <f>ROUND(N(data!C390),0)</f>
        <v>11936347</v>
      </c>
      <c r="CF2" s="198">
        <f>ROUND(N(data!C391),0)</f>
        <v>8644003</v>
      </c>
      <c r="CG2" s="198">
        <f>ROUND(N(data!C392),0)</f>
        <v>17047698</v>
      </c>
      <c r="CH2" s="198">
        <f>ROUND(N(data!C393),0)</f>
        <v>1371272</v>
      </c>
      <c r="CI2" s="198">
        <f>ROUND(N(data!C394),0)</f>
        <v>5809617</v>
      </c>
      <c r="CJ2" s="198">
        <f>ROUND(N(data!C395),0)</f>
        <v>5459073</v>
      </c>
      <c r="CK2" s="198">
        <f>ROUND(N(data!C396),0)</f>
        <v>1278824</v>
      </c>
      <c r="CL2" s="198">
        <f>ROUND(N(data!C397),0)</f>
        <v>0</v>
      </c>
      <c r="CM2" s="198">
        <f>ROUND(N(data!C398),0)</f>
        <v>0</v>
      </c>
      <c r="CN2" s="198">
        <f>ROUND(N(data!C399),0)</f>
        <v>0</v>
      </c>
      <c r="CO2" s="198">
        <f>ROUND(N(data!C362),0)</f>
        <v>1618890</v>
      </c>
      <c r="CP2" s="198">
        <f>ROUND(N(data!D415),0)</f>
        <v>12688058</v>
      </c>
      <c r="CQ2" s="52">
        <f>ROUND(N(data!C401),0)</f>
        <v>210713</v>
      </c>
      <c r="CR2" s="52">
        <f>ROUND(N(data!C402),0)</f>
        <v>3463511</v>
      </c>
      <c r="CS2" s="52">
        <f>ROUND(N(data!C403),0)</f>
        <v>2329475</v>
      </c>
      <c r="CT2" s="52">
        <f>ROUND(N(data!C404),0)</f>
        <v>1270086</v>
      </c>
      <c r="CU2" s="52">
        <f>ROUND(N(data!C405),0)</f>
        <v>348208</v>
      </c>
      <c r="CV2" s="52">
        <f>ROUND(N(data!C406),0)</f>
        <v>308851</v>
      </c>
      <c r="CW2" s="52">
        <f>ROUND(N(data!C407),0)</f>
        <v>534920</v>
      </c>
      <c r="CX2" s="52">
        <f>ROUND(N(data!C408),0)</f>
        <v>1593654</v>
      </c>
      <c r="CY2" s="52">
        <f>ROUND(N(data!C409),0)</f>
        <v>0</v>
      </c>
      <c r="CZ2" s="52">
        <f>ROUND(N(data!C410),0)</f>
        <v>178179</v>
      </c>
      <c r="DA2" s="52">
        <f>ROUND(N(data!C411),0)</f>
        <v>1231851</v>
      </c>
      <c r="DB2" s="52">
        <f>ROUND(N(data!C412),0)</f>
        <v>752679</v>
      </c>
      <c r="DC2" s="52">
        <f>ROUND(N(data!C413),0)</f>
        <v>0</v>
      </c>
      <c r="DD2" s="52">
        <f>ROUND(N(data!C414),0)</f>
        <v>465931</v>
      </c>
      <c r="DE2" s="52">
        <f>ROUND(N(data!C419),0)</f>
        <v>0</v>
      </c>
      <c r="DF2" s="198">
        <f>ROUND(N(data!D420),0)</f>
        <v>4493679</v>
      </c>
      <c r="DG2" s="198">
        <f>ROUND(N(data!C422),0)</f>
        <v>0</v>
      </c>
      <c r="DH2" s="198">
        <f>ROUND(N(data!C423),0)</f>
        <v>0</v>
      </c>
    </row>
  </sheetData>
  <sheetProtection algorithmName="SHA-512" hashValue="Kjw6kCPKh6Q8/B+UeURxOeFFQlZUrTSji9/jeLJ8qIfqC725pRSA17qeiszHFctXItFTtIffEWNUcbKMwoUVwg==" saltValue="4HFxc0pYexQBljfvHTMk7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134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532</v>
      </c>
      <c r="F2" s="270">
        <f>ROUND(N(data!C60), 2)</f>
        <v>9.7200000000000006</v>
      </c>
      <c r="G2" s="198">
        <f>ROUND(N(data!C61), 0)</f>
        <v>1176431</v>
      </c>
      <c r="H2" s="198">
        <f>ROUND(N(data!C62), 0)</f>
        <v>225293</v>
      </c>
      <c r="I2" s="198">
        <f>ROUND(N(data!C63), 0)</f>
        <v>228761</v>
      </c>
      <c r="J2" s="198">
        <f>ROUND(N(data!C64), 0)</f>
        <v>8676</v>
      </c>
      <c r="K2" s="198">
        <f>ROUND(N(data!C65), 0)</f>
        <v>4</v>
      </c>
      <c r="L2" s="198">
        <f>ROUND(N(data!C66), 0)</f>
        <v>32765</v>
      </c>
      <c r="M2" s="198">
        <f>ROUND(N(data!C67), 0)</f>
        <v>66483</v>
      </c>
      <c r="N2" s="198">
        <f>ROUND(N(data!C68), 0)</f>
        <v>0</v>
      </c>
      <c r="O2" s="198">
        <f>ROUND(N(data!C69), 0)</f>
        <v>196952</v>
      </c>
      <c r="P2" s="198">
        <f>ROUND(N(data!C70), 0)</f>
        <v>0</v>
      </c>
      <c r="Q2" s="198">
        <f>ROUND(N(data!C71), 0)</f>
        <v>173529</v>
      </c>
      <c r="R2" s="198">
        <f>ROUND(N(data!C72), 0)</f>
        <v>-24480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47903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4686</v>
      </c>
      <c r="AH2" s="198">
        <f>ROUND(N(data!C91), 0)</f>
        <v>4886</v>
      </c>
      <c r="AI2" s="198">
        <f>ROUND(N(data!C92), 0)</f>
        <v>4686</v>
      </c>
      <c r="AJ2" s="198">
        <f>ROUND(N(data!C93), 0)</f>
        <v>67025</v>
      </c>
      <c r="AK2" s="270">
        <f>ROUND(N(data!C94), 2)</f>
        <v>7.05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134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0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0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134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4622</v>
      </c>
      <c r="F4" s="270">
        <f>ROUND(N(data!E60), 2)</f>
        <v>46.19</v>
      </c>
      <c r="G4" s="198">
        <f>ROUND(N(data!E61), 0)</f>
        <v>4243341</v>
      </c>
      <c r="H4" s="198">
        <f>ROUND(N(data!E62), 0)</f>
        <v>997548</v>
      </c>
      <c r="I4" s="198">
        <f>ROUND(N(data!E63), 0)</f>
        <v>681567</v>
      </c>
      <c r="J4" s="198">
        <f>ROUND(N(data!E64), 0)</f>
        <v>279091</v>
      </c>
      <c r="K4" s="198">
        <f>ROUND(N(data!E65), 0)</f>
        <v>4734</v>
      </c>
      <c r="L4" s="198">
        <f>ROUND(N(data!E66), 0)</f>
        <v>69979</v>
      </c>
      <c r="M4" s="198">
        <f>ROUND(N(data!E67), 0)</f>
        <v>286416</v>
      </c>
      <c r="N4" s="198">
        <f>ROUND(N(data!E68), 0)</f>
        <v>10141</v>
      </c>
      <c r="O4" s="198">
        <f>ROUND(N(data!E69), 0)</f>
        <v>236689</v>
      </c>
      <c r="P4" s="198">
        <f>ROUND(N(data!E70), 0)</f>
        <v>0</v>
      </c>
      <c r="Q4" s="198">
        <f>ROUND(N(data!E71), 0)</f>
        <v>66230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26537</v>
      </c>
      <c r="X4" s="198">
        <f>ROUND(N(data!E78), 0)</f>
        <v>0</v>
      </c>
      <c r="Y4" s="198">
        <f>ROUND(N(data!E79), 0)</f>
        <v>0</v>
      </c>
      <c r="Z4" s="198">
        <f>ROUND(N(data!E80), 0)</f>
        <v>143999</v>
      </c>
      <c r="AA4" s="198">
        <f>ROUND(N(data!E81), 0)</f>
        <v>0</v>
      </c>
      <c r="AB4" s="198">
        <f>ROUND(N(data!E82), 0)</f>
        <v>0</v>
      </c>
      <c r="AC4" s="198">
        <f>ROUND(N(data!E83), 0)</f>
        <v>-77</v>
      </c>
      <c r="AD4" s="198">
        <f>ROUND(N(data!E84), 0)</f>
        <v>0</v>
      </c>
      <c r="AE4" s="198">
        <f>ROUND(N(data!E89), 0)</f>
        <v>0</v>
      </c>
      <c r="AF4" s="198">
        <f>ROUND(N(data!E87), 0)</f>
        <v>0</v>
      </c>
      <c r="AG4" s="198">
        <f>ROUND(N(data!E90), 0)</f>
        <v>29399</v>
      </c>
      <c r="AH4" s="198">
        <f>ROUND(N(data!E91), 0)</f>
        <v>20125</v>
      </c>
      <c r="AI4" s="198">
        <f>ROUND(N(data!E92), 0)</f>
        <v>29399</v>
      </c>
      <c r="AJ4" s="198">
        <f>ROUND(N(data!E93), 0)</f>
        <v>411728</v>
      </c>
      <c r="AK4" s="270">
        <f>ROUND(N(data!E94), 2)</f>
        <v>20.48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134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0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0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134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0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0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134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0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0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134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0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0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134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0</v>
      </c>
      <c r="F9" s="270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0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134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0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0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134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0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0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134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0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0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134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0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0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134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792</v>
      </c>
      <c r="F14" s="270">
        <f>ROUND(N(data!O60), 2)</f>
        <v>16.920000000000002</v>
      </c>
      <c r="G14" s="198">
        <f>ROUND(N(data!O61), 0)</f>
        <v>1934521</v>
      </c>
      <c r="H14" s="198">
        <f>ROUND(N(data!O62), 0)</f>
        <v>400252</v>
      </c>
      <c r="I14" s="198">
        <f>ROUND(N(data!O63), 0)</f>
        <v>456</v>
      </c>
      <c r="J14" s="198">
        <f>ROUND(N(data!O64), 0)</f>
        <v>204146</v>
      </c>
      <c r="K14" s="198">
        <f>ROUND(N(data!O65), 0)</f>
        <v>746</v>
      </c>
      <c r="L14" s="198">
        <f>ROUND(N(data!O66), 0)</f>
        <v>51811</v>
      </c>
      <c r="M14" s="198">
        <f>ROUND(N(data!O67), 0)</f>
        <v>85435</v>
      </c>
      <c r="N14" s="198">
        <f>ROUND(N(data!O68), 0)</f>
        <v>0</v>
      </c>
      <c r="O14" s="198">
        <f>ROUND(N(data!O69), 0)</f>
        <v>395522</v>
      </c>
      <c r="P14" s="198">
        <f>ROUND(N(data!O70), 0)</f>
        <v>0</v>
      </c>
      <c r="Q14" s="198">
        <f>ROUND(N(data!O71), 0)</f>
        <v>301054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5490</v>
      </c>
      <c r="X14" s="198">
        <f>ROUND(N(data!O78), 0)</f>
        <v>0</v>
      </c>
      <c r="Y14" s="198">
        <f>ROUND(N(data!O79), 0)</f>
        <v>0</v>
      </c>
      <c r="Z14" s="198">
        <f>ROUND(N(data!O80), 0)</f>
        <v>88567</v>
      </c>
      <c r="AA14" s="198">
        <f>ROUND(N(data!O81), 0)</f>
        <v>0</v>
      </c>
      <c r="AB14" s="198">
        <f>ROUND(N(data!O82), 0)</f>
        <v>0</v>
      </c>
      <c r="AC14" s="198">
        <f>ROUND(N(data!O83), 0)</f>
        <v>411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6744</v>
      </c>
      <c r="AH14" s="198">
        <f>ROUND(N(data!O91), 0)</f>
        <v>4139</v>
      </c>
      <c r="AI14" s="198">
        <f>ROUND(N(data!O92), 0)</f>
        <v>6744</v>
      </c>
      <c r="AJ14" s="198">
        <f>ROUND(N(data!O93), 0)</f>
        <v>2848</v>
      </c>
      <c r="AK14" s="270">
        <f>ROUND(N(data!O94), 2)</f>
        <v>9.9700000000000006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134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335501</v>
      </c>
      <c r="F15" s="270">
        <f>ROUND(N(data!P60), 2)</f>
        <v>16.440000000000001</v>
      </c>
      <c r="G15" s="198">
        <f>ROUND(N(data!P61), 0)</f>
        <v>1225923</v>
      </c>
      <c r="H15" s="198">
        <f>ROUND(N(data!P62), 0)</f>
        <v>320652</v>
      </c>
      <c r="I15" s="198">
        <f>ROUND(N(data!P63), 0)</f>
        <v>154221</v>
      </c>
      <c r="J15" s="198">
        <f>ROUND(N(data!P64), 0)</f>
        <v>9271746</v>
      </c>
      <c r="K15" s="198">
        <f>ROUND(N(data!P65), 0)</f>
        <v>1638</v>
      </c>
      <c r="L15" s="198">
        <f>ROUND(N(data!P66), 0)</f>
        <v>228721</v>
      </c>
      <c r="M15" s="198">
        <f>ROUND(N(data!P67), 0)</f>
        <v>395813</v>
      </c>
      <c r="N15" s="198">
        <f>ROUND(N(data!P68), 0)</f>
        <v>647516</v>
      </c>
      <c r="O15" s="198">
        <f>ROUND(N(data!P69), 0)</f>
        <v>1950567</v>
      </c>
      <c r="P15" s="198">
        <f>ROUND(N(data!P70), 0)</f>
        <v>0</v>
      </c>
      <c r="Q15" s="198">
        <f>ROUND(N(data!P71), 0)</f>
        <v>1562871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263208</v>
      </c>
      <c r="X15" s="198">
        <f>ROUND(N(data!P78), 0)</f>
        <v>0</v>
      </c>
      <c r="Y15" s="198">
        <f>ROUND(N(data!P79), 0)</f>
        <v>0</v>
      </c>
      <c r="Z15" s="198">
        <f>ROUND(N(data!P80), 0)</f>
        <v>124410</v>
      </c>
      <c r="AA15" s="198">
        <f>ROUND(N(data!P81), 0)</f>
        <v>0</v>
      </c>
      <c r="AB15" s="198">
        <f>ROUND(N(data!P82), 0)</f>
        <v>0</v>
      </c>
      <c r="AC15" s="198">
        <f>ROUND(N(data!P83), 0)</f>
        <v>78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17902</v>
      </c>
      <c r="AH15" s="198">
        <f>ROUND(N(data!P91), 0)</f>
        <v>0</v>
      </c>
      <c r="AI15" s="198">
        <f>ROUND(N(data!P92), 0)</f>
        <v>17902</v>
      </c>
      <c r="AJ15" s="198">
        <f>ROUND(N(data!P93), 0)</f>
        <v>36044</v>
      </c>
      <c r="AK15" s="270">
        <f>ROUND(N(data!P94), 2)</f>
        <v>3.67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134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240627</v>
      </c>
      <c r="F16" s="270">
        <f>ROUND(N(data!Q60), 2)</f>
        <v>10.37</v>
      </c>
      <c r="G16" s="198">
        <f>ROUND(N(data!Q61), 0)</f>
        <v>1176982</v>
      </c>
      <c r="H16" s="198">
        <f>ROUND(N(data!Q62), 0)</f>
        <v>249832</v>
      </c>
      <c r="I16" s="198">
        <f>ROUND(N(data!Q63), 0)</f>
        <v>368</v>
      </c>
      <c r="J16" s="198">
        <f>ROUND(N(data!Q64), 0)</f>
        <v>1983</v>
      </c>
      <c r="K16" s="198">
        <f>ROUND(N(data!Q65), 0)</f>
        <v>0</v>
      </c>
      <c r="L16" s="198">
        <f>ROUND(N(data!Q66), 0)</f>
        <v>0</v>
      </c>
      <c r="M16" s="198">
        <f>ROUND(N(data!Q67), 0)</f>
        <v>6304</v>
      </c>
      <c r="N16" s="198">
        <f>ROUND(N(data!Q68), 0)</f>
        <v>0</v>
      </c>
      <c r="O16" s="198">
        <f>ROUND(N(data!Q69), 0)</f>
        <v>196230</v>
      </c>
      <c r="P16" s="198">
        <f>ROUND(N(data!Q70), 0)</f>
        <v>0</v>
      </c>
      <c r="Q16" s="198">
        <f>ROUND(N(data!Q71), 0)</f>
        <v>161920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34400</v>
      </c>
      <c r="AA16" s="198">
        <f>ROUND(N(data!Q81), 0)</f>
        <v>0</v>
      </c>
      <c r="AB16" s="198">
        <f>ROUND(N(data!Q82), 0)</f>
        <v>0</v>
      </c>
      <c r="AC16" s="198">
        <f>ROUND(N(data!Q83), 0)</f>
        <v>-90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1431</v>
      </c>
      <c r="AH16" s="198">
        <f>ROUND(N(data!Q91), 0)</f>
        <v>0</v>
      </c>
      <c r="AI16" s="198">
        <f>ROUND(N(data!Q92), 0)</f>
        <v>1431</v>
      </c>
      <c r="AJ16" s="198">
        <f>ROUND(N(data!Q93), 0)</f>
        <v>0</v>
      </c>
      <c r="AK16" s="270">
        <f>ROUND(N(data!Q94), 2)</f>
        <v>7.44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134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346222</v>
      </c>
      <c r="F17" s="270">
        <f>ROUND(N(data!R60), 2)</f>
        <v>1.84</v>
      </c>
      <c r="G17" s="198">
        <f>ROUND(N(data!R61), 0)</f>
        <v>147996</v>
      </c>
      <c r="H17" s="198">
        <f>ROUND(N(data!R62), 0)</f>
        <v>31667</v>
      </c>
      <c r="I17" s="198">
        <f>ROUND(N(data!R63), 0)</f>
        <v>2980882</v>
      </c>
      <c r="J17" s="198">
        <f>ROUND(N(data!R64), 0)</f>
        <v>71661</v>
      </c>
      <c r="K17" s="198">
        <f>ROUND(N(data!R65), 0)</f>
        <v>0</v>
      </c>
      <c r="L17" s="198">
        <f>ROUND(N(data!R66), 0)</f>
        <v>0</v>
      </c>
      <c r="M17" s="198">
        <f>ROUND(N(data!R67), 0)</f>
        <v>3527</v>
      </c>
      <c r="N17" s="198">
        <f>ROUND(N(data!R68), 0)</f>
        <v>0</v>
      </c>
      <c r="O17" s="198">
        <f>ROUND(N(data!R69), 0)</f>
        <v>42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42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635</v>
      </c>
      <c r="AH17" s="198">
        <f>ROUND(N(data!R91), 0)</f>
        <v>0</v>
      </c>
      <c r="AI17" s="198">
        <f>ROUND(N(data!R92), 0)</f>
        <v>635</v>
      </c>
      <c r="AJ17" s="198">
        <f>ROUND(N(data!R93), 0)</f>
        <v>0</v>
      </c>
      <c r="AK17" s="270">
        <f>ROUND(N(data!R94), 2)</f>
        <v>0.73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134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0">
        <f>ROUND(N(data!S60), 2)</f>
        <v>6.92</v>
      </c>
      <c r="G18" s="198">
        <f>ROUND(N(data!S61), 0)</f>
        <v>339891</v>
      </c>
      <c r="H18" s="198">
        <f>ROUND(N(data!S62), 0)</f>
        <v>95887</v>
      </c>
      <c r="I18" s="198">
        <f>ROUND(N(data!S63), 0)</f>
        <v>0</v>
      </c>
      <c r="J18" s="198">
        <f>ROUND(N(data!S64), 0)</f>
        <v>147352</v>
      </c>
      <c r="K18" s="198">
        <f>ROUND(N(data!S65), 0)</f>
        <v>0</v>
      </c>
      <c r="L18" s="198">
        <f>ROUND(N(data!S66), 0)</f>
        <v>0</v>
      </c>
      <c r="M18" s="198">
        <f>ROUND(N(data!S67), 0)</f>
        <v>47849</v>
      </c>
      <c r="N18" s="198">
        <f>ROUND(N(data!S68), 0)</f>
        <v>0</v>
      </c>
      <c r="O18" s="198">
        <f>ROUND(N(data!S69), 0)</f>
        <v>228567</v>
      </c>
      <c r="P18" s="198">
        <f>ROUND(N(data!S70), 0)</f>
        <v>0</v>
      </c>
      <c r="Q18" s="198">
        <f>ROUND(N(data!S71), 0)</f>
        <v>170679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32210</v>
      </c>
      <c r="X18" s="198">
        <f>ROUND(N(data!S78), 0)</f>
        <v>0</v>
      </c>
      <c r="Y18" s="198">
        <f>ROUND(N(data!S79), 0)</f>
        <v>0</v>
      </c>
      <c r="Z18" s="198">
        <f>ROUND(N(data!S80), 0)</f>
        <v>25521</v>
      </c>
      <c r="AA18" s="198">
        <f>ROUND(N(data!S81), 0)</f>
        <v>0</v>
      </c>
      <c r="AB18" s="198">
        <f>ROUND(N(data!S82), 0)</f>
        <v>0</v>
      </c>
      <c r="AC18" s="198">
        <f>ROUND(N(data!S83), 0)</f>
        <v>157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3847</v>
      </c>
      <c r="AH18" s="198">
        <f>ROUND(N(data!S91), 0)</f>
        <v>0</v>
      </c>
      <c r="AI18" s="198">
        <f>ROUND(N(data!S92), 0)</f>
        <v>3847</v>
      </c>
      <c r="AJ18" s="198">
        <f>ROUND(N(data!S93), 0)</f>
        <v>0</v>
      </c>
      <c r="AK18" s="270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134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0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0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134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283579</v>
      </c>
      <c r="F20" s="270">
        <f>ROUND(N(data!U60), 2)</f>
        <v>23.24</v>
      </c>
      <c r="G20" s="198">
        <f>ROUND(N(data!U61), 0)</f>
        <v>1790385</v>
      </c>
      <c r="H20" s="198">
        <f>ROUND(N(data!U62), 0)</f>
        <v>447230</v>
      </c>
      <c r="I20" s="198">
        <f>ROUND(N(data!U63), 0)</f>
        <v>129994</v>
      </c>
      <c r="J20" s="198">
        <f>ROUND(N(data!U64), 0)</f>
        <v>1634356</v>
      </c>
      <c r="K20" s="198">
        <f>ROUND(N(data!U65), 0)</f>
        <v>2118</v>
      </c>
      <c r="L20" s="198">
        <f>ROUND(N(data!U66), 0)</f>
        <v>89</v>
      </c>
      <c r="M20" s="198">
        <f>ROUND(N(data!U67), 0)</f>
        <v>63391</v>
      </c>
      <c r="N20" s="198">
        <f>ROUND(N(data!U68), 0)</f>
        <v>713203</v>
      </c>
      <c r="O20" s="198">
        <f>ROUND(N(data!U69), 0)</f>
        <v>797896</v>
      </c>
      <c r="P20" s="198">
        <f>ROUND(N(data!U70), 0)</f>
        <v>210713</v>
      </c>
      <c r="Q20" s="198">
        <f>ROUND(N(data!U71), 0)</f>
        <v>22318</v>
      </c>
      <c r="R20" s="198">
        <f>ROUND(N(data!U72), 0)</f>
        <v>6568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455757</v>
      </c>
      <c r="W20" s="198">
        <f>ROUND(N(data!U77), 0)</f>
        <v>42504</v>
      </c>
      <c r="X20" s="198">
        <f>ROUND(N(data!U78), 0)</f>
        <v>0</v>
      </c>
      <c r="Y20" s="198">
        <f>ROUND(N(data!U79), 0)</f>
        <v>0</v>
      </c>
      <c r="Z20" s="198">
        <f>ROUND(N(data!U80), 0)</f>
        <v>46740</v>
      </c>
      <c r="AA20" s="198">
        <f>ROUND(N(data!U81), 0)</f>
        <v>0</v>
      </c>
      <c r="AB20" s="198">
        <f>ROUND(N(data!U82), 0)</f>
        <v>0</v>
      </c>
      <c r="AC20" s="198">
        <f>ROUND(N(data!U83), 0)</f>
        <v>13296</v>
      </c>
      <c r="AD20" s="198">
        <f>ROUND(N(data!U84), 0)</f>
        <v>0</v>
      </c>
      <c r="AE20" s="198">
        <f>ROUND(N(data!U89), 0)</f>
        <v>0</v>
      </c>
      <c r="AF20" s="198">
        <f>ROUND(N(data!U87), 0)</f>
        <v>0</v>
      </c>
      <c r="AG20" s="198">
        <f>ROUND(N(data!U90), 0)</f>
        <v>5001</v>
      </c>
      <c r="AH20" s="198">
        <f>ROUND(N(data!U91), 0)</f>
        <v>0</v>
      </c>
      <c r="AI20" s="198">
        <f>ROUND(N(data!U92), 0)</f>
        <v>5001</v>
      </c>
      <c r="AJ20" s="198">
        <f>ROUND(N(data!U93), 0)</f>
        <v>0</v>
      </c>
      <c r="AK20" s="270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134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7279</v>
      </c>
      <c r="F21" s="270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18619</v>
      </c>
      <c r="K21" s="198">
        <f>ROUND(N(data!V65), 0)</f>
        <v>0</v>
      </c>
      <c r="L21" s="198">
        <f>ROUND(N(data!V66), 0)</f>
        <v>886945</v>
      </c>
      <c r="M21" s="198">
        <f>ROUND(N(data!V67), 0)</f>
        <v>56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13</v>
      </c>
      <c r="AH21" s="198">
        <f>ROUND(N(data!V91), 0)</f>
        <v>0</v>
      </c>
      <c r="AI21" s="198">
        <f>ROUND(N(data!V92), 0)</f>
        <v>13</v>
      </c>
      <c r="AJ21" s="198">
        <f>ROUND(N(data!V93), 0)</f>
        <v>0</v>
      </c>
      <c r="AK21" s="270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134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5291</v>
      </c>
      <c r="F22" s="270">
        <f>ROUND(N(data!W60), 2)</f>
        <v>3.41</v>
      </c>
      <c r="G22" s="198">
        <f>ROUND(N(data!W61), 0)</f>
        <v>428929</v>
      </c>
      <c r="H22" s="198">
        <f>ROUND(N(data!W62), 0)</f>
        <v>76595</v>
      </c>
      <c r="I22" s="198">
        <f>ROUND(N(data!W63), 0)</f>
        <v>0</v>
      </c>
      <c r="J22" s="198">
        <f>ROUND(N(data!W64), 0)</f>
        <v>60579</v>
      </c>
      <c r="K22" s="198">
        <f>ROUND(N(data!W65), 0)</f>
        <v>0</v>
      </c>
      <c r="L22" s="198">
        <f>ROUND(N(data!W66), 0)</f>
        <v>3264</v>
      </c>
      <c r="M22" s="198">
        <f>ROUND(N(data!W67), 0)</f>
        <v>21946</v>
      </c>
      <c r="N22" s="198">
        <f>ROUND(N(data!W68), 0)</f>
        <v>0</v>
      </c>
      <c r="O22" s="198">
        <f>ROUND(N(data!W69), 0)</f>
        <v>139122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137440</v>
      </c>
      <c r="X22" s="198">
        <f>ROUND(N(data!W78), 0)</f>
        <v>0</v>
      </c>
      <c r="Y22" s="198">
        <f>ROUND(N(data!W79), 0)</f>
        <v>0</v>
      </c>
      <c r="Z22" s="198">
        <f>ROUND(N(data!W80), 0)</f>
        <v>1682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2309</v>
      </c>
      <c r="AH22" s="198">
        <f>ROUND(N(data!W91), 0)</f>
        <v>0</v>
      </c>
      <c r="AI22" s="198">
        <f>ROUND(N(data!W92), 0)</f>
        <v>2309</v>
      </c>
      <c r="AJ22" s="198">
        <f>ROUND(N(data!W93), 0)</f>
        <v>0</v>
      </c>
      <c r="AK22" s="270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134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14875</v>
      </c>
      <c r="F23" s="270">
        <f>ROUND(N(data!X60), 2)</f>
        <v>3.22</v>
      </c>
      <c r="G23" s="198">
        <f>ROUND(N(data!X61), 0)</f>
        <v>371517</v>
      </c>
      <c r="H23" s="198">
        <f>ROUND(N(data!X62), 0)</f>
        <v>90110</v>
      </c>
      <c r="I23" s="198">
        <f>ROUND(N(data!X63), 0)</f>
        <v>0</v>
      </c>
      <c r="J23" s="198">
        <f>ROUND(N(data!X64), 0)</f>
        <v>134998</v>
      </c>
      <c r="K23" s="198">
        <f>ROUND(N(data!X65), 0)</f>
        <v>1009</v>
      </c>
      <c r="L23" s="198">
        <f>ROUND(N(data!X66), 0)</f>
        <v>750</v>
      </c>
      <c r="M23" s="198">
        <f>ROUND(N(data!X67), 0)</f>
        <v>18007</v>
      </c>
      <c r="N23" s="198">
        <f>ROUND(N(data!X68), 0)</f>
        <v>0</v>
      </c>
      <c r="O23" s="198">
        <f>ROUND(N(data!X69), 0)</f>
        <v>195430</v>
      </c>
      <c r="P23" s="198">
        <f>ROUND(N(data!X70), 0)</f>
        <v>0</v>
      </c>
      <c r="Q23" s="198">
        <f>ROUND(N(data!X71), 0)</f>
        <v>46056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146737</v>
      </c>
      <c r="X23" s="198">
        <f>ROUND(N(data!X78), 0)</f>
        <v>0</v>
      </c>
      <c r="Y23" s="198">
        <f>ROUND(N(data!X79), 0)</f>
        <v>0</v>
      </c>
      <c r="Z23" s="198">
        <f>ROUND(N(data!X80), 0)</f>
        <v>2637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2567</v>
      </c>
      <c r="AH23" s="198">
        <f>ROUND(N(data!X91), 0)</f>
        <v>0</v>
      </c>
      <c r="AI23" s="198">
        <f>ROUND(N(data!X92), 0)</f>
        <v>2567</v>
      </c>
      <c r="AJ23" s="198">
        <f>ROUND(N(data!X93), 0)</f>
        <v>0</v>
      </c>
      <c r="AK23" s="270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134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124625</v>
      </c>
      <c r="F24" s="270">
        <f>ROUND(N(data!Y60), 2)</f>
        <v>31.7</v>
      </c>
      <c r="G24" s="198">
        <f>ROUND(N(data!Y61), 0)</f>
        <v>3158356</v>
      </c>
      <c r="H24" s="198">
        <f>ROUND(N(data!Y62), 0)</f>
        <v>694098</v>
      </c>
      <c r="I24" s="198">
        <f>ROUND(N(data!Y63), 0)</f>
        <v>50733</v>
      </c>
      <c r="J24" s="198">
        <f>ROUND(N(data!Y64), 0)</f>
        <v>227844</v>
      </c>
      <c r="K24" s="198">
        <f>ROUND(N(data!Y65), 0)</f>
        <v>2628</v>
      </c>
      <c r="L24" s="198">
        <f>ROUND(N(data!Y66), 0)</f>
        <v>269612</v>
      </c>
      <c r="M24" s="198">
        <f>ROUND(N(data!Y67), 0)</f>
        <v>238315</v>
      </c>
      <c r="N24" s="198">
        <f>ROUND(N(data!Y68), 0)</f>
        <v>0</v>
      </c>
      <c r="O24" s="198">
        <f>ROUND(N(data!Y69), 0)</f>
        <v>630523</v>
      </c>
      <c r="P24" s="198">
        <f>ROUND(N(data!Y70), 0)</f>
        <v>0</v>
      </c>
      <c r="Q24" s="198">
        <f>ROUND(N(data!Y71), 0)</f>
        <v>260654</v>
      </c>
      <c r="R24" s="198">
        <f>ROUND(N(data!Y72), 0)</f>
        <v>3105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237187</v>
      </c>
      <c r="X24" s="198">
        <f>ROUND(N(data!Y78), 0)</f>
        <v>0</v>
      </c>
      <c r="Y24" s="198">
        <f>ROUND(N(data!Y79), 0)</f>
        <v>0</v>
      </c>
      <c r="Z24" s="198">
        <f>ROUND(N(data!Y80), 0)</f>
        <v>127116</v>
      </c>
      <c r="AA24" s="198">
        <f>ROUND(N(data!Y81), 0)</f>
        <v>0</v>
      </c>
      <c r="AB24" s="198">
        <f>ROUND(N(data!Y82), 0)</f>
        <v>0</v>
      </c>
      <c r="AC24" s="198">
        <f>ROUND(N(data!Y83), 0)</f>
        <v>2461</v>
      </c>
      <c r="AD24" s="198">
        <f>ROUND(N(data!Y84), 0)</f>
        <v>0</v>
      </c>
      <c r="AE24" s="198">
        <f>ROUND(N(data!Y89), 0)</f>
        <v>0</v>
      </c>
      <c r="AF24" s="198">
        <f>ROUND(N(data!Y87), 0)</f>
        <v>0</v>
      </c>
      <c r="AG24" s="198">
        <f>ROUND(N(data!Y90), 0)</f>
        <v>13867</v>
      </c>
      <c r="AH24" s="198">
        <f>ROUND(N(data!Y91), 0)</f>
        <v>0</v>
      </c>
      <c r="AI24" s="198">
        <f>ROUND(N(data!Y92), 0)</f>
        <v>13867</v>
      </c>
      <c r="AJ24" s="198">
        <f>ROUND(N(data!Y93), 0)</f>
        <v>0</v>
      </c>
      <c r="AK24" s="270">
        <f>ROUND(N(data!Y94), 2)</f>
        <v>3.22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134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1835</v>
      </c>
      <c r="F25" s="270">
        <f>ROUND(N(data!Z60), 2)</f>
        <v>2.75</v>
      </c>
      <c r="G25" s="198">
        <f>ROUND(N(data!Z61), 0)</f>
        <v>250299</v>
      </c>
      <c r="H25" s="198">
        <f>ROUND(N(data!Z62), 0)</f>
        <v>84929</v>
      </c>
      <c r="I25" s="198">
        <f>ROUND(N(data!Z63), 0)</f>
        <v>0</v>
      </c>
      <c r="J25" s="198">
        <f>ROUND(N(data!Z64), 0)</f>
        <v>16680</v>
      </c>
      <c r="K25" s="198">
        <f>ROUND(N(data!Z65), 0)</f>
        <v>0</v>
      </c>
      <c r="L25" s="198">
        <f>ROUND(N(data!Z66), 0)</f>
        <v>11260</v>
      </c>
      <c r="M25" s="198">
        <f>ROUND(N(data!Z67), 0)</f>
        <v>51642</v>
      </c>
      <c r="N25" s="198">
        <f>ROUND(N(data!Z68), 0)</f>
        <v>0</v>
      </c>
      <c r="O25" s="198">
        <f>ROUND(N(data!Z69), 0)</f>
        <v>6755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1040</v>
      </c>
      <c r="X25" s="198">
        <f>ROUND(N(data!Z78), 0)</f>
        <v>0</v>
      </c>
      <c r="Y25" s="198">
        <f>ROUND(N(data!Z79), 0)</f>
        <v>0</v>
      </c>
      <c r="Z25" s="198">
        <f>ROUND(N(data!Z80), 0)</f>
        <v>5680</v>
      </c>
      <c r="AA25" s="198">
        <f>ROUND(N(data!Z81), 0)</f>
        <v>0</v>
      </c>
      <c r="AB25" s="198">
        <f>ROUND(N(data!Z82), 0)</f>
        <v>0</v>
      </c>
      <c r="AC25" s="198">
        <f>ROUND(N(data!Z83), 0)</f>
        <v>35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9774</v>
      </c>
      <c r="AH25" s="198">
        <f>ROUND(N(data!Z91), 0)</f>
        <v>0</v>
      </c>
      <c r="AI25" s="198">
        <f>ROUND(N(data!Z92), 0)</f>
        <v>9774</v>
      </c>
      <c r="AJ25" s="198">
        <f>ROUND(N(data!Z93), 0)</f>
        <v>0</v>
      </c>
      <c r="AK25" s="270">
        <f>ROUND(N(data!Z94), 2)</f>
        <v>0.21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134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1374</v>
      </c>
      <c r="F26" s="270">
        <f>ROUND(N(data!AA60), 2)</f>
        <v>1.87</v>
      </c>
      <c r="G26" s="198">
        <f>ROUND(N(data!AA61), 0)</f>
        <v>218793</v>
      </c>
      <c r="H26" s="198">
        <f>ROUND(N(data!AA62), 0)</f>
        <v>54919</v>
      </c>
      <c r="I26" s="198">
        <f>ROUND(N(data!AA63), 0)</f>
        <v>0</v>
      </c>
      <c r="J26" s="198">
        <f>ROUND(N(data!AA64), 0)</f>
        <v>96169</v>
      </c>
      <c r="K26" s="198">
        <f>ROUND(N(data!AA65), 0)</f>
        <v>0</v>
      </c>
      <c r="L26" s="198">
        <f>ROUND(N(data!AA66), 0)</f>
        <v>11408</v>
      </c>
      <c r="M26" s="198">
        <f>ROUND(N(data!AA67), 0)</f>
        <v>7239</v>
      </c>
      <c r="N26" s="198">
        <f>ROUND(N(data!AA68), 0)</f>
        <v>0</v>
      </c>
      <c r="O26" s="198">
        <f>ROUND(N(data!AA69), 0)</f>
        <v>29609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28708</v>
      </c>
      <c r="X26" s="198">
        <f>ROUND(N(data!AA78), 0)</f>
        <v>0</v>
      </c>
      <c r="Y26" s="198">
        <f>ROUND(N(data!AA79), 0)</f>
        <v>0</v>
      </c>
      <c r="Z26" s="198">
        <f>ROUND(N(data!AA80), 0)</f>
        <v>901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1321</v>
      </c>
      <c r="AH26" s="198">
        <f>ROUND(N(data!AA91), 0)</f>
        <v>0</v>
      </c>
      <c r="AI26" s="198">
        <f>ROUND(N(data!AA92), 0)</f>
        <v>1321</v>
      </c>
      <c r="AJ26" s="198">
        <f>ROUND(N(data!AA93), 0)</f>
        <v>0</v>
      </c>
      <c r="AK26" s="270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134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0">
        <f>ROUND(N(data!AB60), 2)</f>
        <v>10.32</v>
      </c>
      <c r="G27" s="198">
        <f>ROUND(N(data!AB61), 0)</f>
        <v>1024451</v>
      </c>
      <c r="H27" s="198">
        <f>ROUND(N(data!AB62), 0)</f>
        <v>236852</v>
      </c>
      <c r="I27" s="198">
        <f>ROUND(N(data!AB63), 0)</f>
        <v>-2629</v>
      </c>
      <c r="J27" s="198">
        <f>ROUND(N(data!AB64), 0)</f>
        <v>1571295</v>
      </c>
      <c r="K27" s="198">
        <f>ROUND(N(data!AB65), 0)</f>
        <v>180</v>
      </c>
      <c r="L27" s="198">
        <f>ROUND(N(data!AB66), 0)</f>
        <v>605100</v>
      </c>
      <c r="M27" s="198">
        <f>ROUND(N(data!AB67), 0)</f>
        <v>13121</v>
      </c>
      <c r="N27" s="198">
        <f>ROUND(N(data!AB68), 0)</f>
        <v>200263</v>
      </c>
      <c r="O27" s="198">
        <f>ROUND(N(data!AB69), 0)</f>
        <v>32261</v>
      </c>
      <c r="P27" s="198">
        <f>ROUND(N(data!AB70), 0)</f>
        <v>0</v>
      </c>
      <c r="Q27" s="198">
        <f>ROUND(N(data!AB71), 0)</f>
        <v>0</v>
      </c>
      <c r="R27" s="198">
        <f>ROUND(N(data!AB72), 0)</f>
        <v>14694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11358</v>
      </c>
      <c r="X27" s="198">
        <f>ROUND(N(data!AB78), 0)</f>
        <v>0</v>
      </c>
      <c r="Y27" s="198">
        <f>ROUND(N(data!AB79), 0)</f>
        <v>0</v>
      </c>
      <c r="Z27" s="198">
        <f>ROUND(N(data!AB80), 0)</f>
        <v>2830</v>
      </c>
      <c r="AA27" s="198">
        <f>ROUND(N(data!AB81), 0)</f>
        <v>0</v>
      </c>
      <c r="AB27" s="198">
        <f>ROUND(N(data!AB82), 0)</f>
        <v>0</v>
      </c>
      <c r="AC27" s="198">
        <f>ROUND(N(data!AB83), 0)</f>
        <v>3379</v>
      </c>
      <c r="AD27" s="198">
        <f>ROUND(N(data!AB84), 0)</f>
        <v>0</v>
      </c>
      <c r="AE27" s="198">
        <f>ROUND(N(data!AB89), 0)</f>
        <v>0</v>
      </c>
      <c r="AF27" s="198">
        <f>ROUND(N(data!AB87), 0)</f>
        <v>0</v>
      </c>
      <c r="AG27" s="198">
        <f>ROUND(N(data!AB90), 0)</f>
        <v>2407</v>
      </c>
      <c r="AH27" s="198">
        <f>ROUND(N(data!AB91), 0)</f>
        <v>0</v>
      </c>
      <c r="AI27" s="198">
        <f>ROUND(N(data!AB92), 0)</f>
        <v>2407</v>
      </c>
      <c r="AJ27" s="198">
        <f>ROUND(N(data!AB93), 0)</f>
        <v>0</v>
      </c>
      <c r="AK27" s="270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134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14698</v>
      </c>
      <c r="F28" s="270">
        <f>ROUND(N(data!AC60), 2)</f>
        <v>10</v>
      </c>
      <c r="G28" s="198">
        <f>ROUND(N(data!AC61), 0)</f>
        <v>938645</v>
      </c>
      <c r="H28" s="198">
        <f>ROUND(N(data!AC62), 0)</f>
        <v>210393</v>
      </c>
      <c r="I28" s="198">
        <f>ROUND(N(data!AC63), 0)</f>
        <v>0</v>
      </c>
      <c r="J28" s="198">
        <f>ROUND(N(data!AC64), 0)</f>
        <v>130615</v>
      </c>
      <c r="K28" s="198">
        <f>ROUND(N(data!AC65), 0)</f>
        <v>737</v>
      </c>
      <c r="L28" s="198">
        <f>ROUND(N(data!AC66), 0)</f>
        <v>28491</v>
      </c>
      <c r="M28" s="198">
        <f>ROUND(N(data!AC67), 0)</f>
        <v>57626</v>
      </c>
      <c r="N28" s="198">
        <f>ROUND(N(data!AC68), 0)</f>
        <v>0</v>
      </c>
      <c r="O28" s="198">
        <f>ROUND(N(data!AC69), 0)</f>
        <v>46988</v>
      </c>
      <c r="P28" s="198">
        <f>ROUND(N(data!AC70), 0)</f>
        <v>0</v>
      </c>
      <c r="Q28" s="198">
        <f>ROUND(N(data!AC71), 0)</f>
        <v>9569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5694</v>
      </c>
      <c r="X28" s="198">
        <f>ROUND(N(data!AC78), 0)</f>
        <v>0</v>
      </c>
      <c r="Y28" s="198">
        <f>ROUND(N(data!AC79), 0)</f>
        <v>0</v>
      </c>
      <c r="Z28" s="198">
        <f>ROUND(N(data!AC80), 0)</f>
        <v>31456</v>
      </c>
      <c r="AA28" s="198">
        <f>ROUND(N(data!AC81), 0)</f>
        <v>0</v>
      </c>
      <c r="AB28" s="198">
        <f>ROUND(N(data!AC82), 0)</f>
        <v>0</v>
      </c>
      <c r="AC28" s="198">
        <f>ROUND(N(data!AC83), 0)</f>
        <v>269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5264</v>
      </c>
      <c r="AH28" s="198">
        <f>ROUND(N(data!AC91), 0)</f>
        <v>0</v>
      </c>
      <c r="AI28" s="198">
        <f>ROUND(N(data!AC92), 0)</f>
        <v>5264</v>
      </c>
      <c r="AJ28" s="198">
        <f>ROUND(N(data!AC93), 0)</f>
        <v>0</v>
      </c>
      <c r="AK28" s="270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134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0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0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134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44696</v>
      </c>
      <c r="F30" s="270">
        <f>ROUND(N(data!AE60), 2)</f>
        <v>16.27</v>
      </c>
      <c r="G30" s="198">
        <f>ROUND(N(data!AE61), 0)</f>
        <v>1531735</v>
      </c>
      <c r="H30" s="198">
        <f>ROUND(N(data!AE62), 0)</f>
        <v>344232</v>
      </c>
      <c r="I30" s="198">
        <f>ROUND(N(data!AE63), 0)</f>
        <v>63131</v>
      </c>
      <c r="J30" s="198">
        <f>ROUND(N(data!AE64), 0)</f>
        <v>27881</v>
      </c>
      <c r="K30" s="198">
        <f>ROUND(N(data!AE65), 0)</f>
        <v>0</v>
      </c>
      <c r="L30" s="198">
        <f>ROUND(N(data!AE66), 0)</f>
        <v>0</v>
      </c>
      <c r="M30" s="198">
        <f>ROUND(N(data!AE67), 0)</f>
        <v>42764</v>
      </c>
      <c r="N30" s="198">
        <f>ROUND(N(data!AE68), 0)</f>
        <v>0</v>
      </c>
      <c r="O30" s="198">
        <f>ROUND(N(data!AE69), 0)</f>
        <v>20241</v>
      </c>
      <c r="P30" s="198">
        <f>ROUND(N(data!AE70), 0)</f>
        <v>0</v>
      </c>
      <c r="Q30" s="198">
        <f>ROUND(N(data!AE71), 0)</f>
        <v>523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4602</v>
      </c>
      <c r="X30" s="198">
        <f>ROUND(N(data!AE78), 0)</f>
        <v>0</v>
      </c>
      <c r="Y30" s="198">
        <f>ROUND(N(data!AE79), 0)</f>
        <v>0</v>
      </c>
      <c r="Z30" s="198">
        <f>ROUND(N(data!AE80), 0)</f>
        <v>14615</v>
      </c>
      <c r="AA30" s="198">
        <f>ROUND(N(data!AE81), 0)</f>
        <v>0</v>
      </c>
      <c r="AB30" s="198">
        <f>ROUND(N(data!AE82), 0)</f>
        <v>0</v>
      </c>
      <c r="AC30" s="198">
        <f>ROUND(N(data!AE83), 0)</f>
        <v>501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9393</v>
      </c>
      <c r="AH30" s="198">
        <f>ROUND(N(data!AE91), 0)</f>
        <v>0</v>
      </c>
      <c r="AI30" s="198">
        <f>ROUND(N(data!AE92), 0)</f>
        <v>9393</v>
      </c>
      <c r="AJ30" s="198">
        <f>ROUND(N(data!AE93), 0)</f>
        <v>0</v>
      </c>
      <c r="AK30" s="270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134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0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0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134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17615</v>
      </c>
      <c r="F32" s="270">
        <f>ROUND(N(data!AG60), 2)</f>
        <v>33.65</v>
      </c>
      <c r="G32" s="198">
        <f>ROUND(N(data!AG61), 0)</f>
        <v>3558236</v>
      </c>
      <c r="H32" s="198">
        <f>ROUND(N(data!AG62), 0)</f>
        <v>808621</v>
      </c>
      <c r="I32" s="198">
        <f>ROUND(N(data!AG63), 0)</f>
        <v>690646</v>
      </c>
      <c r="J32" s="198">
        <f>ROUND(N(data!AG64), 0)</f>
        <v>415121</v>
      </c>
      <c r="K32" s="198">
        <f>ROUND(N(data!AG65), 0)</f>
        <v>2518</v>
      </c>
      <c r="L32" s="198">
        <f>ROUND(N(data!AG66), 0)</f>
        <v>65747</v>
      </c>
      <c r="M32" s="198">
        <f>ROUND(N(data!AG67), 0)</f>
        <v>171325</v>
      </c>
      <c r="N32" s="198">
        <f>ROUND(N(data!AG68), 0)</f>
        <v>0</v>
      </c>
      <c r="O32" s="198">
        <f>ROUND(N(data!AG69), 0)</f>
        <v>347496</v>
      </c>
      <c r="P32" s="198">
        <f>ROUND(N(data!AG70), 0)</f>
        <v>0</v>
      </c>
      <c r="Q32" s="198">
        <f>ROUND(N(data!AG71), 0)</f>
        <v>226694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3007</v>
      </c>
      <c r="X32" s="198">
        <f>ROUND(N(data!AG78), 0)</f>
        <v>0</v>
      </c>
      <c r="Y32" s="198">
        <f>ROUND(N(data!AG79), 0)</f>
        <v>0</v>
      </c>
      <c r="Z32" s="198">
        <f>ROUND(N(data!AG80), 0)</f>
        <v>117775</v>
      </c>
      <c r="AA32" s="198">
        <f>ROUND(N(data!AG81), 0)</f>
        <v>0</v>
      </c>
      <c r="AB32" s="198">
        <f>ROUND(N(data!AG82), 0)</f>
        <v>0</v>
      </c>
      <c r="AC32" s="198">
        <f>ROUND(N(data!AG83), 0)</f>
        <v>20</v>
      </c>
      <c r="AD32" s="198">
        <f>ROUND(N(data!AG84), 0)</f>
        <v>0</v>
      </c>
      <c r="AE32" s="198">
        <f>ROUND(N(data!AG89), 0)</f>
        <v>0</v>
      </c>
      <c r="AF32" s="198">
        <f>ROUND(N(data!AG87), 0)</f>
        <v>0</v>
      </c>
      <c r="AG32" s="198">
        <f>ROUND(N(data!AG90), 0)</f>
        <v>9012</v>
      </c>
      <c r="AH32" s="198">
        <f>ROUND(N(data!AG91), 0)</f>
        <v>0</v>
      </c>
      <c r="AI32" s="198">
        <f>ROUND(N(data!AG92), 0)</f>
        <v>9012</v>
      </c>
      <c r="AJ32" s="198">
        <f>ROUND(N(data!AG93), 0)</f>
        <v>0</v>
      </c>
      <c r="AK32" s="270">
        <f>ROUND(N(data!AG94), 2)</f>
        <v>18.649999999999999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134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0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0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134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0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0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134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97558</v>
      </c>
      <c r="F35" s="270">
        <f>ROUND(N(data!AJ60), 2)</f>
        <v>125.85</v>
      </c>
      <c r="G35" s="198">
        <f>ROUND(N(data!AJ61), 0)</f>
        <v>19099611</v>
      </c>
      <c r="H35" s="198">
        <f>ROUND(N(data!AJ62), 0)</f>
        <v>3271087</v>
      </c>
      <c r="I35" s="198">
        <f>ROUND(N(data!AJ63), 0)</f>
        <v>1685234</v>
      </c>
      <c r="J35" s="198">
        <f>ROUND(N(data!AJ64), 0)</f>
        <v>1415450</v>
      </c>
      <c r="K35" s="198">
        <f>ROUND(N(data!AJ65), 0)</f>
        <v>29434</v>
      </c>
      <c r="L35" s="198">
        <f>ROUND(N(data!AJ66), 0)</f>
        <v>1601377</v>
      </c>
      <c r="M35" s="198">
        <f>ROUND(N(data!AJ67), 0)</f>
        <v>342201</v>
      </c>
      <c r="N35" s="198">
        <f>ROUND(N(data!AJ68), 0)</f>
        <v>57369</v>
      </c>
      <c r="O35" s="198">
        <f>ROUND(N(data!AJ69), 0)</f>
        <v>646075</v>
      </c>
      <c r="P35" s="198">
        <f>ROUND(N(data!AJ70), 0)</f>
        <v>0</v>
      </c>
      <c r="Q35" s="198">
        <f>ROUND(N(data!AJ71), 0)</f>
        <v>3400</v>
      </c>
      <c r="R35" s="198">
        <f>ROUND(N(data!AJ72), 0)</f>
        <v>23360</v>
      </c>
      <c r="S35" s="198">
        <f>ROUND(N(data!AJ73), 0)</f>
        <v>313677</v>
      </c>
      <c r="T35" s="198">
        <f>ROUND(N(data!AJ74), 0)</f>
        <v>1653</v>
      </c>
      <c r="U35" s="198">
        <f>ROUND(N(data!AJ75), 0)</f>
        <v>0</v>
      </c>
      <c r="V35" s="198">
        <f>ROUND(N(data!AJ76), 0)</f>
        <v>0</v>
      </c>
      <c r="W35" s="198">
        <f>ROUND(N(data!AJ77), 0)</f>
        <v>-8228</v>
      </c>
      <c r="X35" s="198">
        <f>ROUND(N(data!AJ78), 0)</f>
        <v>-3</v>
      </c>
      <c r="Y35" s="198">
        <f>ROUND(N(data!AJ79), 0)</f>
        <v>0</v>
      </c>
      <c r="Z35" s="198">
        <f>ROUND(N(data!AJ80), 0)</f>
        <v>161336</v>
      </c>
      <c r="AA35" s="198">
        <f>ROUND(N(data!AJ81), 0)</f>
        <v>140147</v>
      </c>
      <c r="AB35" s="198">
        <f>ROUND(N(data!AJ82), 0)</f>
        <v>0</v>
      </c>
      <c r="AC35" s="198">
        <f>ROUND(N(data!AJ83), 0)</f>
        <v>10733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51063</v>
      </c>
      <c r="AH35" s="198">
        <f>ROUND(N(data!AJ91), 0)</f>
        <v>0</v>
      </c>
      <c r="AI35" s="198">
        <f>ROUND(N(data!AJ92), 0)</f>
        <v>34541</v>
      </c>
      <c r="AJ35" s="198">
        <f>ROUND(N(data!AJ93), 0)</f>
        <v>0</v>
      </c>
      <c r="AK35" s="270">
        <f>ROUND(N(data!AJ94), 2)</f>
        <v>15.83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134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0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0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134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2342</v>
      </c>
      <c r="F37" s="270">
        <f>ROUND(N(data!AL60), 2)</f>
        <v>1.99</v>
      </c>
      <c r="G37" s="198">
        <f>ROUND(N(data!AL61), 0)</f>
        <v>204817</v>
      </c>
      <c r="H37" s="198">
        <f>ROUND(N(data!AL62), 0)</f>
        <v>33518</v>
      </c>
      <c r="I37" s="198">
        <f>ROUND(N(data!AL63), 0)</f>
        <v>58</v>
      </c>
      <c r="J37" s="198">
        <f>ROUND(N(data!AL64), 0)</f>
        <v>2466</v>
      </c>
      <c r="K37" s="198">
        <f>ROUND(N(data!AL65), 0)</f>
        <v>0</v>
      </c>
      <c r="L37" s="198">
        <f>ROUND(N(data!AL66), 0)</f>
        <v>0</v>
      </c>
      <c r="M37" s="198">
        <f>ROUND(N(data!AL67), 0)</f>
        <v>4743</v>
      </c>
      <c r="N37" s="198">
        <f>ROUND(N(data!AL68), 0)</f>
        <v>0</v>
      </c>
      <c r="O37" s="198">
        <f>ROUND(N(data!AL69), 0)</f>
        <v>5807</v>
      </c>
      <c r="P37" s="198">
        <f>ROUND(N(data!AL70), 0)</f>
        <v>0</v>
      </c>
      <c r="Q37" s="198">
        <f>ROUND(N(data!AL71), 0)</f>
        <v>-3532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9249</v>
      </c>
      <c r="AA37" s="198">
        <f>ROUND(N(data!AL81), 0)</f>
        <v>0</v>
      </c>
      <c r="AB37" s="198">
        <f>ROUND(N(data!AL82), 0)</f>
        <v>0</v>
      </c>
      <c r="AC37" s="198">
        <f>ROUND(N(data!AL83), 0)</f>
        <v>90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795</v>
      </c>
      <c r="AH37" s="198">
        <f>ROUND(N(data!AL91), 0)</f>
        <v>0</v>
      </c>
      <c r="AI37" s="198">
        <f>ROUND(N(data!AL92), 0)</f>
        <v>795</v>
      </c>
      <c r="AJ37" s="198">
        <f>ROUND(N(data!AL93), 0)</f>
        <v>0</v>
      </c>
      <c r="AK37" s="270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134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0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0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134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0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0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134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0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0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134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0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0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134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0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0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134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0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0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134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0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0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134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0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0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134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0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0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134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0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0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134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0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0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134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0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144208</v>
      </c>
      <c r="O49" s="198">
        <f>ROUND(N(data!AX69), 0)</f>
        <v>46225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46089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136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0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134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29149</v>
      </c>
      <c r="F50" s="270">
        <f>ROUND(N(data!AY60), 2)</f>
        <v>17.09</v>
      </c>
      <c r="G50" s="198">
        <f>ROUND(N(data!AY61), 0)</f>
        <v>859843</v>
      </c>
      <c r="H50" s="198">
        <f>ROUND(N(data!AY62), 0)</f>
        <v>287304</v>
      </c>
      <c r="I50" s="198">
        <f>ROUND(N(data!AY63), 0)</f>
        <v>107596</v>
      </c>
      <c r="J50" s="198">
        <f>ROUND(N(data!AY64), 0)</f>
        <v>600175</v>
      </c>
      <c r="K50" s="198">
        <f>ROUND(N(data!AY65), 0)</f>
        <v>784</v>
      </c>
      <c r="L50" s="198">
        <f>ROUND(N(data!AY66), 0)</f>
        <v>0</v>
      </c>
      <c r="M50" s="198">
        <f>ROUND(N(data!AY67), 0)</f>
        <v>33375</v>
      </c>
      <c r="N50" s="198">
        <f>ROUND(N(data!AY68), 0)</f>
        <v>-689</v>
      </c>
      <c r="O50" s="198">
        <f>ROUND(N(data!AY69), 0)</f>
        <v>136987</v>
      </c>
      <c r="P50" s="198">
        <f>ROUND(N(data!AY70), 0)</f>
        <v>0</v>
      </c>
      <c r="Q50" s="198">
        <f>ROUND(N(data!AY71), 0)</f>
        <v>108331</v>
      </c>
      <c r="R50" s="198">
        <f>ROUND(N(data!AY72), 0)</f>
        <v>377</v>
      </c>
      <c r="S50" s="198">
        <f>ROUND(N(data!AY73), 0)</f>
        <v>983</v>
      </c>
      <c r="T50" s="198">
        <f>ROUND(N(data!AY74), 0)</f>
        <v>4397</v>
      </c>
      <c r="U50" s="198">
        <f>ROUND(N(data!AY75), 0)</f>
        <v>0</v>
      </c>
      <c r="V50" s="198">
        <f>ROUND(N(data!AY76), 0)</f>
        <v>0</v>
      </c>
      <c r="W50" s="198">
        <f>ROUND(N(data!AY77), 0)</f>
        <v>5154</v>
      </c>
      <c r="X50" s="198">
        <f>ROUND(N(data!AY78), 0)</f>
        <v>0</v>
      </c>
      <c r="Y50" s="198">
        <f>ROUND(N(data!AY79), 0)</f>
        <v>0</v>
      </c>
      <c r="Z50" s="198">
        <f>ROUND(N(data!AY80), 0)</f>
        <v>6510</v>
      </c>
      <c r="AA50" s="198">
        <f>ROUND(N(data!AY81), 0)</f>
        <v>2018</v>
      </c>
      <c r="AB50" s="198">
        <f>ROUND(N(data!AY82), 0)</f>
        <v>0</v>
      </c>
      <c r="AC50" s="198">
        <f>ROUND(N(data!AY83), 0)</f>
        <v>9217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5334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0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134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0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0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134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0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1605</v>
      </c>
      <c r="N52" s="198">
        <f>ROUND(N(data!BA68), 0)</f>
        <v>0</v>
      </c>
      <c r="O52" s="198">
        <f>ROUND(N(data!BA69), 0)</f>
        <v>331986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331986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364</v>
      </c>
      <c r="AH52" s="198">
        <f>ROUND(N(data!BA91), 0)</f>
        <v>0</v>
      </c>
      <c r="AI52" s="198">
        <f>ROUND(N(data!BA92), 0)</f>
        <v>364</v>
      </c>
      <c r="AJ52" s="198">
        <f>ROUND(N(data!BA93), 0)</f>
        <v>0</v>
      </c>
      <c r="AK52" s="270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134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0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0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134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0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0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134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0">
        <f>ROUND(N(data!BD60), 2)</f>
        <v>8.4</v>
      </c>
      <c r="G55" s="198">
        <f>ROUND(N(data!BD61), 0)</f>
        <v>553762</v>
      </c>
      <c r="H55" s="198">
        <f>ROUND(N(data!BD62), 0)</f>
        <v>159286</v>
      </c>
      <c r="I55" s="198">
        <f>ROUND(N(data!BD63), 0)</f>
        <v>116420</v>
      </c>
      <c r="J55" s="198">
        <f>ROUND(N(data!BD64), 0)</f>
        <v>39549</v>
      </c>
      <c r="K55" s="198">
        <f>ROUND(N(data!BD65), 0)</f>
        <v>70</v>
      </c>
      <c r="L55" s="198">
        <f>ROUND(N(data!BD66), 0)</f>
        <v>4812</v>
      </c>
      <c r="M55" s="198">
        <f>ROUND(N(data!BD67), 0)</f>
        <v>28649</v>
      </c>
      <c r="N55" s="198">
        <f>ROUND(N(data!BD68), 0)</f>
        <v>0</v>
      </c>
      <c r="O55" s="198">
        <f>ROUND(N(data!BD69), 0)</f>
        <v>1316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865</v>
      </c>
      <c r="AA55" s="198">
        <f>ROUND(N(data!BD81), 0)</f>
        <v>0</v>
      </c>
      <c r="AB55" s="198">
        <f>ROUND(N(data!BD82), 0)</f>
        <v>0</v>
      </c>
      <c r="AC55" s="198">
        <f>ROUND(N(data!BD83), 0)</f>
        <v>451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6081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0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134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298704</v>
      </c>
      <c r="F56" s="270">
        <f>ROUND(N(data!BE60), 2)</f>
        <v>7.91</v>
      </c>
      <c r="G56" s="198">
        <f>ROUND(N(data!BE61), 0)</f>
        <v>476306</v>
      </c>
      <c r="H56" s="198">
        <f>ROUND(N(data!BE62), 0)</f>
        <v>132092</v>
      </c>
      <c r="I56" s="198">
        <f>ROUND(N(data!BE63), 0)</f>
        <v>35462</v>
      </c>
      <c r="J56" s="198">
        <f>ROUND(N(data!BE64), 0)</f>
        <v>158662</v>
      </c>
      <c r="K56" s="198">
        <f>ROUND(N(data!BE65), 0)</f>
        <v>884555</v>
      </c>
      <c r="L56" s="198">
        <f>ROUND(N(data!BE66), 0)</f>
        <v>164371</v>
      </c>
      <c r="M56" s="198">
        <f>ROUND(N(data!BE67), 0)</f>
        <v>224642</v>
      </c>
      <c r="N56" s="198">
        <f>ROUND(N(data!BE68), 0)</f>
        <v>2424</v>
      </c>
      <c r="O56" s="198">
        <f>ROUND(N(data!BE69), 0)</f>
        <v>696278</v>
      </c>
      <c r="P56" s="198">
        <f>ROUND(N(data!BE70), 0)</f>
        <v>0</v>
      </c>
      <c r="Q56" s="198">
        <f>ROUND(N(data!BE71), 0)</f>
        <v>0</v>
      </c>
      <c r="R56" s="198">
        <f>ROUND(N(data!BE72), 0)</f>
        <v>9044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683006</v>
      </c>
      <c r="X56" s="198">
        <f>ROUND(N(data!BE78), 0)</f>
        <v>0</v>
      </c>
      <c r="Y56" s="198">
        <f>ROUND(N(data!BE79), 0)</f>
        <v>0</v>
      </c>
      <c r="Z56" s="198">
        <f>ROUND(N(data!BE80), 0)</f>
        <v>725</v>
      </c>
      <c r="AA56" s="198">
        <f>ROUND(N(data!BE81), 0)</f>
        <v>0</v>
      </c>
      <c r="AB56" s="198">
        <f>ROUND(N(data!BE82), 0)</f>
        <v>0</v>
      </c>
      <c r="AC56" s="198">
        <f>ROUND(N(data!BE83), 0)</f>
        <v>3503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14994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0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134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0">
        <f>ROUND(N(data!BF60), 2)</f>
        <v>21.72</v>
      </c>
      <c r="G57" s="198">
        <f>ROUND(N(data!BF61), 0)</f>
        <v>1053648</v>
      </c>
      <c r="H57" s="198">
        <f>ROUND(N(data!BF62), 0)</f>
        <v>347097</v>
      </c>
      <c r="I57" s="198">
        <f>ROUND(N(data!BF63), 0)</f>
        <v>0</v>
      </c>
      <c r="J57" s="198">
        <f>ROUND(N(data!BF64), 0)</f>
        <v>241610</v>
      </c>
      <c r="K57" s="198">
        <f>ROUND(N(data!BF65), 0)</f>
        <v>27619</v>
      </c>
      <c r="L57" s="198">
        <f>ROUND(N(data!BF66), 0)</f>
        <v>109836</v>
      </c>
      <c r="M57" s="198">
        <f>ROUND(N(data!BF67), 0)</f>
        <v>21559</v>
      </c>
      <c r="N57" s="198">
        <f>ROUND(N(data!BF68), 0)</f>
        <v>0</v>
      </c>
      <c r="O57" s="198">
        <f>ROUND(N(data!BF69), 0)</f>
        <v>207123</v>
      </c>
      <c r="P57" s="198">
        <f>ROUND(N(data!BF70), 0)</f>
        <v>0</v>
      </c>
      <c r="Q57" s="198">
        <f>ROUND(N(data!BF71), 0)</f>
        <v>179928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1712</v>
      </c>
      <c r="X57" s="198">
        <f>ROUND(N(data!BF78), 0)</f>
        <v>0</v>
      </c>
      <c r="Y57" s="198">
        <f>ROUND(N(data!BF79), 0)</f>
        <v>0</v>
      </c>
      <c r="Z57" s="198">
        <f>ROUND(N(data!BF80), 0)</f>
        <v>23622</v>
      </c>
      <c r="AA57" s="198">
        <f>ROUND(N(data!BF81), 0)</f>
        <v>0</v>
      </c>
      <c r="AB57" s="198">
        <f>ROUND(N(data!BF82), 0)</f>
        <v>0</v>
      </c>
      <c r="AC57" s="198">
        <f>ROUND(N(data!BF83), 0)</f>
        <v>1861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3037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0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134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0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0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134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0">
        <f>ROUND(N(data!BH60), 2)</f>
        <v>11.1</v>
      </c>
      <c r="G59" s="198">
        <f>ROUND(N(data!BH61), 0)</f>
        <v>1002827</v>
      </c>
      <c r="H59" s="198">
        <f>ROUND(N(data!BH62), 0)</f>
        <v>198182</v>
      </c>
      <c r="I59" s="198">
        <f>ROUND(N(data!BH63), 0)</f>
        <v>898594</v>
      </c>
      <c r="J59" s="198">
        <f>ROUND(N(data!BH64), 0)</f>
        <v>168037</v>
      </c>
      <c r="K59" s="198">
        <f>ROUND(N(data!BH65), 0)</f>
        <v>134264</v>
      </c>
      <c r="L59" s="198">
        <f>ROUND(N(data!BH66), 0)</f>
        <v>560220</v>
      </c>
      <c r="M59" s="198">
        <f>ROUND(N(data!BH67), 0)</f>
        <v>919666</v>
      </c>
      <c r="N59" s="198">
        <f>ROUND(N(data!BH68), 0)</f>
        <v>270</v>
      </c>
      <c r="O59" s="198">
        <f>ROUND(N(data!BH69), 0)</f>
        <v>1943843</v>
      </c>
      <c r="P59" s="198">
        <f>ROUND(N(data!BH70), 0)</f>
        <v>0</v>
      </c>
      <c r="Q59" s="198">
        <f>ROUND(N(data!BH71), 0)</f>
        <v>0</v>
      </c>
      <c r="R59" s="198">
        <f>ROUND(N(data!BH72), 0)</f>
        <v>1928138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10605</v>
      </c>
      <c r="X59" s="198">
        <f>ROUND(N(data!BH78), 0)</f>
        <v>0</v>
      </c>
      <c r="Y59" s="198">
        <f>ROUND(N(data!BH79), 0)</f>
        <v>0</v>
      </c>
      <c r="Z59" s="198">
        <f>ROUND(N(data!BH80), 0)</f>
        <v>4847</v>
      </c>
      <c r="AA59" s="198">
        <f>ROUND(N(data!BH81), 0)</f>
        <v>0</v>
      </c>
      <c r="AB59" s="198">
        <f>ROUND(N(data!BH82), 0)</f>
        <v>0</v>
      </c>
      <c r="AC59" s="198">
        <f>ROUND(N(data!BH83), 0)</f>
        <v>253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2259</v>
      </c>
      <c r="AH59" s="198">
        <f>ROUND(N(data!BH91), 0)</f>
        <v>0</v>
      </c>
      <c r="AI59" s="198">
        <f>ROUND(N(data!BH92), 0)</f>
        <v>2259</v>
      </c>
      <c r="AJ59" s="198">
        <f>ROUND(N(data!BH93), 0)</f>
        <v>0</v>
      </c>
      <c r="AK59" s="270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134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0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0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134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0">
        <f>ROUND(N(data!BJ60), 2)</f>
        <v>6.72</v>
      </c>
      <c r="G61" s="198">
        <f>ROUND(N(data!BJ61), 0)</f>
        <v>587519</v>
      </c>
      <c r="H61" s="198">
        <f>ROUND(N(data!BJ62), 0)</f>
        <v>134084</v>
      </c>
      <c r="I61" s="198">
        <f>ROUND(N(data!BJ63), 0)</f>
        <v>122188</v>
      </c>
      <c r="J61" s="198">
        <f>ROUND(N(data!BJ64), 0)</f>
        <v>12355</v>
      </c>
      <c r="K61" s="198">
        <f>ROUND(N(data!BJ65), 0)</f>
        <v>0</v>
      </c>
      <c r="L61" s="198">
        <f>ROUND(N(data!BJ66), 0)</f>
        <v>2500</v>
      </c>
      <c r="M61" s="198">
        <f>ROUND(N(data!BJ67), 0)</f>
        <v>32520</v>
      </c>
      <c r="N61" s="198">
        <f>ROUND(N(data!BJ68), 0)</f>
        <v>0</v>
      </c>
      <c r="O61" s="198">
        <f>ROUND(N(data!BJ69), 0)</f>
        <v>203271</v>
      </c>
      <c r="P61" s="198">
        <f>ROUND(N(data!BJ70), 0)</f>
        <v>0</v>
      </c>
      <c r="Q61" s="198">
        <f>ROUND(N(data!BJ71), 0)</f>
        <v>16308</v>
      </c>
      <c r="R61" s="198">
        <f>ROUND(N(data!BJ72), 0)</f>
        <v>151498</v>
      </c>
      <c r="S61" s="198">
        <f>ROUND(N(data!BJ73), 0)</f>
        <v>0</v>
      </c>
      <c r="T61" s="198">
        <f>ROUND(N(data!BJ74), 0)</f>
        <v>0</v>
      </c>
      <c r="U61" s="198">
        <f>ROUND(N(data!BJ75), 0)</f>
        <v>33572</v>
      </c>
      <c r="V61" s="198">
        <f>ROUND(N(data!BJ76), 0)</f>
        <v>0</v>
      </c>
      <c r="W61" s="198">
        <f>ROUND(N(data!BJ77), 0)</f>
        <v>1640</v>
      </c>
      <c r="X61" s="198">
        <f>ROUND(N(data!BJ78), 0)</f>
        <v>0</v>
      </c>
      <c r="Y61" s="198">
        <f>ROUND(N(data!BJ79), 0)</f>
        <v>0</v>
      </c>
      <c r="Z61" s="198">
        <f>ROUND(N(data!BJ80), 0)</f>
        <v>351</v>
      </c>
      <c r="AA61" s="198">
        <f>ROUND(N(data!BJ81), 0)</f>
        <v>0</v>
      </c>
      <c r="AB61" s="198">
        <f>ROUND(N(data!BJ82), 0)</f>
        <v>0</v>
      </c>
      <c r="AC61" s="198">
        <f>ROUND(N(data!BJ83), 0)</f>
        <v>-98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1575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0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134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0">
        <f>ROUND(N(data!BK60), 2)</f>
        <v>21.36</v>
      </c>
      <c r="G62" s="198">
        <f>ROUND(N(data!BK61), 0)</f>
        <v>1247828</v>
      </c>
      <c r="H62" s="198">
        <f>ROUND(N(data!BK62), 0)</f>
        <v>373621</v>
      </c>
      <c r="I62" s="198">
        <f>ROUND(N(data!BK63), 0)</f>
        <v>146468</v>
      </c>
      <c r="J62" s="198">
        <f>ROUND(N(data!BK64), 0)</f>
        <v>16733</v>
      </c>
      <c r="K62" s="198">
        <f>ROUND(N(data!BK65), 0)</f>
        <v>0</v>
      </c>
      <c r="L62" s="198">
        <f>ROUND(N(data!BK66), 0)</f>
        <v>104858</v>
      </c>
      <c r="M62" s="198">
        <f>ROUND(N(data!BK67), 0)</f>
        <v>19495</v>
      </c>
      <c r="N62" s="198">
        <f>ROUND(N(data!BK68), 0)</f>
        <v>0</v>
      </c>
      <c r="O62" s="198">
        <f>ROUND(N(data!BK69), 0)</f>
        <v>474189</v>
      </c>
      <c r="P62" s="198">
        <f>ROUND(N(data!BK70), 0)</f>
        <v>0</v>
      </c>
      <c r="Q62" s="198">
        <f>ROUND(N(data!BK71), 0)</f>
        <v>0</v>
      </c>
      <c r="R62" s="198">
        <f>ROUND(N(data!BK72), 0)</f>
        <v>153252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3238</v>
      </c>
      <c r="AA62" s="198">
        <f>ROUND(N(data!BK81), 0)</f>
        <v>0</v>
      </c>
      <c r="AB62" s="198">
        <f>ROUND(N(data!BK82), 0)</f>
        <v>0</v>
      </c>
      <c r="AC62" s="198">
        <f>ROUND(N(data!BK83), 0)</f>
        <v>317699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4369</v>
      </c>
      <c r="AH62" s="198">
        <f>ROUND(N(data!BK91), 0)</f>
        <v>0</v>
      </c>
      <c r="AI62" s="198">
        <f>ROUND(N(data!BK92), 0)</f>
        <v>4369</v>
      </c>
      <c r="AJ62" s="198">
        <f>ROUND(N(data!BK93), 0)</f>
        <v>0</v>
      </c>
      <c r="AK62" s="270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134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0">
        <f>ROUND(N(data!BL60), 2)</f>
        <v>25.62</v>
      </c>
      <c r="G63" s="198">
        <f>ROUND(N(data!BL61), 0)</f>
        <v>1287844</v>
      </c>
      <c r="H63" s="198">
        <f>ROUND(N(data!BL62), 0)</f>
        <v>447269</v>
      </c>
      <c r="I63" s="198">
        <f>ROUND(N(data!BL63), 0)</f>
        <v>222</v>
      </c>
      <c r="J63" s="198">
        <f>ROUND(N(data!BL64), 0)</f>
        <v>46851</v>
      </c>
      <c r="K63" s="198">
        <f>ROUND(N(data!BL65), 0)</f>
        <v>75</v>
      </c>
      <c r="L63" s="198">
        <f>ROUND(N(data!BL66), 0)</f>
        <v>4336</v>
      </c>
      <c r="M63" s="198">
        <f>ROUND(N(data!BL67), 0)</f>
        <v>91455</v>
      </c>
      <c r="N63" s="198">
        <f>ROUND(N(data!BL68), 0)</f>
        <v>0</v>
      </c>
      <c r="O63" s="198">
        <f>ROUND(N(data!BL69), 0)</f>
        <v>18936</v>
      </c>
      <c r="P63" s="198">
        <f>ROUND(N(data!BL70), 0)</f>
        <v>0</v>
      </c>
      <c r="Q63" s="198">
        <f>ROUND(N(data!BL71), 0)</f>
        <v>0</v>
      </c>
      <c r="R63" s="198">
        <f>ROUND(N(data!BL72), 0)</f>
        <v>69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18321</v>
      </c>
      <c r="AA63" s="198">
        <f>ROUND(N(data!BL81), 0)</f>
        <v>0</v>
      </c>
      <c r="AB63" s="198">
        <f>ROUND(N(data!BL82), 0)</f>
        <v>0</v>
      </c>
      <c r="AC63" s="198">
        <f>ROUND(N(data!BL83), 0)</f>
        <v>546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15391</v>
      </c>
      <c r="AH63" s="198">
        <f>ROUND(N(data!BL91), 0)</f>
        <v>0</v>
      </c>
      <c r="AI63" s="198">
        <f>ROUND(N(data!BL92), 0)</f>
        <v>15391</v>
      </c>
      <c r="AJ63" s="198">
        <f>ROUND(N(data!BL93), 0)</f>
        <v>0</v>
      </c>
      <c r="AK63" s="270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134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0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0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134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0">
        <f>ROUND(N(data!BN60), 2)</f>
        <v>5.59</v>
      </c>
      <c r="G65" s="198">
        <f>ROUND(N(data!BN61), 0)</f>
        <v>1632680</v>
      </c>
      <c r="H65" s="198">
        <f>ROUND(N(data!BN62), 0)</f>
        <v>212027</v>
      </c>
      <c r="I65" s="198">
        <f>ROUND(N(data!BN63), 0)</f>
        <v>343926</v>
      </c>
      <c r="J65" s="198">
        <f>ROUND(N(data!BN64), 0)</f>
        <v>16973</v>
      </c>
      <c r="K65" s="198">
        <f>ROUND(N(data!BN65), 0)</f>
        <v>2323</v>
      </c>
      <c r="L65" s="198">
        <f>ROUND(N(data!BN66), 0)</f>
        <v>107238</v>
      </c>
      <c r="M65" s="198">
        <f>ROUND(N(data!BN67), 0)</f>
        <v>10097</v>
      </c>
      <c r="N65" s="198">
        <f>ROUND(N(data!BN68), 0)</f>
        <v>-484300</v>
      </c>
      <c r="O65" s="198">
        <f>ROUND(N(data!BN69), 0)</f>
        <v>490303</v>
      </c>
      <c r="P65" s="198">
        <f>ROUND(N(data!BN70), 0)</f>
        <v>0</v>
      </c>
      <c r="Q65" s="198">
        <f>ROUND(N(data!BN71), 0)</f>
        <v>0</v>
      </c>
      <c r="R65" s="198">
        <f>ROUND(N(data!BN72), 0)</f>
        <v>10734</v>
      </c>
      <c r="S65" s="198">
        <f>ROUND(N(data!BN73), 0)</f>
        <v>0</v>
      </c>
      <c r="T65" s="198">
        <f>ROUND(N(data!BN74), 0)</f>
        <v>0</v>
      </c>
      <c r="U65" s="198">
        <f>ROUND(N(data!BN75), 0)</f>
        <v>158438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128328</v>
      </c>
      <c r="Z65" s="198">
        <f>ROUND(N(data!BN80), 0)</f>
        <v>156257</v>
      </c>
      <c r="AA65" s="198">
        <f>ROUND(N(data!BN81), 0)</f>
        <v>0</v>
      </c>
      <c r="AB65" s="198">
        <f>ROUND(N(data!BN82), 0)</f>
        <v>0</v>
      </c>
      <c r="AC65" s="198">
        <f>ROUND(N(data!BN83), 0)</f>
        <v>36546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2065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0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134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0">
        <f>ROUND(N(data!BO60), 2)</f>
        <v>1</v>
      </c>
      <c r="G66" s="198">
        <f>ROUND(N(data!BO61), 0)</f>
        <v>100497</v>
      </c>
      <c r="H66" s="198">
        <f>ROUND(N(data!BO62), 0)</f>
        <v>19607</v>
      </c>
      <c r="I66" s="198">
        <f>ROUND(N(data!BO63), 0)</f>
        <v>2197</v>
      </c>
      <c r="J66" s="198">
        <f>ROUND(N(data!BO64), 0)</f>
        <v>18985</v>
      </c>
      <c r="K66" s="198">
        <f>ROUND(N(data!BO65), 0)</f>
        <v>0</v>
      </c>
      <c r="L66" s="198">
        <f>ROUND(N(data!BO66), 0)</f>
        <v>0</v>
      </c>
      <c r="M66" s="198">
        <f>ROUND(N(data!BO67), 0)</f>
        <v>3116</v>
      </c>
      <c r="N66" s="198">
        <f>ROUND(N(data!BO68), 0)</f>
        <v>0</v>
      </c>
      <c r="O66" s="198">
        <f>ROUND(N(data!BO69), 0)</f>
        <v>79163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79163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707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0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134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0">
        <f>ROUND(N(data!BP60), 2)</f>
        <v>3.07</v>
      </c>
      <c r="G67" s="198">
        <f>ROUND(N(data!BP61), 0)</f>
        <v>304754</v>
      </c>
      <c r="H67" s="198">
        <f>ROUND(N(data!BP62), 0)</f>
        <v>86611</v>
      </c>
      <c r="I67" s="198">
        <f>ROUND(N(data!BP63), 0)</f>
        <v>88925</v>
      </c>
      <c r="J67" s="198">
        <f>ROUND(N(data!BP64), 0)</f>
        <v>9342</v>
      </c>
      <c r="K67" s="198">
        <f>ROUND(N(data!BP65), 0)</f>
        <v>0</v>
      </c>
      <c r="L67" s="198">
        <f>ROUND(N(data!BP66), 0)</f>
        <v>124159</v>
      </c>
      <c r="M67" s="198">
        <f>ROUND(N(data!BP67), 0)</f>
        <v>13455</v>
      </c>
      <c r="N67" s="198">
        <f>ROUND(N(data!BP68), 0)</f>
        <v>0</v>
      </c>
      <c r="O67" s="198">
        <f>ROUND(N(data!BP69), 0)</f>
        <v>2418</v>
      </c>
      <c r="P67" s="198">
        <f>ROUND(N(data!BP70), 0)</f>
        <v>0</v>
      </c>
      <c r="Q67" s="198">
        <f>ROUND(N(data!BP71), 0)</f>
        <v>0</v>
      </c>
      <c r="R67" s="198">
        <f>ROUND(N(data!BP72), 0)</f>
        <v>1021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1100</v>
      </c>
      <c r="AA67" s="198">
        <f>ROUND(N(data!BP81), 0)</f>
        <v>0</v>
      </c>
      <c r="AB67" s="198">
        <f>ROUND(N(data!BP82), 0)</f>
        <v>0</v>
      </c>
      <c r="AC67" s="198">
        <f>ROUND(N(data!BP83), 0)</f>
        <v>297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164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0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134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0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0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134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0">
        <f>ROUND(N(data!BR60), 2)</f>
        <v>6.95</v>
      </c>
      <c r="G69" s="198">
        <f>ROUND(N(data!BR61), 0)</f>
        <v>610480</v>
      </c>
      <c r="H69" s="198">
        <f>ROUND(N(data!BR62), 0)</f>
        <v>145856</v>
      </c>
      <c r="I69" s="198">
        <f>ROUND(N(data!BR63), 0)</f>
        <v>39111</v>
      </c>
      <c r="J69" s="198">
        <f>ROUND(N(data!BR64), 0)</f>
        <v>11116</v>
      </c>
      <c r="K69" s="198">
        <f>ROUND(N(data!BR65), 0)</f>
        <v>0</v>
      </c>
      <c r="L69" s="198">
        <f>ROUND(N(data!BR66), 0)</f>
        <v>117601</v>
      </c>
      <c r="M69" s="198">
        <f>ROUND(N(data!BR67), 0)</f>
        <v>7521</v>
      </c>
      <c r="N69" s="198">
        <f>ROUND(N(data!BR68), 0)</f>
        <v>0</v>
      </c>
      <c r="O69" s="198">
        <f>ROUND(N(data!BR69), 0)</f>
        <v>105795</v>
      </c>
      <c r="P69" s="198">
        <f>ROUND(N(data!BR70), 0)</f>
        <v>0</v>
      </c>
      <c r="Q69" s="198">
        <f>ROUND(N(data!BR71), 0)</f>
        <v>0</v>
      </c>
      <c r="R69" s="198">
        <f>ROUND(N(data!BR72), 0)</f>
        <v>18829</v>
      </c>
      <c r="S69" s="198">
        <f>ROUND(N(data!BR73), 0)</f>
        <v>0</v>
      </c>
      <c r="T69" s="198">
        <f>ROUND(N(data!BR74), 0)</f>
        <v>0</v>
      </c>
      <c r="U69" s="198">
        <f>ROUND(N(data!BR75), 0)</f>
        <v>61165</v>
      </c>
      <c r="V69" s="198">
        <f>ROUND(N(data!BR76), 0)</f>
        <v>0</v>
      </c>
      <c r="W69" s="198">
        <f>ROUND(N(data!BR77), 0)</f>
        <v>1454</v>
      </c>
      <c r="X69" s="198">
        <f>ROUND(N(data!BR78), 0)</f>
        <v>0</v>
      </c>
      <c r="Y69" s="198">
        <f>ROUND(N(data!BR79), 0)</f>
        <v>15</v>
      </c>
      <c r="Z69" s="198">
        <f>ROUND(N(data!BR80), 0)</f>
        <v>3442</v>
      </c>
      <c r="AA69" s="198">
        <f>ROUND(N(data!BR81), 0)</f>
        <v>0</v>
      </c>
      <c r="AB69" s="198">
        <f>ROUND(N(data!BR82), 0)</f>
        <v>0</v>
      </c>
      <c r="AC69" s="198">
        <f>ROUND(N(data!BR83), 0)</f>
        <v>20890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1514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0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134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0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0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134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0">
        <f>ROUND(N(data!BT60), 2)</f>
        <v>0.1</v>
      </c>
      <c r="G71" s="198">
        <f>ROUND(N(data!BT61), 0)</f>
        <v>6233</v>
      </c>
      <c r="H71" s="198">
        <f>ROUND(N(data!BT62), 0)</f>
        <v>686</v>
      </c>
      <c r="I71" s="198">
        <f>ROUND(N(data!BT63), 0)</f>
        <v>0</v>
      </c>
      <c r="J71" s="198">
        <f>ROUND(N(data!BT64), 0)</f>
        <v>0</v>
      </c>
      <c r="K71" s="198">
        <f>ROUND(N(data!BT65), 0)</f>
        <v>504</v>
      </c>
      <c r="L71" s="198">
        <f>ROUND(N(data!BT66), 0)</f>
        <v>0</v>
      </c>
      <c r="M71" s="198">
        <f>ROUND(N(data!BT67), 0)</f>
        <v>2187</v>
      </c>
      <c r="N71" s="198">
        <f>ROUND(N(data!BT68), 0)</f>
        <v>0</v>
      </c>
      <c r="O71" s="198">
        <f>ROUND(N(data!BT69), 0)</f>
        <v>105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105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496</v>
      </c>
      <c r="AH71" s="198">
        <f>ROUND(N(data!BT91), 0)</f>
        <v>0</v>
      </c>
      <c r="AI71" s="198">
        <f>ROUND(N(data!BT92), 0)</f>
        <v>496</v>
      </c>
      <c r="AJ71" s="198">
        <f>ROUND(N(data!BT93), 0)</f>
        <v>0</v>
      </c>
      <c r="AK71" s="270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134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0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0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134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0">
        <f>ROUND(N(data!BV60), 2)</f>
        <v>13.26</v>
      </c>
      <c r="G73" s="198">
        <f>ROUND(N(data!BV61), 0)</f>
        <v>724758</v>
      </c>
      <c r="H73" s="198">
        <f>ROUND(N(data!BV62), 0)</f>
        <v>208226</v>
      </c>
      <c r="I73" s="198">
        <f>ROUND(N(data!BV63), 0)</f>
        <v>74315</v>
      </c>
      <c r="J73" s="198">
        <f>ROUND(N(data!BV64), 0)</f>
        <v>7429</v>
      </c>
      <c r="K73" s="198">
        <f>ROUND(N(data!BV65), 0)</f>
        <v>0</v>
      </c>
      <c r="L73" s="198">
        <f>ROUND(N(data!BV66), 0)</f>
        <v>327473</v>
      </c>
      <c r="M73" s="198">
        <f>ROUND(N(data!BV67), 0)</f>
        <v>7977</v>
      </c>
      <c r="N73" s="198">
        <f>ROUND(N(data!BV68), 0)</f>
        <v>0</v>
      </c>
      <c r="O73" s="198">
        <f>ROUND(N(data!BV69), 0)</f>
        <v>153545</v>
      </c>
      <c r="P73" s="198">
        <f>ROUND(N(data!BV70), 0)</f>
        <v>0</v>
      </c>
      <c r="Q73" s="198">
        <f>ROUND(N(data!BV71), 0)</f>
        <v>150251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3474</v>
      </c>
      <c r="AA73" s="198">
        <f>ROUND(N(data!BV81), 0)</f>
        <v>0</v>
      </c>
      <c r="AB73" s="198">
        <f>ROUND(N(data!BV82), 0)</f>
        <v>0</v>
      </c>
      <c r="AC73" s="198">
        <f>ROUND(N(data!BV83), 0)</f>
        <v>-180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1810</v>
      </c>
      <c r="AH73" s="198">
        <f>ROUND(N(data!BV91), 0)</f>
        <v>0</v>
      </c>
      <c r="AI73" s="198">
        <f>ROUND(N(data!BV92), 0)</f>
        <v>1810</v>
      </c>
      <c r="AJ73" s="198">
        <f>ROUND(N(data!BV93), 0)</f>
        <v>0</v>
      </c>
      <c r="AK73" s="270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134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0">
        <f>ROUND(N(data!BW60), 2)</f>
        <v>1.1399999999999999</v>
      </c>
      <c r="G74" s="198">
        <f>ROUND(N(data!BW61), 0)</f>
        <v>80017</v>
      </c>
      <c r="H74" s="198">
        <f>ROUND(N(data!BW62), 0)</f>
        <v>22685</v>
      </c>
      <c r="I74" s="198">
        <f>ROUND(N(data!BW63), 0)</f>
        <v>14300</v>
      </c>
      <c r="J74" s="198">
        <f>ROUND(N(data!BW64), 0)</f>
        <v>0</v>
      </c>
      <c r="K74" s="198">
        <f>ROUND(N(data!BW65), 0)</f>
        <v>0</v>
      </c>
      <c r="L74" s="198">
        <f>ROUND(N(data!BW66), 0)</f>
        <v>26125</v>
      </c>
      <c r="M74" s="198">
        <f>ROUND(N(data!BW67), 0)</f>
        <v>1376</v>
      </c>
      <c r="N74" s="198">
        <f>ROUND(N(data!BW68), 0)</f>
        <v>0</v>
      </c>
      <c r="O74" s="198">
        <f>ROUND(N(data!BW69), 0)</f>
        <v>2747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2747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312</v>
      </c>
      <c r="AH74" s="198">
        <f>ROUND(N(data!BW91), 0)</f>
        <v>0</v>
      </c>
      <c r="AI74" s="198">
        <f>ROUND(N(data!BW92), 0)</f>
        <v>312</v>
      </c>
      <c r="AJ74" s="198">
        <f>ROUND(N(data!BW93), 0)</f>
        <v>0</v>
      </c>
      <c r="AK74" s="270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134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0">
        <f>ROUND(N(data!BX60), 2)</f>
        <v>5.54</v>
      </c>
      <c r="G75" s="198">
        <f>ROUND(N(data!BX61), 0)</f>
        <v>520767</v>
      </c>
      <c r="H75" s="198">
        <f>ROUND(N(data!BX62), 0)</f>
        <v>95712</v>
      </c>
      <c r="I75" s="198">
        <f>ROUND(N(data!BX63), 0)</f>
        <v>47</v>
      </c>
      <c r="J75" s="198">
        <f>ROUND(N(data!BX64), 0)</f>
        <v>1896</v>
      </c>
      <c r="K75" s="198">
        <f>ROUND(N(data!BX65), 0)</f>
        <v>0</v>
      </c>
      <c r="L75" s="198">
        <f>ROUND(N(data!BX66), 0)</f>
        <v>128944</v>
      </c>
      <c r="M75" s="198">
        <f>ROUND(N(data!BX67), 0)</f>
        <v>2559</v>
      </c>
      <c r="N75" s="198">
        <f>ROUND(N(data!BX68), 0)</f>
        <v>0</v>
      </c>
      <c r="O75" s="198">
        <f>ROUND(N(data!BX69), 0)</f>
        <v>11769</v>
      </c>
      <c r="P75" s="198">
        <f>ROUND(N(data!BX70), 0)</f>
        <v>0</v>
      </c>
      <c r="Q75" s="198">
        <f>ROUND(N(data!BX71), 0)</f>
        <v>6729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4829</v>
      </c>
      <c r="AA75" s="198">
        <f>ROUND(N(data!BX81), 0)</f>
        <v>0</v>
      </c>
      <c r="AB75" s="198">
        <f>ROUND(N(data!BX82), 0)</f>
        <v>0</v>
      </c>
      <c r="AC75" s="198">
        <f>ROUND(N(data!BX83), 0)</f>
        <v>211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254</v>
      </c>
      <c r="AH75" s="198">
        <f>ROUND(N(data!BX91), 0)</f>
        <v>0</v>
      </c>
      <c r="AI75" s="198">
        <f>ROUND(N(data!BX92), 0)</f>
        <v>254</v>
      </c>
      <c r="AJ75" s="198">
        <f>ROUND(N(data!BX93), 0)</f>
        <v>0</v>
      </c>
      <c r="AK75" s="270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134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0">
        <f>ROUND(N(data!BY60), 2)</f>
        <v>2.93</v>
      </c>
      <c r="G76" s="198">
        <f>ROUND(N(data!BY61), 0)</f>
        <v>317210</v>
      </c>
      <c r="H76" s="198">
        <f>ROUND(N(data!BY62), 0)</f>
        <v>54218</v>
      </c>
      <c r="I76" s="198">
        <f>ROUND(N(data!BY63), 0)</f>
        <v>1042</v>
      </c>
      <c r="J76" s="198">
        <f>ROUND(N(data!BY64), 0)</f>
        <v>3611</v>
      </c>
      <c r="K76" s="198">
        <f>ROUND(N(data!BY65), 0)</f>
        <v>253</v>
      </c>
      <c r="L76" s="198">
        <f>ROUND(N(data!BY66), 0)</f>
        <v>114638</v>
      </c>
      <c r="M76" s="198">
        <f>ROUND(N(data!BY67), 0)</f>
        <v>7255</v>
      </c>
      <c r="N76" s="198">
        <f>ROUND(N(data!BY68), 0)</f>
        <v>0</v>
      </c>
      <c r="O76" s="198">
        <f>ROUND(N(data!BY69), 0)</f>
        <v>22789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15286</v>
      </c>
      <c r="AA76" s="198">
        <f>ROUND(N(data!BY81), 0)</f>
        <v>0</v>
      </c>
      <c r="AB76" s="198">
        <f>ROUND(N(data!BY82), 0)</f>
        <v>0</v>
      </c>
      <c r="AC76" s="198">
        <f>ROUND(N(data!BY83), 0)</f>
        <v>7503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1646</v>
      </c>
      <c r="AH76" s="198">
        <f>ROUND(N(data!BY91), 0)</f>
        <v>0</v>
      </c>
      <c r="AI76" s="198">
        <f>ROUND(N(data!BY92), 0)</f>
        <v>1646</v>
      </c>
      <c r="AJ76" s="198">
        <f>ROUND(N(data!BY93), 0)</f>
        <v>0</v>
      </c>
      <c r="AK76" s="270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134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0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0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134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0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0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134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0">
        <f>ROUND(N(data!CB60), 2)</f>
        <v>1.1399999999999999</v>
      </c>
      <c r="G79" s="198">
        <f>ROUND(N(data!CB61), 0)</f>
        <v>77288</v>
      </c>
      <c r="H79" s="198">
        <f>ROUND(N(data!CB62), 0)</f>
        <v>20256</v>
      </c>
      <c r="I79" s="198">
        <f>ROUND(N(data!CB63), 0)</f>
        <v>0</v>
      </c>
      <c r="J79" s="198">
        <f>ROUND(N(data!CB64), 0)</f>
        <v>1495</v>
      </c>
      <c r="K79" s="198">
        <f>ROUND(N(data!CB65), 0)</f>
        <v>0</v>
      </c>
      <c r="L79" s="198">
        <f>ROUND(N(data!CB66), 0)</f>
        <v>0</v>
      </c>
      <c r="M79" s="198">
        <f>ROUND(N(data!CB67), 0)</f>
        <v>3597</v>
      </c>
      <c r="N79" s="198">
        <f>ROUND(N(data!CB68), 0)</f>
        <v>0</v>
      </c>
      <c r="O79" s="198">
        <f>ROUND(N(data!CB69), 0)</f>
        <v>-194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-194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816</v>
      </c>
      <c r="AH79" s="198">
        <f>ROUND(N(data!CB91), 0)</f>
        <v>0</v>
      </c>
      <c r="AI79" s="198">
        <f>ROUND(N(data!CB92), 0)</f>
        <v>816</v>
      </c>
      <c r="AJ79" s="198">
        <f>ROUND(N(data!CB93), 0)</f>
        <v>0</v>
      </c>
      <c r="AK79" s="270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134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0">
        <f>ROUND(N(data!CC60), 2)</f>
        <v>8.76</v>
      </c>
      <c r="G80" s="198">
        <f>ROUND(N(data!CC61), 0)</f>
        <v>991907</v>
      </c>
      <c r="H80" s="198">
        <f>ROUND(N(data!CC62), 0)</f>
        <v>317814</v>
      </c>
      <c r="I80" s="198">
        <f>ROUND(N(data!CC63), 0)</f>
        <v>47914</v>
      </c>
      <c r="J80" s="198">
        <f>ROUND(N(data!CC64), 0)</f>
        <v>-18239</v>
      </c>
      <c r="K80" s="198">
        <f>ROUND(N(data!CC65), 0)</f>
        <v>257303</v>
      </c>
      <c r="L80" s="198">
        <f>ROUND(N(data!CC66), 0)</f>
        <v>87859</v>
      </c>
      <c r="M80" s="198">
        <f>ROUND(N(data!CC67), 0)</f>
        <v>2218634</v>
      </c>
      <c r="N80" s="198">
        <f>ROUND(N(data!CC68), 0)</f>
        <v>-11581</v>
      </c>
      <c r="O80" s="198">
        <f>ROUND(N(data!CC69), 0)</f>
        <v>1489121</v>
      </c>
      <c r="P80" s="198">
        <f>ROUND(N(data!CC70), 0)</f>
        <v>0</v>
      </c>
      <c r="Q80" s="198">
        <f>ROUND(N(data!CC71), 0)</f>
        <v>0</v>
      </c>
      <c r="R80" s="198">
        <f>ROUND(N(data!CC72), 0)</f>
        <v>689</v>
      </c>
      <c r="S80" s="198">
        <f>ROUND(N(data!CC73), 0)</f>
        <v>908662</v>
      </c>
      <c r="T80" s="198">
        <f>ROUND(N(data!CC74), 0)</f>
        <v>0</v>
      </c>
      <c r="U80" s="198">
        <f>ROUND(N(data!CC75), 0)</f>
        <v>47370</v>
      </c>
      <c r="V80" s="198">
        <f>ROUND(N(data!CC76), 0)</f>
        <v>0</v>
      </c>
      <c r="W80" s="198">
        <f>ROUND(N(data!CC77), 0)</f>
        <v>-93427</v>
      </c>
      <c r="X80" s="198">
        <f>ROUND(N(data!CC78), 0)</f>
        <v>0</v>
      </c>
      <c r="Y80" s="198">
        <f>ROUND(N(data!CC79), 0)</f>
        <v>0</v>
      </c>
      <c r="Z80" s="198">
        <f>ROUND(N(data!CC80), 0)</f>
        <v>-623</v>
      </c>
      <c r="AA80" s="198">
        <f>ROUND(N(data!CC81), 0)</f>
        <v>610513</v>
      </c>
      <c r="AB80" s="198">
        <f>ROUND(N(data!CC82), 0)</f>
        <v>0</v>
      </c>
      <c r="AC80" s="198">
        <f>ROUND(N(data!CC83), 0)</f>
        <v>15937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58084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0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10" workbookViewId="0">
      <selection activeCell="N23" sqref="N23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Island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H-134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1211 24th Steet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1211 24th Steet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Anacortes,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134</v>
      </c>
      <c r="B12" s="227" t="str">
        <f>RIGHT('Prior Year'!C96,4)</f>
        <v>2023</v>
      </c>
      <c r="C12" s="227" t="str">
        <f>RIGHT(data!C96,4)</f>
        <v>2024</v>
      </c>
      <c r="D12" s="1" t="str">
        <f>RIGHT('Prior Year'!C96,4)</f>
        <v>2023</v>
      </c>
      <c r="E12" s="227" t="str">
        <f>RIGHT(data!C96,4)</f>
        <v>2024</v>
      </c>
      <c r="F12" s="1" t="str">
        <f>RIGHT('Prior Year'!C96,4)</f>
        <v>2023</v>
      </c>
      <c r="G12" s="227" t="str">
        <f>RIGHT(data!C96,4)</f>
        <v>2024</v>
      </c>
      <c r="H12" s="3"/>
    </row>
    <row r="13" spans="1:13" x14ac:dyDescent="0.25">
      <c r="A13" s="2"/>
      <c r="B13" s="227" t="s">
        <v>722</v>
      </c>
      <c r="C13" s="227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7" t="s">
        <v>360</v>
      </c>
      <c r="C14" s="227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7">
        <f>ROUND(N('Prior Year'!C85), 0)</f>
        <v>2253680</v>
      </c>
      <c r="C15" s="227">
        <f>data!C85</f>
        <v>1935365</v>
      </c>
      <c r="D15" s="227">
        <f>ROUND(N('Prior Year'!C59), 0)</f>
        <v>458</v>
      </c>
      <c r="E15" s="1">
        <f>data!C59</f>
        <v>532</v>
      </c>
      <c r="F15" s="205">
        <f t="shared" ref="F15:F59" si="0">IF(B15=0,"",IF(D15=0,"",B15/D15))</f>
        <v>4920.6986899563317</v>
      </c>
      <c r="G15" s="205">
        <f t="shared" ref="G15:G29" si="1">IF(C15=0,"",IF(E15=0,"",C15/E15))</f>
        <v>3637.9041353383459</v>
      </c>
      <c r="H15" s="6">
        <f t="shared" ref="H15:H30" si="2">IF(B15 = 0, "", IF(C15 = 0, "", IF(D15 = 0, "", IF(E15 = 0, "", IF(G15 / F15 - 1 &lt; -0.25, G15 / F15 - 1, IF(G15 / F15 - 1 &gt; 0.25, G15 / F15 - 1, ""))))))</f>
        <v>-0.26069357939682547</v>
      </c>
      <c r="I15" s="227" t="s">
        <v>1386</v>
      </c>
      <c r="M15" s="7"/>
    </row>
    <row r="16" spans="1:13" x14ac:dyDescent="0.25">
      <c r="A16" s="1" t="s">
        <v>733</v>
      </c>
      <c r="B16" s="227">
        <f>ROUND(N('Prior Year'!D85), 0)</f>
        <v>0</v>
      </c>
      <c r="C16" s="227">
        <f>data!D85</f>
        <v>0</v>
      </c>
      <c r="D16" s="227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7" t="str">
        <f t="shared" ref="I16:I46" si="3">IF(H16 = "", "", IF(ABS(H16) &gt; 25 %, "Please provide explanation for the fluctuation noted here", ""))</f>
        <v/>
      </c>
      <c r="M16" s="7"/>
    </row>
    <row r="17" spans="1:13" x14ac:dyDescent="0.25">
      <c r="A17" s="1" t="s">
        <v>734</v>
      </c>
      <c r="B17" s="227">
        <f>ROUND(N('Prior Year'!E85), 0)</f>
        <v>6141436</v>
      </c>
      <c r="C17" s="227">
        <f>data!E85</f>
        <v>6809506</v>
      </c>
      <c r="D17" s="227">
        <f>ROUND(N('Prior Year'!E59), 0)</f>
        <v>5081</v>
      </c>
      <c r="E17" s="1">
        <f>data!E59</f>
        <v>4622</v>
      </c>
      <c r="F17" s="205">
        <f t="shared" si="0"/>
        <v>1208.706160204684</v>
      </c>
      <c r="G17" s="205">
        <f t="shared" si="1"/>
        <v>1473.2812635222847</v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735</v>
      </c>
      <c r="B18" s="227">
        <f>ROUND(N('Prior Year'!F85), 0)</f>
        <v>0</v>
      </c>
      <c r="C18" s="227">
        <f>data!F85</f>
        <v>0</v>
      </c>
      <c r="D18" s="227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7" t="str">
        <f t="shared" si="3"/>
        <v/>
      </c>
      <c r="M18" s="7"/>
    </row>
    <row r="19" spans="1:13" x14ac:dyDescent="0.25">
      <c r="A19" s="1" t="s">
        <v>736</v>
      </c>
      <c r="B19" s="227">
        <f>ROUND(N('Prior Year'!G85), 0)</f>
        <v>0</v>
      </c>
      <c r="C19" s="227">
        <f>data!G85</f>
        <v>0</v>
      </c>
      <c r="D19" s="227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737</v>
      </c>
      <c r="B20" s="227">
        <f>ROUND(N('Prior Year'!H85), 0)</f>
        <v>0</v>
      </c>
      <c r="C20" s="227">
        <f>data!H85</f>
        <v>0</v>
      </c>
      <c r="D20" s="227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738</v>
      </c>
      <c r="B21" s="227">
        <f>ROUND(N('Prior Year'!I85), 0)</f>
        <v>0</v>
      </c>
      <c r="C21" s="227">
        <f>data!I85</f>
        <v>0</v>
      </c>
      <c r="D21" s="227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739</v>
      </c>
      <c r="B22" s="227">
        <f>ROUND(N('Prior Year'!J85), 0)</f>
        <v>0</v>
      </c>
      <c r="C22" s="227">
        <f>data!J85</f>
        <v>0</v>
      </c>
      <c r="D22" s="227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7" t="str">
        <f t="shared" si="3"/>
        <v/>
      </c>
      <c r="M22" s="7"/>
    </row>
    <row r="23" spans="1:13" x14ac:dyDescent="0.25">
      <c r="A23" s="1" t="s">
        <v>740</v>
      </c>
      <c r="B23" s="227">
        <f>ROUND(N('Prior Year'!K85), 0)</f>
        <v>0</v>
      </c>
      <c r="C23" s="227">
        <f>data!K85</f>
        <v>0</v>
      </c>
      <c r="D23" s="227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7" t="str">
        <f t="shared" si="3"/>
        <v/>
      </c>
      <c r="M23" s="7"/>
    </row>
    <row r="24" spans="1:13" x14ac:dyDescent="0.25">
      <c r="A24" s="1" t="s">
        <v>741</v>
      </c>
      <c r="B24" s="227">
        <f>ROUND(N('Prior Year'!L85), 0)</f>
        <v>0</v>
      </c>
      <c r="C24" s="227">
        <f>data!L85</f>
        <v>0</v>
      </c>
      <c r="D24" s="227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742</v>
      </c>
      <c r="B25" s="227">
        <f>ROUND(N('Prior Year'!M85), 0)</f>
        <v>0</v>
      </c>
      <c r="C25" s="227">
        <f>data!M85</f>
        <v>0</v>
      </c>
      <c r="D25" s="227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7">
        <f>data!N85</f>
        <v>0</v>
      </c>
      <c r="D26" s="227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744</v>
      </c>
      <c r="B27" s="227">
        <f>ROUND(N('Prior Year'!O85), 0)</f>
        <v>3263076</v>
      </c>
      <c r="C27" s="227">
        <f>data!O85</f>
        <v>3072889</v>
      </c>
      <c r="D27" s="227">
        <f>ROUND(N('Prior Year'!O59), 0)</f>
        <v>1334</v>
      </c>
      <c r="E27" s="1">
        <f>data!O59</f>
        <v>792</v>
      </c>
      <c r="F27" s="205">
        <f t="shared" si="0"/>
        <v>2446.0839580209895</v>
      </c>
      <c r="G27" s="205">
        <f t="shared" si="1"/>
        <v>3879.9103535353534</v>
      </c>
      <c r="H27" s="6">
        <f t="shared" si="2"/>
        <v>0.58617219201028758</v>
      </c>
      <c r="I27" s="227" t="s">
        <v>1387</v>
      </c>
      <c r="J27" s="353"/>
      <c r="M27" s="7"/>
    </row>
    <row r="28" spans="1:13" x14ac:dyDescent="0.25">
      <c r="A28" s="1" t="s">
        <v>745</v>
      </c>
      <c r="B28" s="227">
        <f>ROUND(N('Prior Year'!P85), 0)</f>
        <v>13653998</v>
      </c>
      <c r="C28" s="227">
        <f>data!P85</f>
        <v>14196797</v>
      </c>
      <c r="D28" s="227">
        <f>ROUND(N('Prior Year'!P59), 0)</f>
        <v>346222</v>
      </c>
      <c r="E28" s="1">
        <f>data!P59</f>
        <v>335501</v>
      </c>
      <c r="F28" s="205">
        <f t="shared" si="0"/>
        <v>39.437118380692155</v>
      </c>
      <c r="G28" s="205">
        <f t="shared" si="1"/>
        <v>42.315215155841564</v>
      </c>
      <c r="H28" s="6" t="str">
        <f t="shared" si="2"/>
        <v/>
      </c>
      <c r="I28" s="227" t="str">
        <f t="shared" si="3"/>
        <v/>
      </c>
      <c r="M28" s="7"/>
    </row>
    <row r="29" spans="1:13" x14ac:dyDescent="0.25">
      <c r="A29" s="1" t="s">
        <v>746</v>
      </c>
      <c r="B29" s="227">
        <f>ROUND(N('Prior Year'!Q85), 0)</f>
        <v>1869785</v>
      </c>
      <c r="C29" s="227">
        <f>data!Q85</f>
        <v>1631699</v>
      </c>
      <c r="D29" s="227">
        <f>ROUND(N('Prior Year'!Q59), 0)</f>
        <v>247055</v>
      </c>
      <c r="E29" s="1">
        <f>data!Q59</f>
        <v>240627</v>
      </c>
      <c r="F29" s="205">
        <f t="shared" si="0"/>
        <v>7.5682945093197871</v>
      </c>
      <c r="G29" s="205">
        <f t="shared" si="1"/>
        <v>6.7810303914357073</v>
      </c>
      <c r="H29" s="6" t="str">
        <f t="shared" si="2"/>
        <v/>
      </c>
      <c r="I29" s="227" t="str">
        <f t="shared" si="3"/>
        <v/>
      </c>
      <c r="M29" s="7"/>
    </row>
    <row r="30" spans="1:13" x14ac:dyDescent="0.25">
      <c r="A30" s="1" t="s">
        <v>747</v>
      </c>
      <c r="B30" s="227">
        <f>ROUND(N('Prior Year'!R85), 0)</f>
        <v>1894791</v>
      </c>
      <c r="C30" s="227">
        <f>data!R85</f>
        <v>3235775</v>
      </c>
      <c r="D30" s="227">
        <f>ROUND(N('Prior Year'!R59), 0)</f>
        <v>346222</v>
      </c>
      <c r="E30" s="1">
        <f>data!R59</f>
        <v>346222</v>
      </c>
      <c r="F30" s="205">
        <f t="shared" si="0"/>
        <v>5.4727631404127983</v>
      </c>
      <c r="G30" s="205">
        <f>IFERROR(IF(C30=0,"",IF(E30=0,"",C30/E30)),"")</f>
        <v>9.3459543298808274</v>
      </c>
      <c r="H30" s="6">
        <f t="shared" si="2"/>
        <v>0.70772132652097253</v>
      </c>
      <c r="I30" s="227" t="s">
        <v>1388</v>
      </c>
      <c r="M30" s="7"/>
    </row>
    <row r="31" spans="1:13" x14ac:dyDescent="0.25">
      <c r="A31" s="1" t="s">
        <v>748</v>
      </c>
      <c r="B31" s="227">
        <f>ROUND(N('Prior Year'!S85), 0)</f>
        <v>708877</v>
      </c>
      <c r="C31" s="227">
        <f>data!S85</f>
        <v>859546</v>
      </c>
      <c r="D31" s="227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7" t="str">
        <f t="shared" si="3"/>
        <v/>
      </c>
      <c r="M31" s="7"/>
    </row>
    <row r="32" spans="1:13" x14ac:dyDescent="0.25">
      <c r="A32" s="1" t="s">
        <v>750</v>
      </c>
      <c r="B32" s="227">
        <f>ROUND(N('Prior Year'!T85), 0)</f>
        <v>0</v>
      </c>
      <c r="C32" s="227">
        <f>data!T85</f>
        <v>0</v>
      </c>
      <c r="D32" s="227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7" t="str">
        <f t="shared" si="3"/>
        <v/>
      </c>
      <c r="M32" s="7"/>
    </row>
    <row r="33" spans="1:13" x14ac:dyDescent="0.25">
      <c r="A33" s="1" t="s">
        <v>751</v>
      </c>
      <c r="B33" s="227">
        <f>ROUND(N('Prior Year'!U85), 0)</f>
        <v>5743837</v>
      </c>
      <c r="C33" s="227">
        <f>data!U85</f>
        <v>5578662</v>
      </c>
      <c r="D33" s="227">
        <f>ROUND(N('Prior Year'!U59), 0)</f>
        <v>286769</v>
      </c>
      <c r="E33" s="1">
        <f>data!U59</f>
        <v>283579</v>
      </c>
      <c r="F33" s="205">
        <f t="shared" si="0"/>
        <v>20.029490635319718</v>
      </c>
      <c r="G33" s="205">
        <f t="shared" ref="G33:G69" si="4">IF(C33=0,"",IF(E33=0,"",C33/E33))</f>
        <v>19.672338219684814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752</v>
      </c>
      <c r="B34" s="227">
        <f>ROUND(N('Prior Year'!V85), 0)</f>
        <v>876357</v>
      </c>
      <c r="C34" s="227">
        <f>data!V85</f>
        <v>905620</v>
      </c>
      <c r="D34" s="227">
        <f>ROUND(N('Prior Year'!V59), 0)</f>
        <v>6811</v>
      </c>
      <c r="E34" s="1">
        <f>data!V59</f>
        <v>7279</v>
      </c>
      <c r="F34" s="205">
        <f t="shared" si="0"/>
        <v>128.66789017765379</v>
      </c>
      <c r="G34" s="205">
        <f t="shared" si="4"/>
        <v>124.41544168154967</v>
      </c>
      <c r="H34" s="6" t="str">
        <f t="shared" si="5"/>
        <v/>
      </c>
      <c r="I34" s="227" t="str">
        <f t="shared" si="3"/>
        <v/>
      </c>
      <c r="M34" s="7"/>
    </row>
    <row r="35" spans="1:13" x14ac:dyDescent="0.25">
      <c r="A35" s="1" t="s">
        <v>753</v>
      </c>
      <c r="B35" s="227">
        <f>ROUND(N('Prior Year'!W85), 0)</f>
        <v>857851</v>
      </c>
      <c r="C35" s="227">
        <f>data!W85</f>
        <v>730435</v>
      </c>
      <c r="D35" s="227">
        <f>ROUND(N('Prior Year'!W59), 0)</f>
        <v>4951</v>
      </c>
      <c r="E35" s="1">
        <f>data!W59</f>
        <v>5291</v>
      </c>
      <c r="F35" s="205">
        <f t="shared" si="0"/>
        <v>173.26822864067864</v>
      </c>
      <c r="G35" s="205">
        <f t="shared" si="4"/>
        <v>138.05235305235306</v>
      </c>
      <c r="H35" s="6" t="str">
        <f t="shared" si="5"/>
        <v/>
      </c>
      <c r="I35" s="227" t="str">
        <f t="shared" si="3"/>
        <v/>
      </c>
      <c r="M35" s="7"/>
    </row>
    <row r="36" spans="1:13" x14ac:dyDescent="0.25">
      <c r="A36" s="1" t="s">
        <v>754</v>
      </c>
      <c r="B36" s="227">
        <f>ROUND(N('Prior Year'!X85), 0)</f>
        <v>719318</v>
      </c>
      <c r="C36" s="227">
        <f>data!X85</f>
        <v>811821</v>
      </c>
      <c r="D36" s="227">
        <f>ROUND(N('Prior Year'!X59), 0)</f>
        <v>15274</v>
      </c>
      <c r="E36" s="1">
        <f>data!X59</f>
        <v>14875</v>
      </c>
      <c r="F36" s="205">
        <f t="shared" si="0"/>
        <v>47.094277857797564</v>
      </c>
      <c r="G36" s="205">
        <f t="shared" si="4"/>
        <v>54.57620168067227</v>
      </c>
      <c r="H36" s="6" t="str">
        <f t="shared" si="5"/>
        <v/>
      </c>
      <c r="I36" s="227" t="str">
        <f t="shared" si="3"/>
        <v/>
      </c>
      <c r="M36" s="7"/>
    </row>
    <row r="37" spans="1:13" x14ac:dyDescent="0.25">
      <c r="A37" s="1" t="s">
        <v>755</v>
      </c>
      <c r="B37" s="227">
        <f>ROUND(N('Prior Year'!Y85), 0)</f>
        <v>5837265</v>
      </c>
      <c r="C37" s="227">
        <f>data!Y85</f>
        <v>5272109</v>
      </c>
      <c r="D37" s="227">
        <f>ROUND(N('Prior Year'!Y59), 0)</f>
        <v>125211</v>
      </c>
      <c r="E37" s="1">
        <f>data!Y59</f>
        <v>124625</v>
      </c>
      <c r="F37" s="205">
        <f t="shared" si="0"/>
        <v>46.619426408222921</v>
      </c>
      <c r="G37" s="205">
        <f t="shared" si="4"/>
        <v>42.303783350050153</v>
      </c>
      <c r="H37" s="6" t="str">
        <f t="shared" si="5"/>
        <v/>
      </c>
      <c r="I37" s="227" t="str">
        <f t="shared" si="3"/>
        <v/>
      </c>
      <c r="M37" s="7"/>
    </row>
    <row r="38" spans="1:13" x14ac:dyDescent="0.25">
      <c r="A38" s="1" t="s">
        <v>756</v>
      </c>
      <c r="B38" s="227">
        <f>ROUND(N('Prior Year'!Z85), 0)</f>
        <v>1081797</v>
      </c>
      <c r="C38" s="227">
        <f>data!Z85</f>
        <v>421565</v>
      </c>
      <c r="D38" s="227">
        <f>ROUND(N('Prior Year'!Z59), 0)</f>
        <v>8835</v>
      </c>
      <c r="E38" s="1">
        <f>data!Z59</f>
        <v>1835</v>
      </c>
      <c r="F38" s="205">
        <f t="shared" si="0"/>
        <v>122.44448217317488</v>
      </c>
      <c r="G38" s="205">
        <f t="shared" si="4"/>
        <v>229.73569482288829</v>
      </c>
      <c r="H38" s="6">
        <f t="shared" si="5"/>
        <v>0.87624375345856764</v>
      </c>
      <c r="I38" s="227" t="s">
        <v>1387</v>
      </c>
      <c r="M38" s="7"/>
    </row>
    <row r="39" spans="1:13" x14ac:dyDescent="0.25">
      <c r="A39" s="1" t="s">
        <v>757</v>
      </c>
      <c r="B39" s="227">
        <f>ROUND(N('Prior Year'!AA85), 0)</f>
        <v>438366</v>
      </c>
      <c r="C39" s="227">
        <f>data!AA85</f>
        <v>418137</v>
      </c>
      <c r="D39" s="227">
        <f>ROUND(N('Prior Year'!AA59), 0)</f>
        <v>1320</v>
      </c>
      <c r="E39" s="1">
        <f>data!AA59</f>
        <v>1374</v>
      </c>
      <c r="F39" s="205">
        <f t="shared" si="0"/>
        <v>332.09545454545457</v>
      </c>
      <c r="G39" s="205">
        <f t="shared" si="4"/>
        <v>304.32096069868993</v>
      </c>
      <c r="H39" s="6" t="str">
        <f t="shared" si="5"/>
        <v/>
      </c>
      <c r="I39" s="227" t="str">
        <f t="shared" si="3"/>
        <v/>
      </c>
      <c r="M39" s="7"/>
    </row>
    <row r="40" spans="1:13" x14ac:dyDescent="0.25">
      <c r="A40" s="1" t="s">
        <v>758</v>
      </c>
      <c r="B40" s="227">
        <f>ROUND(N('Prior Year'!AB85), 0)</f>
        <v>7486560</v>
      </c>
      <c r="C40" s="227">
        <f>data!AB85</f>
        <v>3680894</v>
      </c>
      <c r="D40" s="227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7" t="str">
        <f t="shared" si="3"/>
        <v/>
      </c>
      <c r="M40" s="7"/>
    </row>
    <row r="41" spans="1:13" x14ac:dyDescent="0.25">
      <c r="A41" s="1" t="s">
        <v>759</v>
      </c>
      <c r="B41" s="227">
        <f>ROUND(N('Prior Year'!AC85), 0)</f>
        <v>1309490</v>
      </c>
      <c r="C41" s="227">
        <f>data!AC85</f>
        <v>1413495</v>
      </c>
      <c r="D41" s="227">
        <f>ROUND(N('Prior Year'!AC59), 0)</f>
        <v>14665</v>
      </c>
      <c r="E41" s="1">
        <f>data!AC59</f>
        <v>14698</v>
      </c>
      <c r="F41" s="205">
        <f t="shared" si="0"/>
        <v>89.293556085918851</v>
      </c>
      <c r="G41" s="205">
        <f t="shared" si="4"/>
        <v>96.1692066947884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7" t="str">
        <f t="shared" si="3"/>
        <v/>
      </c>
      <c r="M41" s="7"/>
    </row>
    <row r="42" spans="1:13" x14ac:dyDescent="0.25">
      <c r="A42" s="1" t="s">
        <v>760</v>
      </c>
      <c r="B42" s="227">
        <f>ROUND(N('Prior Year'!AD85), 0)</f>
        <v>0</v>
      </c>
      <c r="C42" s="227">
        <f>data!AD85</f>
        <v>0</v>
      </c>
      <c r="D42" s="227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7" t="str">
        <f t="shared" si="3"/>
        <v/>
      </c>
      <c r="M42" s="7"/>
    </row>
    <row r="43" spans="1:13" x14ac:dyDescent="0.25">
      <c r="A43" s="1" t="s">
        <v>761</v>
      </c>
      <c r="B43" s="227">
        <f>ROUND(N('Prior Year'!AE85), 0)</f>
        <v>2079959</v>
      </c>
      <c r="C43" s="227">
        <f>data!AE85</f>
        <v>2029984</v>
      </c>
      <c r="D43" s="227">
        <f>ROUND(N('Prior Year'!AE59), 0)</f>
        <v>42221</v>
      </c>
      <c r="E43" s="1">
        <f>data!AE59</f>
        <v>44696</v>
      </c>
      <c r="F43" s="205">
        <f t="shared" si="0"/>
        <v>49.263612894057459</v>
      </c>
      <c r="G43" s="205">
        <f t="shared" si="4"/>
        <v>45.417576516914266</v>
      </c>
      <c r="H43" s="6" t="str">
        <f t="shared" si="6"/>
        <v/>
      </c>
      <c r="I43" s="227" t="str">
        <f t="shared" si="3"/>
        <v/>
      </c>
      <c r="M43" s="7"/>
    </row>
    <row r="44" spans="1:13" x14ac:dyDescent="0.25">
      <c r="A44" s="1" t="s">
        <v>762</v>
      </c>
      <c r="B44" s="227">
        <f>ROUND(N('Prior Year'!AF85), 0)</f>
        <v>0</v>
      </c>
      <c r="C44" s="227">
        <f>data!AF85</f>
        <v>0</v>
      </c>
      <c r="D44" s="227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7" t="str">
        <f t="shared" si="3"/>
        <v/>
      </c>
      <c r="M44" s="7"/>
    </row>
    <row r="45" spans="1:13" x14ac:dyDescent="0.25">
      <c r="A45" s="1" t="s">
        <v>763</v>
      </c>
      <c r="B45" s="227">
        <f>ROUND(N('Prior Year'!AG85), 0)</f>
        <v>5339425</v>
      </c>
      <c r="C45" s="227">
        <f>data!AG85</f>
        <v>6059710</v>
      </c>
      <c r="D45" s="227">
        <f>ROUND(N('Prior Year'!AG59), 0)</f>
        <v>17972</v>
      </c>
      <c r="E45" s="1">
        <f>data!AG59</f>
        <v>17615</v>
      </c>
      <c r="F45" s="205">
        <f t="shared" si="0"/>
        <v>297.0968729134209</v>
      </c>
      <c r="G45" s="205">
        <f t="shared" si="4"/>
        <v>344.00851546977009</v>
      </c>
      <c r="H45" s="6" t="str">
        <f t="shared" si="6"/>
        <v/>
      </c>
      <c r="I45" s="227" t="str">
        <f t="shared" si="3"/>
        <v/>
      </c>
      <c r="M45" s="7"/>
    </row>
    <row r="46" spans="1:13" x14ac:dyDescent="0.25">
      <c r="A46" s="1" t="s">
        <v>764</v>
      </c>
      <c r="B46" s="227">
        <f>ROUND(N('Prior Year'!AH85), 0)</f>
        <v>0</v>
      </c>
      <c r="C46" s="227">
        <f>data!AH85</f>
        <v>0</v>
      </c>
      <c r="D46" s="227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7" t="str">
        <f t="shared" si="3"/>
        <v/>
      </c>
      <c r="M46" s="7"/>
    </row>
    <row r="47" spans="1:13" x14ac:dyDescent="0.25">
      <c r="A47" s="1" t="s">
        <v>765</v>
      </c>
      <c r="B47" s="227">
        <f>ROUND(N('Prior Year'!AI85), 0)</f>
        <v>0</v>
      </c>
      <c r="C47" s="227">
        <f>data!AI85</f>
        <v>0</v>
      </c>
      <c r="D47" s="227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7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7">
        <f>ROUND(N('Prior Year'!AJ85), 0)</f>
        <v>26441181</v>
      </c>
      <c r="C48" s="227">
        <f>data!AJ85</f>
        <v>28147838</v>
      </c>
      <c r="D48" s="227">
        <f>ROUND(N('Prior Year'!AJ59), 0)</f>
        <v>96885</v>
      </c>
      <c r="E48" s="1">
        <f>data!AJ59</f>
        <v>97558</v>
      </c>
      <c r="F48" s="205">
        <f t="shared" si="0"/>
        <v>272.91305155596842</v>
      </c>
      <c r="G48" s="205">
        <f t="shared" si="4"/>
        <v>288.52413948625434</v>
      </c>
      <c r="H48" s="6" t="str">
        <f t="shared" si="6"/>
        <v/>
      </c>
      <c r="I48" s="227" t="str">
        <f t="shared" si="7"/>
        <v/>
      </c>
      <c r="M48" s="7"/>
    </row>
    <row r="49" spans="1:13" x14ac:dyDescent="0.25">
      <c r="A49" s="1" t="s">
        <v>767</v>
      </c>
      <c r="B49" s="227">
        <f>ROUND(N('Prior Year'!AK85), 0)</f>
        <v>0</v>
      </c>
      <c r="C49" s="227">
        <f>data!AK85</f>
        <v>0</v>
      </c>
      <c r="D49" s="227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7" t="str">
        <f t="shared" si="7"/>
        <v/>
      </c>
      <c r="M49" s="7"/>
    </row>
    <row r="50" spans="1:13" x14ac:dyDescent="0.25">
      <c r="A50" s="1" t="s">
        <v>768</v>
      </c>
      <c r="B50" s="227">
        <f>ROUND(N('Prior Year'!AL85), 0)</f>
        <v>271807</v>
      </c>
      <c r="C50" s="227">
        <f>data!AL85</f>
        <v>251409</v>
      </c>
      <c r="D50" s="227">
        <f>ROUND(N('Prior Year'!AL59), 0)</f>
        <v>2312</v>
      </c>
      <c r="E50" s="1">
        <f>data!AL59</f>
        <v>2342</v>
      </c>
      <c r="F50" s="205">
        <f t="shared" si="0"/>
        <v>117.56358131487889</v>
      </c>
      <c r="G50" s="205">
        <f t="shared" si="4"/>
        <v>107.34799316823228</v>
      </c>
      <c r="H50" s="6" t="str">
        <f t="shared" si="6"/>
        <v/>
      </c>
      <c r="I50" s="227" t="str">
        <f t="shared" si="7"/>
        <v/>
      </c>
      <c r="M50" s="7"/>
    </row>
    <row r="51" spans="1:13" x14ac:dyDescent="0.25">
      <c r="A51" s="1" t="s">
        <v>769</v>
      </c>
      <c r="B51" s="227">
        <f>ROUND(N('Prior Year'!AM85), 0)</f>
        <v>0</v>
      </c>
      <c r="C51" s="227">
        <f>data!AM85</f>
        <v>0</v>
      </c>
      <c r="D51" s="227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7" t="str">
        <f t="shared" si="7"/>
        <v/>
      </c>
      <c r="M51" s="7"/>
    </row>
    <row r="52" spans="1:13" x14ac:dyDescent="0.25">
      <c r="A52" s="1" t="s">
        <v>770</v>
      </c>
      <c r="B52" s="227">
        <f>ROUND(N('Prior Year'!AN85), 0)</f>
        <v>0</v>
      </c>
      <c r="C52" s="227">
        <f>data!AN85</f>
        <v>0</v>
      </c>
      <c r="D52" s="227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7" t="str">
        <f t="shared" si="7"/>
        <v/>
      </c>
      <c r="M52" s="7"/>
    </row>
    <row r="53" spans="1:13" x14ac:dyDescent="0.25">
      <c r="A53" s="1" t="s">
        <v>771</v>
      </c>
      <c r="B53" s="227">
        <f>ROUND(N('Prior Year'!AO85), 0)</f>
        <v>0</v>
      </c>
      <c r="C53" s="227">
        <f>data!AO85</f>
        <v>0</v>
      </c>
      <c r="D53" s="227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7" t="str">
        <f t="shared" si="7"/>
        <v/>
      </c>
      <c r="M53" s="7"/>
    </row>
    <row r="54" spans="1:13" x14ac:dyDescent="0.25">
      <c r="A54" s="1" t="s">
        <v>772</v>
      </c>
      <c r="B54" s="227">
        <f>ROUND(N('Prior Year'!AP85), 0)</f>
        <v>0</v>
      </c>
      <c r="C54" s="227">
        <f>data!AP85</f>
        <v>0</v>
      </c>
      <c r="D54" s="227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7" t="str">
        <f t="shared" si="7"/>
        <v/>
      </c>
      <c r="M54" s="7"/>
    </row>
    <row r="55" spans="1:13" x14ac:dyDescent="0.25">
      <c r="A55" s="1" t="s">
        <v>773</v>
      </c>
      <c r="B55" s="227">
        <f>ROUND(N('Prior Year'!AQ85), 0)</f>
        <v>0</v>
      </c>
      <c r="C55" s="227">
        <f>data!AQ85</f>
        <v>0</v>
      </c>
      <c r="D55" s="227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7" t="str">
        <f t="shared" si="7"/>
        <v/>
      </c>
      <c r="M55" s="7"/>
    </row>
    <row r="56" spans="1:13" x14ac:dyDescent="0.25">
      <c r="A56" s="1" t="s">
        <v>774</v>
      </c>
      <c r="B56" s="227">
        <f>ROUND(N('Prior Year'!AR85), 0)</f>
        <v>0</v>
      </c>
      <c r="C56" s="227">
        <f>data!AR85</f>
        <v>0</v>
      </c>
      <c r="D56" s="227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7" t="str">
        <f t="shared" si="7"/>
        <v/>
      </c>
      <c r="M56" s="7"/>
    </row>
    <row r="57" spans="1:13" x14ac:dyDescent="0.25">
      <c r="A57" s="1" t="s">
        <v>775</v>
      </c>
      <c r="B57" s="227">
        <f>ROUND(N('Prior Year'!AS85), 0)</f>
        <v>0</v>
      </c>
      <c r="C57" s="227">
        <f>data!AS85</f>
        <v>0</v>
      </c>
      <c r="D57" s="227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7" t="str">
        <f t="shared" si="7"/>
        <v/>
      </c>
      <c r="M57" s="7"/>
    </row>
    <row r="58" spans="1:13" x14ac:dyDescent="0.25">
      <c r="A58" s="1" t="s">
        <v>776</v>
      </c>
      <c r="B58" s="227">
        <f>ROUND(N('Prior Year'!AT85), 0)</f>
        <v>0</v>
      </c>
      <c r="C58" s="227">
        <f>data!AT85</f>
        <v>0</v>
      </c>
      <c r="D58" s="227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7" t="str">
        <f t="shared" si="7"/>
        <v/>
      </c>
      <c r="M58" s="7"/>
    </row>
    <row r="59" spans="1:13" x14ac:dyDescent="0.25">
      <c r="A59" s="1" t="s">
        <v>777</v>
      </c>
      <c r="B59" s="227">
        <f>ROUND(N('Prior Year'!AU85), 0)</f>
        <v>0</v>
      </c>
      <c r="C59" s="227">
        <f>data!AU85</f>
        <v>0</v>
      </c>
      <c r="D59" s="227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7" t="str">
        <f t="shared" si="7"/>
        <v/>
      </c>
      <c r="M59" s="7"/>
    </row>
    <row r="60" spans="1:13" x14ac:dyDescent="0.25">
      <c r="A60" s="1" t="s">
        <v>778</v>
      </c>
      <c r="B60" s="227">
        <f>ROUND(N('Prior Year'!AV85), 0)</f>
        <v>0</v>
      </c>
      <c r="C60" s="227">
        <f>data!AV85</f>
        <v>0</v>
      </c>
      <c r="D60" s="227" t="s">
        <v>749</v>
      </c>
      <c r="E60" s="4" t="s">
        <v>749</v>
      </c>
      <c r="F60" s="205" t="s">
        <v>297</v>
      </c>
      <c r="G60" s="205"/>
      <c r="H60" s="6" t="s">
        <v>297</v>
      </c>
      <c r="I60" s="227" t="str">
        <f t="shared" si="7"/>
        <v/>
      </c>
      <c r="M60" s="7"/>
    </row>
    <row r="61" spans="1:13" x14ac:dyDescent="0.25">
      <c r="A61" s="1" t="s">
        <v>779</v>
      </c>
      <c r="B61" s="227">
        <f>ROUND(N('Prior Year'!AW85), 0)</f>
        <v>0</v>
      </c>
      <c r="C61" s="227">
        <f>data!AW85</f>
        <v>0</v>
      </c>
      <c r="D61" s="227" t="s">
        <v>749</v>
      </c>
      <c r="E61" s="4" t="s">
        <v>749</v>
      </c>
      <c r="F61" s="205" t="s">
        <v>297</v>
      </c>
      <c r="G61" s="205"/>
      <c r="H61" s="6" t="s">
        <v>297</v>
      </c>
      <c r="I61" s="227" t="str">
        <f t="shared" si="7"/>
        <v/>
      </c>
      <c r="M61" s="7"/>
    </row>
    <row r="62" spans="1:13" x14ac:dyDescent="0.25">
      <c r="A62" s="1" t="s">
        <v>780</v>
      </c>
      <c r="B62" s="227">
        <f>ROUND(N('Prior Year'!AX85), 0)</f>
        <v>190160</v>
      </c>
      <c r="C62" s="227">
        <f>data!AX85</f>
        <v>190433</v>
      </c>
      <c r="D62" s="227" t="s">
        <v>749</v>
      </c>
      <c r="E62" s="4" t="s">
        <v>749</v>
      </c>
      <c r="F62" s="205" t="s">
        <v>297</v>
      </c>
      <c r="G62" s="205"/>
      <c r="H62" s="6" t="s">
        <v>297</v>
      </c>
      <c r="I62" s="227" t="str">
        <f t="shared" si="7"/>
        <v/>
      </c>
      <c r="M62" s="7"/>
    </row>
    <row r="63" spans="1:13" x14ac:dyDescent="0.25">
      <c r="A63" s="1" t="s">
        <v>781</v>
      </c>
      <c r="B63" s="227">
        <f>ROUND(N('Prior Year'!AY85), 0)</f>
        <v>1479100</v>
      </c>
      <c r="C63" s="227">
        <f>data!AY85</f>
        <v>2025375</v>
      </c>
      <c r="D63" s="227">
        <f>ROUND(N('Prior Year'!AY59), 0)</f>
        <v>24495</v>
      </c>
      <c r="E63" s="1">
        <f>data!AY59</f>
        <v>29149.05</v>
      </c>
      <c r="F63" s="205">
        <f>IF(B63=0,"",IF(D63=0,"",B63/D63))</f>
        <v>60.38375178607879</v>
      </c>
      <c r="G63" s="205">
        <f t="shared" si="4"/>
        <v>69.483396542940511</v>
      </c>
      <c r="H63" s="6" t="str">
        <f>IF(B63 = 0, "", IF(C63 = 0, "", IF(D63 = 0, "", IF(E63 = 0, "", IF(G63 / F63 - 1 &lt; -0.25, G63 / F63 - 1, IF(G63 / F63 - 1 &gt; 0.25, G63 / F63 - 1, ""))))))</f>
        <v/>
      </c>
      <c r="I63" s="227" t="str">
        <f t="shared" si="7"/>
        <v/>
      </c>
      <c r="M63" s="7"/>
    </row>
    <row r="64" spans="1:13" x14ac:dyDescent="0.25">
      <c r="A64" s="1" t="s">
        <v>782</v>
      </c>
      <c r="B64" s="227">
        <f>ROUND(N('Prior Year'!AZ85), 0)</f>
        <v>0</v>
      </c>
      <c r="C64" s="227">
        <f>data!AZ85</f>
        <v>0</v>
      </c>
      <c r="D64" s="227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7" t="str">
        <f t="shared" si="7"/>
        <v/>
      </c>
      <c r="M64" s="7"/>
    </row>
    <row r="65" spans="1:13" x14ac:dyDescent="0.25">
      <c r="A65" s="1" t="s">
        <v>783</v>
      </c>
      <c r="B65" s="227">
        <f>ROUND(N('Prior Year'!BA85), 0)</f>
        <v>340281</v>
      </c>
      <c r="C65" s="227">
        <f>data!BA85</f>
        <v>333591</v>
      </c>
      <c r="D65" s="227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7"/>
        <v/>
      </c>
      <c r="M65" s="7"/>
    </row>
    <row r="66" spans="1:13" x14ac:dyDescent="0.25">
      <c r="A66" s="1" t="s">
        <v>784</v>
      </c>
      <c r="B66" s="227">
        <f>ROUND(N('Prior Year'!BB85), 0)</f>
        <v>0</v>
      </c>
      <c r="C66" s="227">
        <f>data!BB85</f>
        <v>0</v>
      </c>
      <c r="D66" s="227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7" t="str">
        <f t="shared" si="7"/>
        <v/>
      </c>
      <c r="M66" s="7"/>
    </row>
    <row r="67" spans="1:13" x14ac:dyDescent="0.25">
      <c r="A67" s="1" t="s">
        <v>785</v>
      </c>
      <c r="B67" s="227">
        <f>ROUND(N('Prior Year'!BC85), 0)</f>
        <v>0</v>
      </c>
      <c r="C67" s="227">
        <f>data!BC85</f>
        <v>0</v>
      </c>
      <c r="D67" s="227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7" t="str">
        <f t="shared" si="7"/>
        <v/>
      </c>
      <c r="M67" s="7"/>
    </row>
    <row r="68" spans="1:13" x14ac:dyDescent="0.25">
      <c r="A68" s="1" t="s">
        <v>786</v>
      </c>
      <c r="B68" s="227">
        <f>ROUND(N('Prior Year'!BD85), 0)</f>
        <v>720923</v>
      </c>
      <c r="C68" s="227">
        <f>data!BD85</f>
        <v>903864</v>
      </c>
      <c r="D68" s="227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7" t="str">
        <f t="shared" si="7"/>
        <v/>
      </c>
      <c r="M68" s="7"/>
    </row>
    <row r="69" spans="1:13" x14ac:dyDescent="0.25">
      <c r="A69" s="1" t="s">
        <v>787</v>
      </c>
      <c r="B69" s="227">
        <f>ROUND(N('Prior Year'!BE85), 0)</f>
        <v>2518848</v>
      </c>
      <c r="C69" s="227">
        <f>data!BE85</f>
        <v>2774792</v>
      </c>
      <c r="D69" s="227">
        <f>ROUND(N('Prior Year'!BE59), 0)</f>
        <v>227964</v>
      </c>
      <c r="E69" s="1">
        <f>data!BE59</f>
        <v>298704</v>
      </c>
      <c r="F69" s="205">
        <f>IF(B69=0,"",IF(D69=0,"",B69/D69))</f>
        <v>11.049323577406959</v>
      </c>
      <c r="G69" s="205">
        <f t="shared" si="4"/>
        <v>9.2894370346563822</v>
      </c>
      <c r="H69" s="6" t="str">
        <f>IF(B69 = 0, "", IF(C69 = 0, "", IF(D69 = 0, "", IF(E69 = 0, "", IF(G69 / F69 - 1 &lt; -0.25, G69 / F69 - 1, IF(G69 / F69 - 1 &gt; 0.25, G69 / F69 - 1, ""))))))</f>
        <v/>
      </c>
      <c r="I69" s="227" t="str">
        <f t="shared" si="7"/>
        <v/>
      </c>
      <c r="M69" s="7"/>
    </row>
    <row r="70" spans="1:13" x14ac:dyDescent="0.25">
      <c r="A70" s="1" t="s">
        <v>788</v>
      </c>
      <c r="B70" s="227">
        <f>ROUND(N('Prior Year'!BF85), 0)</f>
        <v>1974920</v>
      </c>
      <c r="C70" s="227">
        <f>data!BF85</f>
        <v>2008492</v>
      </c>
      <c r="D70" s="227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7" t="str">
        <f t="shared" si="7"/>
        <v/>
      </c>
      <c r="M70" s="7"/>
    </row>
    <row r="71" spans="1:13" x14ac:dyDescent="0.25">
      <c r="A71" s="1" t="s">
        <v>789</v>
      </c>
      <c r="B71" s="227">
        <f>ROUND(N('Prior Year'!BG85), 0)</f>
        <v>0</v>
      </c>
      <c r="C71" s="227">
        <f>data!BG85</f>
        <v>0</v>
      </c>
      <c r="D71" s="227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7" t="str">
        <f t="shared" si="7"/>
        <v/>
      </c>
      <c r="M71" s="7"/>
    </row>
    <row r="72" spans="1:13" x14ac:dyDescent="0.25">
      <c r="A72" s="1" t="s">
        <v>790</v>
      </c>
      <c r="B72" s="227">
        <f>ROUND(N('Prior Year'!BH85), 0)</f>
        <v>5422804</v>
      </c>
      <c r="C72" s="227">
        <f>data!BH85</f>
        <v>5825903</v>
      </c>
      <c r="D72" s="227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7" t="str">
        <f t="shared" si="7"/>
        <v/>
      </c>
      <c r="M72" s="7"/>
    </row>
    <row r="73" spans="1:13" x14ac:dyDescent="0.25">
      <c r="A73" s="1" t="s">
        <v>791</v>
      </c>
      <c r="B73" s="227">
        <f>ROUND(N('Prior Year'!BI85), 0)</f>
        <v>0</v>
      </c>
      <c r="C73" s="227">
        <f>data!BI85</f>
        <v>0</v>
      </c>
      <c r="D73" s="227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7" t="str">
        <f t="shared" si="7"/>
        <v/>
      </c>
      <c r="M73" s="7"/>
    </row>
    <row r="74" spans="1:13" x14ac:dyDescent="0.25">
      <c r="A74" s="1" t="s">
        <v>792</v>
      </c>
      <c r="B74" s="227">
        <f>ROUND(N('Prior Year'!BJ85), 0)</f>
        <v>967404</v>
      </c>
      <c r="C74" s="227">
        <f>data!BJ85</f>
        <v>1094437</v>
      </c>
      <c r="D74" s="227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7" t="str">
        <f t="shared" si="7"/>
        <v/>
      </c>
      <c r="M74" s="7"/>
    </row>
    <row r="75" spans="1:13" x14ac:dyDescent="0.25">
      <c r="A75" s="1" t="s">
        <v>793</v>
      </c>
      <c r="B75" s="227">
        <f>ROUND(N('Prior Year'!BK85), 0)</f>
        <v>2369003</v>
      </c>
      <c r="C75" s="227">
        <f>data!BK85</f>
        <v>2383192</v>
      </c>
      <c r="D75" s="227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7" t="str">
        <f t="shared" si="7"/>
        <v/>
      </c>
      <c r="M75" s="7"/>
    </row>
    <row r="76" spans="1:13" x14ac:dyDescent="0.25">
      <c r="A76" s="1" t="s">
        <v>794</v>
      </c>
      <c r="B76" s="227">
        <f>ROUND(N('Prior Year'!BL85), 0)</f>
        <v>2053005</v>
      </c>
      <c r="C76" s="227">
        <f>data!BL85</f>
        <v>1896988</v>
      </c>
      <c r="D76" s="227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7" t="str">
        <f t="shared" si="7"/>
        <v/>
      </c>
      <c r="M76" s="7"/>
    </row>
    <row r="77" spans="1:13" x14ac:dyDescent="0.25">
      <c r="A77" s="1" t="s">
        <v>795</v>
      </c>
      <c r="B77" s="227">
        <f>ROUND(N('Prior Year'!BM85), 0)</f>
        <v>0</v>
      </c>
      <c r="C77" s="227">
        <f>data!BM85</f>
        <v>0</v>
      </c>
      <c r="D77" s="227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7" t="str">
        <f t="shared" si="7"/>
        <v/>
      </c>
      <c r="M77" s="7"/>
    </row>
    <row r="78" spans="1:13" x14ac:dyDescent="0.25">
      <c r="A78" s="1" t="s">
        <v>796</v>
      </c>
      <c r="B78" s="227">
        <f>ROUND(N('Prior Year'!BN85), 0)</f>
        <v>2078501</v>
      </c>
      <c r="C78" s="227">
        <f>data!BN85</f>
        <v>2331267</v>
      </c>
      <c r="D78" s="227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7" t="str">
        <f t="shared" si="7"/>
        <v/>
      </c>
      <c r="M78" s="7"/>
    </row>
    <row r="79" spans="1:13" x14ac:dyDescent="0.25">
      <c r="A79" s="1" t="s">
        <v>797</v>
      </c>
      <c r="B79" s="227">
        <f>ROUND(N('Prior Year'!BO85), 0)</f>
        <v>235791</v>
      </c>
      <c r="C79" s="227">
        <f>data!BO85</f>
        <v>223565</v>
      </c>
      <c r="D79" s="227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7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7">
        <f>ROUND(N('Prior Year'!BP85), 0)</f>
        <v>609549</v>
      </c>
      <c r="C80" s="227">
        <f>data!BP85</f>
        <v>629664</v>
      </c>
      <c r="D80" s="227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7" t="str">
        <f t="shared" si="10"/>
        <v/>
      </c>
      <c r="M80" s="7"/>
    </row>
    <row r="81" spans="1:13" x14ac:dyDescent="0.25">
      <c r="A81" s="1" t="s">
        <v>799</v>
      </c>
      <c r="B81" s="227">
        <f>ROUND(N('Prior Year'!BQ85), 0)</f>
        <v>0</v>
      </c>
      <c r="C81" s="227">
        <f>data!BQ85</f>
        <v>0</v>
      </c>
      <c r="D81" s="227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7" t="str">
        <f t="shared" si="10"/>
        <v/>
      </c>
      <c r="M81" s="7"/>
    </row>
    <row r="82" spans="1:13" x14ac:dyDescent="0.25">
      <c r="A82" s="1" t="s">
        <v>800</v>
      </c>
      <c r="B82" s="227">
        <f>ROUND(N('Prior Year'!BR85), 0)</f>
        <v>1013044</v>
      </c>
      <c r="C82" s="227">
        <f>data!BR85</f>
        <v>1037480</v>
      </c>
      <c r="D82" s="227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7" t="str">
        <f t="shared" si="10"/>
        <v/>
      </c>
      <c r="M82" s="7"/>
    </row>
    <row r="83" spans="1:13" x14ac:dyDescent="0.25">
      <c r="A83" s="1" t="s">
        <v>801</v>
      </c>
      <c r="B83" s="227">
        <f>ROUND(N('Prior Year'!BS85), 0)</f>
        <v>1140</v>
      </c>
      <c r="C83" s="227">
        <f>data!BS85</f>
        <v>0</v>
      </c>
      <c r="D83" s="227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7" t="str">
        <f t="shared" si="10"/>
        <v/>
      </c>
      <c r="M83" s="7"/>
    </row>
    <row r="84" spans="1:13" x14ac:dyDescent="0.25">
      <c r="A84" s="1" t="s">
        <v>802</v>
      </c>
      <c r="B84" s="227">
        <f>ROUND(N('Prior Year'!BT85), 0)</f>
        <v>4275</v>
      </c>
      <c r="C84" s="227">
        <f>data!BT85</f>
        <v>9715</v>
      </c>
      <c r="D84" s="227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7" t="str">
        <f t="shared" si="10"/>
        <v/>
      </c>
      <c r="M84" s="7"/>
    </row>
    <row r="85" spans="1:13" x14ac:dyDescent="0.25">
      <c r="A85" s="1" t="s">
        <v>803</v>
      </c>
      <c r="B85" s="227">
        <f>ROUND(N('Prior Year'!BU85), 0)</f>
        <v>0</v>
      </c>
      <c r="C85" s="227">
        <f>data!BU85</f>
        <v>0</v>
      </c>
      <c r="D85" s="227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7" t="str">
        <f t="shared" si="10"/>
        <v/>
      </c>
      <c r="M85" s="7"/>
    </row>
    <row r="86" spans="1:13" x14ac:dyDescent="0.25">
      <c r="A86" s="1" t="s">
        <v>804</v>
      </c>
      <c r="B86" s="227">
        <f>ROUND(N('Prior Year'!BV85), 0)</f>
        <v>1164233</v>
      </c>
      <c r="C86" s="227">
        <f>data!BV85</f>
        <v>1503723</v>
      </c>
      <c r="D86" s="227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7" t="str">
        <f t="shared" si="10"/>
        <v/>
      </c>
      <c r="M86" s="7"/>
    </row>
    <row r="87" spans="1:13" x14ac:dyDescent="0.25">
      <c r="A87" s="1" t="s">
        <v>805</v>
      </c>
      <c r="B87" s="227">
        <f>ROUND(N('Prior Year'!BW85), 0)</f>
        <v>189874</v>
      </c>
      <c r="C87" s="227">
        <f>data!BW85</f>
        <v>147250</v>
      </c>
      <c r="D87" s="227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7" t="str">
        <f t="shared" si="10"/>
        <v/>
      </c>
      <c r="M87" s="7"/>
    </row>
    <row r="88" spans="1:13" x14ac:dyDescent="0.25">
      <c r="A88" s="1" t="s">
        <v>806</v>
      </c>
      <c r="B88" s="227">
        <f>ROUND(N('Prior Year'!BX85), 0)</f>
        <v>930980</v>
      </c>
      <c r="C88" s="227">
        <f>data!BX85</f>
        <v>761694</v>
      </c>
      <c r="D88" s="227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7" t="str">
        <f t="shared" si="10"/>
        <v/>
      </c>
      <c r="M88" s="7"/>
    </row>
    <row r="89" spans="1:13" x14ac:dyDescent="0.25">
      <c r="A89" s="1" t="s">
        <v>807</v>
      </c>
      <c r="B89" s="227">
        <f>ROUND(N('Prior Year'!BY85), 0)</f>
        <v>454951</v>
      </c>
      <c r="C89" s="227">
        <f>data!BY85</f>
        <v>521016</v>
      </c>
      <c r="D89" s="227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7" t="str">
        <f t="shared" si="10"/>
        <v/>
      </c>
      <c r="M89" s="7"/>
    </row>
    <row r="90" spans="1:13" x14ac:dyDescent="0.25">
      <c r="A90" s="1" t="s">
        <v>808</v>
      </c>
      <c r="B90" s="227">
        <f>ROUND(N('Prior Year'!BZ85), 0)</f>
        <v>0</v>
      </c>
      <c r="C90" s="227">
        <f>data!BZ85</f>
        <v>0</v>
      </c>
      <c r="D90" s="227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7" t="str">
        <f t="shared" si="10"/>
        <v/>
      </c>
      <c r="M90" s="7"/>
    </row>
    <row r="91" spans="1:13" x14ac:dyDescent="0.25">
      <c r="A91" s="1" t="s">
        <v>809</v>
      </c>
      <c r="B91" s="227">
        <f>ROUND(N('Prior Year'!CA85), 0)</f>
        <v>0</v>
      </c>
      <c r="C91" s="227">
        <f>data!CA85</f>
        <v>0</v>
      </c>
      <c r="D91" s="227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7" t="str">
        <f t="shared" si="10"/>
        <v/>
      </c>
      <c r="M91" s="7"/>
    </row>
    <row r="92" spans="1:13" x14ac:dyDescent="0.25">
      <c r="A92" s="1" t="s">
        <v>810</v>
      </c>
      <c r="B92" s="227">
        <f>ROUND(N('Prior Year'!CB85), 0)</f>
        <v>52206</v>
      </c>
      <c r="C92" s="227">
        <f>data!CB85</f>
        <v>102442</v>
      </c>
      <c r="D92" s="227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7" t="str">
        <f t="shared" si="10"/>
        <v/>
      </c>
      <c r="M92" s="7"/>
    </row>
    <row r="93" spans="1:13" x14ac:dyDescent="0.25">
      <c r="A93" s="1" t="s">
        <v>811</v>
      </c>
      <c r="B93" s="227">
        <f>ROUND(N('Prior Year'!CC85), 0)</f>
        <v>2758865</v>
      </c>
      <c r="C93" s="227">
        <f>data!CC85</f>
        <v>5380732</v>
      </c>
      <c r="D93" s="227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7" t="str">
        <f t="shared" si="10"/>
        <v/>
      </c>
      <c r="M93" s="7"/>
    </row>
    <row r="94" spans="1:13" x14ac:dyDescent="0.25">
      <c r="A94" s="1" t="s">
        <v>812</v>
      </c>
      <c r="B94" s="227">
        <f>ROUND(N('Prior Year'!CD85), 0)</f>
        <v>71737</v>
      </c>
      <c r="C94" s="227">
        <f>data!CD85</f>
        <v>66750</v>
      </c>
      <c r="D94" s="227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7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43"/>
  <sheetViews>
    <sheetView workbookViewId="0">
      <selection activeCell="F21" sqref="F21"/>
    </sheetView>
  </sheetViews>
  <sheetFormatPr defaultRowHeight="15" x14ac:dyDescent="0.2"/>
  <sheetData>
    <row r="1" spans="1:4" ht="15.75" x14ac:dyDescent="0.25">
      <c r="A1" s="267" t="s">
        <v>813</v>
      </c>
      <c r="B1" s="266"/>
      <c r="C1" s="266"/>
      <c r="D1" s="266"/>
    </row>
    <row r="2" spans="1:4" ht="15.75" x14ac:dyDescent="0.25">
      <c r="A2" s="266"/>
      <c r="B2" s="266"/>
      <c r="C2" s="266"/>
      <c r="D2" s="266"/>
    </row>
    <row r="3" spans="1:4" ht="15.75" x14ac:dyDescent="0.25">
      <c r="A3" s="269" t="s">
        <v>814</v>
      </c>
      <c r="B3" s="266"/>
      <c r="C3" s="266"/>
      <c r="D3" s="266"/>
    </row>
    <row r="4" spans="1:4" ht="15.75" x14ac:dyDescent="0.25">
      <c r="A4" s="266" t="s">
        <v>815</v>
      </c>
      <c r="B4" s="266"/>
      <c r="C4" s="266"/>
      <c r="D4" s="266"/>
    </row>
    <row r="5" spans="1:4" ht="15.75" x14ac:dyDescent="0.25">
      <c r="A5" s="1" t="s">
        <v>816</v>
      </c>
      <c r="B5" s="266"/>
      <c r="C5" s="266"/>
      <c r="D5" s="266"/>
    </row>
    <row r="6" spans="1:4" ht="15.75" x14ac:dyDescent="0.25">
      <c r="A6" s="266"/>
      <c r="B6" s="266"/>
      <c r="C6" s="266"/>
      <c r="D6" s="266"/>
    </row>
    <row r="7" spans="1:4" ht="15.75" x14ac:dyDescent="0.25">
      <c r="A7" s="266" t="s">
        <v>817</v>
      </c>
      <c r="B7" s="266"/>
      <c r="C7" s="266"/>
      <c r="D7" s="266"/>
    </row>
    <row r="8" spans="1:4" ht="15.75" x14ac:dyDescent="0.25">
      <c r="A8" s="308" t="s">
        <v>818</v>
      </c>
      <c r="B8" s="266"/>
      <c r="C8" s="266"/>
      <c r="D8" s="266"/>
    </row>
    <row r="9" spans="1:4" ht="15.75" x14ac:dyDescent="0.25">
      <c r="A9" s="266"/>
      <c r="B9" s="266"/>
      <c r="C9" s="266"/>
      <c r="D9" s="266"/>
    </row>
    <row r="10" spans="1:4" ht="15.75" x14ac:dyDescent="0.25">
      <c r="A10" s="266"/>
      <c r="B10" s="266"/>
      <c r="C10" s="266"/>
      <c r="D10" s="266"/>
    </row>
    <row r="11" spans="1:4" ht="15.75" x14ac:dyDescent="0.25">
      <c r="A11" s="268" t="s">
        <v>819</v>
      </c>
      <c r="B11" s="266"/>
      <c r="C11" s="266"/>
      <c r="D11" s="266">
        <f>N(data!C380)</f>
        <v>1442189</v>
      </c>
    </row>
    <row r="12" spans="1:4" ht="15.75" x14ac:dyDescent="0.25">
      <c r="A12" s="268" t="s">
        <v>820</v>
      </c>
      <c r="B12" s="266"/>
      <c r="C12" s="266"/>
      <c r="D12" s="266" t="str">
        <f>IF(OR(N(data!C380) &gt; 1000000, N(data!C380) / (N(data!D360) + N(data!D383)) &gt; 0.01), "Yes", "No")</f>
        <v>Yes</v>
      </c>
    </row>
    <row r="13" spans="1:4" ht="15.75" x14ac:dyDescent="0.25">
      <c r="A13" s="266"/>
      <c r="B13" s="266"/>
      <c r="C13" s="266"/>
      <c r="D13" s="266"/>
    </row>
    <row r="14" spans="1:4" ht="15.75" x14ac:dyDescent="0.25">
      <c r="A14" s="268" t="s">
        <v>821</v>
      </c>
      <c r="B14" s="266"/>
      <c r="C14" s="266"/>
      <c r="D14" s="268" t="s">
        <v>822</v>
      </c>
    </row>
    <row r="15" spans="1:4" ht="15.75" x14ac:dyDescent="0.25">
      <c r="A15" s="266" t="s">
        <v>1372</v>
      </c>
      <c r="B15" s="266"/>
      <c r="C15" s="266"/>
      <c r="D15" s="266">
        <v>400</v>
      </c>
    </row>
    <row r="16" spans="1:4" ht="15.75" x14ac:dyDescent="0.25">
      <c r="A16" s="266" t="s">
        <v>1373</v>
      </c>
      <c r="B16" s="266"/>
      <c r="C16" s="266"/>
      <c r="D16" s="266">
        <v>1869</v>
      </c>
    </row>
    <row r="17" spans="1:4" ht="15.75" x14ac:dyDescent="0.25">
      <c r="A17" s="266" t="s">
        <v>1374</v>
      </c>
      <c r="B17" s="266"/>
      <c r="C17" s="266"/>
      <c r="D17" s="266">
        <v>5505</v>
      </c>
    </row>
    <row r="18" spans="1:4" ht="15.75" x14ac:dyDescent="0.25">
      <c r="A18" s="266" t="s">
        <v>1375</v>
      </c>
      <c r="B18" s="266"/>
      <c r="C18" s="266"/>
      <c r="D18" s="266">
        <v>10302</v>
      </c>
    </row>
    <row r="19" spans="1:4" ht="15.75" x14ac:dyDescent="0.25">
      <c r="A19" s="266" t="s">
        <v>1376</v>
      </c>
      <c r="B19" s="266"/>
      <c r="C19" s="266"/>
      <c r="D19" s="266">
        <v>1616</v>
      </c>
    </row>
    <row r="20" spans="1:4" ht="15.75" x14ac:dyDescent="0.25">
      <c r="A20" s="266" t="s">
        <v>1377</v>
      </c>
      <c r="B20" s="266"/>
      <c r="C20" s="266"/>
      <c r="D20" s="266">
        <v>56363</v>
      </c>
    </row>
    <row r="21" spans="1:4" ht="15.75" x14ac:dyDescent="0.25">
      <c r="A21" s="266" t="s">
        <v>1378</v>
      </c>
      <c r="B21" s="266"/>
      <c r="C21" s="266"/>
      <c r="D21" s="266">
        <v>1800</v>
      </c>
    </row>
    <row r="22" spans="1:4" ht="15.75" x14ac:dyDescent="0.25">
      <c r="A22" s="266" t="s">
        <v>1379</v>
      </c>
      <c r="B22" s="266"/>
      <c r="C22" s="266"/>
      <c r="D22" s="266">
        <v>1021992</v>
      </c>
    </row>
    <row r="23" spans="1:4" ht="15.75" x14ac:dyDescent="0.25">
      <c r="A23" s="266" t="s">
        <v>1380</v>
      </c>
      <c r="B23" s="266"/>
      <c r="C23" s="266"/>
      <c r="D23" s="266">
        <v>66797</v>
      </c>
    </row>
    <row r="24" spans="1:4" ht="15.75" x14ac:dyDescent="0.25">
      <c r="A24" s="266" t="s">
        <v>1381</v>
      </c>
      <c r="B24" s="266"/>
      <c r="C24" s="266"/>
      <c r="D24" s="266">
        <v>75740</v>
      </c>
    </row>
    <row r="25" spans="1:4" ht="15.75" x14ac:dyDescent="0.25">
      <c r="A25" s="266" t="s">
        <v>1382</v>
      </c>
      <c r="B25" s="266"/>
      <c r="C25" s="266"/>
      <c r="D25" s="266">
        <v>20475</v>
      </c>
    </row>
    <row r="26" spans="1:4" ht="15.75" x14ac:dyDescent="0.25">
      <c r="A26" s="266" t="s">
        <v>1383</v>
      </c>
      <c r="B26" s="266"/>
      <c r="C26" s="266"/>
      <c r="D26" s="266">
        <v>2145</v>
      </c>
    </row>
    <row r="27" spans="1:4" ht="15.75" x14ac:dyDescent="0.25">
      <c r="A27" s="266" t="s">
        <v>1384</v>
      </c>
      <c r="B27" s="266"/>
      <c r="C27" s="266"/>
      <c r="D27" s="266">
        <v>-373</v>
      </c>
    </row>
    <row r="28" spans="1:4" ht="15.75" x14ac:dyDescent="0.25">
      <c r="A28" s="266" t="s">
        <v>1385</v>
      </c>
      <c r="B28" s="266"/>
      <c r="C28" s="266"/>
      <c r="D28" s="266">
        <v>177558</v>
      </c>
    </row>
    <row r="29" spans="1:4" ht="15.75" x14ac:dyDescent="0.25">
      <c r="A29" s="266"/>
      <c r="B29" s="266"/>
      <c r="C29" s="266"/>
      <c r="D29" s="266"/>
    </row>
    <row r="30" spans="1:4" ht="15.75" x14ac:dyDescent="0.25">
      <c r="A30" s="266"/>
      <c r="B30" s="266"/>
      <c r="C30" s="266"/>
      <c r="D30" s="266"/>
    </row>
    <row r="31" spans="1:4" ht="15.75" x14ac:dyDescent="0.25">
      <c r="A31" s="266"/>
      <c r="B31" s="266"/>
      <c r="C31" s="266"/>
      <c r="D31" s="266"/>
    </row>
    <row r="32" spans="1:4" ht="15.75" x14ac:dyDescent="0.25">
      <c r="A32" s="268" t="s">
        <v>823</v>
      </c>
      <c r="B32" s="266"/>
      <c r="C32" s="266"/>
      <c r="D32" s="266">
        <f>N(data!C414)</f>
        <v>465931</v>
      </c>
    </row>
    <row r="33" spans="1:4" ht="15.75" x14ac:dyDescent="0.25">
      <c r="A33" s="268" t="s">
        <v>820</v>
      </c>
      <c r="B33" s="266"/>
      <c r="C33" s="266"/>
      <c r="D33" s="266" t="str">
        <f>IF(OR(N(data!C414)&gt;1000000,N(data!C414)/(N(data!D416))&gt;0.01),"Yes","No")</f>
        <v>No</v>
      </c>
    </row>
    <row r="34" spans="1:4" ht="15.75" x14ac:dyDescent="0.25">
      <c r="A34" s="266"/>
      <c r="B34" s="266"/>
      <c r="C34" s="266"/>
      <c r="D34" s="266"/>
    </row>
    <row r="35" spans="1:4" ht="15.75" x14ac:dyDescent="0.25">
      <c r="A35" s="268" t="s">
        <v>821</v>
      </c>
      <c r="B35" s="266"/>
      <c r="C35" s="266"/>
      <c r="D35" s="268" t="s">
        <v>822</v>
      </c>
    </row>
    <row r="36" spans="1:4" ht="15.75" x14ac:dyDescent="0.25">
      <c r="A36" s="266" t="s">
        <v>824</v>
      </c>
      <c r="B36" s="266"/>
      <c r="C36" s="266"/>
      <c r="D36" s="266"/>
    </row>
    <row r="37" spans="1:4" ht="15.75" x14ac:dyDescent="0.25">
      <c r="A37" s="266" t="s">
        <v>824</v>
      </c>
      <c r="B37" s="266"/>
      <c r="C37" s="266"/>
      <c r="D37" s="266"/>
    </row>
    <row r="38" spans="1:4" ht="15.75" x14ac:dyDescent="0.25">
      <c r="A38" s="266" t="s">
        <v>824</v>
      </c>
      <c r="B38" s="266"/>
      <c r="C38" s="266"/>
      <c r="D38" s="266"/>
    </row>
    <row r="39" spans="1:4" ht="15.75" x14ac:dyDescent="0.25">
      <c r="A39" s="266" t="s">
        <v>824</v>
      </c>
      <c r="B39" s="266"/>
      <c r="C39" s="266"/>
      <c r="D39" s="266"/>
    </row>
    <row r="40" spans="1:4" ht="15.75" x14ac:dyDescent="0.25">
      <c r="A40" s="266" t="s">
        <v>824</v>
      </c>
      <c r="B40" s="266"/>
      <c r="C40" s="266"/>
      <c r="D40" s="266"/>
    </row>
    <row r="41" spans="1:4" ht="15.75" x14ac:dyDescent="0.25">
      <c r="A41" s="266" t="s">
        <v>824</v>
      </c>
      <c r="B41" s="266"/>
      <c r="C41" s="266"/>
      <c r="D41" s="266"/>
    </row>
    <row r="42" spans="1:4" ht="15.75" x14ac:dyDescent="0.25">
      <c r="A42" s="266" t="s">
        <v>824</v>
      </c>
      <c r="B42" s="266"/>
      <c r="C42" s="266"/>
      <c r="D42" s="266"/>
    </row>
    <row r="43" spans="1:4" ht="15.75" x14ac:dyDescent="0.25">
      <c r="A43" s="266"/>
      <c r="B43" s="266"/>
      <c r="C43" s="266"/>
      <c r="D43" s="26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825</v>
      </c>
    </row>
    <row r="2" spans="1:7" ht="20.100000000000001" customHeight="1" x14ac:dyDescent="0.25">
      <c r="A2" s="62" t="s">
        <v>826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H-134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Island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Skagit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827</v>
      </c>
      <c r="C7" s="67"/>
      <c r="D7" s="64" t="str">
        <f>"  "&amp;data!C104</f>
        <v xml:space="preserve">  Elise Cutter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828</v>
      </c>
      <c r="C8" s="67"/>
      <c r="D8" s="64" t="str">
        <f>"  "&amp;data!C105</f>
        <v xml:space="preserve">  Shannon Fernandez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829</v>
      </c>
      <c r="C9" s="67"/>
      <c r="D9" s="64" t="str">
        <f>"  "&amp;data!C106</f>
        <v xml:space="preserve">  Lynne Lang, PhD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830</v>
      </c>
      <c r="C10" s="67"/>
      <c r="D10" s="64" t="str">
        <f>"  "&amp;data!C107</f>
        <v xml:space="preserve">   360-299-1300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831</v>
      </c>
      <c r="C11" s="67"/>
      <c r="D11" s="64" t="str">
        <f>"  "&amp;data!C108</f>
        <v xml:space="preserve">   360-299-1384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832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833</v>
      </c>
      <c r="E16" s="228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8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834</v>
      </c>
      <c r="C18" s="67"/>
      <c r="D18" s="67"/>
      <c r="E18" s="228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835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836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837</v>
      </c>
      <c r="C23" s="64"/>
      <c r="D23" s="64"/>
      <c r="E23" s="64"/>
      <c r="F23" s="63">
        <f>data!C127</f>
        <v>1940</v>
      </c>
      <c r="G23" s="67">
        <f>data!D127</f>
        <v>6025</v>
      </c>
    </row>
    <row r="24" spans="1:7" ht="20.100000000000001" customHeight="1" x14ac:dyDescent="0.25">
      <c r="A24" s="63"/>
      <c r="B24" s="64" t="s">
        <v>838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839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437</v>
      </c>
      <c r="G26" s="67">
        <f>data!D130</f>
        <v>578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840</v>
      </c>
      <c r="C29" s="67"/>
      <c r="D29" s="79" t="s">
        <v>193</v>
      </c>
      <c r="E29" s="83" t="s">
        <v>840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6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841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842</v>
      </c>
      <c r="C32" s="67"/>
      <c r="D32" s="67">
        <f>data!C134</f>
        <v>32</v>
      </c>
      <c r="E32" s="64" t="s">
        <v>843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844</v>
      </c>
      <c r="C33" s="67"/>
      <c r="D33" s="67">
        <f>data!C135</f>
        <v>1</v>
      </c>
      <c r="E33" s="64" t="s">
        <v>845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846</v>
      </c>
      <c r="C34" s="67"/>
      <c r="D34" s="67">
        <f>data!C136</f>
        <v>4</v>
      </c>
      <c r="E34" s="64" t="s">
        <v>347</v>
      </c>
      <c r="F34" s="67"/>
      <c r="G34" s="67">
        <f>data!E143</f>
        <v>43</v>
      </c>
    </row>
    <row r="35" spans="1:7" ht="20.100000000000001" customHeight="1" x14ac:dyDescent="0.25">
      <c r="A35" s="63"/>
      <c r="B35" s="83" t="s">
        <v>847</v>
      </c>
      <c r="C35" s="67"/>
      <c r="D35" s="67">
        <f>data!C137</f>
        <v>0</v>
      </c>
      <c r="E35" s="64" t="s">
        <v>848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43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6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849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850</v>
      </c>
      <c r="G1" s="61" t="s">
        <v>851</v>
      </c>
    </row>
    <row r="2" spans="1:7" ht="20.100000000000001" customHeight="1" x14ac:dyDescent="0.25">
      <c r="A2" s="1" t="str">
        <f>"Hospital: "&amp;data!C98</f>
        <v>Hospital: Island Hospital</v>
      </c>
      <c r="G2" s="4" t="s">
        <v>852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853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854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855</v>
      </c>
      <c r="B6" s="79" t="s">
        <v>332</v>
      </c>
      <c r="C6" s="79" t="s">
        <v>856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973.06546275395112</v>
      </c>
      <c r="C7" s="127">
        <f>data!B155</f>
        <v>3458.1417472649432</v>
      </c>
      <c r="D7" s="127">
        <f>data!B156</f>
        <v>0</v>
      </c>
      <c r="E7" s="127">
        <f>data!B157</f>
        <v>29895042.870000001</v>
      </c>
      <c r="F7" s="127">
        <f>data!B158</f>
        <v>126963435.37900001</v>
      </c>
      <c r="G7" s="127">
        <f>data!B157+data!B158</f>
        <v>156858478.24900001</v>
      </c>
    </row>
    <row r="8" spans="1:7" ht="20.100000000000001" customHeight="1" x14ac:dyDescent="0.25">
      <c r="A8" s="63" t="s">
        <v>354</v>
      </c>
      <c r="B8" s="127">
        <f>data!C154</f>
        <v>343.33182844243845</v>
      </c>
      <c r="C8" s="127">
        <f>data!C155</f>
        <v>891.28349452988675</v>
      </c>
      <c r="D8" s="127">
        <f>data!C156</f>
        <v>0</v>
      </c>
      <c r="E8" s="127">
        <f>data!C157</f>
        <v>6861157.3799999999</v>
      </c>
      <c r="F8" s="127">
        <f>data!C158</f>
        <v>23907191.671</v>
      </c>
      <c r="G8" s="127">
        <f>data!C157+data!C158</f>
        <v>30768349.050999999</v>
      </c>
    </row>
    <row r="9" spans="1:7" ht="20.100000000000001" customHeight="1" x14ac:dyDescent="0.25">
      <c r="A9" s="63" t="s">
        <v>857</v>
      </c>
      <c r="B9" s="127">
        <f>data!D154</f>
        <v>623.60270880361236</v>
      </c>
      <c r="C9" s="127">
        <f>data!D155</f>
        <v>1675.5747582051697</v>
      </c>
      <c r="D9" s="127">
        <f>data!D156</f>
        <v>0</v>
      </c>
      <c r="E9" s="127">
        <f>data!D157</f>
        <v>17697429.75</v>
      </c>
      <c r="F9" s="127">
        <f>data!D158</f>
        <v>81238029.949999988</v>
      </c>
      <c r="G9" s="127">
        <f>data!D157+data!D158</f>
        <v>98935459.699999988</v>
      </c>
    </row>
    <row r="10" spans="1:7" ht="20.100000000000001" customHeight="1" x14ac:dyDescent="0.25">
      <c r="A10" s="78" t="s">
        <v>229</v>
      </c>
      <c r="B10" s="127">
        <f>data!E154</f>
        <v>1940.000000000002</v>
      </c>
      <c r="C10" s="127">
        <f>data!E155</f>
        <v>6025</v>
      </c>
      <c r="D10" s="127">
        <f>data!E156</f>
        <v>0</v>
      </c>
      <c r="E10" s="127">
        <f>data!E157</f>
        <v>54453630</v>
      </c>
      <c r="F10" s="127">
        <f>data!E158</f>
        <v>232108657</v>
      </c>
      <c r="G10" s="127">
        <f>E10+F10</f>
        <v>286562287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858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854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855</v>
      </c>
      <c r="B15" s="79" t="s">
        <v>332</v>
      </c>
      <c r="C15" s="79" t="s">
        <v>856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857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859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854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855</v>
      </c>
      <c r="B24" s="79" t="s">
        <v>332</v>
      </c>
      <c r="C24" s="79" t="s">
        <v>856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857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860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861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862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863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Island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864</v>
      </c>
      <c r="C6" s="63">
        <f>data!C181</f>
        <v>3423077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285237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1217326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5325302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43620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1815251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-173465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865</v>
      </c>
      <c r="C14" s="63">
        <f>data!D189</f>
        <v>11936348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866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867</v>
      </c>
      <c r="C19" s="63">
        <f>data!C192</f>
        <v>1278824</v>
      </c>
    </row>
    <row r="20" spans="1:3" ht="20.100000000000001" customHeight="1" x14ac:dyDescent="0.25">
      <c r="A20" s="63">
        <v>14</v>
      </c>
      <c r="B20" s="64" t="s">
        <v>868</v>
      </c>
      <c r="C20" s="63">
        <f>data!D193</f>
        <v>1278824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869</v>
      </c>
      <c r="C24" s="148"/>
    </row>
    <row r="25" spans="1:3" ht="20.100000000000001" customHeight="1" x14ac:dyDescent="0.25">
      <c r="A25" s="63">
        <v>17</v>
      </c>
      <c r="B25" s="64" t="s">
        <v>870</v>
      </c>
      <c r="C25" s="63">
        <f>data!C195</f>
        <v>726569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543517</v>
      </c>
    </row>
    <row r="27" spans="1:3" ht="20.100000000000001" customHeight="1" x14ac:dyDescent="0.25">
      <c r="A27" s="63">
        <v>19</v>
      </c>
      <c r="B27" s="64" t="s">
        <v>871</v>
      </c>
      <c r="C27" s="63">
        <f>data!D197</f>
        <v>1270086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872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4760</v>
      </c>
    </row>
    <row r="32" spans="1:3" ht="20.100000000000001" customHeight="1" x14ac:dyDescent="0.25">
      <c r="A32" s="63">
        <v>22</v>
      </c>
      <c r="B32" s="64" t="s">
        <v>873</v>
      </c>
      <c r="C32" s="63">
        <f>data!C200</f>
        <v>752679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874</v>
      </c>
      <c r="C34" s="63">
        <f>data!D202</f>
        <v>757439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875</v>
      </c>
      <c r="C38" s="63">
        <f>data!C204</f>
        <v>1352619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876</v>
      </c>
      <c r="C40" s="63">
        <f>data!D206</f>
        <v>1352619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877</v>
      </c>
    </row>
    <row r="3" spans="1:6" ht="20.100000000000001" customHeight="1" x14ac:dyDescent="0.25">
      <c r="A3" s="120" t="str">
        <f>"Hospital: "&amp;data!C98</f>
        <v>Hospital: Island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878</v>
      </c>
      <c r="D5" s="151"/>
      <c r="E5" s="151"/>
      <c r="F5" s="151" t="s">
        <v>879</v>
      </c>
    </row>
    <row r="6" spans="1:6" ht="20.100000000000001" customHeight="1" x14ac:dyDescent="0.25">
      <c r="A6" s="152"/>
      <c r="B6" s="70"/>
      <c r="C6" s="153" t="s">
        <v>880</v>
      </c>
      <c r="D6" s="153" t="s">
        <v>386</v>
      </c>
      <c r="E6" s="153" t="s">
        <v>881</v>
      </c>
      <c r="F6" s="153" t="s">
        <v>880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5148055</v>
      </c>
      <c r="D7" s="67">
        <f>data!C211</f>
        <v>0</v>
      </c>
      <c r="E7" s="67">
        <f>data!D211</f>
        <v>0</v>
      </c>
      <c r="F7" s="67">
        <f>data!E211</f>
        <v>5148055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2157737</v>
      </c>
      <c r="D8" s="67">
        <f>data!C212</f>
        <v>27407</v>
      </c>
      <c r="E8" s="67">
        <f>data!D212</f>
        <v>0</v>
      </c>
      <c r="F8" s="67">
        <f>data!E212</f>
        <v>2185144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73586767</v>
      </c>
      <c r="D9" s="67">
        <f>data!C213</f>
        <v>0</v>
      </c>
      <c r="E9" s="67">
        <f>data!D213</f>
        <v>0</v>
      </c>
      <c r="F9" s="67">
        <f>data!E213</f>
        <v>73586767</v>
      </c>
    </row>
    <row r="10" spans="1:6" ht="20.100000000000001" customHeight="1" x14ac:dyDescent="0.25">
      <c r="A10" s="63">
        <v>4</v>
      </c>
      <c r="B10" s="67" t="s">
        <v>882</v>
      </c>
      <c r="C10" s="67">
        <f>data!B214</f>
        <v>17870080</v>
      </c>
      <c r="D10" s="67">
        <f>data!C214</f>
        <v>5803503</v>
      </c>
      <c r="E10" s="67">
        <f>data!D214</f>
        <v>0</v>
      </c>
      <c r="F10" s="67">
        <f>data!E214</f>
        <v>23673583</v>
      </c>
    </row>
    <row r="11" spans="1:6" ht="20.100000000000001" customHeight="1" x14ac:dyDescent="0.25">
      <c r="A11" s="63">
        <v>5</v>
      </c>
      <c r="B11" s="67" t="s">
        <v>883</v>
      </c>
      <c r="C11" s="67">
        <f>data!B215</f>
        <v>13221278</v>
      </c>
      <c r="D11" s="67">
        <f>data!C215</f>
        <v>127208</v>
      </c>
      <c r="E11" s="67">
        <f>data!D215</f>
        <v>0</v>
      </c>
      <c r="F11" s="67">
        <f>data!E215</f>
        <v>13348486</v>
      </c>
    </row>
    <row r="12" spans="1:6" ht="20.100000000000001" customHeight="1" x14ac:dyDescent="0.25">
      <c r="A12" s="63">
        <v>6</v>
      </c>
      <c r="B12" s="67" t="s">
        <v>884</v>
      </c>
      <c r="C12" s="67">
        <f>data!B216</f>
        <v>32349422</v>
      </c>
      <c r="D12" s="67">
        <f>data!C216</f>
        <v>980629</v>
      </c>
      <c r="E12" s="67">
        <f>data!D216</f>
        <v>3360637</v>
      </c>
      <c r="F12" s="67">
        <f>data!E216</f>
        <v>29969414</v>
      </c>
    </row>
    <row r="13" spans="1:6" ht="20.100000000000001" customHeight="1" x14ac:dyDescent="0.25">
      <c r="A13" s="63">
        <v>7</v>
      </c>
      <c r="B13" s="67" t="s">
        <v>885</v>
      </c>
      <c r="C13" s="67">
        <f>data!B217</f>
        <v>303076</v>
      </c>
      <c r="D13" s="67">
        <f>data!C217</f>
        <v>0</v>
      </c>
      <c r="E13" s="67">
        <f>data!D217</f>
        <v>0</v>
      </c>
      <c r="F13" s="67">
        <f>data!E217</f>
        <v>303076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3520260</v>
      </c>
      <c r="D14" s="67">
        <f>data!C218</f>
        <v>2883981</v>
      </c>
      <c r="E14" s="67">
        <f>data!D218</f>
        <v>0</v>
      </c>
      <c r="F14" s="67">
        <f>data!E218</f>
        <v>6404241</v>
      </c>
    </row>
    <row r="15" spans="1:6" ht="20.100000000000001" customHeight="1" x14ac:dyDescent="0.25">
      <c r="A15" s="63">
        <v>9</v>
      </c>
      <c r="B15" s="67" t="s">
        <v>886</v>
      </c>
      <c r="C15" s="67">
        <f>data!B219</f>
        <v>1745753</v>
      </c>
      <c r="D15" s="67">
        <f>data!C219</f>
        <v>-2358078</v>
      </c>
      <c r="E15" s="67">
        <f>data!D219</f>
        <v>0</v>
      </c>
      <c r="F15" s="67">
        <f>data!E219</f>
        <v>-612325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149902428</v>
      </c>
      <c r="D16" s="67">
        <f>data!C220</f>
        <v>7464650</v>
      </c>
      <c r="E16" s="67">
        <f>data!D220</f>
        <v>3360637</v>
      </c>
      <c r="F16" s="67">
        <f>data!E220</f>
        <v>154006441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878</v>
      </c>
      <c r="D21" s="4" t="s">
        <v>229</v>
      </c>
      <c r="E21" s="153"/>
      <c r="F21" s="153" t="s">
        <v>879</v>
      </c>
    </row>
    <row r="22" spans="1:6" ht="20.100000000000001" customHeight="1" x14ac:dyDescent="0.25">
      <c r="A22" s="154"/>
      <c r="B22" s="146"/>
      <c r="C22" s="153" t="s">
        <v>880</v>
      </c>
      <c r="D22" s="153" t="s">
        <v>887</v>
      </c>
      <c r="E22" s="153" t="s">
        <v>881</v>
      </c>
      <c r="F22" s="153" t="s">
        <v>880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2063741</v>
      </c>
      <c r="D24" s="67">
        <f>data!C225</f>
        <v>29884</v>
      </c>
      <c r="E24" s="67">
        <f>data!D225</f>
        <v>0</v>
      </c>
      <c r="F24" s="67">
        <f>data!E225</f>
        <v>2093625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29406952</v>
      </c>
      <c r="D25" s="67">
        <f>data!C226</f>
        <v>1384334</v>
      </c>
      <c r="E25" s="67">
        <f>data!D226</f>
        <v>0</v>
      </c>
      <c r="F25" s="67">
        <f>data!E226</f>
        <v>30791286</v>
      </c>
    </row>
    <row r="26" spans="1:6" ht="20.100000000000001" customHeight="1" x14ac:dyDescent="0.25">
      <c r="A26" s="63">
        <v>14</v>
      </c>
      <c r="B26" s="67" t="s">
        <v>882</v>
      </c>
      <c r="C26" s="67">
        <f>data!B227</f>
        <v>7080372</v>
      </c>
      <c r="D26" s="67">
        <f>data!C227</f>
        <v>654621</v>
      </c>
      <c r="E26" s="67">
        <f>data!D227</f>
        <v>0</v>
      </c>
      <c r="F26" s="67">
        <f>data!E227</f>
        <v>7734993</v>
      </c>
    </row>
    <row r="27" spans="1:6" ht="20.100000000000001" customHeight="1" x14ac:dyDescent="0.25">
      <c r="A27" s="63">
        <v>15</v>
      </c>
      <c r="B27" s="67" t="s">
        <v>883</v>
      </c>
      <c r="C27" s="67">
        <f>data!B228</f>
        <v>11025916</v>
      </c>
      <c r="D27" s="67">
        <f>data!C228</f>
        <v>846859</v>
      </c>
      <c r="E27" s="67">
        <f>data!D228</f>
        <v>0</v>
      </c>
      <c r="F27" s="67">
        <f>data!E228</f>
        <v>11872775</v>
      </c>
    </row>
    <row r="28" spans="1:6" ht="20.100000000000001" customHeight="1" x14ac:dyDescent="0.25">
      <c r="A28" s="63">
        <v>16</v>
      </c>
      <c r="B28" s="67" t="s">
        <v>884</v>
      </c>
      <c r="C28" s="67">
        <f>data!B229</f>
        <v>23473909</v>
      </c>
      <c r="D28" s="67">
        <f>data!C229</f>
        <v>1977501</v>
      </c>
      <c r="E28" s="67">
        <f>data!D229</f>
        <v>3360637</v>
      </c>
      <c r="F28" s="67">
        <f>data!E229</f>
        <v>22090773</v>
      </c>
    </row>
    <row r="29" spans="1:6" ht="20.100000000000001" customHeight="1" x14ac:dyDescent="0.25">
      <c r="A29" s="63">
        <v>17</v>
      </c>
      <c r="B29" s="67" t="s">
        <v>885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1121674</v>
      </c>
      <c r="D30" s="67">
        <f>data!C231</f>
        <v>541393</v>
      </c>
      <c r="E30" s="67">
        <f>data!D231</f>
        <v>0</v>
      </c>
      <c r="F30" s="67">
        <f>data!E231</f>
        <v>1663067</v>
      </c>
    </row>
    <row r="31" spans="1:6" ht="20.100000000000001" customHeight="1" x14ac:dyDescent="0.25">
      <c r="A31" s="63">
        <v>19</v>
      </c>
      <c r="B31" s="67" t="s">
        <v>886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74172564</v>
      </c>
      <c r="D32" s="67">
        <f>data!C233</f>
        <v>5434592</v>
      </c>
      <c r="E32" s="67">
        <f>data!D233</f>
        <v>3360637</v>
      </c>
      <c r="F32" s="67">
        <f>data!E233</f>
        <v>76246519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888</v>
      </c>
      <c r="B1" s="62"/>
      <c r="C1" s="62"/>
      <c r="D1" s="61" t="s">
        <v>889</v>
      </c>
    </row>
    <row r="2" spans="1:4" ht="20.100000000000001" customHeight="1" x14ac:dyDescent="0.25">
      <c r="A2" s="120" t="str">
        <f>"Hospital: "&amp;data!C98</f>
        <v>Hospital: Island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890</v>
      </c>
      <c r="C4" s="156" t="s">
        <v>891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1618890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100920475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19984979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1076796.1562360488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9543894.8971769959</v>
      </c>
    </row>
    <row r="11" spans="1:4" ht="20.100000000000001" customHeight="1" x14ac:dyDescent="0.25">
      <c r="A11" s="63">
        <v>7</v>
      </c>
      <c r="B11" s="158">
        <v>5850</v>
      </c>
      <c r="C11" s="67" t="s">
        <v>892</v>
      </c>
      <c r="D11" s="67">
        <f>data!C243</f>
        <v>37459582.440207131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3147631.5063798181</v>
      </c>
    </row>
    <row r="13" spans="1:4" ht="20.100000000000001" customHeight="1" x14ac:dyDescent="0.25">
      <c r="A13" s="63">
        <v>9</v>
      </c>
      <c r="B13" s="67"/>
      <c r="C13" s="67" t="s">
        <v>893</v>
      </c>
      <c r="D13" s="67">
        <f>data!D245</f>
        <v>172133359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894</v>
      </c>
      <c r="D16" s="63">
        <f>data!C247</f>
        <v>3270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383809.12913020985</v>
      </c>
    </row>
    <row r="19" spans="1:4" ht="20.100000000000001" customHeight="1" x14ac:dyDescent="0.25">
      <c r="A19" s="161">
        <v>15</v>
      </c>
      <c r="B19" s="158">
        <v>5910</v>
      </c>
      <c r="C19" s="80" t="s">
        <v>895</v>
      </c>
      <c r="D19" s="67">
        <f>data!C250</f>
        <v>757998.87086978997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896</v>
      </c>
      <c r="D22" s="67">
        <f>data!D252</f>
        <v>1141807.9999999998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897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898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899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