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Corrected for Hofidar\"/>
    </mc:Choice>
  </mc:AlternateContent>
  <xr:revisionPtr revIDLastSave="0" documentId="13_ncr:1_{8F324895-6241-4F61-8FDC-17EE2B02DFE0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  <sheet name="DS_INTERNAL_SETTINGS_STORAGE" sheetId="35" state="veryHidden" r:id="rId18"/>
    <sheet name="DS_INTERNAL_DOCGROUP_STORAGE" sheetId="36" state="veryHidden" r:id="rId19"/>
    <sheet name="DS_INTERNAL_DOCUMENT_STORAGE" sheetId="37" state="veryHidden" r:id="rId20"/>
    <sheet name="DS_INTERNAL_SNIP_STORAGE" sheetId="38" state="veryHidden" r:id="rId21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O84" i="24" l="1"/>
  <c r="C380" i="24" l="1"/>
  <c r="I27" i="15"/>
  <c r="BN90" i="24"/>
  <c r="F189" i="32"/>
  <c r="D27" i="7"/>
  <c r="E21" i="27"/>
  <c r="C231" i="24"/>
  <c r="C216" i="24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E58" i="15"/>
  <c r="D58" i="15"/>
  <c r="B58" i="15"/>
  <c r="E57" i="15"/>
  <c r="D57" i="15"/>
  <c r="B57" i="15"/>
  <c r="E56" i="15"/>
  <c r="D56" i="15"/>
  <c r="B56" i="15"/>
  <c r="E55" i="15"/>
  <c r="D55" i="15"/>
  <c r="B55" i="15"/>
  <c r="E54" i="15"/>
  <c r="D54" i="15"/>
  <c r="B54" i="15"/>
  <c r="E53" i="15"/>
  <c r="D53" i="15"/>
  <c r="B53" i="15"/>
  <c r="E52" i="15"/>
  <c r="D52" i="15"/>
  <c r="B52" i="15"/>
  <c r="E51" i="15"/>
  <c r="D51" i="15"/>
  <c r="B51" i="15"/>
  <c r="E50" i="15"/>
  <c r="D50" i="15"/>
  <c r="B50" i="15"/>
  <c r="E49" i="15"/>
  <c r="D49" i="15"/>
  <c r="B49" i="15"/>
  <c r="E48" i="15"/>
  <c r="D48" i="15"/>
  <c r="B48" i="15"/>
  <c r="E47" i="15"/>
  <c r="D47" i="15"/>
  <c r="B47" i="15"/>
  <c r="E46" i="15"/>
  <c r="D46" i="15"/>
  <c r="B46" i="15"/>
  <c r="E45" i="15"/>
  <c r="D45" i="15"/>
  <c r="B45" i="15"/>
  <c r="E44" i="15"/>
  <c r="D44" i="15"/>
  <c r="B44" i="15"/>
  <c r="E43" i="15"/>
  <c r="D43" i="15"/>
  <c r="B43" i="15"/>
  <c r="E42" i="15"/>
  <c r="D42" i="15"/>
  <c r="B42" i="15"/>
  <c r="E41" i="15"/>
  <c r="D41" i="15"/>
  <c r="B41" i="15"/>
  <c r="I40" i="15"/>
  <c r="B40" i="15"/>
  <c r="E39" i="15"/>
  <c r="D39" i="15"/>
  <c r="B39" i="15"/>
  <c r="E38" i="15"/>
  <c r="D38" i="15"/>
  <c r="B38" i="15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E26" i="15"/>
  <c r="D26" i="15"/>
  <c r="B26" i="15"/>
  <c r="E25" i="15"/>
  <c r="D25" i="15"/>
  <c r="B25" i="15"/>
  <c r="E24" i="15"/>
  <c r="D24" i="15"/>
  <c r="B24" i="15"/>
  <c r="E23" i="15"/>
  <c r="D23" i="15"/>
  <c r="B23" i="15"/>
  <c r="E22" i="15"/>
  <c r="D22" i="15"/>
  <c r="B22" i="15"/>
  <c r="E21" i="15"/>
  <c r="D21" i="15"/>
  <c r="B21" i="15"/>
  <c r="E20" i="15"/>
  <c r="D20" i="15"/>
  <c r="B20" i="15"/>
  <c r="E19" i="15"/>
  <c r="D19" i="15"/>
  <c r="B19" i="15"/>
  <c r="E18" i="15"/>
  <c r="D18" i="15"/>
  <c r="B18" i="15"/>
  <c r="E17" i="15"/>
  <c r="D17" i="15"/>
  <c r="B17" i="15"/>
  <c r="E16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0" i="27"/>
  <c r="E19" i="27"/>
  <c r="E18" i="27"/>
  <c r="E17" i="27"/>
  <c r="D420" i="24"/>
  <c r="D415" i="24"/>
  <c r="D381" i="24"/>
  <c r="D360" i="24"/>
  <c r="D340" i="24"/>
  <c r="C86" i="8" s="1"/>
  <c r="D339" i="24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52" i="24"/>
  <c r="D22" i="7" s="1"/>
  <c r="D245" i="24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G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CE92" i="24"/>
  <c r="AZ91" i="24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E47" i="24"/>
  <c r="CE69" i="24" l="1"/>
  <c r="I371" i="32" s="1"/>
  <c r="C62" i="24"/>
  <c r="CE48" i="24"/>
  <c r="H3" i="31"/>
  <c r="D12" i="32"/>
  <c r="H4" i="31"/>
  <c r="E12" i="32"/>
  <c r="H5" i="31"/>
  <c r="F12" i="32"/>
  <c r="H6" i="31"/>
  <c r="G12" i="32"/>
  <c r="H7" i="31"/>
  <c r="H12" i="32"/>
  <c r="H8" i="31"/>
  <c r="I12" i="32"/>
  <c r="H9" i="31"/>
  <c r="C44" i="32"/>
  <c r="H10" i="31"/>
  <c r="D44" i="32"/>
  <c r="H11" i="31"/>
  <c r="E44" i="32"/>
  <c r="H12" i="31"/>
  <c r="F44" i="32"/>
  <c r="H13" i="31"/>
  <c r="G44" i="32"/>
  <c r="H14" i="31"/>
  <c r="H44" i="32"/>
  <c r="H15" i="31"/>
  <c r="I44" i="32"/>
  <c r="H16" i="31"/>
  <c r="C76" i="32"/>
  <c r="H17" i="31"/>
  <c r="D76" i="32"/>
  <c r="H18" i="31"/>
  <c r="E76" i="32"/>
  <c r="H19" i="31"/>
  <c r="F76" i="32"/>
  <c r="H20" i="31"/>
  <c r="G76" i="32"/>
  <c r="H21" i="31"/>
  <c r="H76" i="32"/>
  <c r="H22" i="31"/>
  <c r="I76" i="32"/>
  <c r="H23" i="31"/>
  <c r="C108" i="32"/>
  <c r="H24" i="31"/>
  <c r="D108" i="32"/>
  <c r="H25" i="31"/>
  <c r="E108" i="32"/>
  <c r="H26" i="31"/>
  <c r="F108" i="32"/>
  <c r="H27" i="31"/>
  <c r="G108" i="32"/>
  <c r="H28" i="31"/>
  <c r="H108" i="32"/>
  <c r="H29" i="31"/>
  <c r="I108" i="32"/>
  <c r="H30" i="31"/>
  <c r="C140" i="32"/>
  <c r="H31" i="31"/>
  <c r="D140" i="32"/>
  <c r="H32" i="31"/>
  <c r="E140" i="32"/>
  <c r="H33" i="31"/>
  <c r="F140" i="32"/>
  <c r="H34" i="31"/>
  <c r="G140" i="32"/>
  <c r="H35" i="31"/>
  <c r="H140" i="32"/>
  <c r="H36" i="31"/>
  <c r="I140" i="32"/>
  <c r="H37" i="31"/>
  <c r="C172" i="32"/>
  <c r="H38" i="31"/>
  <c r="D172" i="32"/>
  <c r="H39" i="31"/>
  <c r="E172" i="32"/>
  <c r="H40" i="31"/>
  <c r="F172" i="32"/>
  <c r="H41" i="31"/>
  <c r="G172" i="32"/>
  <c r="H42" i="31"/>
  <c r="H172" i="32"/>
  <c r="H43" i="31"/>
  <c r="I172" i="32"/>
  <c r="H44" i="31"/>
  <c r="C204" i="32"/>
  <c r="H45" i="31"/>
  <c r="D204" i="32"/>
  <c r="H46" i="31"/>
  <c r="E204" i="32"/>
  <c r="H47" i="31"/>
  <c r="F204" i="32"/>
  <c r="H48" i="31"/>
  <c r="G204" i="32"/>
  <c r="H49" i="31"/>
  <c r="H204" i="32"/>
  <c r="H50" i="31"/>
  <c r="I204" i="32"/>
  <c r="H51" i="31"/>
  <c r="C236" i="32"/>
  <c r="H52" i="31"/>
  <c r="D236" i="32"/>
  <c r="H53" i="31"/>
  <c r="E236" i="32"/>
  <c r="H54" i="31"/>
  <c r="F236" i="32"/>
  <c r="H55" i="31"/>
  <c r="G236" i="32"/>
  <c r="H56" i="31"/>
  <c r="H236" i="32"/>
  <c r="H57" i="31"/>
  <c r="I236" i="32"/>
  <c r="H58" i="31"/>
  <c r="C268" i="32"/>
  <c r="H59" i="31"/>
  <c r="D268" i="32"/>
  <c r="H60" i="31"/>
  <c r="E268" i="32"/>
  <c r="H61" i="31"/>
  <c r="F268" i="32"/>
  <c r="H62" i="31"/>
  <c r="G268" i="32"/>
  <c r="H63" i="31"/>
  <c r="H268" i="32"/>
  <c r="H64" i="31"/>
  <c r="I268" i="32"/>
  <c r="H65" i="31"/>
  <c r="C300" i="32"/>
  <c r="H66" i="31"/>
  <c r="D300" i="32"/>
  <c r="H67" i="31"/>
  <c r="E300" i="32"/>
  <c r="H68" i="31"/>
  <c r="F300" i="32"/>
  <c r="H69" i="31"/>
  <c r="G300" i="32"/>
  <c r="H70" i="31"/>
  <c r="H300" i="32"/>
  <c r="H71" i="31"/>
  <c r="I300" i="32"/>
  <c r="H72" i="31"/>
  <c r="C332" i="32"/>
  <c r="H73" i="31"/>
  <c r="D332" i="32"/>
  <c r="H74" i="31"/>
  <c r="E332" i="32"/>
  <c r="H75" i="31"/>
  <c r="F332" i="32"/>
  <c r="H76" i="31"/>
  <c r="G332" i="32"/>
  <c r="H77" i="31"/>
  <c r="H332" i="32"/>
  <c r="H78" i="31"/>
  <c r="I332" i="32"/>
  <c r="H79" i="31"/>
  <c r="C364" i="32"/>
  <c r="H80" i="31"/>
  <c r="D364" i="32"/>
  <c r="BK2" i="30"/>
  <c r="I362" i="32"/>
  <c r="H612" i="24"/>
  <c r="I366" i="32"/>
  <c r="F612" i="24"/>
  <c r="O2" i="31"/>
  <c r="C19" i="32"/>
  <c r="O3" i="31"/>
  <c r="D19" i="32"/>
  <c r="O4" i="31"/>
  <c r="E19" i="32"/>
  <c r="O5" i="31"/>
  <c r="F19" i="32"/>
  <c r="O6" i="31"/>
  <c r="G19" i="32"/>
  <c r="O7" i="31"/>
  <c r="H19" i="32"/>
  <c r="O8" i="31"/>
  <c r="I19" i="32"/>
  <c r="O9" i="31"/>
  <c r="C51" i="32"/>
  <c r="O10" i="31"/>
  <c r="D51" i="32"/>
  <c r="O11" i="31"/>
  <c r="E51" i="32"/>
  <c r="O12" i="31"/>
  <c r="F51" i="32"/>
  <c r="O13" i="31"/>
  <c r="G51" i="32"/>
  <c r="O14" i="31"/>
  <c r="H51" i="32"/>
  <c r="O15" i="31"/>
  <c r="I51" i="32"/>
  <c r="O16" i="31"/>
  <c r="C83" i="32"/>
  <c r="O17" i="31"/>
  <c r="D83" i="32"/>
  <c r="O18" i="31"/>
  <c r="E83" i="32"/>
  <c r="O19" i="31"/>
  <c r="F83" i="32"/>
  <c r="O20" i="31"/>
  <c r="G83" i="32"/>
  <c r="O21" i="31"/>
  <c r="H83" i="32"/>
  <c r="O22" i="31"/>
  <c r="I83" i="32"/>
  <c r="O23" i="31"/>
  <c r="C115" i="32"/>
  <c r="O24" i="31"/>
  <c r="D115" i="32"/>
  <c r="O25" i="31"/>
  <c r="E115" i="32"/>
  <c r="O26" i="31"/>
  <c r="F115" i="32"/>
  <c r="O27" i="31"/>
  <c r="G115" i="32"/>
  <c r="O28" i="31"/>
  <c r="H115" i="32"/>
  <c r="O29" i="31"/>
  <c r="I115" i="32"/>
  <c r="O30" i="31"/>
  <c r="C147" i="32"/>
  <c r="O31" i="31"/>
  <c r="D147" i="32"/>
  <c r="O32" i="31"/>
  <c r="E147" i="32"/>
  <c r="O33" i="31"/>
  <c r="F147" i="32"/>
  <c r="O34" i="31"/>
  <c r="G147" i="32"/>
  <c r="O35" i="31"/>
  <c r="H147" i="32"/>
  <c r="O36" i="31"/>
  <c r="I147" i="32"/>
  <c r="O37" i="31"/>
  <c r="C179" i="32"/>
  <c r="O38" i="31"/>
  <c r="D179" i="32"/>
  <c r="O39" i="31"/>
  <c r="E179" i="32"/>
  <c r="O40" i="31"/>
  <c r="F179" i="32"/>
  <c r="O41" i="31"/>
  <c r="G179" i="32"/>
  <c r="O42" i="31"/>
  <c r="H179" i="32"/>
  <c r="O43" i="31"/>
  <c r="I179" i="32"/>
  <c r="O44" i="31"/>
  <c r="C211" i="32"/>
  <c r="O45" i="31"/>
  <c r="D211" i="32"/>
  <c r="O46" i="31"/>
  <c r="E211" i="32"/>
  <c r="O47" i="31"/>
  <c r="F211" i="32"/>
  <c r="O48" i="31"/>
  <c r="G211" i="32"/>
  <c r="O49" i="31"/>
  <c r="H211" i="32"/>
  <c r="O50" i="31"/>
  <c r="I211" i="32"/>
  <c r="O51" i="31"/>
  <c r="C243" i="32"/>
  <c r="O52" i="31"/>
  <c r="D243" i="32"/>
  <c r="O53" i="31"/>
  <c r="E243" i="32"/>
  <c r="O54" i="31"/>
  <c r="F243" i="32"/>
  <c r="O55" i="31"/>
  <c r="G243" i="32"/>
  <c r="O56" i="31"/>
  <c r="H243" i="32"/>
  <c r="O57" i="31"/>
  <c r="I243" i="32"/>
  <c r="O58" i="31"/>
  <c r="C275" i="32"/>
  <c r="O59" i="31"/>
  <c r="D275" i="32"/>
  <c r="O60" i="31"/>
  <c r="E275" i="32"/>
  <c r="O61" i="31"/>
  <c r="F275" i="32"/>
  <c r="O62" i="31"/>
  <c r="G275" i="32"/>
  <c r="O63" i="31"/>
  <c r="H275" i="32"/>
  <c r="O64" i="31"/>
  <c r="I275" i="32"/>
  <c r="O65" i="31"/>
  <c r="C307" i="32"/>
  <c r="O66" i="31"/>
  <c r="D307" i="32"/>
  <c r="O67" i="31"/>
  <c r="E307" i="32"/>
  <c r="O68" i="31"/>
  <c r="F307" i="32"/>
  <c r="O69" i="31"/>
  <c r="G307" i="32"/>
  <c r="O70" i="31"/>
  <c r="H307" i="32"/>
  <c r="O71" i="31"/>
  <c r="I307" i="32"/>
  <c r="O72" i="31"/>
  <c r="C339" i="32"/>
  <c r="O73" i="31"/>
  <c r="D339" i="32"/>
  <c r="O74" i="31"/>
  <c r="E339" i="32"/>
  <c r="O75" i="31"/>
  <c r="F339" i="32"/>
  <c r="O76" i="31"/>
  <c r="G339" i="32"/>
  <c r="O77" i="31"/>
  <c r="H339" i="32"/>
  <c r="O78" i="31"/>
  <c r="I339" i="32"/>
  <c r="O79" i="31"/>
  <c r="C371" i="32"/>
  <c r="O80" i="31"/>
  <c r="D371" i="32"/>
  <c r="E371" i="32"/>
  <c r="C615" i="24"/>
  <c r="CD85" i="24"/>
  <c r="AE2" i="31"/>
  <c r="C26" i="32"/>
  <c r="CE89" i="24"/>
  <c r="AE3" i="31"/>
  <c r="D26" i="32"/>
  <c r="AE4" i="31"/>
  <c r="E26" i="32"/>
  <c r="AE5" i="31"/>
  <c r="F26" i="32"/>
  <c r="AE6" i="31"/>
  <c r="G26" i="32"/>
  <c r="AE7" i="31"/>
  <c r="H26" i="32"/>
  <c r="AE8" i="31"/>
  <c r="I26" i="32"/>
  <c r="AE9" i="31"/>
  <c r="C58" i="32"/>
  <c r="AE10" i="31"/>
  <c r="D58" i="32"/>
  <c r="AE11" i="31"/>
  <c r="E58" i="32"/>
  <c r="AE12" i="31"/>
  <c r="F58" i="32"/>
  <c r="AE13" i="31"/>
  <c r="G58" i="32"/>
  <c r="AE14" i="31"/>
  <c r="H58" i="32"/>
  <c r="AE15" i="31"/>
  <c r="I58" i="32"/>
  <c r="AE16" i="31"/>
  <c r="C90" i="32"/>
  <c r="AE17" i="31"/>
  <c r="D90" i="32"/>
  <c r="AE18" i="31"/>
  <c r="E90" i="32"/>
  <c r="AE19" i="31"/>
  <c r="F90" i="32"/>
  <c r="AE20" i="31"/>
  <c r="G90" i="32"/>
  <c r="AE21" i="31"/>
  <c r="H90" i="32"/>
  <c r="AE22" i="31"/>
  <c r="I90" i="32"/>
  <c r="AE23" i="31"/>
  <c r="C122" i="32"/>
  <c r="AE24" i="31"/>
  <c r="D122" i="32"/>
  <c r="AE25" i="31"/>
  <c r="E122" i="32"/>
  <c r="AE26" i="31"/>
  <c r="F122" i="32"/>
  <c r="AE27" i="31"/>
  <c r="G122" i="32"/>
  <c r="AE28" i="31"/>
  <c r="H122" i="32"/>
  <c r="AE29" i="31"/>
  <c r="I122" i="32"/>
  <c r="AE30" i="31"/>
  <c r="C154" i="32"/>
  <c r="AE31" i="31"/>
  <c r="D154" i="32"/>
  <c r="AE32" i="31"/>
  <c r="E154" i="32"/>
  <c r="AE33" i="31"/>
  <c r="F154" i="32"/>
  <c r="AE34" i="31"/>
  <c r="G154" i="32"/>
  <c r="AE35" i="31"/>
  <c r="H154" i="32"/>
  <c r="AE36" i="31"/>
  <c r="I154" i="32"/>
  <c r="AE37" i="31"/>
  <c r="C186" i="32"/>
  <c r="AE38" i="31"/>
  <c r="D186" i="32"/>
  <c r="AE39" i="31"/>
  <c r="E186" i="32"/>
  <c r="AE40" i="31"/>
  <c r="F186" i="32"/>
  <c r="AE41" i="31"/>
  <c r="G186" i="32"/>
  <c r="AE42" i="31"/>
  <c r="H186" i="32"/>
  <c r="AE43" i="31"/>
  <c r="I186" i="32"/>
  <c r="AE44" i="31"/>
  <c r="C218" i="32"/>
  <c r="AE45" i="31"/>
  <c r="D218" i="32"/>
  <c r="AE46" i="31"/>
  <c r="E218" i="32"/>
  <c r="AE47" i="31"/>
  <c r="F218" i="32"/>
  <c r="I380" i="32"/>
  <c r="D612" i="24"/>
  <c r="CF90" i="24"/>
  <c r="AH51" i="31"/>
  <c r="C253" i="32"/>
  <c r="CE91" i="24"/>
  <c r="I382" i="32"/>
  <c r="I612" i="24"/>
  <c r="I383" i="32"/>
  <c r="J612" i="24"/>
  <c r="I384" i="32"/>
  <c r="L612" i="24"/>
  <c r="G19" i="4"/>
  <c r="E19" i="4"/>
  <c r="G28" i="4"/>
  <c r="E28" i="4"/>
  <c r="F7" i="6"/>
  <c r="E220" i="24"/>
  <c r="F24" i="6"/>
  <c r="E233" i="24"/>
  <c r="F32" i="6" s="1"/>
  <c r="CF2" i="28"/>
  <c r="D5" i="7"/>
  <c r="D258" i="24"/>
  <c r="D13" i="7"/>
  <c r="C365" i="24"/>
  <c r="C16" i="8"/>
  <c r="D308" i="24"/>
  <c r="C68" i="8"/>
  <c r="C85" i="8"/>
  <c r="D341" i="24"/>
  <c r="C113" i="8"/>
  <c r="BQ2" i="30"/>
  <c r="D383" i="24"/>
  <c r="CP2" i="30"/>
  <c r="D416" i="24"/>
  <c r="DF2" i="30"/>
  <c r="C170" i="8"/>
  <c r="F420" i="24"/>
  <c r="F15" i="15"/>
  <c r="H16" i="15"/>
  <c r="I16" i="15" s="1"/>
  <c r="F16" i="15"/>
  <c r="F17" i="15"/>
  <c r="H18" i="15"/>
  <c r="I18" i="15" s="1"/>
  <c r="F18" i="15"/>
  <c r="H19" i="15"/>
  <c r="I19" i="15" s="1"/>
  <c r="F19" i="15"/>
  <c r="H20" i="15"/>
  <c r="I20" i="15" s="1"/>
  <c r="F20" i="15"/>
  <c r="H21" i="15"/>
  <c r="I21" i="15" s="1"/>
  <c r="F21" i="15"/>
  <c r="F22" i="15"/>
  <c r="H23" i="15"/>
  <c r="I23" i="15" s="1"/>
  <c r="F23" i="15"/>
  <c r="F24" i="15"/>
  <c r="H25" i="15"/>
  <c r="I25" i="15" s="1"/>
  <c r="F25" i="15"/>
  <c r="H26" i="15"/>
  <c r="I26" i="15" s="1"/>
  <c r="F26" i="15"/>
  <c r="F27" i="15"/>
  <c r="F28" i="15"/>
  <c r="F29" i="15"/>
  <c r="H30" i="15"/>
  <c r="I30" i="15" s="1"/>
  <c r="F30" i="15"/>
  <c r="F33" i="15"/>
  <c r="H34" i="15"/>
  <c r="I34" i="15" s="1"/>
  <c r="F34" i="15"/>
  <c r="F35" i="15"/>
  <c r="F36" i="15"/>
  <c r="F37" i="15"/>
  <c r="H38" i="15"/>
  <c r="I38" i="15" s="1"/>
  <c r="F38" i="15"/>
  <c r="H39" i="15"/>
  <c r="I39" i="15" s="1"/>
  <c r="F39" i="15"/>
  <c r="F41" i="15"/>
  <c r="H42" i="15"/>
  <c r="I42" i="15" s="1"/>
  <c r="F42" i="15"/>
  <c r="F43" i="15"/>
  <c r="H44" i="15"/>
  <c r="I44" i="15" s="1"/>
  <c r="F44" i="15"/>
  <c r="F45" i="15"/>
  <c r="H46" i="15"/>
  <c r="I46" i="15" s="1"/>
  <c r="F46" i="15"/>
  <c r="H47" i="15"/>
  <c r="I47" i="15" s="1"/>
  <c r="F47" i="15"/>
  <c r="F48" i="15"/>
  <c r="F49" i="15"/>
  <c r="F50" i="15"/>
  <c r="H51" i="15"/>
  <c r="I51" i="15" s="1"/>
  <c r="F51" i="15"/>
  <c r="H52" i="15"/>
  <c r="I52" i="15" s="1"/>
  <c r="F52" i="15"/>
  <c r="F53" i="15"/>
  <c r="H54" i="15"/>
  <c r="I54" i="15" s="1"/>
  <c r="F54" i="15"/>
  <c r="H55" i="15"/>
  <c r="I55" i="15" s="1"/>
  <c r="F55" i="15"/>
  <c r="F56" i="15"/>
  <c r="H57" i="15"/>
  <c r="I57" i="15" s="1"/>
  <c r="F57" i="15"/>
  <c r="H58" i="15"/>
  <c r="I58" i="15" s="1"/>
  <c r="F58" i="15"/>
  <c r="H59" i="15"/>
  <c r="I59" i="15" s="1"/>
  <c r="F59" i="15"/>
  <c r="F63" i="15"/>
  <c r="F64" i="15"/>
  <c r="F65" i="15"/>
  <c r="F69" i="15"/>
  <c r="C715" i="34"/>
  <c r="C648" i="34"/>
  <c r="M716" i="34" s="1"/>
  <c r="D615" i="34"/>
  <c r="CD52" i="24" l="1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D716" i="34"/>
  <c r="D713" i="34"/>
  <c r="D712" i="34"/>
  <c r="D711" i="34"/>
  <c r="D710" i="34"/>
  <c r="D709" i="34"/>
  <c r="D708" i="34"/>
  <c r="D707" i="34"/>
  <c r="D706" i="34"/>
  <c r="D705" i="34"/>
  <c r="D704" i="34"/>
  <c r="D703" i="34"/>
  <c r="D702" i="34"/>
  <c r="D701" i="34"/>
  <c r="D700" i="34"/>
  <c r="D699" i="34"/>
  <c r="D698" i="34"/>
  <c r="D697" i="34"/>
  <c r="D696" i="34"/>
  <c r="D695" i="34"/>
  <c r="D694" i="34"/>
  <c r="D693" i="34"/>
  <c r="D692" i="34"/>
  <c r="D691" i="34"/>
  <c r="D690" i="34"/>
  <c r="D689" i="34"/>
  <c r="D688" i="34"/>
  <c r="D687" i="34"/>
  <c r="D686" i="34"/>
  <c r="D685" i="34"/>
  <c r="D684" i="34"/>
  <c r="D683" i="34"/>
  <c r="D682" i="34"/>
  <c r="D681" i="34"/>
  <c r="D680" i="34"/>
  <c r="D679" i="34"/>
  <c r="D678" i="34"/>
  <c r="D677" i="34"/>
  <c r="D676" i="34"/>
  <c r="D675" i="34"/>
  <c r="D674" i="34"/>
  <c r="D673" i="34"/>
  <c r="D672" i="34"/>
  <c r="D671" i="34"/>
  <c r="D670" i="34"/>
  <c r="D669" i="34"/>
  <c r="D668" i="34"/>
  <c r="D647" i="34"/>
  <c r="D646" i="34"/>
  <c r="D645" i="34"/>
  <c r="D644" i="34"/>
  <c r="D643" i="34"/>
  <c r="D642" i="34"/>
  <c r="D641" i="34"/>
  <c r="D640" i="34"/>
  <c r="D639" i="34"/>
  <c r="D638" i="34"/>
  <c r="D637" i="34"/>
  <c r="D636" i="34"/>
  <c r="D635" i="34"/>
  <c r="D634" i="34"/>
  <c r="D633" i="34"/>
  <c r="D632" i="34"/>
  <c r="D631" i="34"/>
  <c r="D630" i="34"/>
  <c r="D629" i="34"/>
  <c r="D628" i="34"/>
  <c r="D627" i="34"/>
  <c r="D626" i="34"/>
  <c r="D625" i="34"/>
  <c r="D624" i="34"/>
  <c r="D623" i="34"/>
  <c r="D622" i="34"/>
  <c r="D621" i="34"/>
  <c r="D620" i="34"/>
  <c r="D619" i="34"/>
  <c r="D618" i="34"/>
  <c r="D617" i="34"/>
  <c r="D616" i="34"/>
  <c r="C167" i="8"/>
  <c r="D26" i="33"/>
  <c r="E414" i="24"/>
  <c r="C137" i="8"/>
  <c r="D12" i="33"/>
  <c r="E380" i="24"/>
  <c r="C87" i="8"/>
  <c r="D350" i="24"/>
  <c r="C50" i="8"/>
  <c r="D352" i="24"/>
  <c r="C103" i="8" s="1"/>
  <c r="F309" i="24"/>
  <c r="BP2" i="30"/>
  <c r="C119" i="8"/>
  <c r="BN2" i="30"/>
  <c r="C117" i="8"/>
  <c r="D366" i="24"/>
  <c r="F16" i="6"/>
  <c r="F234" i="24"/>
  <c r="I381" i="32"/>
  <c r="G612" i="24"/>
  <c r="CF91" i="24"/>
  <c r="I378" i="32"/>
  <c r="K612" i="24"/>
  <c r="E373" i="32"/>
  <c r="C94" i="15"/>
  <c r="G94" i="15" s="1"/>
  <c r="H2" i="31"/>
  <c r="C12" i="32"/>
  <c r="CE62" i="24"/>
  <c r="I364" i="32" s="1"/>
  <c r="C67" i="24" l="1"/>
  <c r="CE52" i="24"/>
  <c r="D85" i="24"/>
  <c r="M3" i="31"/>
  <c r="D17" i="32"/>
  <c r="E85" i="24"/>
  <c r="M4" i="31"/>
  <c r="E17" i="32"/>
  <c r="F85" i="24"/>
  <c r="M5" i="31"/>
  <c r="F17" i="32"/>
  <c r="G85" i="24"/>
  <c r="M6" i="31"/>
  <c r="G17" i="32"/>
  <c r="H85" i="24"/>
  <c r="M7" i="31"/>
  <c r="H17" i="32"/>
  <c r="I85" i="24"/>
  <c r="M8" i="31"/>
  <c r="I17" i="32"/>
  <c r="J85" i="24"/>
  <c r="M9" i="31"/>
  <c r="C49" i="32"/>
  <c r="K85" i="24"/>
  <c r="M10" i="31"/>
  <c r="D49" i="32"/>
  <c r="L85" i="24"/>
  <c r="M11" i="31"/>
  <c r="E49" i="32"/>
  <c r="M85" i="24"/>
  <c r="M12" i="31"/>
  <c r="F49" i="32"/>
  <c r="N85" i="24"/>
  <c r="M13" i="31"/>
  <c r="G49" i="32"/>
  <c r="O85" i="24"/>
  <c r="M14" i="31"/>
  <c r="H49" i="32"/>
  <c r="P85" i="24"/>
  <c r="M15" i="31"/>
  <c r="I49" i="32"/>
  <c r="Q85" i="24"/>
  <c r="M16" i="31"/>
  <c r="C81" i="32"/>
  <c r="R85" i="24"/>
  <c r="M17" i="31"/>
  <c r="D81" i="32"/>
  <c r="S85" i="24"/>
  <c r="M18" i="31"/>
  <c r="E81" i="32"/>
  <c r="T85" i="24"/>
  <c r="M19" i="31"/>
  <c r="F81" i="32"/>
  <c r="U85" i="24"/>
  <c r="M20" i="31"/>
  <c r="G81" i="32"/>
  <c r="V85" i="24"/>
  <c r="M21" i="31"/>
  <c r="H81" i="32"/>
  <c r="W85" i="24"/>
  <c r="M22" i="31"/>
  <c r="I81" i="32"/>
  <c r="X85" i="24"/>
  <c r="M23" i="31"/>
  <c r="C113" i="32"/>
  <c r="Y85" i="24"/>
  <c r="M24" i="31"/>
  <c r="D113" i="32"/>
  <c r="Z85" i="24"/>
  <c r="M25" i="31"/>
  <c r="E113" i="32"/>
  <c r="AA85" i="24"/>
  <c r="M26" i="31"/>
  <c r="F113" i="32"/>
  <c r="AB85" i="24"/>
  <c r="M27" i="31"/>
  <c r="G113" i="32"/>
  <c r="AC85" i="24"/>
  <c r="M28" i="31"/>
  <c r="H113" i="32"/>
  <c r="AD85" i="24"/>
  <c r="M29" i="31"/>
  <c r="I113" i="32"/>
  <c r="AE85" i="24"/>
  <c r="M30" i="31"/>
  <c r="C145" i="32"/>
  <c r="AF85" i="24"/>
  <c r="M31" i="31"/>
  <c r="D145" i="32"/>
  <c r="AG85" i="24"/>
  <c r="M32" i="31"/>
  <c r="E145" i="32"/>
  <c r="AH85" i="24"/>
  <c r="M33" i="31"/>
  <c r="F145" i="32"/>
  <c r="AI85" i="24"/>
  <c r="M34" i="31"/>
  <c r="G145" i="32"/>
  <c r="AJ85" i="24"/>
  <c r="M35" i="31"/>
  <c r="H145" i="32"/>
  <c r="AK85" i="24"/>
  <c r="M36" i="31"/>
  <c r="I145" i="32"/>
  <c r="AL85" i="24"/>
  <c r="M37" i="31"/>
  <c r="C177" i="32"/>
  <c r="AM85" i="24"/>
  <c r="M38" i="31"/>
  <c r="D177" i="32"/>
  <c r="AN85" i="24"/>
  <c r="M39" i="31"/>
  <c r="E177" i="32"/>
  <c r="AO85" i="24"/>
  <c r="M40" i="31"/>
  <c r="F177" i="32"/>
  <c r="AP85" i="24"/>
  <c r="M41" i="31"/>
  <c r="G177" i="32"/>
  <c r="AQ85" i="24"/>
  <c r="M42" i="31"/>
  <c r="H177" i="32"/>
  <c r="AR85" i="24"/>
  <c r="M43" i="31"/>
  <c r="I177" i="32"/>
  <c r="AS85" i="24"/>
  <c r="M44" i="31"/>
  <c r="C209" i="32"/>
  <c r="AT85" i="24"/>
  <c r="M45" i="31"/>
  <c r="D209" i="32"/>
  <c r="AU85" i="24"/>
  <c r="M46" i="31"/>
  <c r="E209" i="32"/>
  <c r="AV85" i="24"/>
  <c r="M47" i="31"/>
  <c r="F209" i="32"/>
  <c r="AW85" i="24"/>
  <c r="M48" i="31"/>
  <c r="G209" i="32"/>
  <c r="AX85" i="24"/>
  <c r="M49" i="31"/>
  <c r="H209" i="32"/>
  <c r="AY85" i="24"/>
  <c r="M50" i="31"/>
  <c r="I209" i="32"/>
  <c r="AZ85" i="24"/>
  <c r="M51" i="31"/>
  <c r="C241" i="32"/>
  <c r="BA85" i="24"/>
  <c r="M52" i="31"/>
  <c r="D241" i="32"/>
  <c r="BB85" i="24"/>
  <c r="M53" i="31"/>
  <c r="E241" i="32"/>
  <c r="BC85" i="24"/>
  <c r="M54" i="31"/>
  <c r="F241" i="32"/>
  <c r="BD85" i="24"/>
  <c r="M55" i="31"/>
  <c r="G241" i="32"/>
  <c r="BE85" i="24"/>
  <c r="M56" i="31"/>
  <c r="H241" i="32"/>
  <c r="BF85" i="24"/>
  <c r="M57" i="31"/>
  <c r="I241" i="32"/>
  <c r="BG85" i="24"/>
  <c r="M58" i="31"/>
  <c r="C273" i="32"/>
  <c r="BH85" i="24"/>
  <c r="M59" i="31"/>
  <c r="D273" i="32"/>
  <c r="BI85" i="24"/>
  <c r="M60" i="31"/>
  <c r="E273" i="32"/>
  <c r="BJ85" i="24"/>
  <c r="M61" i="31"/>
  <c r="F273" i="32"/>
  <c r="BK85" i="24"/>
  <c r="M62" i="31"/>
  <c r="G273" i="32"/>
  <c r="BL85" i="24"/>
  <c r="M63" i="31"/>
  <c r="H273" i="32"/>
  <c r="BM85" i="24"/>
  <c r="M64" i="31"/>
  <c r="I273" i="32"/>
  <c r="BN85" i="24"/>
  <c r="M65" i="31"/>
  <c r="C305" i="32"/>
  <c r="BO85" i="24"/>
  <c r="M66" i="31"/>
  <c r="D305" i="32"/>
  <c r="BP85" i="24"/>
  <c r="M67" i="31"/>
  <c r="E305" i="32"/>
  <c r="BQ85" i="24"/>
  <c r="M68" i="31"/>
  <c r="F305" i="32"/>
  <c r="BR85" i="24"/>
  <c r="M69" i="31"/>
  <c r="G305" i="32"/>
  <c r="BS85" i="24"/>
  <c r="M70" i="31"/>
  <c r="H305" i="32"/>
  <c r="BT85" i="24"/>
  <c r="M71" i="31"/>
  <c r="I305" i="32"/>
  <c r="BU85" i="24"/>
  <c r="M72" i="31"/>
  <c r="C337" i="32"/>
  <c r="BV85" i="24"/>
  <c r="M73" i="31"/>
  <c r="D337" i="32"/>
  <c r="BW85" i="24"/>
  <c r="M74" i="31"/>
  <c r="E337" i="32"/>
  <c r="BX85" i="24"/>
  <c r="M75" i="31"/>
  <c r="F337" i="32"/>
  <c r="BY85" i="24"/>
  <c r="M76" i="31"/>
  <c r="G337" i="32"/>
  <c r="BZ85" i="24"/>
  <c r="M77" i="31"/>
  <c r="H337" i="32"/>
  <c r="CA85" i="24"/>
  <c r="M78" i="31"/>
  <c r="I337" i="32"/>
  <c r="CB85" i="24"/>
  <c r="M79" i="31"/>
  <c r="C369" i="32"/>
  <c r="CC85" i="24"/>
  <c r="M80" i="31"/>
  <c r="D369" i="32"/>
  <c r="C120" i="8"/>
  <c r="D367" i="24"/>
  <c r="D715" i="34"/>
  <c r="E623" i="34"/>
  <c r="E612" i="34"/>
  <c r="D373" i="32" l="1"/>
  <c r="C93" i="15"/>
  <c r="G93" i="15" s="1"/>
  <c r="C620" i="24"/>
  <c r="C373" i="32"/>
  <c r="C92" i="15"/>
  <c r="G92" i="15" s="1"/>
  <c r="C622" i="24"/>
  <c r="I341" i="32"/>
  <c r="C91" i="15"/>
  <c r="G91" i="15" s="1"/>
  <c r="C647" i="24"/>
  <c r="H341" i="32"/>
  <c r="C90" i="15"/>
  <c r="G90" i="15" s="1"/>
  <c r="C646" i="24"/>
  <c r="G341" i="32"/>
  <c r="C89" i="15"/>
  <c r="G89" i="15" s="1"/>
  <c r="C645" i="24"/>
  <c r="F341" i="32"/>
  <c r="C88" i="15"/>
  <c r="G88" i="15" s="1"/>
  <c r="C644" i="24"/>
  <c r="E341" i="32"/>
  <c r="C87" i="15"/>
  <c r="G87" i="15" s="1"/>
  <c r="C643" i="24"/>
  <c r="D341" i="32"/>
  <c r="C86" i="15"/>
  <c r="G86" i="15" s="1"/>
  <c r="C642" i="24"/>
  <c r="C341" i="32"/>
  <c r="C85" i="15"/>
  <c r="G85" i="15" s="1"/>
  <c r="C641" i="24"/>
  <c r="I309" i="32"/>
  <c r="C84" i="15"/>
  <c r="G84" i="15" s="1"/>
  <c r="C640" i="24"/>
  <c r="H309" i="32"/>
  <c r="C83" i="15"/>
  <c r="G83" i="15" s="1"/>
  <c r="C639" i="24"/>
  <c r="G309" i="32"/>
  <c r="C82" i="15"/>
  <c r="G82" i="15" s="1"/>
  <c r="C626" i="24"/>
  <c r="F309" i="32"/>
  <c r="C81" i="15"/>
  <c r="G81" i="15" s="1"/>
  <c r="C623" i="24"/>
  <c r="E309" i="32"/>
  <c r="C80" i="15"/>
  <c r="G80" i="15" s="1"/>
  <c r="C621" i="24"/>
  <c r="D309" i="32"/>
  <c r="C79" i="15"/>
  <c r="G79" i="15" s="1"/>
  <c r="C627" i="24"/>
  <c r="C309" i="32"/>
  <c r="C78" i="15"/>
  <c r="G78" i="15" s="1"/>
  <c r="C619" i="24"/>
  <c r="I277" i="32"/>
  <c r="C77" i="15"/>
  <c r="G77" i="15" s="1"/>
  <c r="C638" i="24"/>
  <c r="H277" i="32"/>
  <c r="C76" i="15"/>
  <c r="G76" i="15" s="1"/>
  <c r="C637" i="24"/>
  <c r="G277" i="32"/>
  <c r="C75" i="15"/>
  <c r="G75" i="15" s="1"/>
  <c r="C635" i="24"/>
  <c r="F277" i="32"/>
  <c r="C74" i="15"/>
  <c r="G74" i="15" s="1"/>
  <c r="C617" i="24"/>
  <c r="E277" i="32"/>
  <c r="C73" i="15"/>
  <c r="G73" i="15" s="1"/>
  <c r="C634" i="24"/>
  <c r="D277" i="32"/>
  <c r="C72" i="15"/>
  <c r="G72" i="15" s="1"/>
  <c r="C636" i="24"/>
  <c r="C277" i="32"/>
  <c r="C71" i="15"/>
  <c r="G71" i="15" s="1"/>
  <c r="C618" i="24"/>
  <c r="I245" i="32"/>
  <c r="C70" i="15"/>
  <c r="G70" i="15" s="1"/>
  <c r="C629" i="24"/>
  <c r="H245" i="32"/>
  <c r="C69" i="15"/>
  <c r="C614" i="24"/>
  <c r="G245" i="32"/>
  <c r="C68" i="15"/>
  <c r="G68" i="15" s="1"/>
  <c r="C624" i="24"/>
  <c r="F245" i="32"/>
  <c r="C67" i="15"/>
  <c r="G67" i="15" s="1"/>
  <c r="C633" i="24"/>
  <c r="E245" i="32"/>
  <c r="C66" i="15"/>
  <c r="G66" i="15" s="1"/>
  <c r="C632" i="24"/>
  <c r="D245" i="32"/>
  <c r="C65" i="15"/>
  <c r="C630" i="24"/>
  <c r="C245" i="32"/>
  <c r="C64" i="15"/>
  <c r="C628" i="24"/>
  <c r="I213" i="32"/>
  <c r="C63" i="15"/>
  <c r="C625" i="24"/>
  <c r="H213" i="32"/>
  <c r="C62" i="15"/>
  <c r="C616" i="24"/>
  <c r="G213" i="32"/>
  <c r="C61" i="15"/>
  <c r="C631" i="24"/>
  <c r="F213" i="32"/>
  <c r="C60" i="15"/>
  <c r="C713" i="24"/>
  <c r="E213" i="32"/>
  <c r="C59" i="15"/>
  <c r="G59" i="15" s="1"/>
  <c r="C712" i="24"/>
  <c r="D213" i="32"/>
  <c r="C58" i="15"/>
  <c r="G58" i="15" s="1"/>
  <c r="C711" i="24"/>
  <c r="C213" i="32"/>
  <c r="C57" i="15"/>
  <c r="G57" i="15" s="1"/>
  <c r="C710" i="24"/>
  <c r="I181" i="32"/>
  <c r="C56" i="15"/>
  <c r="C709" i="24"/>
  <c r="H181" i="32"/>
  <c r="C55" i="15"/>
  <c r="G55" i="15" s="1"/>
  <c r="C708" i="24"/>
  <c r="G181" i="32"/>
  <c r="C54" i="15"/>
  <c r="G54" i="15" s="1"/>
  <c r="C707" i="24"/>
  <c r="F181" i="32"/>
  <c r="C53" i="15"/>
  <c r="C706" i="24"/>
  <c r="E181" i="32"/>
  <c r="C52" i="15"/>
  <c r="G52" i="15" s="1"/>
  <c r="C705" i="24"/>
  <c r="D181" i="32"/>
  <c r="C51" i="15"/>
  <c r="G51" i="15" s="1"/>
  <c r="C704" i="24"/>
  <c r="C181" i="32"/>
  <c r="C50" i="15"/>
  <c r="C703" i="24"/>
  <c r="I149" i="32"/>
  <c r="C49" i="15"/>
  <c r="C702" i="24"/>
  <c r="H149" i="32"/>
  <c r="C48" i="15"/>
  <c r="C701" i="24"/>
  <c r="G149" i="32"/>
  <c r="C47" i="15"/>
  <c r="G47" i="15" s="1"/>
  <c r="C700" i="24"/>
  <c r="F149" i="32"/>
  <c r="C46" i="15"/>
  <c r="G46" i="15" s="1"/>
  <c r="C699" i="24"/>
  <c r="E149" i="32"/>
  <c r="C45" i="15"/>
  <c r="C698" i="24"/>
  <c r="D149" i="32"/>
  <c r="C44" i="15"/>
  <c r="G44" i="15" s="1"/>
  <c r="C697" i="24"/>
  <c r="C149" i="32"/>
  <c r="C43" i="15"/>
  <c r="C696" i="24"/>
  <c r="I117" i="32"/>
  <c r="C42" i="15"/>
  <c r="G42" i="15" s="1"/>
  <c r="C695" i="24"/>
  <c r="H117" i="32"/>
  <c r="C41" i="15"/>
  <c r="C694" i="24"/>
  <c r="G117" i="32"/>
  <c r="C40" i="15"/>
  <c r="G40" i="15" s="1"/>
  <c r="C693" i="24"/>
  <c r="F117" i="32"/>
  <c r="C39" i="15"/>
  <c r="G39" i="15" s="1"/>
  <c r="C692" i="24"/>
  <c r="E117" i="32"/>
  <c r="C38" i="15"/>
  <c r="G38" i="15" s="1"/>
  <c r="C691" i="24"/>
  <c r="D117" i="32"/>
  <c r="C37" i="15"/>
  <c r="C690" i="24"/>
  <c r="C117" i="32"/>
  <c r="C36" i="15"/>
  <c r="C689" i="24"/>
  <c r="I85" i="32"/>
  <c r="C35" i="15"/>
  <c r="C688" i="24"/>
  <c r="H85" i="32"/>
  <c r="C34" i="15"/>
  <c r="G34" i="15" s="1"/>
  <c r="C687" i="24"/>
  <c r="G85" i="32"/>
  <c r="C33" i="15"/>
  <c r="C686" i="24"/>
  <c r="F85" i="32"/>
  <c r="C32" i="15"/>
  <c r="G32" i="15" s="1"/>
  <c r="C685" i="24"/>
  <c r="E85" i="32"/>
  <c r="C31" i="15"/>
  <c r="G31" i="15" s="1"/>
  <c r="C684" i="24"/>
  <c r="D85" i="32"/>
  <c r="C30" i="15"/>
  <c r="G30" i="15" s="1"/>
  <c r="C683" i="24"/>
  <c r="C85" i="32"/>
  <c r="C29" i="15"/>
  <c r="C682" i="24"/>
  <c r="I53" i="32"/>
  <c r="C28" i="15"/>
  <c r="C681" i="24"/>
  <c r="H53" i="32"/>
  <c r="C27" i="15"/>
  <c r="C680" i="24"/>
  <c r="G53" i="32"/>
  <c r="C26" i="15"/>
  <c r="G26" i="15" s="1"/>
  <c r="C679" i="24"/>
  <c r="F53" i="32"/>
  <c r="C25" i="15"/>
  <c r="G25" i="15" s="1"/>
  <c r="C678" i="24"/>
  <c r="E53" i="32"/>
  <c r="C24" i="15"/>
  <c r="C677" i="24"/>
  <c r="D53" i="32"/>
  <c r="C23" i="15"/>
  <c r="G23" i="15" s="1"/>
  <c r="C676" i="24"/>
  <c r="C53" i="32"/>
  <c r="C22" i="15"/>
  <c r="C675" i="24"/>
  <c r="I21" i="32"/>
  <c r="C21" i="15"/>
  <c r="G21" i="15" s="1"/>
  <c r="C674" i="24"/>
  <c r="H21" i="32"/>
  <c r="C20" i="15"/>
  <c r="G20" i="15" s="1"/>
  <c r="C673" i="24"/>
  <c r="G21" i="32"/>
  <c r="C19" i="15"/>
  <c r="G19" i="15" s="1"/>
  <c r="C672" i="24"/>
  <c r="F21" i="32"/>
  <c r="C18" i="15"/>
  <c r="G18" i="15" s="1"/>
  <c r="C671" i="24"/>
  <c r="E21" i="32"/>
  <c r="C17" i="15"/>
  <c r="C670" i="24"/>
  <c r="D21" i="32"/>
  <c r="C16" i="15"/>
  <c r="G16" i="15" s="1"/>
  <c r="C669" i="24"/>
  <c r="M2" i="31"/>
  <c r="C17" i="32"/>
  <c r="CE67" i="24"/>
  <c r="I369" i="32" s="1"/>
  <c r="C85" i="24"/>
  <c r="E716" i="34"/>
  <c r="E713" i="34"/>
  <c r="E712" i="34"/>
  <c r="E711" i="34"/>
  <c r="E710" i="34"/>
  <c r="E709" i="34"/>
  <c r="E708" i="34"/>
  <c r="E707" i="34"/>
  <c r="E706" i="34"/>
  <c r="E705" i="34"/>
  <c r="E704" i="34"/>
  <c r="E703" i="34"/>
  <c r="E702" i="34"/>
  <c r="E701" i="34"/>
  <c r="E700" i="34"/>
  <c r="E699" i="34"/>
  <c r="E698" i="34"/>
  <c r="E697" i="34"/>
  <c r="E696" i="34"/>
  <c r="E695" i="34"/>
  <c r="E694" i="34"/>
  <c r="E693" i="34"/>
  <c r="E692" i="34"/>
  <c r="E691" i="34"/>
  <c r="E690" i="34"/>
  <c r="E689" i="34"/>
  <c r="E688" i="34"/>
  <c r="E687" i="34"/>
  <c r="E686" i="34"/>
  <c r="E685" i="34"/>
  <c r="E684" i="34"/>
  <c r="E683" i="34"/>
  <c r="E682" i="34"/>
  <c r="E681" i="34"/>
  <c r="E680" i="34"/>
  <c r="E679" i="34"/>
  <c r="E678" i="34"/>
  <c r="E677" i="34"/>
  <c r="E676" i="34"/>
  <c r="E675" i="34"/>
  <c r="E674" i="34"/>
  <c r="E673" i="34"/>
  <c r="E672" i="34"/>
  <c r="E671" i="34"/>
  <c r="E670" i="34"/>
  <c r="E669" i="34"/>
  <c r="E668" i="34"/>
  <c r="E647" i="34"/>
  <c r="E646" i="34"/>
  <c r="E645" i="34"/>
  <c r="E644" i="34"/>
  <c r="E643" i="34"/>
  <c r="E642" i="34"/>
  <c r="E641" i="34"/>
  <c r="E640" i="34"/>
  <c r="E639" i="34"/>
  <c r="E638" i="34"/>
  <c r="E637" i="34"/>
  <c r="E636" i="34"/>
  <c r="E635" i="34"/>
  <c r="E634" i="34"/>
  <c r="E633" i="34"/>
  <c r="E632" i="34"/>
  <c r="E631" i="34"/>
  <c r="E630" i="34"/>
  <c r="E629" i="34"/>
  <c r="E628" i="34"/>
  <c r="E627" i="34"/>
  <c r="E626" i="34"/>
  <c r="E625" i="34"/>
  <c r="E624" i="34"/>
  <c r="C121" i="8"/>
  <c r="D384" i="24"/>
  <c r="C21" i="32" l="1"/>
  <c r="C15" i="15"/>
  <c r="C668" i="24"/>
  <c r="CE85" i="24"/>
  <c r="G17" i="15"/>
  <c r="H17" i="15"/>
  <c r="I17" i="15" s="1"/>
  <c r="G22" i="15"/>
  <c r="H22" i="15"/>
  <c r="G24" i="15"/>
  <c r="H24" i="15"/>
  <c r="I24" i="15" s="1"/>
  <c r="G27" i="15"/>
  <c r="H27" i="15"/>
  <c r="G28" i="15"/>
  <c r="H28" i="15"/>
  <c r="I28" i="15" s="1"/>
  <c r="G29" i="15"/>
  <c r="H29" i="15"/>
  <c r="I29" i="15" s="1"/>
  <c r="G33" i="15"/>
  <c r="H33" i="15"/>
  <c r="I33" i="15" s="1"/>
  <c r="G35" i="15"/>
  <c r="H35" i="15"/>
  <c r="G36" i="15"/>
  <c r="H36" i="15"/>
  <c r="I36" i="15" s="1"/>
  <c r="G37" i="15"/>
  <c r="H37" i="15"/>
  <c r="I37" i="15" s="1"/>
  <c r="G41" i="15"/>
  <c r="H41" i="15"/>
  <c r="I41" i="15" s="1"/>
  <c r="G43" i="15"/>
  <c r="H43" i="15"/>
  <c r="I43" i="15" s="1"/>
  <c r="G45" i="15"/>
  <c r="H45" i="15"/>
  <c r="I45" i="15" s="1"/>
  <c r="G48" i="15"/>
  <c r="H48" i="15"/>
  <c r="I48" i="15" s="1"/>
  <c r="G49" i="15"/>
  <c r="H49" i="15"/>
  <c r="I49" i="15" s="1"/>
  <c r="G50" i="15"/>
  <c r="H50" i="15"/>
  <c r="G53" i="15"/>
  <c r="H53" i="15"/>
  <c r="I53" i="15" s="1"/>
  <c r="G56" i="15"/>
  <c r="H56" i="15"/>
  <c r="I56" i="15" s="1"/>
  <c r="G63" i="15"/>
  <c r="H63" i="15"/>
  <c r="I63" i="15" s="1"/>
  <c r="G64" i="15"/>
  <c r="H64" i="15"/>
  <c r="I64" i="15" s="1"/>
  <c r="G65" i="15"/>
  <c r="H65" i="15"/>
  <c r="I65" i="15" s="1"/>
  <c r="C715" i="24"/>
  <c r="C648" i="24"/>
  <c r="M716" i="24" s="1"/>
  <c r="D615" i="24"/>
  <c r="G69" i="15"/>
  <c r="H69" i="15"/>
  <c r="I69" i="15" s="1"/>
  <c r="C138" i="8"/>
  <c r="D417" i="24"/>
  <c r="E715" i="34"/>
  <c r="F624" i="34"/>
  <c r="D716" i="24" l="1"/>
  <c r="D713" i="24"/>
  <c r="D712" i="24"/>
  <c r="D711" i="24"/>
  <c r="D710" i="24"/>
  <c r="D709" i="24"/>
  <c r="D708" i="24"/>
  <c r="D707" i="24"/>
  <c r="D706" i="24"/>
  <c r="D705" i="24"/>
  <c r="D704" i="24"/>
  <c r="D703" i="24"/>
  <c r="D702" i="24"/>
  <c r="D701" i="24"/>
  <c r="D700" i="24"/>
  <c r="D699" i="24"/>
  <c r="D698" i="24"/>
  <c r="D697" i="24"/>
  <c r="D696" i="24"/>
  <c r="D695" i="24"/>
  <c r="D694" i="24"/>
  <c r="D693" i="24"/>
  <c r="D692" i="24"/>
  <c r="D691" i="24"/>
  <c r="D690" i="24"/>
  <c r="D689" i="24"/>
  <c r="D688" i="24"/>
  <c r="D687" i="24"/>
  <c r="D686" i="24"/>
  <c r="D685" i="24"/>
  <c r="D684" i="24"/>
  <c r="D683" i="24"/>
  <c r="D682" i="24"/>
  <c r="D681" i="24"/>
  <c r="D680" i="24"/>
  <c r="D679" i="24"/>
  <c r="D678" i="24"/>
  <c r="D677" i="24"/>
  <c r="D676" i="24"/>
  <c r="D675" i="24"/>
  <c r="D674" i="24"/>
  <c r="D673" i="24"/>
  <c r="D672" i="24"/>
  <c r="D671" i="24"/>
  <c r="D670" i="24"/>
  <c r="D669" i="24"/>
  <c r="D668" i="24"/>
  <c r="D647" i="24"/>
  <c r="D646" i="24"/>
  <c r="D645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9" i="24"/>
  <c r="D628" i="24"/>
  <c r="D627" i="24"/>
  <c r="D626" i="24"/>
  <c r="D625" i="24"/>
  <c r="D624" i="24"/>
  <c r="E612" i="24" s="1"/>
  <c r="D623" i="24"/>
  <c r="D622" i="24"/>
  <c r="D621" i="24"/>
  <c r="D620" i="24"/>
  <c r="D619" i="24"/>
  <c r="D618" i="24"/>
  <c r="D617" i="24"/>
  <c r="D616" i="24"/>
  <c r="I373" i="32"/>
  <c r="C716" i="24"/>
  <c r="G15" i="15"/>
  <c r="H15" i="15"/>
  <c r="F716" i="34"/>
  <c r="F713" i="34"/>
  <c r="F712" i="34"/>
  <c r="F711" i="34"/>
  <c r="F710" i="34"/>
  <c r="F709" i="34"/>
  <c r="F708" i="34"/>
  <c r="F707" i="34"/>
  <c r="F706" i="34"/>
  <c r="F705" i="34"/>
  <c r="F704" i="34"/>
  <c r="F703" i="34"/>
  <c r="F702" i="34"/>
  <c r="F701" i="34"/>
  <c r="F700" i="34"/>
  <c r="F699" i="34"/>
  <c r="F698" i="34"/>
  <c r="F697" i="34"/>
  <c r="F696" i="34"/>
  <c r="F695" i="34"/>
  <c r="F694" i="34"/>
  <c r="F693" i="34"/>
  <c r="F692" i="34"/>
  <c r="F691" i="34"/>
  <c r="F690" i="34"/>
  <c r="F689" i="34"/>
  <c r="F688" i="34"/>
  <c r="F687" i="34"/>
  <c r="F686" i="34"/>
  <c r="F685" i="34"/>
  <c r="F684" i="34"/>
  <c r="F683" i="34"/>
  <c r="F682" i="34"/>
  <c r="F681" i="34"/>
  <c r="F680" i="34"/>
  <c r="F679" i="34"/>
  <c r="F678" i="34"/>
  <c r="F677" i="34"/>
  <c r="F676" i="34"/>
  <c r="F675" i="34"/>
  <c r="F674" i="34"/>
  <c r="F673" i="34"/>
  <c r="F672" i="34"/>
  <c r="F671" i="34"/>
  <c r="F670" i="34"/>
  <c r="F669" i="34"/>
  <c r="F668" i="34"/>
  <c r="F647" i="34"/>
  <c r="F646" i="34"/>
  <c r="F645" i="34"/>
  <c r="F644" i="34"/>
  <c r="F643" i="34"/>
  <c r="F642" i="34"/>
  <c r="F641" i="34"/>
  <c r="F640" i="34"/>
  <c r="F639" i="34"/>
  <c r="F638" i="34"/>
  <c r="F637" i="34"/>
  <c r="F636" i="34"/>
  <c r="F635" i="34"/>
  <c r="F634" i="34"/>
  <c r="F633" i="34"/>
  <c r="F632" i="34"/>
  <c r="F631" i="34"/>
  <c r="F630" i="34"/>
  <c r="F629" i="34"/>
  <c r="F628" i="34"/>
  <c r="F627" i="34"/>
  <c r="F626" i="34"/>
  <c r="F625" i="34"/>
  <c r="C168" i="8"/>
  <c r="D421" i="24"/>
  <c r="D715" i="24" l="1"/>
  <c r="E623" i="24"/>
  <c r="C172" i="8"/>
  <c r="D424" i="24"/>
  <c r="C177" i="8" s="1"/>
  <c r="F715" i="34"/>
  <c r="G625" i="34"/>
  <c r="E716" i="24" l="1"/>
  <c r="E713" i="24"/>
  <c r="E712" i="24"/>
  <c r="E711" i="24"/>
  <c r="E710" i="24"/>
  <c r="E709" i="24"/>
  <c r="E708" i="24"/>
  <c r="E707" i="24"/>
  <c r="E706" i="24"/>
  <c r="E705" i="24"/>
  <c r="E704" i="24"/>
  <c r="E703" i="24"/>
  <c r="E702" i="24"/>
  <c r="E701" i="24"/>
  <c r="E700" i="24"/>
  <c r="E699" i="24"/>
  <c r="E698" i="24"/>
  <c r="E697" i="24"/>
  <c r="E696" i="24"/>
  <c r="E695" i="24"/>
  <c r="E694" i="24"/>
  <c r="E693" i="24"/>
  <c r="E692" i="24"/>
  <c r="E691" i="24"/>
  <c r="E690" i="24"/>
  <c r="E689" i="24"/>
  <c r="E688" i="24"/>
  <c r="E687" i="24"/>
  <c r="E686" i="24"/>
  <c r="E685" i="24"/>
  <c r="E684" i="24"/>
  <c r="E683" i="24"/>
  <c r="E682" i="24"/>
  <c r="E681" i="24"/>
  <c r="E680" i="24"/>
  <c r="E679" i="24"/>
  <c r="E678" i="24"/>
  <c r="E677" i="24"/>
  <c r="E676" i="24"/>
  <c r="E675" i="24"/>
  <c r="E674" i="24"/>
  <c r="E673" i="24"/>
  <c r="E672" i="24"/>
  <c r="E671" i="24"/>
  <c r="E670" i="24"/>
  <c r="E669" i="24"/>
  <c r="E668" i="24"/>
  <c r="E647" i="24"/>
  <c r="E646" i="24"/>
  <c r="E64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9" i="24"/>
  <c r="E628" i="24"/>
  <c r="E627" i="24"/>
  <c r="E626" i="24"/>
  <c r="E625" i="24"/>
  <c r="E624" i="24"/>
  <c r="G716" i="34"/>
  <c r="G713" i="34"/>
  <c r="G712" i="34"/>
  <c r="G711" i="34"/>
  <c r="G710" i="34"/>
  <c r="G709" i="34"/>
  <c r="G708" i="34"/>
  <c r="G707" i="34"/>
  <c r="G706" i="34"/>
  <c r="G705" i="34"/>
  <c r="G704" i="34"/>
  <c r="G703" i="34"/>
  <c r="G702" i="34"/>
  <c r="G701" i="34"/>
  <c r="G700" i="34"/>
  <c r="G699" i="34"/>
  <c r="G698" i="34"/>
  <c r="G697" i="34"/>
  <c r="G696" i="34"/>
  <c r="G695" i="34"/>
  <c r="G694" i="34"/>
  <c r="G693" i="34"/>
  <c r="G692" i="34"/>
  <c r="G691" i="34"/>
  <c r="G690" i="34"/>
  <c r="G689" i="34"/>
  <c r="G688" i="34"/>
  <c r="G687" i="34"/>
  <c r="G686" i="34"/>
  <c r="G685" i="34"/>
  <c r="G684" i="34"/>
  <c r="G683" i="34"/>
  <c r="G682" i="34"/>
  <c r="G681" i="34"/>
  <c r="G680" i="34"/>
  <c r="G679" i="34"/>
  <c r="G678" i="34"/>
  <c r="G677" i="34"/>
  <c r="G676" i="34"/>
  <c r="G675" i="34"/>
  <c r="G674" i="34"/>
  <c r="G673" i="34"/>
  <c r="G672" i="34"/>
  <c r="G671" i="34"/>
  <c r="G670" i="34"/>
  <c r="G669" i="34"/>
  <c r="G668" i="34"/>
  <c r="G647" i="34"/>
  <c r="G646" i="34"/>
  <c r="G645" i="34"/>
  <c r="G644" i="34"/>
  <c r="G643" i="34"/>
  <c r="G642" i="34"/>
  <c r="G641" i="34"/>
  <c r="G640" i="34"/>
  <c r="G639" i="34"/>
  <c r="G638" i="34"/>
  <c r="G637" i="34"/>
  <c r="G636" i="34"/>
  <c r="G635" i="34"/>
  <c r="G634" i="34"/>
  <c r="G633" i="34"/>
  <c r="G632" i="34"/>
  <c r="G631" i="34"/>
  <c r="G630" i="34"/>
  <c r="G629" i="34"/>
  <c r="G628" i="34"/>
  <c r="G627" i="34"/>
  <c r="G626" i="34"/>
  <c r="E715" i="24" l="1"/>
  <c r="F624" i="24"/>
  <c r="G715" i="34"/>
  <c r="H628" i="34"/>
  <c r="F716" i="24" l="1"/>
  <c r="F713" i="24"/>
  <c r="F712" i="24"/>
  <c r="F711" i="24"/>
  <c r="F710" i="24"/>
  <c r="F709" i="24"/>
  <c r="F708" i="24"/>
  <c r="F707" i="24"/>
  <c r="F706" i="24"/>
  <c r="F705" i="24"/>
  <c r="F704" i="24"/>
  <c r="F703" i="24"/>
  <c r="F702" i="24"/>
  <c r="F701" i="24"/>
  <c r="F700" i="24"/>
  <c r="F699" i="24"/>
  <c r="F698" i="24"/>
  <c r="F697" i="24"/>
  <c r="F696" i="24"/>
  <c r="F695" i="24"/>
  <c r="F694" i="24"/>
  <c r="F693" i="24"/>
  <c r="F692" i="24"/>
  <c r="F691" i="24"/>
  <c r="F690" i="24"/>
  <c r="F689" i="24"/>
  <c r="F688" i="24"/>
  <c r="F687" i="24"/>
  <c r="F686" i="24"/>
  <c r="F685" i="24"/>
  <c r="F684" i="24"/>
  <c r="F683" i="24"/>
  <c r="F682" i="24"/>
  <c r="F681" i="24"/>
  <c r="F680" i="24"/>
  <c r="F679" i="24"/>
  <c r="F678" i="24"/>
  <c r="F677" i="24"/>
  <c r="F676" i="24"/>
  <c r="F675" i="24"/>
  <c r="F674" i="24"/>
  <c r="F673" i="24"/>
  <c r="F672" i="24"/>
  <c r="F671" i="24"/>
  <c r="F670" i="24"/>
  <c r="F669" i="24"/>
  <c r="F668" i="24"/>
  <c r="F647" i="24"/>
  <c r="F646" i="24"/>
  <c r="F64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629" i="24"/>
  <c r="F628" i="24"/>
  <c r="F627" i="24"/>
  <c r="F626" i="24"/>
  <c r="F625" i="24"/>
  <c r="H716" i="34"/>
  <c r="H713" i="34"/>
  <c r="H712" i="34"/>
  <c r="H711" i="34"/>
  <c r="H710" i="34"/>
  <c r="H709" i="34"/>
  <c r="H708" i="34"/>
  <c r="H707" i="34"/>
  <c r="H706" i="34"/>
  <c r="H705" i="34"/>
  <c r="H704" i="34"/>
  <c r="H703" i="34"/>
  <c r="H702" i="34"/>
  <c r="H701" i="34"/>
  <c r="H700" i="34"/>
  <c r="H699" i="34"/>
  <c r="H698" i="34"/>
  <c r="H697" i="34"/>
  <c r="H696" i="34"/>
  <c r="H695" i="34"/>
  <c r="H694" i="34"/>
  <c r="H693" i="34"/>
  <c r="H692" i="34"/>
  <c r="H691" i="34"/>
  <c r="H690" i="34"/>
  <c r="H689" i="34"/>
  <c r="H688" i="34"/>
  <c r="H687" i="34"/>
  <c r="H686" i="34"/>
  <c r="H685" i="34"/>
  <c r="H684" i="34"/>
  <c r="H683" i="34"/>
  <c r="H682" i="34"/>
  <c r="H681" i="34"/>
  <c r="H680" i="34"/>
  <c r="H679" i="34"/>
  <c r="H678" i="34"/>
  <c r="H677" i="34"/>
  <c r="H676" i="34"/>
  <c r="H675" i="34"/>
  <c r="H674" i="34"/>
  <c r="H673" i="34"/>
  <c r="H672" i="34"/>
  <c r="H671" i="34"/>
  <c r="H670" i="34"/>
  <c r="H669" i="34"/>
  <c r="H668" i="34"/>
  <c r="H647" i="34"/>
  <c r="H646" i="34"/>
  <c r="H645" i="34"/>
  <c r="H644" i="34"/>
  <c r="H643" i="34"/>
  <c r="H642" i="34"/>
  <c r="H641" i="34"/>
  <c r="H640" i="34"/>
  <c r="H639" i="34"/>
  <c r="H638" i="34"/>
  <c r="H637" i="34"/>
  <c r="H636" i="34"/>
  <c r="H635" i="34"/>
  <c r="H634" i="34"/>
  <c r="H633" i="34"/>
  <c r="H632" i="34"/>
  <c r="H631" i="34"/>
  <c r="H630" i="34"/>
  <c r="H629" i="34"/>
  <c r="F715" i="24" l="1"/>
  <c r="G625" i="24"/>
  <c r="G706" i="24" s="1"/>
  <c r="H715" i="34"/>
  <c r="I629" i="34"/>
  <c r="G716" i="24" l="1"/>
  <c r="G713" i="24"/>
  <c r="G712" i="24"/>
  <c r="G711" i="24"/>
  <c r="G710" i="24"/>
  <c r="G709" i="24"/>
  <c r="G708" i="24"/>
  <c r="G707" i="24"/>
  <c r="G705" i="24"/>
  <c r="G704" i="24"/>
  <c r="G703" i="24"/>
  <c r="G702" i="24"/>
  <c r="G701" i="24"/>
  <c r="G700" i="24"/>
  <c r="G699" i="24"/>
  <c r="G698" i="24"/>
  <c r="G697" i="24"/>
  <c r="G696" i="24"/>
  <c r="G695" i="24"/>
  <c r="G694" i="24"/>
  <c r="G693" i="24"/>
  <c r="G692" i="24"/>
  <c r="G691" i="24"/>
  <c r="G690" i="24"/>
  <c r="G689" i="24"/>
  <c r="G688" i="24"/>
  <c r="G687" i="24"/>
  <c r="G686" i="24"/>
  <c r="G685" i="24"/>
  <c r="G684" i="24"/>
  <c r="G683" i="24"/>
  <c r="G682" i="24"/>
  <c r="G681" i="24"/>
  <c r="G680" i="24"/>
  <c r="G679" i="24"/>
  <c r="G678" i="24"/>
  <c r="G677" i="24"/>
  <c r="G676" i="24"/>
  <c r="G675" i="24"/>
  <c r="G674" i="24"/>
  <c r="G673" i="24"/>
  <c r="G672" i="24"/>
  <c r="G671" i="24"/>
  <c r="G670" i="24"/>
  <c r="G669" i="24"/>
  <c r="G668" i="24"/>
  <c r="G647" i="24"/>
  <c r="G646" i="24"/>
  <c r="G645" i="24"/>
  <c r="G644" i="24"/>
  <c r="G643" i="24"/>
  <c r="G642" i="24"/>
  <c r="G641" i="24"/>
  <c r="G640" i="24"/>
  <c r="G639" i="24"/>
  <c r="G638" i="24"/>
  <c r="G637" i="24"/>
  <c r="G636" i="24"/>
  <c r="G635" i="24"/>
  <c r="G634" i="24"/>
  <c r="G633" i="24"/>
  <c r="G632" i="24"/>
  <c r="G631" i="24"/>
  <c r="G630" i="24"/>
  <c r="G629" i="24"/>
  <c r="G628" i="24"/>
  <c r="G627" i="24"/>
  <c r="G626" i="24"/>
  <c r="I716" i="34"/>
  <c r="I713" i="34"/>
  <c r="I712" i="34"/>
  <c r="I711" i="34"/>
  <c r="I710" i="34"/>
  <c r="I709" i="34"/>
  <c r="I708" i="34"/>
  <c r="I707" i="34"/>
  <c r="I706" i="34"/>
  <c r="I705" i="34"/>
  <c r="I704" i="34"/>
  <c r="I703" i="34"/>
  <c r="I702" i="34"/>
  <c r="I701" i="34"/>
  <c r="I700" i="34"/>
  <c r="I699" i="34"/>
  <c r="I698" i="34"/>
  <c r="I697" i="34"/>
  <c r="I696" i="34"/>
  <c r="I695" i="34"/>
  <c r="I694" i="34"/>
  <c r="I693" i="34"/>
  <c r="I692" i="34"/>
  <c r="I691" i="34"/>
  <c r="I690" i="34"/>
  <c r="I689" i="34"/>
  <c r="I688" i="34"/>
  <c r="I687" i="34"/>
  <c r="I686" i="34"/>
  <c r="I685" i="34"/>
  <c r="I684" i="34"/>
  <c r="I683" i="34"/>
  <c r="I682" i="34"/>
  <c r="I681" i="34"/>
  <c r="I680" i="34"/>
  <c r="I679" i="34"/>
  <c r="I678" i="34"/>
  <c r="I677" i="34"/>
  <c r="I676" i="34"/>
  <c r="I675" i="34"/>
  <c r="I674" i="34"/>
  <c r="I673" i="34"/>
  <c r="I672" i="34"/>
  <c r="I671" i="34"/>
  <c r="I670" i="34"/>
  <c r="I669" i="34"/>
  <c r="I668" i="34"/>
  <c r="I647" i="34"/>
  <c r="I646" i="34"/>
  <c r="I64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G715" i="24" l="1"/>
  <c r="H628" i="24"/>
  <c r="I715" i="34"/>
  <c r="J630" i="34"/>
  <c r="H716" i="24" l="1"/>
  <c r="H713" i="24"/>
  <c r="H712" i="24"/>
  <c r="H711" i="24"/>
  <c r="H710" i="24"/>
  <c r="H709" i="24"/>
  <c r="H708" i="24"/>
  <c r="H707" i="24"/>
  <c r="H706" i="24"/>
  <c r="H705" i="24"/>
  <c r="H704" i="24"/>
  <c r="H703" i="24"/>
  <c r="H702" i="24"/>
  <c r="H701" i="24"/>
  <c r="H700" i="24"/>
  <c r="H699" i="24"/>
  <c r="H698" i="24"/>
  <c r="H697" i="24"/>
  <c r="H696" i="24"/>
  <c r="H695" i="24"/>
  <c r="H694" i="24"/>
  <c r="H693" i="24"/>
  <c r="H692" i="24"/>
  <c r="H691" i="24"/>
  <c r="H690" i="24"/>
  <c r="H689" i="24"/>
  <c r="H688" i="24"/>
  <c r="H687" i="24"/>
  <c r="H686" i="24"/>
  <c r="H685" i="24"/>
  <c r="H684" i="24"/>
  <c r="H683" i="24"/>
  <c r="H682" i="24"/>
  <c r="H681" i="24"/>
  <c r="H680" i="24"/>
  <c r="H679" i="24"/>
  <c r="H678" i="24"/>
  <c r="H677" i="24"/>
  <c r="H676" i="24"/>
  <c r="H675" i="24"/>
  <c r="H674" i="24"/>
  <c r="H673" i="24"/>
  <c r="H672" i="24"/>
  <c r="H671" i="24"/>
  <c r="H670" i="24"/>
  <c r="H669" i="24"/>
  <c r="H668" i="24"/>
  <c r="H647" i="24"/>
  <c r="H646" i="24"/>
  <c r="H64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29" i="24"/>
  <c r="J716" i="34"/>
  <c r="J713" i="34"/>
  <c r="J712" i="34"/>
  <c r="J711" i="34"/>
  <c r="J710" i="34"/>
  <c r="J709" i="34"/>
  <c r="J708" i="34"/>
  <c r="J707" i="34"/>
  <c r="J706" i="34"/>
  <c r="J705" i="34"/>
  <c r="J704" i="34"/>
  <c r="J703" i="34"/>
  <c r="J702" i="34"/>
  <c r="J701" i="34"/>
  <c r="J700" i="34"/>
  <c r="J699" i="34"/>
  <c r="J698" i="34"/>
  <c r="J697" i="34"/>
  <c r="J696" i="34"/>
  <c r="J695" i="34"/>
  <c r="J694" i="34"/>
  <c r="J693" i="34"/>
  <c r="J692" i="34"/>
  <c r="J691" i="34"/>
  <c r="J690" i="34"/>
  <c r="J689" i="34"/>
  <c r="J688" i="34"/>
  <c r="J687" i="34"/>
  <c r="J686" i="34"/>
  <c r="J685" i="34"/>
  <c r="J684" i="34"/>
  <c r="J683" i="34"/>
  <c r="J682" i="34"/>
  <c r="J681" i="34"/>
  <c r="J680" i="34"/>
  <c r="J679" i="34"/>
  <c r="J678" i="34"/>
  <c r="J677" i="34"/>
  <c r="J676" i="34"/>
  <c r="J675" i="34"/>
  <c r="J674" i="34"/>
  <c r="J673" i="34"/>
  <c r="J672" i="34"/>
  <c r="J671" i="34"/>
  <c r="J670" i="34"/>
  <c r="J669" i="34"/>
  <c r="J668" i="34"/>
  <c r="J647" i="34"/>
  <c r="J646" i="34"/>
  <c r="J645" i="34"/>
  <c r="L647" i="34" s="1"/>
  <c r="J644" i="34"/>
  <c r="J643" i="34"/>
  <c r="J642" i="34"/>
  <c r="J641" i="34"/>
  <c r="J640" i="34"/>
  <c r="J639" i="34"/>
  <c r="J638" i="34"/>
  <c r="J637" i="34"/>
  <c r="J636" i="34"/>
  <c r="J635" i="34"/>
  <c r="J634" i="34"/>
  <c r="J633" i="34"/>
  <c r="J632" i="34"/>
  <c r="J631" i="34"/>
  <c r="H715" i="24" l="1"/>
  <c r="I629" i="24"/>
  <c r="J715" i="34"/>
  <c r="K644" i="34"/>
  <c r="L716" i="34"/>
  <c r="L713" i="34"/>
  <c r="L712" i="34"/>
  <c r="L711" i="34"/>
  <c r="L710" i="34"/>
  <c r="L709" i="34"/>
  <c r="L708" i="34"/>
  <c r="L707" i="34"/>
  <c r="L706" i="34"/>
  <c r="L705" i="34"/>
  <c r="L704" i="34"/>
  <c r="L703" i="34"/>
  <c r="L702" i="34"/>
  <c r="L701" i="34"/>
  <c r="L700" i="34"/>
  <c r="L699" i="34"/>
  <c r="L698" i="34"/>
  <c r="L697" i="34"/>
  <c r="L696" i="34"/>
  <c r="L695" i="34"/>
  <c r="L694" i="34"/>
  <c r="L693" i="34"/>
  <c r="L692" i="34"/>
  <c r="L691" i="34"/>
  <c r="L690" i="34"/>
  <c r="L689" i="34"/>
  <c r="L688" i="34"/>
  <c r="L687" i="34"/>
  <c r="L686" i="34"/>
  <c r="L685" i="34"/>
  <c r="L684" i="34"/>
  <c r="L683" i="34"/>
  <c r="L682" i="34"/>
  <c r="L681" i="34"/>
  <c r="L680" i="34"/>
  <c r="L679" i="34"/>
  <c r="L678" i="34"/>
  <c r="L677" i="34"/>
  <c r="L676" i="34"/>
  <c r="L675" i="34"/>
  <c r="L674" i="34"/>
  <c r="L673" i="34"/>
  <c r="L672" i="34"/>
  <c r="L671" i="34"/>
  <c r="L670" i="34"/>
  <c r="L669" i="34"/>
  <c r="L668" i="34"/>
  <c r="L715" i="34" s="1"/>
  <c r="I716" i="24" l="1"/>
  <c r="I713" i="24"/>
  <c r="I712" i="24"/>
  <c r="I711" i="24"/>
  <c r="I710" i="24"/>
  <c r="I709" i="24"/>
  <c r="I708" i="24"/>
  <c r="I707" i="24"/>
  <c r="I706" i="24"/>
  <c r="I705" i="24"/>
  <c r="I704" i="24"/>
  <c r="I703" i="24"/>
  <c r="I702" i="24"/>
  <c r="I701" i="24"/>
  <c r="I700" i="24"/>
  <c r="I699" i="24"/>
  <c r="I698" i="24"/>
  <c r="I697" i="24"/>
  <c r="I696" i="24"/>
  <c r="I695" i="24"/>
  <c r="I694" i="24"/>
  <c r="I693" i="24"/>
  <c r="I692" i="24"/>
  <c r="I691" i="24"/>
  <c r="I690" i="24"/>
  <c r="I689" i="24"/>
  <c r="I688" i="24"/>
  <c r="I687" i="24"/>
  <c r="I686" i="24"/>
  <c r="I685" i="24"/>
  <c r="I684" i="24"/>
  <c r="I683" i="24"/>
  <c r="I682" i="24"/>
  <c r="I681" i="24"/>
  <c r="I680" i="24"/>
  <c r="I679" i="24"/>
  <c r="I678" i="24"/>
  <c r="I677" i="24"/>
  <c r="I676" i="24"/>
  <c r="I675" i="24"/>
  <c r="I674" i="24"/>
  <c r="I673" i="24"/>
  <c r="I672" i="24"/>
  <c r="I671" i="24"/>
  <c r="I670" i="24"/>
  <c r="I669" i="24"/>
  <c r="I668" i="24"/>
  <c r="I647" i="24"/>
  <c r="I646" i="24"/>
  <c r="I64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K716" i="34"/>
  <c r="K713" i="34"/>
  <c r="M713" i="34" s="1"/>
  <c r="K712" i="34"/>
  <c r="M712" i="34" s="1"/>
  <c r="K711" i="34"/>
  <c r="M711" i="34" s="1"/>
  <c r="K710" i="34"/>
  <c r="M710" i="34" s="1"/>
  <c r="K709" i="34"/>
  <c r="M709" i="34" s="1"/>
  <c r="K708" i="34"/>
  <c r="M708" i="34" s="1"/>
  <c r="K707" i="34"/>
  <c r="M707" i="34" s="1"/>
  <c r="K706" i="34"/>
  <c r="M706" i="34" s="1"/>
  <c r="K705" i="34"/>
  <c r="M705" i="34" s="1"/>
  <c r="K704" i="34"/>
  <c r="M704" i="34" s="1"/>
  <c r="K703" i="34"/>
  <c r="M703" i="34" s="1"/>
  <c r="K702" i="34"/>
  <c r="M702" i="34" s="1"/>
  <c r="K701" i="34"/>
  <c r="M701" i="34" s="1"/>
  <c r="K700" i="34"/>
  <c r="M700" i="34" s="1"/>
  <c r="K699" i="34"/>
  <c r="M699" i="34" s="1"/>
  <c r="K698" i="34"/>
  <c r="M698" i="34" s="1"/>
  <c r="K697" i="34"/>
  <c r="M697" i="34" s="1"/>
  <c r="K696" i="34"/>
  <c r="M696" i="34" s="1"/>
  <c r="K695" i="34"/>
  <c r="M695" i="34" s="1"/>
  <c r="K694" i="34"/>
  <c r="M694" i="34" s="1"/>
  <c r="K693" i="34"/>
  <c r="M693" i="34" s="1"/>
  <c r="K692" i="34"/>
  <c r="M692" i="34" s="1"/>
  <c r="K691" i="34"/>
  <c r="M691" i="34" s="1"/>
  <c r="K690" i="34"/>
  <c r="M690" i="34" s="1"/>
  <c r="K689" i="34"/>
  <c r="M689" i="34" s="1"/>
  <c r="K688" i="34"/>
  <c r="M688" i="34" s="1"/>
  <c r="K687" i="34"/>
  <c r="M687" i="34" s="1"/>
  <c r="K686" i="34"/>
  <c r="M686" i="34" s="1"/>
  <c r="K685" i="34"/>
  <c r="M685" i="34" s="1"/>
  <c r="K684" i="34"/>
  <c r="M684" i="34" s="1"/>
  <c r="K683" i="34"/>
  <c r="M683" i="34" s="1"/>
  <c r="K682" i="34"/>
  <c r="M682" i="34" s="1"/>
  <c r="K681" i="34"/>
  <c r="M681" i="34" s="1"/>
  <c r="K680" i="34"/>
  <c r="M680" i="34" s="1"/>
  <c r="K679" i="34"/>
  <c r="M679" i="34" s="1"/>
  <c r="K678" i="34"/>
  <c r="M678" i="34" s="1"/>
  <c r="K677" i="34"/>
  <c r="M677" i="34" s="1"/>
  <c r="K676" i="34"/>
  <c r="M676" i="34" s="1"/>
  <c r="K675" i="34"/>
  <c r="M675" i="34" s="1"/>
  <c r="K674" i="34"/>
  <c r="M674" i="34" s="1"/>
  <c r="K673" i="34"/>
  <c r="M673" i="34" s="1"/>
  <c r="K672" i="34"/>
  <c r="M672" i="34" s="1"/>
  <c r="K671" i="34"/>
  <c r="M671" i="34" s="1"/>
  <c r="K670" i="34"/>
  <c r="M670" i="34" s="1"/>
  <c r="K669" i="34"/>
  <c r="M669" i="34" s="1"/>
  <c r="K668" i="34"/>
  <c r="I715" i="24" l="1"/>
  <c r="J630" i="24"/>
  <c r="K715" i="34"/>
  <c r="M668" i="34"/>
  <c r="M715" i="34" s="1"/>
  <c r="J716" i="24" l="1"/>
  <c r="J713" i="24"/>
  <c r="J712" i="24"/>
  <c r="J711" i="24"/>
  <c r="J710" i="24"/>
  <c r="J709" i="24"/>
  <c r="J708" i="24"/>
  <c r="J707" i="24"/>
  <c r="J706" i="24"/>
  <c r="J705" i="24"/>
  <c r="J704" i="24"/>
  <c r="J703" i="24"/>
  <c r="J702" i="24"/>
  <c r="J701" i="24"/>
  <c r="J700" i="24"/>
  <c r="J699" i="24"/>
  <c r="J698" i="24"/>
  <c r="J697" i="24"/>
  <c r="J696" i="24"/>
  <c r="J695" i="24"/>
  <c r="J694" i="24"/>
  <c r="J693" i="24"/>
  <c r="J692" i="24"/>
  <c r="J691" i="24"/>
  <c r="J690" i="24"/>
  <c r="J689" i="24"/>
  <c r="J688" i="24"/>
  <c r="J687" i="24"/>
  <c r="J686" i="24"/>
  <c r="J685" i="24"/>
  <c r="J684" i="24"/>
  <c r="J683" i="24"/>
  <c r="J682" i="24"/>
  <c r="J681" i="24"/>
  <c r="J680" i="24"/>
  <c r="J679" i="24"/>
  <c r="J678" i="24"/>
  <c r="J677" i="24"/>
  <c r="J676" i="24"/>
  <c r="J675" i="24"/>
  <c r="J674" i="24"/>
  <c r="J673" i="24"/>
  <c r="J672" i="24"/>
  <c r="J671" i="24"/>
  <c r="J670" i="24"/>
  <c r="J669" i="24"/>
  <c r="J668" i="24"/>
  <c r="J647" i="24"/>
  <c r="J646" i="24"/>
  <c r="J645" i="24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L647" i="24" l="1"/>
  <c r="L712" i="24" s="1"/>
  <c r="J715" i="24"/>
  <c r="K644" i="24"/>
  <c r="L716" i="24"/>
  <c r="L698" i="24"/>
  <c r="L683" i="24"/>
  <c r="L682" i="24"/>
  <c r="L669" i="24"/>
  <c r="L668" i="24"/>
  <c r="L675" i="24" l="1"/>
  <c r="L690" i="24"/>
  <c r="L706" i="24"/>
  <c r="L699" i="24"/>
  <c r="L674" i="24"/>
  <c r="L689" i="24"/>
  <c r="L705" i="24"/>
  <c r="L676" i="24"/>
  <c r="L691" i="24"/>
  <c r="L707" i="24"/>
  <c r="L677" i="24"/>
  <c r="L692" i="24"/>
  <c r="L708" i="24"/>
  <c r="L681" i="24"/>
  <c r="L697" i="24"/>
  <c r="L713" i="24"/>
  <c r="L673" i="24"/>
  <c r="L684" i="24"/>
  <c r="L700" i="24"/>
  <c r="L670" i="24"/>
  <c r="L678" i="24"/>
  <c r="L686" i="24"/>
  <c r="L694" i="24"/>
  <c r="L702" i="24"/>
  <c r="L710" i="24"/>
  <c r="L685" i="24"/>
  <c r="L693" i="24"/>
  <c r="L701" i="24"/>
  <c r="L709" i="24"/>
  <c r="L671" i="24"/>
  <c r="L679" i="24"/>
  <c r="L687" i="24"/>
  <c r="L695" i="24"/>
  <c r="L703" i="24"/>
  <c r="L711" i="24"/>
  <c r="L672" i="24"/>
  <c r="L680" i="24"/>
  <c r="L688" i="24"/>
  <c r="L696" i="24"/>
  <c r="L704" i="24"/>
  <c r="K716" i="24"/>
  <c r="K713" i="24"/>
  <c r="K712" i="24"/>
  <c r="M712" i="24" s="1"/>
  <c r="E215" i="32" s="1"/>
  <c r="K711" i="24"/>
  <c r="K710" i="24"/>
  <c r="K709" i="24"/>
  <c r="K708" i="24"/>
  <c r="M708" i="24" s="1"/>
  <c r="H183" i="32" s="1"/>
  <c r="K707" i="24"/>
  <c r="M707" i="24" s="1"/>
  <c r="G183" i="32" s="1"/>
  <c r="K706" i="24"/>
  <c r="M706" i="24" s="1"/>
  <c r="F183" i="32" s="1"/>
  <c r="K705" i="24"/>
  <c r="K704" i="24"/>
  <c r="M704" i="24" s="1"/>
  <c r="D183" i="32" s="1"/>
  <c r="K703" i="24"/>
  <c r="K702" i="24"/>
  <c r="K701" i="24"/>
  <c r="M701" i="24" s="1"/>
  <c r="H151" i="32" s="1"/>
  <c r="K700" i="24"/>
  <c r="M700" i="24" s="1"/>
  <c r="G151" i="32" s="1"/>
  <c r="K699" i="24"/>
  <c r="M699" i="24" s="1"/>
  <c r="F151" i="32" s="1"/>
  <c r="K698" i="24"/>
  <c r="M698" i="24" s="1"/>
  <c r="E151" i="32" s="1"/>
  <c r="K697" i="24"/>
  <c r="K696" i="24"/>
  <c r="M696" i="24" s="1"/>
  <c r="C151" i="32" s="1"/>
  <c r="K695" i="24"/>
  <c r="K694" i="24"/>
  <c r="K693" i="24"/>
  <c r="K692" i="24"/>
  <c r="M692" i="24" s="1"/>
  <c r="K691" i="24"/>
  <c r="K690" i="24"/>
  <c r="M690" i="24" s="1"/>
  <c r="D119" i="32" s="1"/>
  <c r="K689" i="24"/>
  <c r="K688" i="24"/>
  <c r="M688" i="24" s="1"/>
  <c r="I87" i="32" s="1"/>
  <c r="K687" i="24"/>
  <c r="K686" i="24"/>
  <c r="K685" i="24"/>
  <c r="M685" i="24" s="1"/>
  <c r="F87" i="32" s="1"/>
  <c r="K684" i="24"/>
  <c r="M684" i="24" s="1"/>
  <c r="E87" i="32" s="1"/>
  <c r="K683" i="24"/>
  <c r="M683" i="24" s="1"/>
  <c r="D87" i="32" s="1"/>
  <c r="K682" i="24"/>
  <c r="M682" i="24" s="1"/>
  <c r="C87" i="32" s="1"/>
  <c r="K681" i="24"/>
  <c r="K680" i="24"/>
  <c r="M680" i="24" s="1"/>
  <c r="H55" i="32" s="1"/>
  <c r="K679" i="24"/>
  <c r="K678" i="24"/>
  <c r="M678" i="24" s="1"/>
  <c r="K677" i="24"/>
  <c r="M677" i="24" s="1"/>
  <c r="E55" i="32" s="1"/>
  <c r="K676" i="24"/>
  <c r="M676" i="24" s="1"/>
  <c r="D55" i="32" s="1"/>
  <c r="K675" i="24"/>
  <c r="M675" i="24" s="1"/>
  <c r="C55" i="32" s="1"/>
  <c r="K674" i="24"/>
  <c r="M674" i="24" s="1"/>
  <c r="I23" i="32" s="1"/>
  <c r="K673" i="24"/>
  <c r="K672" i="24"/>
  <c r="M672" i="24" s="1"/>
  <c r="G23" i="32" s="1"/>
  <c r="K671" i="24"/>
  <c r="K670" i="24"/>
  <c r="M670" i="24" s="1"/>
  <c r="E23" i="32" s="1"/>
  <c r="K669" i="24"/>
  <c r="M669" i="24" s="1"/>
  <c r="D23" i="32" s="1"/>
  <c r="K668" i="24"/>
  <c r="M691" i="24" l="1"/>
  <c r="M686" i="24"/>
  <c r="G87" i="32" s="1"/>
  <c r="M694" i="24"/>
  <c r="H119" i="32" s="1"/>
  <c r="M710" i="24"/>
  <c r="C215" i="32" s="1"/>
  <c r="M671" i="24"/>
  <c r="F23" i="32" s="1"/>
  <c r="L715" i="24"/>
  <c r="M673" i="24"/>
  <c r="H23" i="32" s="1"/>
  <c r="M681" i="24"/>
  <c r="I55" i="32" s="1"/>
  <c r="M689" i="24"/>
  <c r="C119" i="32" s="1"/>
  <c r="M697" i="24"/>
  <c r="D151" i="32" s="1"/>
  <c r="M705" i="24"/>
  <c r="E183" i="32" s="1"/>
  <c r="M713" i="24"/>
  <c r="F215" i="32" s="1"/>
  <c r="M693" i="24"/>
  <c r="G119" i="32" s="1"/>
  <c r="M709" i="24"/>
  <c r="I183" i="32" s="1"/>
  <c r="M702" i="24"/>
  <c r="I151" i="32" s="1"/>
  <c r="M679" i="24"/>
  <c r="M687" i="24"/>
  <c r="H87" i="32" s="1"/>
  <c r="M695" i="24"/>
  <c r="I119" i="32" s="1"/>
  <c r="M703" i="24"/>
  <c r="C183" i="32" s="1"/>
  <c r="M711" i="24"/>
  <c r="D215" i="32" s="1"/>
  <c r="K715" i="24"/>
  <c r="M668" i="24"/>
  <c r="E119" i="32"/>
  <c r="F119" i="32"/>
  <c r="F55" i="32"/>
  <c r="C23" i="32" l="1"/>
  <c r="M715" i="24"/>
</calcChain>
</file>

<file path=xl/sharedStrings.xml><?xml version="1.0" encoding="utf-8"?>
<sst xmlns="http://schemas.openxmlformats.org/spreadsheetml/2006/main" count="4921" uniqueCount="1394">
  <si>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</si>
  <si>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</si>
  <si>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</si>
  <si>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</si>
  <si>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</si>
  <si>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</si>
  <si>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</si>
  <si>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</si>
  <si>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</si>
  <si>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</si>
  <si>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</si>
  <si>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</si>
  <si>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</si>
  <si>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</si>
  <si>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</si>
  <si>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</si>
  <si>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</si>
  <si>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</si>
  <si>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</si>
  <si>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</si>
  <si>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</si>
  <si>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</si>
  <si>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</si>
  <si>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</si>
  <si>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</si>
  <si>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</si>
  <si>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</si>
  <si>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</si>
  <si>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</si>
  <si>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</si>
  <si>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</si>
  <si>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</si>
  <si>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</si>
  <si>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</si>
  <si>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</si>
  <si>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</si>
  <si>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</si>
  <si>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</si>
  <si>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</si>
  <si>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</si>
  <si>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</si>
  <si>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</si>
  <si>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</si>
  <si>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</si>
  <si>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</si>
  <si>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</si>
  <si>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</si>
  <si>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</si>
  <si>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</si>
  <si>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</si>
  <si>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</si>
  <si>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</si>
  <si>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</si>
  <si>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</si>
  <si>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</si>
  <si>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</si>
  <si>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</si>
  <si>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</si>
  <si>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</si>
  <si>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</si>
  <si>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</si>
  <si>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</si>
  <si>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</si>
  <si>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</si>
  <si>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</si>
  <si>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</si>
  <si>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</si>
  <si>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</si>
  <si>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</si>
  <si>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</si>
  <si>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</si>
  <si>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</si>
  <si>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</si>
  <si>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</si>
  <si>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</si>
  <si>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</si>
  <si>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</si>
  <si>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</si>
  <si>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</si>
  <si>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</si>
  <si>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</si>
  <si>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</si>
  <si>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</si>
  <si>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</si>
  <si>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</si>
  <si>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</si>
  <si>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</si>
  <si>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</si>
  <si>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</si>
  <si>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</si>
  <si>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</si>
  <si>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</si>
  <si>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</si>
  <si>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</si>
  <si>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</si>
  <si>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</si>
  <si>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</si>
  <si>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</si>
  <si>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</si>
  <si>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</si>
  <si>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</si>
  <si>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</si>
  <si>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</si>
  <si>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</si>
  <si>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</si>
  <si>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</si>
  <si>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</si>
  <si>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</si>
  <si>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</si>
  <si>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</si>
  <si>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</si>
  <si>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</si>
  <si>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</si>
  <si>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</si>
  <si>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</si>
  <si>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</si>
  <si>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</si>
  <si>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</si>
  <si>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</si>
  <si>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</si>
  <si>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</si>
  <si>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</si>
  <si>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</si>
  <si>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</si>
  <si>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</si>
  <si>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</si>
  <si>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</si>
  <si>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</si>
  <si>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</si>
  <si>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</si>
  <si>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</si>
  <si>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</si>
  <si>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</si>
  <si>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</si>
  <si>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</si>
  <si>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</si>
  <si>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</si>
  <si>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</si>
  <si>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</si>
  <si>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</si>
  <si>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</si>
  <si>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</si>
  <si>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</si>
  <si>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</si>
  <si>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</si>
  <si>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</si>
  <si>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</si>
  <si>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</si>
  <si>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</si>
  <si>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</si>
  <si>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</si>
  <si>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</si>
  <si>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</si>
  <si>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</si>
  <si>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</si>
  <si>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</si>
  <si>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</si>
  <si>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</si>
  <si>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</si>
  <si>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</si>
  <si>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</si>
  <si>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</si>
  <si>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</si>
  <si>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</si>
  <si>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</si>
  <si>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</si>
  <si>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</si>
  <si>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</si>
  <si>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</si>
  <si>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</si>
  <si>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</si>
  <si>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</si>
  <si>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</si>
  <si>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</si>
  <si>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</si>
  <si>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</si>
  <si>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</si>
  <si>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</si>
  <si>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</si>
  <si>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</si>
  <si>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</si>
  <si>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</si>
  <si>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</si>
  <si>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</si>
  <si>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</si>
  <si>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</si>
  <si>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</si>
  <si>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</si>
  <si>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</si>
  <si>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</si>
  <si>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</si>
  <si>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</si>
  <si>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</si>
  <si>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</si>
  <si>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</si>
  <si>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</si>
  <si>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</si>
  <si>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</si>
  <si>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</si>
  <si>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</si>
  <si>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</si>
  <si>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</si>
  <si>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</si>
  <si>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</si>
  <si>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</si>
  <si>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</si>
  <si>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</si>
  <si>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</si>
  <si>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</si>
  <si>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</si>
  <si>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</si>
  <si>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</si>
  <si>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</si>
  <si>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</si>
  <si>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</si>
  <si>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</si>
  <si>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</si>
  <si>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</si>
  <si>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</si>
  <si>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</si>
  <si>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</si>
  <si>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</si>
  <si>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</si>
  <si>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</si>
  <si>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</si>
  <si>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</si>
  <si>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</si>
  <si>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</si>
  <si>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</si>
  <si>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</si>
  <si>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</si>
  <si>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</si>
  <si>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</si>
  <si>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</si>
  <si>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</si>
  <si>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</si>
  <si>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</si>
  <si>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</si>
  <si>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</si>
  <si>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</si>
  <si>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</si>
  <si>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</si>
  <si>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</si>
  <si>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</si>
  <si>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</si>
  <si>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</si>
  <si>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</si>
  <si>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</si>
  <si>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</si>
  <si>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</si>
  <si>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</si>
  <si>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</si>
  <si>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</si>
  <si>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</si>
  <si>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</si>
  <si>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</si>
  <si>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</si>
  <si>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</si>
  <si>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</si>
  <si>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</si>
  <si>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</si>
  <si>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</si>
  <si>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</si>
  <si>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</si>
  <si>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</si>
  <si>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</si>
  <si>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</si>
  <si>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</si>
  <si>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</si>
  <si>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</si>
  <si>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</si>
  <si>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</si>
  <si>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</si>
  <si>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</si>
  <si>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</si>
  <si>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</si>
  <si>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</si>
  <si>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</si>
  <si>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</si>
  <si>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</si>
  <si>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</si>
  <si>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</si>
  <si>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</si>
  <si>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</si>
  <si>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</si>
  <si>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</si>
  <si>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</si>
  <si>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</si>
  <si>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</si>
  <si>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</si>
  <si>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</si>
  <si>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</si>
  <si>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</si>
  <si>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</si>
  <si>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</si>
  <si>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</si>
  <si>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</si>
  <si>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</si>
  <si>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</si>
  <si>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</si>
  <si>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140</t>
  </si>
  <si>
    <t>Hospital Name</t>
  </si>
  <si>
    <t>Kittitas Valley Healthcare</t>
  </si>
  <si>
    <t>Mailing Address</t>
  </si>
  <si>
    <t>603 South Chestnut Street</t>
  </si>
  <si>
    <t>City</t>
  </si>
  <si>
    <t>Ellensburg</t>
  </si>
  <si>
    <t>State</t>
  </si>
  <si>
    <t>Ellensburg, WA 98926</t>
  </si>
  <si>
    <t>Zip</t>
  </si>
  <si>
    <t>County</t>
  </si>
  <si>
    <t xml:space="preserve">Kittitas  </t>
  </si>
  <si>
    <t>Chief Executive Officer</t>
  </si>
  <si>
    <t>Chief Financial Officer</t>
  </si>
  <si>
    <t>Chair of Governing Board</t>
  </si>
  <si>
    <t>Telephone Number</t>
  </si>
  <si>
    <t>(509) 962-9841</t>
  </si>
  <si>
    <t>Facsimile Number</t>
  </si>
  <si>
    <t>(509 962-7351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</si>
  <si>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</si>
  <si>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</si>
  <si>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</si>
  <si>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</si>
  <si>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</si>
  <si>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</si>
  <si>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</si>
  <si>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</si>
  <si>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</si>
  <si>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</si>
  <si>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</si>
  <si>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</si>
  <si>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</si>
  <si>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</si>
  <si>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</si>
  <si>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</si>
  <si>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</si>
  <si>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</si>
  <si>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</si>
  <si>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</si>
  <si>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</si>
  <si>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</si>
  <si>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</si>
  <si>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</si>
  <si>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</si>
  <si>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</si>
  <si>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</si>
  <si>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</si>
  <si>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</si>
  <si>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</si>
  <si>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</si>
  <si>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</si>
  <si>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</si>
  <si>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</si>
  <si>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</si>
  <si>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</si>
  <si>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</si>
  <si>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</si>
  <si>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</si>
  <si>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</si>
  <si>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</si>
  <si>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</si>
  <si>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</si>
  <si>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</si>
  <si>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</si>
  <si>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</si>
  <si>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</si>
  <si>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</si>
  <si>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</si>
  <si>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</si>
  <si>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</si>
  <si>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</si>
  <si>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</si>
  <si>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</si>
  <si>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</si>
  <si>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</si>
  <si>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</si>
  <si>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</si>
  <si>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</si>
  <si>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</si>
  <si>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</si>
  <si>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</si>
  <si>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</si>
  <si>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</si>
  <si>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</si>
  <si>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</si>
  <si>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</si>
  <si>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</si>
  <si>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</si>
  <si>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</si>
  <si>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</si>
  <si>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</si>
  <si>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</si>
  <si>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</si>
  <si>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</si>
  <si>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</si>
  <si>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</si>
  <si>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</si>
  <si>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</si>
  <si>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</si>
  <si>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</si>
  <si>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</si>
  <si>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</si>
  <si>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</si>
  <si>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</si>
  <si>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</si>
  <si>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</si>
  <si>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</si>
  <si>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</si>
  <si>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</si>
  <si>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</si>
  <si>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</si>
  <si>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</si>
  <si>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</si>
  <si>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</si>
  <si>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</si>
  <si>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</si>
  <si>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</si>
  <si>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</si>
  <si>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</si>
  <si>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</si>
  <si>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</si>
  <si>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</si>
  <si>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</si>
  <si>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</si>
  <si>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</si>
  <si>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</si>
  <si>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</si>
  <si>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</si>
  <si>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</si>
  <si>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</si>
  <si>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</si>
  <si>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</si>
  <si>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</si>
  <si>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</si>
  <si>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</si>
  <si>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</si>
  <si>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</si>
  <si>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</si>
  <si>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</si>
  <si>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</si>
  <si>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</si>
  <si>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</si>
  <si>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</si>
  <si>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</si>
  <si>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</si>
  <si>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</si>
  <si>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</si>
  <si>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</si>
  <si>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</si>
  <si>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</si>
  <si>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</si>
  <si>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</si>
  <si>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</si>
  <si>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</si>
  <si>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</si>
  <si>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</si>
  <si>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</si>
  <si>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</si>
  <si>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</si>
  <si>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</si>
  <si>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</si>
  <si>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</si>
  <si>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</si>
  <si>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</si>
  <si>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</si>
  <si>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</si>
  <si>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</si>
  <si>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</si>
  <si>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</si>
  <si>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</si>
  <si>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</si>
  <si>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</si>
  <si>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</si>
  <si>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</si>
  <si>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</si>
  <si>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</si>
  <si>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</si>
  <si>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</si>
  <si>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</si>
  <si>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</si>
  <si>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</si>
  <si>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</si>
  <si>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</si>
  <si>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</si>
  <si>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</si>
  <si>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</si>
  <si>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</si>
  <si>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</si>
  <si>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</si>
  <si>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</si>
  <si>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</si>
  <si>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</si>
  <si>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</si>
  <si>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</si>
  <si>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</si>
  <si>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</si>
  <si>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</si>
  <si>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</si>
  <si>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</si>
  <si>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</si>
  <si>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</si>
  <si>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</si>
  <si>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</si>
  <si>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</si>
  <si>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</si>
  <si>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</si>
  <si>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</si>
  <si>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</si>
  <si>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</si>
  <si>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</si>
  <si>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</si>
  <si>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</si>
  <si>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</si>
  <si>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</si>
  <si>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</si>
  <si>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</si>
  <si>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</si>
  <si>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</si>
  <si>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</si>
  <si>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</si>
  <si>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</si>
  <si>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</si>
  <si>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</si>
  <si>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</si>
  <si>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</si>
  <si>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</si>
  <si>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</si>
  <si>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</si>
  <si>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</si>
  <si>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</si>
  <si>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</si>
  <si>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</si>
  <si>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</si>
  <si>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</si>
  <si>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</si>
  <si>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</si>
  <si>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</si>
  <si>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</si>
  <si>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</si>
  <si>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</si>
  <si>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</si>
  <si>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</si>
  <si>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</si>
  <si>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</si>
  <si>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</si>
  <si>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</si>
  <si>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</si>
  <si>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</si>
  <si>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</si>
  <si>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</si>
  <si>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</si>
  <si>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</si>
  <si>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</si>
  <si>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</si>
  <si>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</si>
  <si>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</si>
  <si>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</si>
  <si>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</si>
  <si>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</si>
  <si>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</si>
  <si>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</si>
  <si>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</si>
  <si>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</si>
  <si>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</si>
  <si>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</si>
  <si>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</si>
  <si>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</si>
  <si>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</si>
  <si>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</si>
  <si>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</si>
  <si>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</si>
  <si>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</si>
  <si>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</si>
  <si>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</si>
  <si>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</si>
  <si>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</si>
  <si>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</si>
  <si>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</si>
  <si>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</si>
  <si>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</si>
  <si>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</si>
  <si>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</si>
  <si>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</si>
  <si>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</si>
  <si>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</si>
  <si>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</si>
  <si>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</si>
  <si>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</si>
  <si>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</si>
  <si>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</si>
  <si>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</si>
  <si>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</si>
  <si>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</si>
  <si>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</si>
  <si>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</si>
  <si>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</si>
  <si>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</si>
  <si>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</si>
  <si>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</si>
  <si>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</si>
  <si>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</si>
  <si>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</si>
  <si>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</si>
  <si>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</si>
  <si>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</si>
  <si>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</si>
  <si>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</si>
  <si>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</si>
  <si>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</si>
  <si>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</si>
  <si>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</si>
  <si>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</si>
  <si>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</si>
  <si>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</si>
  <si>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</si>
  <si>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</si>
  <si>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</si>
  <si>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</si>
  <si>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</si>
  <si>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</si>
  <si>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</si>
  <si>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</si>
  <si>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</si>
  <si>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</si>
  <si>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</si>
  <si>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</si>
  <si>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</si>
  <si>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</si>
  <si>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</si>
  <si>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</si>
  <si>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</si>
  <si>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</si>
  <si>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</si>
  <si>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</si>
  <si>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</si>
  <si>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</si>
  <si>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</si>
  <si>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</si>
  <si>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</si>
  <si>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</si>
  <si>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</si>
  <si>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</si>
  <si>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</si>
  <si>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</si>
  <si>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</si>
  <si>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</si>
  <si>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</si>
  <si>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</si>
  <si>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</si>
  <si>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</si>
  <si>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</si>
  <si>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</si>
  <si>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</si>
  <si>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</si>
  <si>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</si>
  <si>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</si>
  <si>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</si>
  <si>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</si>
  <si>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</si>
  <si>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</si>
  <si>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</si>
  <si>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</si>
  <si>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</si>
  <si>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</si>
  <si>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</si>
  <si>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</si>
  <si>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</si>
  <si>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</si>
  <si>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</si>
  <si>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</si>
  <si>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</si>
  <si>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</si>
  <si>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</si>
  <si>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</si>
  <si>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</si>
  <si>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</si>
  <si>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</si>
  <si>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</si>
  <si>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</si>
  <si>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</si>
  <si>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</si>
  <si>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</si>
  <si>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</si>
  <si>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</si>
  <si>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</si>
  <si>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</si>
  <si>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</si>
  <si>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</si>
  <si>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</si>
  <si>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</si>
  <si>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</si>
  <si>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</si>
  <si>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</si>
  <si>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</si>
  <si>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</si>
  <si>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</si>
  <si>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</si>
  <si>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</si>
  <si>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</si>
  <si>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</si>
  <si>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</si>
  <si>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</si>
  <si>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</si>
  <si>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</si>
  <si>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</si>
  <si>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</si>
  <si>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</si>
  <si>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</si>
  <si>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</si>
  <si>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</si>
  <si>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</si>
  <si>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</si>
  <si>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</si>
  <si>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</si>
  <si>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</si>
  <si>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</si>
  <si>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</si>
  <si>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</si>
  <si>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</si>
  <si>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</si>
  <si>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</si>
  <si>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</si>
  <si>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</si>
  <si>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</si>
  <si>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</si>
  <si>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</si>
  <si>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</si>
  <si>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</si>
  <si>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</si>
  <si>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</si>
  <si>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</si>
  <si>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</si>
  <si>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</si>
  <si>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</si>
  <si>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</si>
  <si>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</si>
  <si>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</si>
  <si>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</si>
  <si>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</si>
  <si>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</si>
  <si>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</si>
  <si>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</si>
  <si>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</si>
  <si>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</si>
  <si>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</si>
  <si>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</si>
  <si>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</si>
  <si>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</si>
  <si>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</si>
  <si>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</si>
  <si>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</si>
  <si>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</si>
  <si>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</si>
  <si>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</si>
  <si>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</si>
  <si>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</si>
  <si>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</si>
  <si>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</si>
  <si>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</si>
  <si>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</si>
  <si>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</si>
  <si>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</si>
  <si>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</si>
  <si>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</si>
  <si>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</si>
  <si>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</si>
  <si>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</si>
  <si>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</si>
  <si>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</si>
  <si>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</si>
  <si>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</si>
  <si>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</si>
  <si>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</si>
  <si>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</si>
  <si>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</si>
  <si>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</si>
  <si>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</si>
  <si>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</si>
  <si>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</si>
  <si>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</si>
  <si>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</si>
  <si>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</si>
  <si>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</si>
  <si>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</si>
  <si>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</si>
  <si>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</si>
  <si>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</si>
  <si>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</si>
  <si>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</si>
  <si>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</si>
  <si>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</si>
  <si>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</si>
  <si>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</si>
  <si>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</si>
  <si>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</si>
  <si>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</si>
  <si>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</si>
  <si>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</si>
  <si>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</si>
  <si>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</si>
  <si>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</si>
  <si>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</si>
  <si>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</si>
  <si>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</si>
  <si>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</si>
  <si>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</si>
  <si>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</si>
  <si>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</si>
  <si>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</si>
  <si>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</si>
  <si>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</si>
  <si>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</si>
  <si>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</si>
  <si>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</si>
  <si>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</si>
  <si>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</si>
  <si>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</si>
  <si>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</si>
  <si>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</si>
  <si>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</si>
  <si>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</si>
  <si>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</si>
  <si>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</si>
  <si>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</si>
  <si>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</si>
  <si>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</si>
  <si>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</si>
  <si>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</si>
  <si>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</si>
  <si>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</si>
  <si>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</si>
  <si>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</si>
  <si>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</si>
  <si>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</si>
  <si>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</si>
  <si>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</si>
  <si>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</si>
  <si>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</si>
  <si>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</si>
  <si>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</si>
  <si>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</si>
  <si>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</si>
  <si>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</si>
  <si>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</si>
  <si>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</si>
  <si>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</si>
  <si>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</si>
  <si>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</si>
  <si>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</si>
  <si>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</si>
  <si>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</si>
  <si>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</si>
  <si>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</si>
  <si>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</si>
  <si>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</si>
  <si>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</si>
  <si>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</si>
  <si>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</si>
  <si>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</si>
  <si>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</si>
  <si>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</si>
  <si>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</si>
  <si>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</si>
  <si>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</si>
  <si>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</si>
  <si>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</si>
  <si>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</si>
  <si>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</si>
  <si>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</si>
  <si>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</si>
  <si>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</si>
  <si>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</si>
  <si>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</si>
  <si>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</si>
  <si>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</si>
  <si>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</si>
  <si>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</si>
  <si>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</si>
  <si>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</si>
  <si>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</si>
  <si>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</si>
  <si>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</si>
  <si>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</si>
  <si>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</si>
  <si>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</si>
  <si>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</si>
  <si>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</si>
  <si>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</si>
  <si>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</si>
  <si>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</si>
  <si>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</si>
  <si>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</si>
  <si>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</si>
  <si>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</si>
  <si>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</si>
  <si>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</si>
  <si>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</si>
  <si>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</si>
  <si>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</si>
  <si>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</si>
  <si>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</si>
  <si>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</si>
  <si>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</si>
  <si>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</si>
  <si>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</si>
  <si>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</si>
  <si>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</si>
  <si>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</si>
  <si>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</si>
  <si>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</si>
  <si>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</si>
  <si>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</si>
  <si>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</si>
  <si>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</si>
  <si>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</si>
  <si>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</si>
  <si>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</si>
  <si>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</si>
  <si>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</si>
  <si>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</si>
  <si>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</si>
  <si>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</si>
  <si>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</si>
  <si>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</si>
  <si>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</si>
  <si>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</si>
  <si>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</si>
  <si>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</si>
  <si>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</si>
  <si>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</si>
  <si>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</si>
  <si>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</si>
  <si>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</si>
  <si>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</si>
  <si>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</si>
  <si>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</si>
  <si>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</si>
  <si>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</si>
  <si>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</si>
  <si>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</si>
  <si>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</si>
  <si>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</si>
  <si>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</si>
  <si>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</si>
  <si>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</si>
  <si>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</si>
  <si>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</si>
  <si>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</si>
  <si>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</si>
  <si>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</si>
  <si>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</si>
  <si>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</si>
  <si>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</si>
  <si>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</si>
  <si>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</si>
  <si>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</si>
  <si>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</si>
  <si>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</si>
  <si>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</si>
  <si>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</si>
  <si>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</si>
  <si>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</si>
  <si>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</si>
  <si>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</si>
  <si>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</si>
  <si>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</si>
  <si>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</si>
  <si>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</si>
  <si>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</si>
  <si>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</si>
  <si>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</si>
  <si>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</si>
  <si>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</si>
  <si>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</si>
  <si>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</si>
  <si>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</si>
  <si>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</si>
  <si>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</si>
  <si>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</si>
  <si>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</si>
  <si>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</si>
  <si>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</si>
  <si>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</si>
  <si>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</si>
  <si>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</si>
  <si>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</si>
  <si>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</si>
  <si>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</si>
  <si>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</si>
  <si>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</si>
  <si>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</si>
  <si>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</si>
  <si>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</si>
  <si>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</si>
  <si>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</si>
  <si>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</si>
  <si>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</si>
  <si>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</si>
  <si>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</si>
  <si>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</si>
  <si>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</si>
  <si>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</si>
  <si>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</si>
  <si>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</si>
  <si>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</si>
  <si>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</si>
  <si>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</si>
  <si>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</si>
  <si>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</si>
  <si>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</si>
  <si>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</si>
  <si>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</si>
  <si>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</si>
  <si>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</si>
  <si>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</si>
  <si>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</si>
  <si>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</si>
  <si>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</si>
  <si>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</si>
  <si>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</si>
  <si>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</si>
  <si>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</si>
  <si>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</si>
  <si>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</si>
  <si>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</si>
  <si>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</si>
  <si>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</si>
  <si>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</si>
  <si>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</si>
  <si>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</si>
  <si>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</si>
  <si>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</si>
  <si>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</si>
  <si>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</si>
  <si>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</si>
  <si>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</si>
  <si>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</si>
  <si>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</si>
  <si>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</si>
  <si>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</si>
  <si>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</si>
  <si>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</si>
  <si>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</si>
  <si>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</si>
  <si>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</si>
  <si>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</si>
  <si>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</si>
  <si>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</si>
  <si>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</si>
  <si>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</si>
  <si>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</si>
  <si>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</si>
  <si>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</si>
  <si>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</si>
  <si>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</si>
  <si>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</si>
  <si>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</si>
  <si>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</si>
  <si>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#VALUE!</t>
  </si>
  <si>
    <t>12/31/2023</t>
  </si>
  <si>
    <t>Julie Petersen</t>
  </si>
  <si>
    <t>Jason Adler</t>
  </si>
  <si>
    <t>Matthew Altman</t>
  </si>
  <si>
    <t>Jeannette Ring, CPA</t>
  </si>
  <si>
    <t>jring@dzacpa.com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</si>
  <si>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</si>
  <si>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</si>
  <si>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</si>
  <si>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</si>
  <si>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</si>
  <si>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</si>
  <si>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</si>
  <si>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</si>
  <si>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</si>
  <si>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</si>
  <si>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</si>
  <si>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</si>
  <si>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</si>
  <si>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</si>
  <si>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</si>
  <si>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</si>
  <si>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</si>
  <si>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</si>
  <si>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</si>
  <si>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</si>
  <si>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</si>
  <si>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</si>
  <si>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</si>
  <si>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</si>
  <si>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</si>
  <si>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</si>
  <si>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</si>
  <si>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</si>
  <si>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</si>
  <si>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</si>
  <si>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</si>
  <si>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</si>
  <si>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</si>
  <si>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</si>
  <si>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</si>
  <si>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</si>
  <si>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</si>
  <si>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</si>
  <si>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</si>
  <si>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</si>
  <si>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</si>
  <si>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</si>
  <si>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</si>
  <si>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</si>
  <si>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</si>
  <si>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</si>
  <si>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</si>
  <si>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</si>
  <si>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</si>
  <si>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</si>
  <si>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</si>
  <si>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</si>
  <si>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</si>
  <si>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</si>
  <si>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</si>
  <si>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</si>
  <si>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</si>
  <si>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</si>
  <si>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</si>
  <si>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</si>
  <si>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</si>
  <si>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</si>
  <si>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</si>
  <si>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</si>
  <si>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</si>
  <si>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</si>
  <si>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</si>
  <si>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</si>
  <si>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</si>
  <si>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</si>
  <si>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</si>
  <si>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</si>
  <si>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</si>
  <si>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</si>
  <si>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</si>
  <si>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</si>
  <si>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</si>
  <si>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</si>
  <si>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</si>
  <si>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</si>
  <si>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</si>
  <si>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</si>
  <si>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</si>
  <si>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</si>
  <si>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</si>
  <si>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</si>
  <si>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</si>
  <si>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</si>
  <si>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</si>
  <si>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</si>
  <si>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</si>
  <si>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</si>
  <si>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</si>
  <si>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</si>
  <si>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</si>
  <si>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</si>
  <si>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</si>
  <si>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</si>
  <si>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</si>
  <si>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</si>
  <si>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</si>
  <si>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</si>
  <si>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</si>
  <si>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</si>
  <si>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</si>
  <si>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</si>
  <si>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</si>
  <si>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</si>
  <si>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</si>
  <si>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</si>
  <si>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</si>
  <si>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</si>
  <si>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</si>
  <si>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</si>
  <si>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</si>
  <si>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</si>
  <si>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</si>
  <si>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</si>
  <si>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</si>
  <si>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</si>
  <si>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</si>
  <si>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</si>
  <si>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</si>
  <si>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</si>
  <si>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</si>
  <si>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</si>
  <si>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</si>
  <si>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</si>
  <si>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</si>
  <si>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</si>
  <si>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</si>
  <si>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</si>
  <si>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</si>
  <si>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</si>
  <si>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</si>
  <si>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</si>
  <si>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</si>
  <si>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</si>
  <si>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</si>
  <si>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</si>
  <si>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</si>
  <si>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</si>
  <si>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</si>
  <si>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</si>
  <si>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</si>
  <si>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</si>
  <si>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</si>
  <si>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</si>
  <si>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</si>
  <si>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</si>
  <si>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</si>
  <si>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</si>
  <si>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</si>
  <si>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</si>
  <si>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</si>
  <si>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</si>
  <si>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</si>
  <si>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</si>
  <si>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</si>
  <si>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</si>
  <si>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</si>
  <si>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</si>
  <si>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</si>
  <si>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</si>
  <si>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</si>
  <si>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</si>
  <si>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</si>
  <si>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</si>
  <si>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</si>
  <si>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</si>
  <si>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</si>
  <si>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</si>
  <si>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</si>
  <si>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</si>
  <si>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</si>
  <si>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</si>
  <si>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</si>
  <si>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</si>
  <si>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</si>
  <si>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</si>
  <si>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</si>
  <si>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</si>
  <si>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</si>
  <si>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</si>
  <si>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</si>
  <si>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</si>
  <si>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</si>
  <si>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</si>
  <si>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</si>
  <si>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</si>
  <si>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</si>
  <si>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</si>
  <si>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</si>
  <si>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</si>
  <si>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</si>
  <si>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</si>
  <si>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</si>
  <si>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</si>
  <si>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</si>
  <si>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</si>
  <si>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</si>
  <si>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</si>
  <si>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</si>
  <si>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</si>
  <si>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</si>
  <si>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</si>
  <si>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</si>
  <si>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</si>
  <si>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</si>
  <si>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</si>
  <si>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</si>
  <si>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</si>
  <si>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</si>
  <si>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</si>
  <si>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</si>
  <si>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</si>
  <si>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</si>
  <si>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</si>
  <si>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</si>
  <si>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</si>
  <si>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</si>
  <si>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</si>
  <si>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</si>
  <si>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</si>
  <si>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</si>
  <si>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</si>
  <si>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</si>
  <si>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</si>
  <si>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</si>
  <si>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</si>
  <si>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</si>
  <si>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</si>
  <si>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</si>
  <si>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</si>
  <si>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</si>
  <si>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</si>
  <si>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</si>
  <si>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</si>
  <si>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</si>
  <si>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</si>
  <si>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</si>
  <si>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</si>
  <si>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</si>
  <si>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</si>
  <si>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</si>
  <si>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</si>
  <si>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</si>
  <si>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</si>
  <si>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</si>
  <si>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</si>
  <si>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</si>
  <si>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</si>
  <si>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</si>
  <si>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</si>
  <si>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</si>
  <si>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</si>
  <si>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</si>
  <si>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</si>
  <si>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</si>
  <si>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</si>
  <si>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</si>
  <si>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</si>
  <si>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</si>
  <si>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</si>
  <si>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</si>
  <si>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</si>
  <si>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</si>
  <si>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</si>
  <si>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</si>
  <si>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</si>
  <si>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</si>
  <si>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</si>
  <si>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</si>
  <si>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</si>
  <si>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</si>
  <si>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</si>
  <si>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</si>
  <si>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</si>
  <si>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</si>
  <si>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</si>
  <si>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</si>
  <si>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</si>
  <si>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</si>
  <si>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</si>
  <si>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</si>
  <si>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</si>
  <si>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</si>
  <si>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</si>
  <si>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</si>
  <si>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</si>
  <si>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</si>
  <si>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</si>
  <si>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</si>
  <si>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</si>
  <si>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</si>
  <si>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</si>
  <si>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</si>
  <si>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</si>
  <si>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</si>
  <si>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</si>
  <si>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</si>
  <si>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</si>
  <si>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</si>
  <si>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</si>
  <si>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</si>
  <si>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</si>
  <si>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FB4VT5YZBVYK4VCEV5NF78J01P77YCYGKB190SNXEE6QEB9RXNP0</t>
  </si>
  <si>
    <t>Tiana Le</t>
  </si>
  <si>
    <t>Create</t>
  </si>
  <si>
    <t>2ed531ab-c648-4e97-b10f-8ccd609f7d1e</t>
  </si>
  <si>
    <t>{"id":"2ed531ab-c648-4e97-b10f-8ccd609f7d1e","type":1,"name":"workbookId","value":"c282bc96-664e-47f4-82ec-de949c54740a"}</t>
  </si>
  <si>
    <t>02da5492-1ea2-4367-b845-d41f1917dc3d</t>
  </si>
  <si>
    <t>{"id":"02da5492-1ea2-4367-b845-d41f1917dc3d","type":0,"name":"dataSnipperSheetDeleted","value":"false"}</t>
  </si>
  <si>
    <t>d92fcf05-45f0-461a-9236-dbfce1533fe9</t>
  </si>
  <si>
    <t>{"id":"d92fcf05-45f0-461a-9236-dbfce1533fe9","type":1,"name":"migratedFssProjectId","value":""}</t>
  </si>
  <si>
    <t>5b9ad58b-9f23-4084-bc7c-c671857ca627</t>
  </si>
  <si>
    <t>{"id":"5b9ad58b-9f23-4084-bc7c-c671857ca627","type":0,"name":"embed-documents","value":"false"}</t>
  </si>
  <si>
    <t>Jennifer Reed</t>
  </si>
  <si>
    <t>Jon Ward</t>
  </si>
  <si>
    <t>8QTD9A37MY8FA6B0VKHVYHEP45QN2X2Q644W6F3P0VECA919FKYG</t>
  </si>
  <si>
    <t>WA, 98926</t>
  </si>
  <si>
    <t>DJ2YZ65YB0QEAJMREDZQBZP3PAY9DRMKTY53B6G89HXYMM73NEJG</t>
  </si>
  <si>
    <t>X7P1F2KWW7ZJHHMBBWPNZDTVNSXVFQSB8D8WF9NEYX4NH5VGSCH0</t>
  </si>
  <si>
    <t>Jeannette Ring</t>
  </si>
  <si>
    <t>Changed our method for how we allocated costs on the MCR, which changed how much was allocated on the DOH report.</t>
  </si>
  <si>
    <t>Used less contract speech therapists in FY24 as compared to the PY.</t>
  </si>
  <si>
    <t>There was $350,000 of repairs and maintenance expenses in FY24, compared to $1,000 in the PY.</t>
  </si>
  <si>
    <t>Salaries increased signficantly as compared to the PY.</t>
  </si>
  <si>
    <t>7CCY8GWJA3DJ7207SVJQEXPH3FEG6YNSFEHECM62NY8J8MRY8YV0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</si>
</sst>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5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898">
    <xf numFmtId="37" fontId="0" fillId="0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1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2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3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4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5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6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7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8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19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0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1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2" borderId="0"/>
    <xf numFmtId="0" fontId="6" fillId="23" borderId="0"/>
    <xf numFmtId="0" fontId="6" fillId="23" borderId="0"/>
    <xf numFmtId="0" fontId="6" fillId="23" borderId="0"/>
    <xf numFmtId="0" fontId="6" fillId="23" borderId="0"/>
    <xf numFmtId="0" fontId="39" fillId="23" borderId="0"/>
    <xf numFmtId="0" fontId="6" fillId="23" borderId="0"/>
    <xf numFmtId="0" fontId="6" fillId="23" borderId="0"/>
    <xf numFmtId="0" fontId="6" fillId="24" borderId="0"/>
    <xf numFmtId="0" fontId="6" fillId="24" borderId="0"/>
    <xf numFmtId="0" fontId="6" fillId="24" borderId="0"/>
    <xf numFmtId="0" fontId="6" fillId="24" borderId="0"/>
    <xf numFmtId="0" fontId="39" fillId="24" borderId="0"/>
    <xf numFmtId="0" fontId="6" fillId="24" borderId="0"/>
    <xf numFmtId="0" fontId="6" fillId="24" borderId="0"/>
    <xf numFmtId="0" fontId="6" fillId="25" borderId="0"/>
    <xf numFmtId="0" fontId="6" fillId="25" borderId="0"/>
    <xf numFmtId="0" fontId="6" fillId="25" borderId="0"/>
    <xf numFmtId="0" fontId="6" fillId="25" borderId="0"/>
    <xf numFmtId="0" fontId="39" fillId="25" borderId="0"/>
    <xf numFmtId="0" fontId="6" fillId="25" borderId="0"/>
    <xf numFmtId="0" fontId="6" fillId="25" borderId="0"/>
    <xf numFmtId="0" fontId="6" fillId="26" borderId="0"/>
    <xf numFmtId="0" fontId="6" fillId="26" borderId="0"/>
    <xf numFmtId="0" fontId="6" fillId="26" borderId="0"/>
    <xf numFmtId="0" fontId="6" fillId="26" borderId="0"/>
    <xf numFmtId="0" fontId="39" fillId="26" borderId="0"/>
    <xf numFmtId="0" fontId="6" fillId="26" borderId="0"/>
    <xf numFmtId="0" fontId="6" fillId="26" borderId="0"/>
    <xf numFmtId="0" fontId="6" fillId="27" borderId="0"/>
    <xf numFmtId="0" fontId="6" fillId="27" borderId="0"/>
    <xf numFmtId="0" fontId="6" fillId="27" borderId="0"/>
    <xf numFmtId="0" fontId="6" fillId="27" borderId="0"/>
    <xf numFmtId="0" fontId="39" fillId="27" borderId="0"/>
    <xf numFmtId="0" fontId="6" fillId="27" borderId="0"/>
    <xf numFmtId="0" fontId="6" fillId="27" borderId="0"/>
    <xf numFmtId="0" fontId="6" fillId="28" borderId="0"/>
    <xf numFmtId="0" fontId="6" fillId="28" borderId="0"/>
    <xf numFmtId="0" fontId="6" fillId="28" borderId="0"/>
    <xf numFmtId="0" fontId="6" fillId="28" borderId="0"/>
    <xf numFmtId="0" fontId="39" fillId="28" borderId="0"/>
    <xf numFmtId="0" fontId="6" fillId="28" borderId="0"/>
    <xf numFmtId="0" fontId="6" fillId="28" borderId="0"/>
    <xf numFmtId="43" fontId="11" fillId="0" borderId="0"/>
    <xf numFmtId="41" fontId="11" fillId="0" borderId="0"/>
    <xf numFmtId="41" fontId="11" fillId="0" borderId="0"/>
    <xf numFmtId="43" fontId="11" fillId="0" borderId="0"/>
    <xf numFmtId="43" fontId="6" fillId="0" borderId="0"/>
    <xf numFmtId="43" fontId="6" fillId="0" borderId="0"/>
    <xf numFmtId="43" fontId="11" fillId="0" borderId="0"/>
    <xf numFmtId="43" fontId="11" fillId="0" borderId="0"/>
    <xf numFmtId="43" fontId="11" fillId="0" borderId="0"/>
    <xf numFmtId="43" fontId="44" fillId="0" borderId="0"/>
    <xf numFmtId="43" fontId="11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11" fillId="0" borderId="0"/>
    <xf numFmtId="43" fontId="6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11" fillId="0" borderId="0"/>
    <xf numFmtId="43" fontId="6" fillId="0" borderId="0"/>
    <xf numFmtId="43" fontId="11" fillId="0" borderId="0"/>
    <xf numFmtId="43" fontId="11" fillId="0" borderId="0"/>
    <xf numFmtId="43" fontId="6" fillId="0" borderId="0"/>
    <xf numFmtId="43" fontId="40" fillId="0" borderId="0"/>
    <xf numFmtId="43" fontId="6" fillId="0" borderId="0"/>
    <xf numFmtId="43" fontId="40" fillId="0" borderId="0"/>
    <xf numFmtId="43" fontId="6" fillId="0" borderId="0"/>
    <xf numFmtId="43" fontId="6" fillId="0" borderId="0"/>
    <xf numFmtId="43" fontId="11" fillId="0" borderId="0"/>
    <xf numFmtId="43" fontId="6" fillId="0" borderId="0"/>
    <xf numFmtId="43" fontId="11" fillId="0" borderId="0"/>
    <xf numFmtId="43" fontId="6" fillId="0" borderId="0"/>
    <xf numFmtId="43" fontId="11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3" fontId="11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11" fillId="0" borderId="0"/>
    <xf numFmtId="43" fontId="6" fillId="0" borderId="0"/>
    <xf numFmtId="43" fontId="6" fillId="0" borderId="0"/>
    <xf numFmtId="42" fontId="11" fillId="0" borderId="0"/>
    <xf numFmtId="42" fontId="11" fillId="0" borderId="0"/>
    <xf numFmtId="44" fontId="11" fillId="0" borderId="0"/>
    <xf numFmtId="44" fontId="11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6" fillId="0" borderId="0"/>
    <xf numFmtId="44" fontId="11" fillId="0" borderId="0"/>
    <xf numFmtId="44" fontId="11" fillId="0" borderId="0"/>
    <xf numFmtId="44" fontId="11" fillId="0" borderId="0"/>
    <xf numFmtId="44" fontId="11" fillId="0" borderId="0"/>
    <xf numFmtId="44" fontId="11" fillId="0" borderId="0"/>
    <xf numFmtId="44" fontId="11" fillId="0" borderId="0"/>
    <xf numFmtId="0" fontId="12" fillId="0" borderId="0">
      <alignment vertical="top"/>
      <protection locked="0"/>
    </xf>
    <xf numFmtId="0" fontId="36" fillId="0" borderId="0"/>
    <xf numFmtId="0" fontId="36" fillId="0" borderId="0"/>
    <xf numFmtId="0" fontId="12" fillId="0" borderId="0">
      <alignment vertical="top"/>
      <protection locked="0"/>
    </xf>
    <xf numFmtId="0" fontId="38" fillId="29" borderId="0"/>
    <xf numFmtId="0" fontId="42" fillId="29" borderId="0"/>
    <xf numFmtId="0" fontId="38" fillId="2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44" fillId="0" borderId="0"/>
    <xf numFmtId="0" fontId="14" fillId="0" borderId="0"/>
    <xf numFmtId="0" fontId="6" fillId="0" borderId="0"/>
    <xf numFmtId="0" fontId="11" fillId="0" borderId="0"/>
    <xf numFmtId="0" fontId="40" fillId="0" borderId="0"/>
    <xf numFmtId="0" fontId="11" fillId="0" borderId="0"/>
    <xf numFmtId="0" fontId="40" fillId="0" borderId="0"/>
    <xf numFmtId="0" fontId="11" fillId="0" borderId="0"/>
    <xf numFmtId="169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35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/>
    <xf numFmtId="0" fontId="4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6" fillId="0" borderId="0"/>
    <xf numFmtId="0" fontId="40" fillId="0" borderId="0"/>
    <xf numFmtId="0" fontId="6" fillId="0" borderId="0"/>
    <xf numFmtId="0" fontId="7" fillId="0" borderId="0"/>
    <xf numFmtId="0" fontId="5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0" fontId="6" fillId="10" borderId="33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11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11" fillId="0" borderId="0"/>
    <xf numFmtId="9" fontId="6" fillId="0" borderId="0"/>
    <xf numFmtId="9" fontId="11" fillId="0" borderId="0"/>
    <xf numFmtId="9" fontId="11" fillId="0" borderId="0"/>
    <xf numFmtId="9" fontId="6" fillId="0" borderId="0"/>
    <xf numFmtId="9" fontId="6" fillId="0" borderId="0"/>
    <xf numFmtId="9" fontId="11" fillId="0" borderId="0"/>
    <xf numFmtId="9" fontId="11" fillId="0" borderId="0"/>
    <xf numFmtId="9" fontId="11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6" fillId="0" borderId="0"/>
    <xf numFmtId="9" fontId="11" fillId="0" borderId="0"/>
    <xf numFmtId="0" fontId="37" fillId="0" borderId="0"/>
    <xf numFmtId="0" fontId="43" fillId="0" borderId="0"/>
    <xf numFmtId="0" fontId="37" fillId="0" borderId="0"/>
    <xf numFmtId="0" fontId="3" fillId="0" borderId="0"/>
    <xf numFmtId="37" fontId="31" fillId="0" borderId="0"/>
    <xf numFmtId="0" fontId="35" fillId="0" borderId="0" applyBorder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39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39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39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39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39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39" fillId="28" borderId="0" applyNumberFormat="0" applyBorder="0" applyAlignment="0" applyProtection="0"/>
    <xf numFmtId="0" fontId="2" fillId="28" borderId="0" applyNumberFormat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8" fillId="29" borderId="0" applyNumberFormat="0" applyBorder="0" applyAlignment="0" applyProtection="0"/>
    <xf numFmtId="0" fontId="42" fillId="29" borderId="0" applyNumberFormat="0" applyBorder="0" applyAlignment="0" applyProtection="0"/>
    <xf numFmtId="0" fontId="38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 applyBorder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0" fontId="2" fillId="10" borderId="33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4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36" fillId="0" borderId="0" applyNumberFormat="0" applyFill="0" applyBorder="0" applyAlignment="0" applyProtection="0"/>
  </cellStyleXfs>
  <cellXfs count="366">
    <xf numFmtId="37" fontId="0" fillId="0" borderId="0" xfId="0"/>
    <xf numFmtId="37" fontId="13" fillId="0" borderId="0" xfId="0" applyFont="1"/>
    <xf numFmtId="37" fontId="13" fillId="0" borderId="0" xfId="0" applyFont="1" applyAlignment="1">
      <alignment horizontal="left"/>
    </xf>
    <xf numFmtId="1" fontId="13" fillId="0" borderId="0" xfId="0" applyNumberFormat="1" applyFont="1" applyAlignment="1">
      <alignment horizontal="center"/>
    </xf>
    <xf numFmtId="37" fontId="13" fillId="0" borderId="0" xfId="0" applyFont="1" applyAlignment="1">
      <alignment horizontal="center"/>
    </xf>
    <xf numFmtId="37" fontId="13" fillId="0" borderId="0" xfId="0" quotePrefix="1" applyFont="1" applyAlignment="1">
      <alignment horizontal="center"/>
    </xf>
    <xf numFmtId="10" fontId="13" fillId="0" borderId="0" xfId="0" applyNumberFormat="1" applyFont="1"/>
    <xf numFmtId="49" fontId="13" fillId="0" borderId="0" xfId="0" quotePrefix="1" applyNumberFormat="1" applyFont="1"/>
    <xf numFmtId="37" fontId="15" fillId="0" borderId="0" xfId="0" applyFont="1" applyAlignment="1" applyProtection="1">
      <alignment horizontal="center"/>
      <protection locked="0"/>
    </xf>
    <xf numFmtId="37" fontId="16" fillId="0" borderId="0" xfId="0" applyFont="1"/>
    <xf numFmtId="37" fontId="17" fillId="0" borderId="0" xfId="0" applyFont="1" applyAlignment="1">
      <alignment horizontal="center"/>
    </xf>
    <xf numFmtId="37" fontId="17" fillId="0" borderId="0" xfId="0" applyFont="1"/>
    <xf numFmtId="37" fontId="17" fillId="0" borderId="0" xfId="0" applyFont="1" applyAlignment="1">
      <alignment horizontal="left"/>
    </xf>
    <xf numFmtId="38" fontId="17" fillId="0" borderId="0" xfId="0" applyNumberFormat="1" applyFont="1"/>
    <xf numFmtId="37" fontId="17" fillId="0" borderId="0" xfId="0" quotePrefix="1" applyFont="1" applyAlignment="1">
      <alignment horizontal="left"/>
    </xf>
    <xf numFmtId="37" fontId="18" fillId="0" borderId="0" xfId="631" applyNumberFormat="1" applyFont="1" applyAlignment="1" applyProtection="1"/>
    <xf numFmtId="37" fontId="17" fillId="3" borderId="0" xfId="0" applyFont="1" applyFill="1"/>
    <xf numFmtId="38" fontId="17" fillId="3" borderId="0" xfId="0" applyNumberFormat="1" applyFont="1" applyFill="1" applyAlignment="1">
      <alignment horizontal="center"/>
    </xf>
    <xf numFmtId="37" fontId="17" fillId="3" borderId="0" xfId="0" applyFont="1" applyFill="1" applyAlignment="1">
      <alignment horizontal="center"/>
    </xf>
    <xf numFmtId="37" fontId="17" fillId="3" borderId="0" xfId="0" quotePrefix="1" applyFont="1" applyFill="1" applyAlignment="1">
      <alignment horizontal="center"/>
    </xf>
    <xf numFmtId="37" fontId="17" fillId="3" borderId="0" xfId="0" quotePrefix="1" applyFont="1" applyFill="1"/>
    <xf numFmtId="37" fontId="17" fillId="3" borderId="0" xfId="0" quotePrefix="1" applyFont="1" applyFill="1" applyAlignment="1">
      <alignment horizontal="left"/>
    </xf>
    <xf numFmtId="38" fontId="17" fillId="3" borderId="0" xfId="0" applyNumberFormat="1" applyFont="1" applyFill="1"/>
    <xf numFmtId="165" fontId="17" fillId="3" borderId="0" xfId="0" applyNumberFormat="1" applyFont="1" applyFill="1" applyAlignment="1">
      <alignment horizontal="center"/>
    </xf>
    <xf numFmtId="37" fontId="17" fillId="3" borderId="0" xfId="0" quotePrefix="1" applyFont="1" applyFill="1" applyAlignment="1">
      <alignment horizontal="fill"/>
    </xf>
    <xf numFmtId="37" fontId="17" fillId="7" borderId="0" xfId="0" applyFont="1" applyFill="1"/>
    <xf numFmtId="37" fontId="17" fillId="7" borderId="0" xfId="0" quotePrefix="1" applyFont="1" applyFill="1" applyAlignment="1">
      <alignment horizontal="left" indent="1"/>
    </xf>
    <xf numFmtId="43" fontId="17" fillId="3" borderId="0" xfId="547" applyFont="1" applyFill="1"/>
    <xf numFmtId="37" fontId="17" fillId="3" borderId="0" xfId="547" quotePrefix="1" applyNumberFormat="1" applyFont="1" applyFill="1" applyAlignment="1">
      <alignment horizontal="fill"/>
    </xf>
    <xf numFmtId="39" fontId="17" fillId="3" borderId="0" xfId="0" applyNumberFormat="1" applyFont="1" applyFill="1"/>
    <xf numFmtId="37" fontId="17" fillId="3" borderId="0" xfId="0" applyFont="1" applyFill="1" applyAlignment="1">
      <alignment horizontal="centerContinuous"/>
    </xf>
    <xf numFmtId="37" fontId="17" fillId="7" borderId="0" xfId="0" quotePrefix="1" applyFont="1" applyFill="1" applyAlignment="1">
      <alignment horizontal="left"/>
    </xf>
    <xf numFmtId="37" fontId="17" fillId="7" borderId="0" xfId="0" applyFont="1" applyFill="1" applyAlignment="1">
      <alignment horizontal="right"/>
    </xf>
    <xf numFmtId="37" fontId="17" fillId="7" borderId="0" xfId="0" applyFont="1" applyFill="1" applyAlignment="1">
      <alignment horizontal="left"/>
    </xf>
    <xf numFmtId="37" fontId="19" fillId="3" borderId="0" xfId="0" applyFont="1" applyFill="1" applyAlignment="1">
      <alignment horizontal="centerContinuous"/>
    </xf>
    <xf numFmtId="37" fontId="17" fillId="3" borderId="0" xfId="0" applyFont="1" applyFill="1" applyAlignment="1">
      <alignment horizontal="right"/>
    </xf>
    <xf numFmtId="38" fontId="17" fillId="3" borderId="0" xfId="0" applyNumberFormat="1" applyFont="1" applyFill="1" applyAlignment="1">
      <alignment horizontal="right"/>
    </xf>
    <xf numFmtId="37" fontId="17" fillId="3" borderId="0" xfId="0" quotePrefix="1" applyFont="1" applyFill="1" applyAlignment="1">
      <alignment horizontal="centerContinuous"/>
    </xf>
    <xf numFmtId="37" fontId="19" fillId="3" borderId="0" xfId="0" quotePrefix="1" applyFont="1" applyFill="1" applyAlignment="1">
      <alignment horizontal="left"/>
    </xf>
    <xf numFmtId="37" fontId="19" fillId="3" borderId="0" xfId="0" applyFont="1" applyFill="1" applyAlignment="1">
      <alignment horizontal="center"/>
    </xf>
    <xf numFmtId="38" fontId="19" fillId="3" borderId="0" xfId="0" applyNumberFormat="1" applyFont="1" applyFill="1" applyAlignment="1">
      <alignment horizontal="center"/>
    </xf>
    <xf numFmtId="38" fontId="19" fillId="3" borderId="0" xfId="0" applyNumberFormat="1" applyFont="1" applyFill="1"/>
    <xf numFmtId="37" fontId="19" fillId="3" borderId="0" xfId="0" applyFont="1" applyFill="1"/>
    <xf numFmtId="37" fontId="17" fillId="3" borderId="0" xfId="0" applyFont="1" applyFill="1" applyAlignment="1">
      <alignment horizontal="left"/>
    </xf>
    <xf numFmtId="38" fontId="19" fillId="3" borderId="8" xfId="0" applyNumberFormat="1" applyFont="1" applyFill="1" applyBorder="1" applyAlignment="1" applyProtection="1">
      <alignment horizontal="center"/>
      <protection locked="0"/>
    </xf>
    <xf numFmtId="37" fontId="19" fillId="7" borderId="0" xfId="0" applyFont="1" applyFill="1" applyAlignment="1">
      <alignment horizontal="centerContinuous"/>
    </xf>
    <xf numFmtId="37" fontId="17" fillId="7" borderId="0" xfId="0" applyFont="1" applyFill="1" applyAlignment="1">
      <alignment horizontal="left" indent="1"/>
    </xf>
    <xf numFmtId="10" fontId="17" fillId="0" borderId="0" xfId="939" applyNumberFormat="1" applyFont="1"/>
    <xf numFmtId="37" fontId="17" fillId="7" borderId="0" xfId="0" applyFont="1" applyFill="1" applyAlignment="1">
      <alignment horizontal="left" indent="2"/>
    </xf>
    <xf numFmtId="37" fontId="17" fillId="7" borderId="0" xfId="0" quotePrefix="1" applyFont="1" applyFill="1" applyAlignment="1">
      <alignment horizontal="left" indent="2"/>
    </xf>
    <xf numFmtId="39" fontId="17" fillId="0" borderId="0" xfId="0" applyNumberFormat="1" applyFont="1"/>
    <xf numFmtId="10" fontId="17" fillId="0" borderId="0" xfId="0" applyNumberFormat="1" applyFont="1"/>
    <xf numFmtId="1" fontId="17" fillId="0" borderId="0" xfId="0" applyNumberFormat="1" applyFont="1" applyAlignment="1">
      <alignment horizontal="center"/>
    </xf>
    <xf numFmtId="37" fontId="17" fillId="0" borderId="0" xfId="0" applyFont="1" applyAlignment="1">
      <alignment horizontal="right"/>
    </xf>
    <xf numFmtId="37" fontId="20" fillId="0" borderId="0" xfId="0" applyFont="1"/>
    <xf numFmtId="37" fontId="15" fillId="0" borderId="0" xfId="0" applyFont="1" applyAlignment="1">
      <alignment horizontal="center"/>
    </xf>
    <xf numFmtId="37" fontId="17" fillId="0" borderId="0" xfId="0" quotePrefix="1" applyFont="1"/>
    <xf numFmtId="37" fontId="21" fillId="0" borderId="0" xfId="0" applyFont="1" applyAlignment="1">
      <alignment vertical="center" readingOrder="1"/>
    </xf>
    <xf numFmtId="37" fontId="23" fillId="0" borderId="0" xfId="0" applyFont="1" applyAlignment="1">
      <alignment vertical="center" readingOrder="1"/>
    </xf>
    <xf numFmtId="37" fontId="24" fillId="0" borderId="0" xfId="0" quotePrefix="1" applyFont="1"/>
    <xf numFmtId="37" fontId="24" fillId="0" borderId="0" xfId="0" applyFont="1"/>
    <xf numFmtId="37" fontId="13" fillId="0" borderId="0" xfId="0" quotePrefix="1" applyFont="1" applyAlignment="1">
      <alignment horizontal="right"/>
    </xf>
    <xf numFmtId="37" fontId="13" fillId="0" borderId="0" xfId="0" applyFont="1" applyAlignment="1">
      <alignment horizontal="centerContinuous"/>
    </xf>
    <xf numFmtId="37" fontId="25" fillId="0" borderId="1" xfId="0" applyFont="1" applyBorder="1"/>
    <xf numFmtId="37" fontId="25" fillId="0" borderId="8" xfId="0" applyFont="1" applyBorder="1"/>
    <xf numFmtId="37" fontId="13" fillId="0" borderId="6" xfId="0" applyFont="1" applyBorder="1"/>
    <xf numFmtId="37" fontId="13" fillId="0" borderId="8" xfId="0" applyFont="1" applyBorder="1"/>
    <xf numFmtId="37" fontId="25" fillId="0" borderId="2" xfId="0" applyFont="1" applyBorder="1"/>
    <xf numFmtId="37" fontId="25" fillId="0" borderId="13" xfId="0" applyFont="1" applyBorder="1"/>
    <xf numFmtId="37" fontId="25" fillId="0" borderId="0" xfId="0" applyFont="1"/>
    <xf numFmtId="37" fontId="25" fillId="0" borderId="4" xfId="0" applyFont="1" applyBorder="1"/>
    <xf numFmtId="37" fontId="13" fillId="0" borderId="13" xfId="0" applyFont="1" applyBorder="1"/>
    <xf numFmtId="37" fontId="13" fillId="0" borderId="10" xfId="0" applyFont="1" applyBorder="1"/>
    <xf numFmtId="37" fontId="25" fillId="0" borderId="14" xfId="0" applyFont="1" applyBorder="1" applyAlignment="1">
      <alignment horizontal="centerContinuous"/>
    </xf>
    <xf numFmtId="37" fontId="25" fillId="0" borderId="2" xfId="0" applyFont="1" applyBorder="1" applyAlignment="1">
      <alignment horizontal="centerContinuous"/>
    </xf>
    <xf numFmtId="37" fontId="25" fillId="0" borderId="8" xfId="0" applyFont="1" applyBorder="1" applyAlignment="1">
      <alignment horizontal="centerContinuous"/>
    </xf>
    <xf numFmtId="37" fontId="13" fillId="0" borderId="8" xfId="0" applyFont="1" applyBorder="1" applyAlignment="1">
      <alignment horizontal="centerContinuous"/>
    </xf>
    <xf numFmtId="37" fontId="13" fillId="0" borderId="2" xfId="0" applyFont="1" applyBorder="1" applyAlignment="1">
      <alignment horizontal="centerContinuous"/>
    </xf>
    <xf numFmtId="37" fontId="25" fillId="0" borderId="1" xfId="0" applyFont="1" applyBorder="1" applyAlignment="1">
      <alignment horizontal="center"/>
    </xf>
    <xf numFmtId="37" fontId="25" fillId="0" borderId="2" xfId="0" applyFont="1" applyBorder="1" applyAlignment="1">
      <alignment horizontal="center"/>
    </xf>
    <xf numFmtId="37" fontId="25" fillId="0" borderId="2" xfId="0" quotePrefix="1" applyFont="1" applyBorder="1" applyAlignment="1">
      <alignment horizontal="left"/>
    </xf>
    <xf numFmtId="37" fontId="25" fillId="0" borderId="12" xfId="0" applyFont="1" applyBorder="1"/>
    <xf numFmtId="37" fontId="13" fillId="0" borderId="4" xfId="0" applyFont="1" applyBorder="1"/>
    <xf numFmtId="37" fontId="25" fillId="0" borderId="8" xfId="0" quotePrefix="1" applyFont="1" applyBorder="1" applyAlignment="1">
      <alignment horizontal="left"/>
    </xf>
    <xf numFmtId="37" fontId="13" fillId="0" borderId="2" xfId="0" applyFont="1" applyBorder="1"/>
    <xf numFmtId="37" fontId="13" fillId="0" borderId="3" xfId="0" applyFont="1" applyBorder="1"/>
    <xf numFmtId="37" fontId="25" fillId="0" borderId="0" xfId="0" applyFont="1" applyAlignment="1">
      <alignment horizontal="left"/>
    </xf>
    <xf numFmtId="37" fontId="13" fillId="2" borderId="0" xfId="0" applyFont="1" applyFill="1"/>
    <xf numFmtId="37" fontId="13" fillId="2" borderId="4" xfId="0" applyFont="1" applyFill="1" applyBorder="1"/>
    <xf numFmtId="37" fontId="13" fillId="0" borderId="9" xfId="0" applyFont="1" applyBorder="1"/>
    <xf numFmtId="37" fontId="25" fillId="0" borderId="12" xfId="0" applyFont="1" applyBorder="1" applyAlignment="1">
      <alignment horizontal="left"/>
    </xf>
    <xf numFmtId="37" fontId="25" fillId="0" borderId="10" xfId="0" applyFont="1" applyBorder="1" applyAlignment="1">
      <alignment horizontal="right"/>
    </xf>
    <xf numFmtId="37" fontId="13" fillId="2" borderId="12" xfId="0" applyFont="1" applyFill="1" applyBorder="1"/>
    <xf numFmtId="37" fontId="13" fillId="2" borderId="10" xfId="0" applyFont="1" applyFill="1" applyBorder="1"/>
    <xf numFmtId="37" fontId="17" fillId="0" borderId="0" xfId="0" quotePrefix="1" applyFont="1" applyAlignment="1">
      <alignment horizontal="right"/>
    </xf>
    <xf numFmtId="37" fontId="17" fillId="0" borderId="16" xfId="0" applyFont="1" applyBorder="1"/>
    <xf numFmtId="37" fontId="17" fillId="0" borderId="17" xfId="0" applyFont="1" applyBorder="1"/>
    <xf numFmtId="37" fontId="17" fillId="0" borderId="18" xfId="0" applyFont="1" applyBorder="1"/>
    <xf numFmtId="37" fontId="17" fillId="0" borderId="19" xfId="0" applyFont="1" applyBorder="1"/>
    <xf numFmtId="37" fontId="17" fillId="0" borderId="20" xfId="0" applyFont="1" applyBorder="1"/>
    <xf numFmtId="37" fontId="17" fillId="0" borderId="21" xfId="0" applyFont="1" applyBorder="1"/>
    <xf numFmtId="37" fontId="17" fillId="0" borderId="22" xfId="0" applyFont="1" applyBorder="1"/>
    <xf numFmtId="37" fontId="17" fillId="0" borderId="23" xfId="0" applyFont="1" applyBorder="1"/>
    <xf numFmtId="37" fontId="17" fillId="0" borderId="17" xfId="0" applyFont="1" applyBorder="1" applyAlignment="1">
      <alignment horizontal="center"/>
    </xf>
    <xf numFmtId="37" fontId="17" fillId="0" borderId="17" xfId="0" applyFont="1" applyBorder="1" applyAlignment="1">
      <alignment horizontal="right"/>
    </xf>
    <xf numFmtId="37" fontId="17" fillId="0" borderId="24" xfId="0" applyFont="1" applyBorder="1"/>
    <xf numFmtId="37" fontId="17" fillId="0" borderId="8" xfId="0" applyFont="1" applyBorder="1"/>
    <xf numFmtId="37" fontId="17" fillId="0" borderId="8" xfId="0" applyFont="1" applyBorder="1" applyAlignment="1">
      <alignment horizontal="center"/>
    </xf>
    <xf numFmtId="37" fontId="17" fillId="0" borderId="25" xfId="0" applyFont="1" applyBorder="1"/>
    <xf numFmtId="37" fontId="17" fillId="0" borderId="26" xfId="0" applyFont="1" applyBorder="1"/>
    <xf numFmtId="37" fontId="17" fillId="0" borderId="6" xfId="0" applyFont="1" applyBorder="1"/>
    <xf numFmtId="37" fontId="17" fillId="0" borderId="27" xfId="0" applyFont="1" applyBorder="1"/>
    <xf numFmtId="37" fontId="17" fillId="0" borderId="28" xfId="0" quotePrefix="1" applyFont="1" applyBorder="1" applyAlignment="1">
      <alignment horizontal="left"/>
    </xf>
    <xf numFmtId="37" fontId="17" fillId="0" borderId="12" xfId="0" applyFont="1" applyBorder="1"/>
    <xf numFmtId="37" fontId="17" fillId="0" borderId="29" xfId="0" applyFont="1" applyBorder="1"/>
    <xf numFmtId="37" fontId="17" fillId="0" borderId="28" xfId="0" applyFont="1" applyBorder="1" applyAlignment="1">
      <alignment horizontal="center"/>
    </xf>
    <xf numFmtId="37" fontId="17" fillId="0" borderId="30" xfId="0" applyFont="1" applyBorder="1"/>
    <xf numFmtId="37" fontId="17" fillId="0" borderId="31" xfId="0" applyFont="1" applyBorder="1"/>
    <xf numFmtId="37" fontId="17" fillId="0" borderId="31" xfId="0" applyFont="1" applyBorder="1" applyAlignment="1">
      <alignment horizontal="center"/>
    </xf>
    <xf numFmtId="37" fontId="17" fillId="0" borderId="32" xfId="0" applyFont="1" applyBorder="1"/>
    <xf numFmtId="37" fontId="25" fillId="0" borderId="0" xfId="0" quotePrefix="1" applyFont="1" applyAlignment="1">
      <alignment horizontal="left"/>
    </xf>
    <xf numFmtId="37" fontId="25" fillId="0" borderId="5" xfId="0" applyFont="1" applyBorder="1" applyAlignment="1">
      <alignment horizontal="centerContinuous"/>
    </xf>
    <xf numFmtId="37" fontId="13" fillId="0" borderId="6" xfId="0" applyFont="1" applyBorder="1" applyAlignment="1">
      <alignment horizontal="centerContinuous"/>
    </xf>
    <xf numFmtId="37" fontId="13" fillId="0" borderId="7" xfId="0" applyFont="1" applyBorder="1" applyAlignment="1">
      <alignment horizontal="centerContinuous"/>
    </xf>
    <xf numFmtId="37" fontId="25" fillId="0" borderId="11" xfId="0" applyFont="1" applyBorder="1"/>
    <xf numFmtId="37" fontId="25" fillId="0" borderId="2" xfId="0" quotePrefix="1" applyFont="1" applyBorder="1" applyAlignment="1">
      <alignment horizontal="centerContinuous"/>
    </xf>
    <xf numFmtId="37" fontId="25" fillId="0" borderId="3" xfId="0" applyFont="1" applyBorder="1" applyAlignment="1">
      <alignment horizontal="center"/>
    </xf>
    <xf numFmtId="37" fontId="25" fillId="0" borderId="2" xfId="0" quotePrefix="1" applyFont="1" applyBorder="1"/>
    <xf numFmtId="37" fontId="25" fillId="0" borderId="13" xfId="0" applyFont="1" applyBorder="1" applyAlignment="1">
      <alignment horizontal="center"/>
    </xf>
    <xf numFmtId="37" fontId="25" fillId="0" borderId="0" xfId="0" quotePrefix="1" applyFont="1"/>
    <xf numFmtId="37" fontId="25" fillId="0" borderId="4" xfId="0" quotePrefix="1" applyFont="1" applyBorder="1"/>
    <xf numFmtId="37" fontId="25" fillId="0" borderId="13" xfId="0" applyFont="1" applyBorder="1" applyAlignment="1">
      <alignment horizontal="centerContinuous"/>
    </xf>
    <xf numFmtId="37" fontId="13" fillId="0" borderId="4" xfId="0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4" xfId="0" applyFont="1" applyBorder="1" applyAlignment="1">
      <alignment horizontal="left"/>
    </xf>
    <xf numFmtId="37" fontId="13" fillId="0" borderId="12" xfId="0" applyFont="1" applyBorder="1"/>
    <xf numFmtId="37" fontId="13" fillId="0" borderId="7" xfId="0" applyFont="1" applyBorder="1"/>
    <xf numFmtId="37" fontId="13" fillId="0" borderId="15" xfId="0" applyFont="1" applyBorder="1"/>
    <xf numFmtId="37" fontId="25" fillId="0" borderId="12" xfId="0" quotePrefix="1" applyFont="1" applyBorder="1" applyAlignment="1">
      <alignment horizontal="left"/>
    </xf>
    <xf numFmtId="37" fontId="13" fillId="0" borderId="12" xfId="0" quotePrefix="1" applyFont="1" applyBorder="1"/>
    <xf numFmtId="37" fontId="13" fillId="0" borderId="12" xfId="0" quotePrefix="1" applyFont="1" applyBorder="1" applyAlignment="1">
      <alignment horizontal="left"/>
    </xf>
    <xf numFmtId="37" fontId="25" fillId="0" borderId="0" xfId="0" applyFont="1" applyAlignment="1">
      <alignment horizontal="centerContinuous"/>
    </xf>
    <xf numFmtId="37" fontId="25" fillId="0" borderId="0" xfId="0" quotePrefix="1" applyFont="1" applyAlignment="1">
      <alignment horizontal="center"/>
    </xf>
    <xf numFmtId="37" fontId="25" fillId="0" borderId="9" xfId="0" quotePrefix="1" applyFont="1" applyBorder="1"/>
    <xf numFmtId="37" fontId="25" fillId="0" borderId="9" xfId="0" applyFont="1" applyBorder="1"/>
    <xf numFmtId="37" fontId="13" fillId="0" borderId="1" xfId="0" applyFont="1" applyBorder="1"/>
    <xf numFmtId="37" fontId="25" fillId="0" borderId="4" xfId="0" applyFont="1" applyBorder="1" applyAlignment="1">
      <alignment horizontal="centerContinuous"/>
    </xf>
    <xf numFmtId="37" fontId="25" fillId="0" borderId="6" xfId="0" applyFont="1" applyBorder="1" applyAlignment="1">
      <alignment horizontal="centerContinuous"/>
    </xf>
    <xf numFmtId="37" fontId="25" fillId="0" borderId="1" xfId="0" applyFont="1" applyBorder="1" applyAlignment="1">
      <alignment horizontal="centerContinuous"/>
    </xf>
    <xf numFmtId="37" fontId="13" fillId="0" borderId="0" xfId="0" quotePrefix="1" applyFont="1" applyAlignment="1">
      <alignment horizontal="left"/>
    </xf>
    <xf numFmtId="37" fontId="25" fillId="0" borderId="7" xfId="0" applyFont="1" applyBorder="1"/>
    <xf numFmtId="37" fontId="25" fillId="0" borderId="7" xfId="0" applyFont="1" applyBorder="1" applyAlignment="1">
      <alignment horizontal="center"/>
    </xf>
    <xf numFmtId="37" fontId="25" fillId="0" borderId="3" xfId="0" applyFont="1" applyBorder="1"/>
    <xf numFmtId="37" fontId="25" fillId="0" borderId="4" xfId="0" applyFont="1" applyBorder="1" applyAlignment="1">
      <alignment horizontal="center"/>
    </xf>
    <xf numFmtId="37" fontId="25" fillId="0" borderId="3" xfId="0" applyFont="1" applyBorder="1" applyAlignment="1">
      <alignment horizontal="centerContinuous"/>
    </xf>
    <xf numFmtId="37" fontId="25" fillId="2" borderId="2" xfId="0" applyFont="1" applyFill="1" applyBorder="1"/>
    <xf numFmtId="37" fontId="25" fillId="0" borderId="10" xfId="0" applyFont="1" applyBorder="1"/>
    <xf numFmtId="37" fontId="25" fillId="0" borderId="10" xfId="0" applyFont="1" applyBorder="1" applyAlignment="1">
      <alignment horizontal="center"/>
    </xf>
    <xf numFmtId="164" fontId="25" fillId="0" borderId="2" xfId="0" applyNumberFormat="1" applyFont="1" applyBorder="1"/>
    <xf numFmtId="37" fontId="25" fillId="0" borderId="0" xfId="0" applyFont="1" applyAlignment="1">
      <alignment horizontal="center"/>
    </xf>
    <xf numFmtId="164" fontId="25" fillId="0" borderId="2" xfId="0" applyNumberFormat="1" applyFont="1" applyBorder="1" applyAlignment="1">
      <alignment horizontal="right"/>
    </xf>
    <xf numFmtId="164" fontId="25" fillId="0" borderId="1" xfId="0" applyNumberFormat="1" applyFont="1" applyBorder="1"/>
    <xf numFmtId="164" fontId="25" fillId="0" borderId="3" xfId="0" applyNumberFormat="1" applyFont="1" applyBorder="1"/>
    <xf numFmtId="164" fontId="25" fillId="0" borderId="2" xfId="0" quotePrefix="1" applyNumberFormat="1" applyFont="1" applyBorder="1" applyAlignment="1">
      <alignment horizontal="left"/>
    </xf>
    <xf numFmtId="37" fontId="25" fillId="0" borderId="14" xfId="0" applyFont="1" applyBorder="1" applyAlignment="1">
      <alignment horizontal="center"/>
    </xf>
    <xf numFmtId="37" fontId="25" fillId="0" borderId="8" xfId="0" applyFont="1" applyBorder="1" applyAlignment="1">
      <alignment horizontal="center"/>
    </xf>
    <xf numFmtId="37" fontId="25" fillId="0" borderId="14" xfId="0" applyFont="1" applyBorder="1"/>
    <xf numFmtId="37" fontId="13" fillId="0" borderId="14" xfId="0" applyFont="1" applyBorder="1"/>
    <xf numFmtId="37" fontId="26" fillId="0" borderId="0" xfId="0" applyFont="1" applyAlignment="1">
      <alignment horizontal="centerContinuous"/>
    </xf>
    <xf numFmtId="37" fontId="17" fillId="0" borderId="0" xfId="0" applyFont="1" applyAlignment="1">
      <alignment horizontal="centerContinuous"/>
    </xf>
    <xf numFmtId="37" fontId="26" fillId="0" borderId="0" xfId="0" applyFont="1"/>
    <xf numFmtId="37" fontId="26" fillId="0" borderId="5" xfId="0" applyFont="1" applyBorder="1"/>
    <xf numFmtId="37" fontId="26" fillId="0" borderId="6" xfId="0" quotePrefix="1" applyFont="1" applyBorder="1" applyAlignment="1">
      <alignment horizontal="centerContinuous"/>
    </xf>
    <xf numFmtId="37" fontId="26" fillId="0" borderId="7" xfId="0" applyFont="1" applyBorder="1" applyAlignment="1">
      <alignment horizontal="centerContinuous"/>
    </xf>
    <xf numFmtId="37" fontId="26" fillId="0" borderId="1" xfId="0" applyFont="1" applyBorder="1"/>
    <xf numFmtId="37" fontId="26" fillId="0" borderId="2" xfId="0" applyFont="1" applyBorder="1" applyAlignment="1">
      <alignment horizontal="centerContinuous"/>
    </xf>
    <xf numFmtId="37" fontId="26" fillId="0" borderId="2" xfId="0" applyFont="1" applyBorder="1"/>
    <xf numFmtId="37" fontId="26" fillId="0" borderId="8" xfId="0" applyFont="1" applyBorder="1" applyAlignment="1">
      <alignment horizontal="centerContinuous"/>
    </xf>
    <xf numFmtId="37" fontId="26" fillId="0" borderId="8" xfId="0" applyFont="1" applyBorder="1"/>
    <xf numFmtId="37" fontId="26" fillId="0" borderId="9" xfId="0" applyFont="1" applyBorder="1"/>
    <xf numFmtId="37" fontId="26" fillId="0" borderId="10" xfId="0" applyFont="1" applyBorder="1"/>
    <xf numFmtId="37" fontId="26" fillId="0" borderId="11" xfId="0" applyFont="1" applyBorder="1"/>
    <xf numFmtId="37" fontId="26" fillId="0" borderId="6" xfId="0" applyFont="1" applyBorder="1" applyAlignment="1">
      <alignment horizontal="centerContinuous"/>
    </xf>
    <xf numFmtId="37" fontId="26" fillId="0" borderId="3" xfId="0" applyFont="1" applyBorder="1"/>
    <xf numFmtId="37" fontId="26" fillId="0" borderId="4" xfId="0" applyFont="1" applyBorder="1" applyAlignment="1">
      <alignment horizontal="centerContinuous"/>
    </xf>
    <xf numFmtId="37" fontId="26" fillId="0" borderId="2" xfId="0" quotePrefix="1" applyFont="1" applyBorder="1" applyAlignment="1">
      <alignment horizontal="center"/>
    </xf>
    <xf numFmtId="37" fontId="26" fillId="0" borderId="6" xfId="0" applyFont="1" applyBorder="1" applyAlignment="1">
      <alignment horizontal="center"/>
    </xf>
    <xf numFmtId="37" fontId="26" fillId="0" borderId="7" xfId="0" applyFont="1" applyBorder="1" applyAlignment="1">
      <alignment horizontal="center"/>
    </xf>
    <xf numFmtId="37" fontId="26" fillId="0" borderId="8" xfId="0" applyFont="1" applyBorder="1" applyAlignment="1">
      <alignment horizontal="left"/>
    </xf>
    <xf numFmtId="37" fontId="26" fillId="0" borderId="2" xfId="0" quotePrefix="1" applyFont="1" applyBorder="1"/>
    <xf numFmtId="37" fontId="10" fillId="0" borderId="2" xfId="0" applyFont="1" applyBorder="1"/>
    <xf numFmtId="37" fontId="10" fillId="0" borderId="2" xfId="0" quotePrefix="1" applyFont="1" applyBorder="1"/>
    <xf numFmtId="37" fontId="10" fillId="0" borderId="2" xfId="0" applyFont="1" applyBorder="1" applyAlignment="1">
      <alignment horizontal="left" indent="1"/>
    </xf>
    <xf numFmtId="37" fontId="26" fillId="0" borderId="2" xfId="0" applyFont="1" applyBorder="1" applyAlignment="1">
      <alignment horizontal="left" indent="1"/>
    </xf>
    <xf numFmtId="37" fontId="26" fillId="0" borderId="12" xfId="0" applyFont="1" applyBorder="1"/>
    <xf numFmtId="37" fontId="26" fillId="0" borderId="1" xfId="0" applyFont="1" applyBorder="1" applyAlignment="1">
      <alignment horizontal="right"/>
    </xf>
    <xf numFmtId="37" fontId="17" fillId="0" borderId="14" xfId="0" applyFont="1" applyBorder="1"/>
    <xf numFmtId="37" fontId="17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right"/>
    </xf>
    <xf numFmtId="1" fontId="17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left"/>
    </xf>
    <xf numFmtId="2" fontId="17" fillId="0" borderId="0" xfId="0" applyNumberFormat="1" applyFont="1"/>
    <xf numFmtId="37" fontId="28" fillId="0" borderId="0" xfId="0" applyFont="1"/>
    <xf numFmtId="43" fontId="17" fillId="7" borderId="0" xfId="547" applyFont="1" applyFill="1"/>
    <xf numFmtId="37" fontId="22" fillId="7" borderId="0" xfId="0" applyFont="1" applyFill="1"/>
    <xf numFmtId="2" fontId="13" fillId="0" borderId="0" xfId="0" applyNumberFormat="1" applyFont="1"/>
    <xf numFmtId="37" fontId="28" fillId="0" borderId="0" xfId="0" applyFont="1" applyProtection="1">
      <protection locked="0"/>
    </xf>
    <xf numFmtId="2" fontId="17" fillId="3" borderId="0" xfId="0" quotePrefix="1" applyNumberFormat="1" applyFont="1" applyFill="1" applyAlignment="1">
      <alignment horizontal="left"/>
    </xf>
    <xf numFmtId="2" fontId="17" fillId="3" borderId="0" xfId="0" applyNumberFormat="1" applyFont="1" applyFill="1"/>
    <xf numFmtId="2" fontId="17" fillId="3" borderId="0" xfId="0" quotePrefix="1" applyNumberFormat="1" applyFont="1" applyFill="1" applyAlignment="1">
      <alignment horizontal="fill"/>
    </xf>
    <xf numFmtId="37" fontId="28" fillId="0" borderId="0" xfId="0" applyFont="1" applyAlignment="1">
      <alignment horizontal="center"/>
    </xf>
    <xf numFmtId="37" fontId="28" fillId="0" borderId="0" xfId="0" applyFont="1" applyAlignment="1">
      <alignment horizontal="left"/>
    </xf>
    <xf numFmtId="164" fontId="28" fillId="0" borderId="0" xfId="0" applyNumberFormat="1" applyFont="1"/>
    <xf numFmtId="37" fontId="28" fillId="0" borderId="0" xfId="0" quotePrefix="1" applyFont="1" applyAlignment="1">
      <alignment horizontal="left"/>
    </xf>
    <xf numFmtId="37" fontId="28" fillId="8" borderId="0" xfId="0" applyFont="1" applyFill="1"/>
    <xf numFmtId="37" fontId="27" fillId="0" borderId="0" xfId="0" applyFont="1"/>
    <xf numFmtId="164" fontId="28" fillId="0" borderId="0" xfId="0" applyNumberFormat="1" applyFont="1" applyAlignment="1">
      <alignment horizontal="left"/>
    </xf>
    <xf numFmtId="37" fontId="28" fillId="9" borderId="0" xfId="0" applyFont="1" applyFill="1"/>
    <xf numFmtId="37" fontId="28" fillId="9" borderId="0" xfId="0" applyFont="1" applyFill="1" applyAlignment="1">
      <alignment horizontal="center"/>
    </xf>
    <xf numFmtId="37" fontId="28" fillId="10" borderId="0" xfId="0" applyFont="1" applyFill="1"/>
    <xf numFmtId="37" fontId="28" fillId="10" borderId="0" xfId="0" applyFont="1" applyFill="1" applyAlignment="1">
      <alignment horizontal="left"/>
    </xf>
    <xf numFmtId="37" fontId="28" fillId="10" borderId="0" xfId="0" applyFont="1" applyFill="1" applyAlignment="1">
      <alignment horizontal="center"/>
    </xf>
    <xf numFmtId="39" fontId="28" fillId="10" borderId="0" xfId="0" applyNumberFormat="1" applyFont="1" applyFill="1"/>
    <xf numFmtId="39" fontId="28" fillId="9" borderId="0" xfId="0" applyNumberFormat="1" applyFont="1" applyFill="1"/>
    <xf numFmtId="37" fontId="17" fillId="7" borderId="0" xfId="0" quotePrefix="1" applyFont="1" applyFill="1" applyAlignment="1">
      <alignment horizontal="fill"/>
    </xf>
    <xf numFmtId="38" fontId="17" fillId="7" borderId="0" xfId="0" applyNumberFormat="1" applyFont="1" applyFill="1"/>
    <xf numFmtId="39" fontId="17" fillId="7" borderId="0" xfId="0" applyNumberFormat="1" applyFont="1" applyFill="1"/>
    <xf numFmtId="2" fontId="17" fillId="7" borderId="0" xfId="0" applyNumberFormat="1" applyFont="1" applyFill="1"/>
    <xf numFmtId="37" fontId="13" fillId="0" borderId="0" xfId="0" applyFont="1" applyAlignment="1">
      <alignment vertical="center"/>
    </xf>
    <xf numFmtId="37" fontId="13" fillId="0" borderId="1" xfId="0" applyFont="1" applyBorder="1" applyAlignment="1">
      <alignment vertical="center"/>
    </xf>
    <xf numFmtId="37" fontId="29" fillId="0" borderId="1" xfId="0" applyFont="1" applyBorder="1"/>
    <xf numFmtId="37" fontId="29" fillId="0" borderId="0" xfId="0" applyFont="1" applyAlignment="1">
      <alignment horizontal="centerContinuous"/>
    </xf>
    <xf numFmtId="37" fontId="30" fillId="0" borderId="0" xfId="0" applyFont="1" applyAlignment="1">
      <alignment horizontal="centerContinuous"/>
    </xf>
    <xf numFmtId="37" fontId="30" fillId="0" borderId="0" xfId="0" applyFont="1"/>
    <xf numFmtId="37" fontId="29" fillId="0" borderId="0" xfId="0" applyFont="1"/>
    <xf numFmtId="37" fontId="29" fillId="0" borderId="0" xfId="0" quotePrefix="1" applyFont="1" applyAlignment="1">
      <alignment horizontal="right"/>
    </xf>
    <xf numFmtId="37" fontId="30" fillId="0" borderId="0" xfId="0" quotePrefix="1" applyFont="1"/>
    <xf numFmtId="37" fontId="31" fillId="0" borderId="0" xfId="0" applyFont="1"/>
    <xf numFmtId="37" fontId="29" fillId="0" borderId="2" xfId="0" applyFont="1" applyBorder="1"/>
    <xf numFmtId="37" fontId="29" fillId="0" borderId="2" xfId="0" quotePrefix="1" applyFont="1" applyBorder="1" applyAlignment="1">
      <alignment horizontal="center"/>
    </xf>
    <xf numFmtId="37" fontId="29" fillId="0" borderId="2" xfId="0" applyFont="1" applyBorder="1" applyAlignment="1">
      <alignment horizontal="center"/>
    </xf>
    <xf numFmtId="37" fontId="29" fillId="0" borderId="3" xfId="0" applyFont="1" applyBorder="1"/>
    <xf numFmtId="37" fontId="29" fillId="0" borderId="4" xfId="0" applyFont="1" applyBorder="1"/>
    <xf numFmtId="37" fontId="29" fillId="0" borderId="4" xfId="0" quotePrefix="1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9" fillId="0" borderId="2" xfId="0" applyNumberFormat="1" applyFont="1" applyBorder="1"/>
    <xf numFmtId="37" fontId="29" fillId="0" borderId="2" xfId="0" quotePrefix="1" applyFont="1" applyBorder="1"/>
    <xf numFmtId="37" fontId="29" fillId="5" borderId="2" xfId="0" applyFont="1" applyFill="1" applyBorder="1"/>
    <xf numFmtId="37" fontId="29" fillId="6" borderId="2" xfId="0" applyFont="1" applyFill="1" applyBorder="1"/>
    <xf numFmtId="37" fontId="32" fillId="0" borderId="0" xfId="0" applyFont="1"/>
    <xf numFmtId="37" fontId="29" fillId="6" borderId="2" xfId="0" applyFont="1" applyFill="1" applyBorder="1" applyAlignment="1">
      <alignment horizontal="center"/>
    </xf>
    <xf numFmtId="37" fontId="33" fillId="0" borderId="0" xfId="0" applyFont="1"/>
    <xf numFmtId="37" fontId="29" fillId="0" borderId="2" xfId="0" quotePrefix="1" applyFont="1" applyBorder="1" applyAlignment="1">
      <alignment horizontal="left"/>
    </xf>
    <xf numFmtId="37" fontId="29" fillId="6" borderId="2" xfId="0" quotePrefix="1" applyFont="1" applyFill="1" applyBorder="1" applyAlignment="1">
      <alignment horizontal="center"/>
    </xf>
    <xf numFmtId="37" fontId="30" fillId="0" borderId="10" xfId="0" applyFont="1" applyBorder="1"/>
    <xf numFmtId="37" fontId="29" fillId="6" borderId="2" xfId="0" quotePrefix="1" applyFont="1" applyFill="1" applyBorder="1"/>
    <xf numFmtId="39" fontId="29" fillId="6" borderId="2" xfId="0" quotePrefix="1" applyNumberFormat="1" applyFont="1" applyFill="1" applyBorder="1" applyAlignment="1">
      <alignment horizontal="center"/>
    </xf>
    <xf numFmtId="3" fontId="29" fillId="0" borderId="2" xfId="0" applyNumberFormat="1" applyFont="1" applyBorder="1"/>
    <xf numFmtId="37" fontId="30" fillId="0" borderId="2" xfId="0" applyFont="1" applyBorder="1" applyAlignment="1">
      <alignment horizontal="center"/>
    </xf>
    <xf numFmtId="37" fontId="30" fillId="0" borderId="4" xfId="0" applyFont="1" applyBorder="1" applyAlignment="1">
      <alignment horizontal="center"/>
    </xf>
    <xf numFmtId="39" fontId="29" fillId="6" borderId="2" xfId="0" applyNumberFormat="1" applyFont="1" applyFill="1" applyBorder="1"/>
    <xf numFmtId="2" fontId="29" fillId="0" borderId="2" xfId="0" applyNumberFormat="1" applyFont="1" applyBorder="1"/>
    <xf numFmtId="3" fontId="29" fillId="6" borderId="2" xfId="0" applyNumberFormat="1" applyFont="1" applyFill="1" applyBorder="1"/>
    <xf numFmtId="37" fontId="17" fillId="7" borderId="0" xfId="547" applyNumberFormat="1" applyFont="1" applyFill="1"/>
    <xf numFmtId="0" fontId="17" fillId="3" borderId="0" xfId="0" quotePrefix="1" applyNumberFormat="1" applyFont="1" applyFill="1" applyAlignment="1">
      <alignment horizontal="fill"/>
    </xf>
    <xf numFmtId="39" fontId="17" fillId="3" borderId="0" xfId="0" quotePrefix="1" applyNumberFormat="1" applyFont="1" applyFill="1" applyAlignment="1">
      <alignment horizontal="fill"/>
    </xf>
    <xf numFmtId="0" fontId="18" fillId="0" borderId="0" xfId="631" applyFont="1">
      <alignment vertical="top"/>
      <protection locked="0"/>
    </xf>
    <xf numFmtId="37" fontId="45" fillId="0" borderId="0" xfId="0" applyFont="1"/>
    <xf numFmtId="37" fontId="46" fillId="0" borderId="0" xfId="0" applyFont="1"/>
    <xf numFmtId="37" fontId="47" fillId="0" borderId="0" xfId="0" applyFont="1"/>
    <xf numFmtId="37" fontId="48" fillId="0" borderId="0" xfId="0" applyFont="1"/>
    <xf numFmtId="2" fontId="17" fillId="0" borderId="0" xfId="0" applyNumberFormat="1" applyFont="1" applyAlignment="1">
      <alignment horizontal="right"/>
    </xf>
    <xf numFmtId="37" fontId="19" fillId="31" borderId="1" xfId="0" applyFont="1" applyFill="1" applyBorder="1" applyProtection="1">
      <protection locked="0"/>
    </xf>
    <xf numFmtId="37" fontId="19" fillId="31" borderId="1" xfId="0" quotePrefix="1" applyFont="1" applyFill="1" applyBorder="1" applyProtection="1">
      <protection locked="0"/>
    </xf>
    <xf numFmtId="2" fontId="19" fillId="31" borderId="1" xfId="547" quotePrefix="1" applyNumberFormat="1" applyFont="1" applyFill="1" applyBorder="1" applyProtection="1">
      <protection locked="0"/>
    </xf>
    <xf numFmtId="37" fontId="19" fillId="31" borderId="1" xfId="547" quotePrefix="1" applyNumberFormat="1" applyFont="1" applyFill="1" applyBorder="1" applyProtection="1">
      <protection locked="0"/>
    </xf>
    <xf numFmtId="37" fontId="19" fillId="31" borderId="1" xfId="547" applyNumberFormat="1" applyFont="1" applyFill="1" applyBorder="1" applyProtection="1">
      <protection locked="0"/>
    </xf>
    <xf numFmtId="2" fontId="19" fillId="31" borderId="1" xfId="0" quotePrefix="1" applyNumberFormat="1" applyFont="1" applyFill="1" applyBorder="1" applyProtection="1">
      <protection locked="0"/>
    </xf>
    <xf numFmtId="2" fontId="19" fillId="31" borderId="1" xfId="939" quotePrefix="1" applyNumberFormat="1" applyFont="1" applyFill="1" applyBorder="1" applyProtection="1">
      <protection locked="0"/>
    </xf>
    <xf numFmtId="2" fontId="19" fillId="31" borderId="1" xfId="547" applyNumberFormat="1" applyFont="1" applyFill="1" applyBorder="1" applyProtection="1">
      <protection locked="0"/>
    </xf>
    <xf numFmtId="37" fontId="19" fillId="31" borderId="1" xfId="939" quotePrefix="1" applyNumberFormat="1" applyFont="1" applyFill="1" applyBorder="1" applyProtection="1">
      <protection locked="0"/>
    </xf>
    <xf numFmtId="1" fontId="19" fillId="31" borderId="1" xfId="0" quotePrefix="1" applyNumberFormat="1" applyFont="1" applyFill="1" applyBorder="1" applyProtection="1">
      <protection locked="0"/>
    </xf>
    <xf numFmtId="37" fontId="19" fillId="30" borderId="1" xfId="0" quotePrefix="1" applyFont="1" applyFill="1" applyBorder="1" applyProtection="1">
      <protection locked="0"/>
    </xf>
    <xf numFmtId="167" fontId="19" fillId="30" borderId="1" xfId="0" quotePrefix="1" applyNumberFormat="1" applyFont="1" applyFill="1" applyBorder="1" applyProtection="1">
      <protection locked="0"/>
    </xf>
    <xf numFmtId="38" fontId="19" fillId="30" borderId="8" xfId="0" applyNumberFormat="1" applyFont="1" applyFill="1" applyBorder="1" applyProtection="1">
      <protection locked="0"/>
    </xf>
    <xf numFmtId="38" fontId="19" fillId="30" borderId="2" xfId="0" applyNumberFormat="1" applyFont="1" applyFill="1" applyBorder="1" applyProtection="1">
      <protection locked="0"/>
    </xf>
    <xf numFmtId="38" fontId="19" fillId="30" borderId="1" xfId="0" quotePrefix="1" applyNumberFormat="1" applyFont="1" applyFill="1" applyBorder="1" applyAlignment="1" applyProtection="1">
      <alignment horizontal="left"/>
      <protection locked="0"/>
    </xf>
    <xf numFmtId="38" fontId="19" fillId="30" borderId="14" xfId="0" applyNumberFormat="1" applyFont="1" applyFill="1" applyBorder="1" applyProtection="1">
      <protection locked="0"/>
    </xf>
    <xf numFmtId="38" fontId="19" fillId="30" borderId="14" xfId="0" quotePrefix="1" applyNumberFormat="1" applyFont="1" applyFill="1" applyBorder="1" applyProtection="1">
      <protection locked="0"/>
    </xf>
    <xf numFmtId="166" fontId="19" fillId="30" borderId="14" xfId="0" applyNumberFormat="1" applyFont="1" applyFill="1" applyBorder="1" applyAlignment="1" applyProtection="1">
      <alignment horizontal="left"/>
      <protection locked="0"/>
    </xf>
    <xf numFmtId="49" fontId="19" fillId="30" borderId="1" xfId="0" quotePrefix="1" applyNumberFormat="1" applyFont="1" applyFill="1" applyBorder="1" applyProtection="1">
      <protection locked="0"/>
    </xf>
    <xf numFmtId="168" fontId="19" fillId="30" borderId="1" xfId="0" quotePrefix="1" applyNumberFormat="1" applyFont="1" applyFill="1" applyBorder="1" applyAlignment="1" applyProtection="1">
      <alignment horizontal="left"/>
      <protection locked="0"/>
    </xf>
    <xf numFmtId="38" fontId="19" fillId="30" borderId="1" xfId="0" applyNumberFormat="1" applyFont="1" applyFill="1" applyBorder="1" applyProtection="1">
      <protection locked="0"/>
    </xf>
    <xf numFmtId="38" fontId="19" fillId="30" borderId="1" xfId="0" applyNumberFormat="1" applyFont="1" applyFill="1" applyBorder="1" applyAlignment="1" applyProtection="1">
      <alignment horizontal="right"/>
      <protection locked="0"/>
    </xf>
    <xf numFmtId="38" fontId="19" fillId="31" borderId="1" xfId="0" applyNumberFormat="1" applyFont="1" applyFill="1" applyBorder="1" applyProtection="1">
      <protection locked="0"/>
    </xf>
    <xf numFmtId="37" fontId="19" fillId="30" borderId="1" xfId="0" applyFont="1" applyFill="1" applyBorder="1" applyProtection="1">
      <protection locked="0"/>
    </xf>
    <xf numFmtId="38" fontId="27" fillId="30" borderId="1" xfId="0" applyNumberFormat="1" applyFont="1" applyFill="1" applyBorder="1" applyProtection="1">
      <protection locked="0"/>
    </xf>
    <xf numFmtId="38" fontId="19" fillId="30" borderId="1" xfId="0" applyNumberFormat="1" applyFont="1" applyFill="1" applyBorder="1" applyAlignment="1" applyProtection="1">
      <alignment horizontal="center"/>
      <protection locked="0"/>
    </xf>
    <xf numFmtId="37" fontId="17" fillId="30" borderId="0" xfId="0" applyFont="1" applyFill="1" applyProtection="1">
      <protection locked="0"/>
    </xf>
    <xf numFmtId="37" fontId="34" fillId="0" borderId="0" xfId="0" quotePrefix="1" applyFont="1" applyAlignment="1">
      <alignment horizontal="left"/>
    </xf>
    <xf numFmtId="37" fontId="9" fillId="0" borderId="0" xfId="0" applyFont="1"/>
    <xf numFmtId="38" fontId="9" fillId="0" borderId="0" xfId="0" applyNumberFormat="1" applyFont="1"/>
    <xf numFmtId="37" fontId="9" fillId="0" borderId="0" xfId="0" quotePrefix="1" applyFont="1" applyAlignment="1">
      <alignment horizontal="left"/>
    </xf>
    <xf numFmtId="37" fontId="8" fillId="0" borderId="0" xfId="0" quotePrefix="1" applyFont="1"/>
    <xf numFmtId="37" fontId="34" fillId="0" borderId="0" xfId="0" applyFont="1"/>
    <xf numFmtId="37" fontId="49" fillId="0" borderId="0" xfId="0" applyFont="1"/>
    <xf numFmtId="0" fontId="50" fillId="0" borderId="0" xfId="631" applyFont="1">
      <alignment vertical="top"/>
      <protection locked="0"/>
    </xf>
    <xf numFmtId="37" fontId="4" fillId="0" borderId="0" xfId="0" quotePrefix="1" applyFont="1" applyAlignment="1">
      <alignment vertical="center" readingOrder="1"/>
    </xf>
    <xf numFmtId="37" fontId="4" fillId="0" borderId="0" xfId="0" applyFont="1" applyAlignment="1">
      <alignment vertical="center" readingOrder="1"/>
    </xf>
    <xf numFmtId="37" fontId="13" fillId="0" borderId="0" xfId="0" quotePrefix="1" applyFont="1"/>
    <xf numFmtId="37" fontId="51" fillId="0" borderId="0" xfId="0" applyFont="1"/>
    <xf numFmtId="0" fontId="18" fillId="0" borderId="0" xfId="630" applyNumberFormat="1" applyFont="1" applyAlignment="1" applyProtection="1">
      <alignment vertical="top"/>
      <protection locked="0"/>
    </xf>
    <xf numFmtId="37" fontId="18" fillId="0" borderId="0" xfId="630" applyNumberFormat="1" applyFont="1"/>
    <xf numFmtId="37" fontId="34" fillId="31" borderId="34" xfId="0" quotePrefix="1" applyFont="1" applyFill="1" applyBorder="1" applyAlignment="1">
      <alignment horizontal="left"/>
    </xf>
    <xf numFmtId="37" fontId="3" fillId="31" borderId="35" xfId="0" applyFont="1" applyFill="1" applyBorder="1"/>
    <xf numFmtId="38" fontId="3" fillId="31" borderId="35" xfId="0" applyNumberFormat="1" applyFont="1" applyFill="1" applyBorder="1"/>
    <xf numFmtId="37" fontId="3" fillId="31" borderId="36" xfId="0" applyFont="1" applyFill="1" applyBorder="1"/>
    <xf numFmtId="37" fontId="3" fillId="31" borderId="37" xfId="0" quotePrefix="1" applyFont="1" applyFill="1" applyBorder="1" applyAlignment="1">
      <alignment vertical="center" readingOrder="1"/>
    </xf>
    <xf numFmtId="37" fontId="3" fillId="31" borderId="0" xfId="0" quotePrefix="1" applyFont="1" applyFill="1" applyAlignment="1">
      <alignment horizontal="left"/>
    </xf>
    <xf numFmtId="38" fontId="3" fillId="31" borderId="0" xfId="0" applyNumberFormat="1" applyFont="1" applyFill="1"/>
    <xf numFmtId="37" fontId="3" fillId="31" borderId="0" xfId="0" applyFont="1" applyFill="1"/>
    <xf numFmtId="37" fontId="3" fillId="31" borderId="38" xfId="0" applyFont="1" applyFill="1" applyBorder="1"/>
    <xf numFmtId="37" fontId="3" fillId="31" borderId="37" xfId="0" quotePrefix="1" applyFont="1" applyFill="1" applyBorder="1"/>
    <xf numFmtId="37" fontId="3" fillId="31" borderId="37" xfId="0" applyFont="1" applyFill="1" applyBorder="1" applyAlignment="1">
      <alignment vertical="center" readingOrder="1"/>
    </xf>
    <xf numFmtId="37" fontId="3" fillId="31" borderId="39" xfId="0" quotePrefix="1" applyFont="1" applyFill="1" applyBorder="1"/>
    <xf numFmtId="37" fontId="3" fillId="31" borderId="40" xfId="0" applyFont="1" applyFill="1" applyBorder="1"/>
    <xf numFmtId="38" fontId="3" fillId="31" borderId="40" xfId="0" applyNumberFormat="1" applyFont="1" applyFill="1" applyBorder="1"/>
    <xf numFmtId="37" fontId="3" fillId="31" borderId="41" xfId="0" applyFont="1" applyFill="1" applyBorder="1"/>
    <xf numFmtId="37" fontId="17" fillId="31" borderId="0" xfId="0" applyFont="1" applyFill="1"/>
    <xf numFmtId="37" fontId="52" fillId="31" borderId="1" xfId="686" applyNumberFormat="1" applyFont="1" applyFill="1" applyBorder="1" applyProtection="1">
      <protection locked="0"/>
    </xf>
    <xf numFmtId="37" fontId="52" fillId="31" borderId="1" xfId="686" quotePrefix="1" applyNumberFormat="1" applyFont="1" applyFill="1" applyBorder="1" applyProtection="1">
      <protection locked="0"/>
    </xf>
    <xf numFmtId="37" fontId="52" fillId="0" borderId="1" xfId="686" quotePrefix="1" applyNumberFormat="1" applyFont="1" applyBorder="1" applyProtection="1">
      <protection locked="0"/>
    </xf>
    <xf numFmtId="37" fontId="52" fillId="31" borderId="1" xfId="557" quotePrefix="1" applyNumberFormat="1" applyFont="1" applyFill="1" applyBorder="1" applyProtection="1">
      <protection locked="0"/>
    </xf>
    <xf numFmtId="37" fontId="52" fillId="0" borderId="1" xfId="557" quotePrefix="1" applyNumberFormat="1" applyFont="1" applyBorder="1" applyProtection="1">
      <protection locked="0"/>
    </xf>
    <xf numFmtId="37" fontId="17" fillId="7" borderId="0" xfId="546" applyNumberFormat="1" applyFont="1" applyFill="1"/>
    <xf numFmtId="37" fontId="52" fillId="31" borderId="1" xfId="557" applyNumberFormat="1" applyFont="1" applyFill="1" applyBorder="1" applyProtection="1">
      <protection locked="0"/>
    </xf>
    <xf numFmtId="37" fontId="19" fillId="31" borderId="1" xfId="546" quotePrefix="1" applyNumberFormat="1" applyFont="1" applyFill="1" applyBorder="1" applyProtection="1">
      <protection locked="0"/>
    </xf>
    <xf numFmtId="2" fontId="52" fillId="31" borderId="1" xfId="686" quotePrefix="1" applyNumberFormat="1" applyFont="1" applyFill="1" applyBorder="1" applyProtection="1">
      <protection locked="0"/>
    </xf>
    <xf numFmtId="2" fontId="52" fillId="31" borderId="1" xfId="557" quotePrefix="1" applyNumberFormat="1" applyFont="1" applyFill="1" applyBorder="1" applyProtection="1">
      <protection locked="0"/>
    </xf>
    <xf numFmtId="2" fontId="52" fillId="31" borderId="1" xfId="557" applyNumberFormat="1" applyFont="1" applyFill="1" applyBorder="1" applyProtection="1">
      <protection locked="0"/>
    </xf>
    <xf numFmtId="2" fontId="52" fillId="31" borderId="1" xfId="940" quotePrefix="1" applyNumberFormat="1" applyFont="1" applyFill="1" applyBorder="1" applyProtection="1">
      <protection locked="0"/>
    </xf>
    <xf numFmtId="2" fontId="17" fillId="31" borderId="0" xfId="0" applyNumberFormat="1" applyFont="1" applyFill="1"/>
    <xf numFmtId="1" fontId="52" fillId="31" borderId="1" xfId="686" quotePrefix="1" applyNumberFormat="1" applyFont="1" applyFill="1" applyBorder="1" applyProtection="1">
      <protection locked="0"/>
    </xf>
    <xf numFmtId="37" fontId="52" fillId="31" borderId="1" xfId="940" quotePrefix="1" applyNumberFormat="1" applyFont="1" applyFill="1" applyBorder="1" applyProtection="1">
      <protection locked="0"/>
    </xf>
    <xf numFmtId="43" fontId="17" fillId="3" borderId="0" xfId="546" applyNumberFormat="1" applyFont="1" applyFill="1"/>
    <xf numFmtId="37" fontId="52" fillId="30" borderId="1" xfId="686" quotePrefix="1" applyNumberFormat="1" applyFont="1" applyFill="1" applyBorder="1" applyProtection="1">
      <protection locked="0"/>
    </xf>
    <xf numFmtId="43" fontId="17" fillId="7" borderId="0" xfId="546" applyNumberFormat="1" applyFont="1" applyFill="1"/>
    <xf numFmtId="37" fontId="17" fillId="3" borderId="0" xfId="546" quotePrefix="1" applyNumberFormat="1" applyFont="1" applyFill="1" applyAlignment="1">
      <alignment horizontal="fill"/>
    </xf>
    <xf numFmtId="49" fontId="52" fillId="30" borderId="1" xfId="686" quotePrefix="1" applyNumberFormat="1" applyFont="1" applyFill="1" applyBorder="1" applyProtection="1">
      <protection locked="0"/>
    </xf>
    <xf numFmtId="38" fontId="52" fillId="30" borderId="14" xfId="686" applyNumberFormat="1" applyFont="1" applyFill="1" applyBorder="1" applyProtection="1">
      <protection locked="0"/>
    </xf>
    <xf numFmtId="38" fontId="19" fillId="4" borderId="14" xfId="977" applyNumberFormat="1" applyFont="1" applyFill="1" applyBorder="1" applyProtection="1">
      <protection locked="0"/>
    </xf>
    <xf numFmtId="0" fontId="12" fillId="31" borderId="0" xfId="630" applyNumberFormat="1" applyFont="1" applyFill="1" applyAlignment="1" applyProtection="1">
      <alignment vertical="top"/>
      <protection locked="0"/>
    </xf>
    <xf numFmtId="38" fontId="19" fillId="0" borderId="1" xfId="686" applyNumberFormat="1" applyFont="1" applyBorder="1" applyProtection="1">
      <protection locked="0"/>
    </xf>
    <xf numFmtId="37" fontId="19" fillId="30" borderId="1" xfId="686" applyNumberFormat="1" applyFont="1" applyFill="1" applyBorder="1" applyProtection="1">
      <protection locked="0"/>
    </xf>
    <xf numFmtId="38" fontId="19" fillId="30" borderId="1" xfId="686" applyNumberFormat="1" applyFont="1" applyFill="1" applyBorder="1" applyProtection="1">
      <protection locked="0"/>
    </xf>
    <xf numFmtId="37" fontId="19" fillId="0" borderId="1" xfId="686" applyNumberFormat="1" applyFont="1" applyBorder="1" applyProtection="1">
      <protection locked="0"/>
    </xf>
    <xf numFmtId="38" fontId="19" fillId="30" borderId="1" xfId="978" applyNumberFormat="1" applyFont="1" applyFill="1" applyBorder="1" applyProtection="1">
      <protection locked="0"/>
    </xf>
    <xf numFmtId="37" fontId="17" fillId="30" borderId="0" xfId="686" applyNumberFormat="1" applyFont="1" applyFill="1" applyProtection="1">
      <protection locked="0"/>
    </xf>
    <xf numFmtId="38" fontId="19" fillId="30" borderId="1" xfId="686" applyNumberFormat="1" applyFont="1" applyFill="1" applyBorder="1" applyAlignment="1" applyProtection="1">
      <alignment horizontal="center"/>
      <protection locked="0"/>
    </xf>
    <xf numFmtId="38" fontId="19" fillId="30" borderId="1" xfId="686" applyNumberFormat="1" applyFont="1" applyFill="1" applyBorder="1" applyAlignment="1" applyProtection="1">
      <alignment horizontal="right"/>
      <protection locked="0"/>
    </xf>
    <xf numFmtId="38" fontId="19" fillId="31" borderId="1" xfId="686" applyNumberFormat="1" applyFont="1" applyFill="1" applyBorder="1" applyProtection="1">
      <protection locked="0"/>
    </xf>
    <xf numFmtId="37" fontId="17" fillId="0" borderId="0" xfId="0" applyFont="1" applyProtection="1">
      <protection locked="0"/>
    </xf>
    <xf numFmtId="37" fontId="13" fillId="0" borderId="0" xfId="0" applyFont="1" applyAlignment="1">
      <alignment vertical="center" wrapText="1"/>
    </xf>
    <xf numFmtId="37" fontId="19" fillId="3" borderId="0" xfId="0" applyFont="1" applyFill="1" applyAlignment="1">
      <alignment horizontal="center" vertical="center"/>
    </xf>
    <xf numFmtId="0" fontId="50" fillId="0" borderId="0" xfId="631" applyFont="1" applyAlignment="1">
      <alignment horizontal="left" vertical="top" wrapText="1"/>
      <protection locked="0"/>
    </xf>
    <xf numFmtId="0" fontId="50" fillId="0" borderId="0" xfId="631" applyFont="1" applyAlignment="1">
      <alignment vertical="top" wrapText="1"/>
      <protection locked="0"/>
    </xf>
  </cellXfs>
  <cellStyles count="1898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2 2 2" xfId="1468" xr:uid="{EA3EABD9-66B0-43A2-9723-297DFC2C3A23}"/>
    <cellStyle name="20% - Accent1 2 2 2 2 3" xfId="988" xr:uid="{F0D5245B-3747-42DE-BFFF-F9BE36EA365E}"/>
    <cellStyle name="20% - Accent1 2 2 2 3" xfId="6" xr:uid="{26B135B0-DBFD-4C38-A5EC-6D20E6884E6B}"/>
    <cellStyle name="20% - Accent1 2 2 2 3 2" xfId="1467" xr:uid="{3B6196BC-AE0B-4CE3-BA3C-749C0BBB7D83}"/>
    <cellStyle name="20% - Accent1 2 2 2 4" xfId="987" xr:uid="{C0A55F37-946B-4670-9E70-83EE688559D6}"/>
    <cellStyle name="20% - Accent1 2 2 3" xfId="7" xr:uid="{34F5D2DF-3B78-45CA-AF8C-7504DC647A68}"/>
    <cellStyle name="20% - Accent1 2 2 3 2" xfId="8" xr:uid="{C4648ED7-8BBA-4763-8A8C-C5C55F3DF9F3}"/>
    <cellStyle name="20% - Accent1 2 2 3 2 2" xfId="1469" xr:uid="{6484E87C-AEA9-4EB1-8EAF-4EFA9A62A059}"/>
    <cellStyle name="20% - Accent1 2 2 3 3" xfId="989" xr:uid="{17C17244-9E2F-4D89-BA0A-1202ECD58D6C}"/>
    <cellStyle name="20% - Accent1 2 2 4" xfId="9" xr:uid="{B7D043C1-DD45-4BBD-9896-4711A3F21FE3}"/>
    <cellStyle name="20% - Accent1 2 2 4 2" xfId="1466" xr:uid="{FCD25922-F068-4F86-8E8D-6F094A41D306}"/>
    <cellStyle name="20% - Accent1 2 2 5" xfId="986" xr:uid="{3C5C5EE3-C335-411A-9068-3E296B34206E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2 2 2" xfId="1471" xr:uid="{B17F771A-D8E5-4192-A207-B048CE67BBF1}"/>
    <cellStyle name="20% - Accent1 2 3 2 3" xfId="991" xr:uid="{FFA72F97-8971-49BC-86D3-9F117E0B5253}"/>
    <cellStyle name="20% - Accent1 2 3 3" xfId="13" xr:uid="{8FC03139-8E01-4F15-863D-86507BD2AEFF}"/>
    <cellStyle name="20% - Accent1 2 3 3 2" xfId="1470" xr:uid="{85C8875C-247A-4DF7-9DE8-67D3AE554E7A}"/>
    <cellStyle name="20% - Accent1 2 3 4" xfId="990" xr:uid="{54DCF2A2-9009-4549-8B99-8DF1D4317023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2 2 2" xfId="1473" xr:uid="{E2FCE431-8976-464B-BA7A-2772C2D499AA}"/>
    <cellStyle name="20% - Accent1 2 4 2 3" xfId="993" xr:uid="{2B438439-B5F1-42CC-8AF8-1350AF88E71F}"/>
    <cellStyle name="20% - Accent1 2 4 3" xfId="17" xr:uid="{C0B7DE4B-6ECB-4D3B-AC96-111103DC3EE7}"/>
    <cellStyle name="20% - Accent1 2 4 3 2" xfId="1472" xr:uid="{55679939-399A-4E27-9980-0FC9E33DF90A}"/>
    <cellStyle name="20% - Accent1 2 4 4" xfId="992" xr:uid="{03BDDDEC-029E-4873-B31C-5E01ED636163}"/>
    <cellStyle name="20% - Accent1 2 5" xfId="18" xr:uid="{58B1AA26-8193-43E6-BBF2-C55FD7D65910}"/>
    <cellStyle name="20% - Accent1 2 5 2" xfId="19" xr:uid="{37736DF4-6DF2-4727-A4FF-04F5E070DE0E}"/>
    <cellStyle name="20% - Accent1 2 5 2 2" xfId="1474" xr:uid="{26B6D69F-9651-4A44-9E9D-1BC1B2ED8523}"/>
    <cellStyle name="20% - Accent1 2 5 3" xfId="994" xr:uid="{8376A8C1-B142-4B75-B1B6-0A9E59B7F962}"/>
    <cellStyle name="20% - Accent1 2 6" xfId="20" xr:uid="{546318D8-AE79-4E37-B145-C0B95A126CFB}"/>
    <cellStyle name="20% - Accent1 2 6 2" xfId="21" xr:uid="{3D451600-FDD9-4816-9338-8C7E1761BC26}"/>
    <cellStyle name="20% - Accent1 2 6 2 2" xfId="1475" xr:uid="{A8D03EF4-A541-4415-9FE8-95DF952E0404}"/>
    <cellStyle name="20% - Accent1 2 6 3" xfId="995" xr:uid="{C0606BB6-9653-4DF0-BB17-FC008A9786C1}"/>
    <cellStyle name="20% - Accent1 2 7" xfId="22" xr:uid="{25D7F9F4-F515-44CF-9CA8-2C45DE2E61A5}"/>
    <cellStyle name="20% - Accent1 2 7 2" xfId="1465" xr:uid="{3DF55CF9-198E-446D-A4DF-EF7A2FD292B0}"/>
    <cellStyle name="20% - Accent1 2 8" xfId="985" xr:uid="{1435683A-6F5C-42AF-8E24-75D1B60FB053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2 2 2" xfId="1478" xr:uid="{D348AEA4-4559-42DB-9695-897DBE5F0AA3}"/>
    <cellStyle name="20% - Accent1 3 2 2 3" xfId="998" xr:uid="{2067DEE2-84B6-4F4A-BD31-23482CFDBB57}"/>
    <cellStyle name="20% - Accent1 3 2 3" xfId="27" xr:uid="{915F006D-7270-4E55-A104-6414B38CEE22}"/>
    <cellStyle name="20% - Accent1 3 2 3 2" xfId="1477" xr:uid="{DF6D5BB5-1D69-49B8-9E64-530ABF825127}"/>
    <cellStyle name="20% - Accent1 3 2 4" xfId="997" xr:uid="{CB034BCC-67AE-48FB-A630-4206FB86855D}"/>
    <cellStyle name="20% - Accent1 3 3" xfId="28" xr:uid="{1F6A3954-B96E-470E-8071-25CE5EBF3A9D}"/>
    <cellStyle name="20% - Accent1 3 3 2" xfId="29" xr:uid="{B2550B72-EA84-4BE6-AF7B-2C835D64613B}"/>
    <cellStyle name="20% - Accent1 3 3 2 2" xfId="1479" xr:uid="{CFB11BDA-CB56-4220-9829-C10ADCBC7582}"/>
    <cellStyle name="20% - Accent1 3 3 3" xfId="999" xr:uid="{D024229F-B431-43B3-BF0C-8CC0E4776D21}"/>
    <cellStyle name="20% - Accent1 3 4" xfId="30" xr:uid="{A9EFB3CA-FCF6-4567-A86D-8C52AAD7B2E3}"/>
    <cellStyle name="20% - Accent1 3 4 2" xfId="1476" xr:uid="{80DF069F-9CEC-4309-A6A2-39A8994032F4}"/>
    <cellStyle name="20% - Accent1 3 5" xfId="996" xr:uid="{B980B842-D8D0-49AB-8621-83972B816DB1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2 2 2" xfId="1481" xr:uid="{0687C0D6-885E-45C2-B952-0B319C5CCEDC}"/>
    <cellStyle name="20% - Accent1 4 2 3" xfId="1001" xr:uid="{8D1D1B32-2D12-446A-81CD-4EB2124777CA}"/>
    <cellStyle name="20% - Accent1 4 3" xfId="34" xr:uid="{96B4F023-C39D-4BA4-B1AB-3661D47C75B8}"/>
    <cellStyle name="20% - Accent1 4 3 2" xfId="1480" xr:uid="{927CE9E0-9CF1-4907-AE70-9B93379B6004}"/>
    <cellStyle name="20% - Accent1 4 4" xfId="1000" xr:uid="{6A40E61F-5261-4B5F-BC5A-D7E48C0A680F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2 2 2" xfId="1483" xr:uid="{626D7432-7980-481F-A87E-C5E70E8E610F}"/>
    <cellStyle name="20% - Accent1 5 2 3" xfId="1003" xr:uid="{4004CD8F-7274-4211-B429-28D94DAF8470}"/>
    <cellStyle name="20% - Accent1 5 3" xfId="38" xr:uid="{CEC706B5-4F10-4E7E-8B73-DE3981B3F7BC}"/>
    <cellStyle name="20% - Accent1 5 3 2" xfId="1482" xr:uid="{06067F49-A00C-4018-B41E-0E6212FFA6E7}"/>
    <cellStyle name="20% - Accent1 5 4" xfId="1002" xr:uid="{5326030C-1741-45B0-AC82-AD537306E976}"/>
    <cellStyle name="20% - Accent1 6" xfId="39" xr:uid="{842F35D3-FF51-4E2E-BAE7-84DCDBA2CF4E}"/>
    <cellStyle name="20% - Accent1 6 2" xfId="40" xr:uid="{1F023914-F1E2-4747-8E4F-A7D8DCEE6E25}"/>
    <cellStyle name="20% - Accent1 6 2 2" xfId="1484" xr:uid="{43420517-046E-4810-B13C-7926D7CE9212}"/>
    <cellStyle name="20% - Accent1 6 3" xfId="1004" xr:uid="{EFFBE516-3481-4DDB-89FC-924DEDCE246F}"/>
    <cellStyle name="20% - Accent1 7" xfId="41" xr:uid="{6F00EB95-F44A-4E02-A4A2-66BF32EF93D0}"/>
    <cellStyle name="20% - Accent1 7 2" xfId="42" xr:uid="{086D3584-1284-4CDB-951C-0AF0F7898BCE}"/>
    <cellStyle name="20% - Accent1 7 2 2" xfId="1485" xr:uid="{7C04CE06-047E-4132-82D6-52FF573E8A8B}"/>
    <cellStyle name="20% - Accent1 7 3" xfId="1005" xr:uid="{637F7711-657B-4FBB-B813-EEADA6606DD5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2 2 2" xfId="1489" xr:uid="{882F65F5-EE20-48AB-ACFC-E9986FB528B5}"/>
    <cellStyle name="20% - Accent2 2 2 2 2 3" xfId="1009" xr:uid="{3A5D79BF-5D51-4F4F-94BB-395E5A148D3C}"/>
    <cellStyle name="20% - Accent2 2 2 2 3" xfId="48" xr:uid="{7244480A-65E0-4EA4-9387-F45579C204D5}"/>
    <cellStyle name="20% - Accent2 2 2 2 3 2" xfId="1488" xr:uid="{CB9D9794-094C-4A09-89EA-D0A286F60D59}"/>
    <cellStyle name="20% - Accent2 2 2 2 4" xfId="1008" xr:uid="{59E28ED2-CE8B-4FCD-82E6-D45DE06EADE4}"/>
    <cellStyle name="20% - Accent2 2 2 3" xfId="49" xr:uid="{DDF33C4C-23FD-44C0-85CA-CAE1ED3FEC71}"/>
    <cellStyle name="20% - Accent2 2 2 3 2" xfId="50" xr:uid="{8B11CEA3-28DE-4658-A806-AD36D8417B14}"/>
    <cellStyle name="20% - Accent2 2 2 3 2 2" xfId="1490" xr:uid="{E278BD2C-3805-44D0-8046-68F73395037B}"/>
    <cellStyle name="20% - Accent2 2 2 3 3" xfId="1010" xr:uid="{5D36F24D-EC05-4759-BC73-79484C88AC4B}"/>
    <cellStyle name="20% - Accent2 2 2 4" xfId="51" xr:uid="{B7FF2C2D-815B-41A8-8B42-4DB583DB47A2}"/>
    <cellStyle name="20% - Accent2 2 2 4 2" xfId="1487" xr:uid="{FDFDCB50-B021-4C7F-BDCC-06FD6FC4F691}"/>
    <cellStyle name="20% - Accent2 2 2 5" xfId="1007" xr:uid="{9DC91199-ABCE-4856-A9AC-00CEF27D0FDB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2 2 2" xfId="1492" xr:uid="{382892CF-43E0-4490-883B-722D364A5E7C}"/>
    <cellStyle name="20% - Accent2 2 3 2 3" xfId="1012" xr:uid="{8C59DB9B-EB08-43ED-A99C-9DDF6BDB9C8A}"/>
    <cellStyle name="20% - Accent2 2 3 3" xfId="55" xr:uid="{95AE32F4-8DDA-4B1D-9212-7506CA167704}"/>
    <cellStyle name="20% - Accent2 2 3 3 2" xfId="1491" xr:uid="{022A8BFF-A511-4C42-8022-37ACA4E689FE}"/>
    <cellStyle name="20% - Accent2 2 3 4" xfId="1011" xr:uid="{C32C5C74-8FE4-4818-A950-5069FB853DF8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2 2 2" xfId="1494" xr:uid="{FF5836C5-8DFD-44C1-B3FF-D70508766F37}"/>
    <cellStyle name="20% - Accent2 2 4 2 3" xfId="1014" xr:uid="{F9D27FE9-EDF6-492D-B5EC-0873441F6D2D}"/>
    <cellStyle name="20% - Accent2 2 4 3" xfId="59" xr:uid="{C213FAFE-5142-445B-BA47-88BF4FE7D849}"/>
    <cellStyle name="20% - Accent2 2 4 3 2" xfId="1493" xr:uid="{5946DAC3-0B85-46BA-A060-3207F98959C9}"/>
    <cellStyle name="20% - Accent2 2 4 4" xfId="1013" xr:uid="{006DA833-31F2-4374-BD3C-8A76D9311B7C}"/>
    <cellStyle name="20% - Accent2 2 5" xfId="60" xr:uid="{50F9AD3F-06F7-499E-B5B2-DBE13CEA8349}"/>
    <cellStyle name="20% - Accent2 2 5 2" xfId="61" xr:uid="{033CC59D-B5E7-4060-8CA4-72033EBE92CF}"/>
    <cellStyle name="20% - Accent2 2 5 2 2" xfId="1495" xr:uid="{BBAD7E44-944C-4D70-B35E-45F761FAB8C1}"/>
    <cellStyle name="20% - Accent2 2 5 3" xfId="1015" xr:uid="{1C35B0F7-9C1B-417E-95B8-DA99A1F5E67A}"/>
    <cellStyle name="20% - Accent2 2 6" xfId="62" xr:uid="{0F43AF63-D2E8-4CA8-8F99-70A3DA69682F}"/>
    <cellStyle name="20% - Accent2 2 6 2" xfId="63" xr:uid="{398F51DF-FA74-4B59-8C4F-F922359FEF55}"/>
    <cellStyle name="20% - Accent2 2 6 2 2" xfId="1496" xr:uid="{AC79CA58-09D3-42B9-9E37-6C79059F1616}"/>
    <cellStyle name="20% - Accent2 2 6 3" xfId="1016" xr:uid="{D19A69A2-A903-4343-A03E-242A51F16068}"/>
    <cellStyle name="20% - Accent2 2 7" xfId="64" xr:uid="{95D3EA1B-DB6B-4696-A849-D90133B1255C}"/>
    <cellStyle name="20% - Accent2 2 7 2" xfId="1486" xr:uid="{9C6BF89F-5D17-4691-9572-8F4965A93896}"/>
    <cellStyle name="20% - Accent2 2 8" xfId="1006" xr:uid="{27EF362F-4C68-4B5D-BBB8-0DCB1CFE5F8A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2 2 2" xfId="1499" xr:uid="{F78722B5-355A-4402-8338-5515E672A6E7}"/>
    <cellStyle name="20% - Accent2 3 2 2 3" xfId="1019" xr:uid="{F84C6095-8C5D-4B34-B13E-A5F548990CA5}"/>
    <cellStyle name="20% - Accent2 3 2 3" xfId="69" xr:uid="{52C6F2E7-8514-4A46-8C05-0D0F608B75F9}"/>
    <cellStyle name="20% - Accent2 3 2 3 2" xfId="1498" xr:uid="{51558E46-6DAE-47C5-AF6F-12D4BDFF99E9}"/>
    <cellStyle name="20% - Accent2 3 2 4" xfId="1018" xr:uid="{07034B3B-1CC1-40B5-B784-DB285F4E3834}"/>
    <cellStyle name="20% - Accent2 3 3" xfId="70" xr:uid="{1491CE4D-5C03-4F94-AE3D-DBA968D0D958}"/>
    <cellStyle name="20% - Accent2 3 3 2" xfId="71" xr:uid="{C329CA93-655B-4FB1-96B3-6F5EB0163AE4}"/>
    <cellStyle name="20% - Accent2 3 3 2 2" xfId="1500" xr:uid="{D6E01A58-FE42-49BC-91CE-7757AECC0072}"/>
    <cellStyle name="20% - Accent2 3 3 3" xfId="1020" xr:uid="{02D1ECA9-4372-4F8E-A9D8-79AAC5B77AFA}"/>
    <cellStyle name="20% - Accent2 3 4" xfId="72" xr:uid="{DC7E5E7B-1789-4A23-960D-9A98ACD9779D}"/>
    <cellStyle name="20% - Accent2 3 4 2" xfId="1497" xr:uid="{F459081F-AED9-434E-9DA2-73B10251289B}"/>
    <cellStyle name="20% - Accent2 3 5" xfId="1017" xr:uid="{F461F6D5-E221-4EC7-B1D0-0D45A1DEDE69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2 2 2" xfId="1502" xr:uid="{08C6C65B-8915-4638-8161-5EE18A5782A0}"/>
    <cellStyle name="20% - Accent2 4 2 3" xfId="1022" xr:uid="{5CA18B73-001D-4F00-9E92-F5020394A1A1}"/>
    <cellStyle name="20% - Accent2 4 3" xfId="76" xr:uid="{64D18BD1-190F-4D3F-9F0E-F5C4930C8057}"/>
    <cellStyle name="20% - Accent2 4 3 2" xfId="1501" xr:uid="{A325574B-471C-4186-B0A1-BBB92BBEDF6A}"/>
    <cellStyle name="20% - Accent2 4 4" xfId="1021" xr:uid="{61ADEB18-6137-405F-87B4-50227CFC5872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2 2 2" xfId="1504" xr:uid="{2D061CAA-2C7C-4707-B11B-E59B33B53CFE}"/>
    <cellStyle name="20% - Accent2 5 2 3" xfId="1024" xr:uid="{6CB72C09-C3B9-4699-91F0-EB4551191FD9}"/>
    <cellStyle name="20% - Accent2 5 3" xfId="80" xr:uid="{7D4E7CFD-BC5D-43BD-A4E3-FB3118B12FD5}"/>
    <cellStyle name="20% - Accent2 5 3 2" xfId="1503" xr:uid="{6B349BEB-C443-41D6-81E0-E8A82F8BAC7C}"/>
    <cellStyle name="20% - Accent2 5 4" xfId="1023" xr:uid="{82653505-818E-46D7-A964-2D8D5B7C786C}"/>
    <cellStyle name="20% - Accent2 6" xfId="81" xr:uid="{22237C09-BE89-4E4F-8E35-32B2192A6E41}"/>
    <cellStyle name="20% - Accent2 6 2" xfId="82" xr:uid="{43D901A5-C3C5-47F2-80AB-DAAA3E3E7EA2}"/>
    <cellStyle name="20% - Accent2 6 2 2" xfId="1505" xr:uid="{92FC4CBF-2604-4B51-81D6-4AF17F4C2620}"/>
    <cellStyle name="20% - Accent2 6 3" xfId="1025" xr:uid="{B9CEAD07-197C-43EE-B544-2B2D52B9BAED}"/>
    <cellStyle name="20% - Accent2 7" xfId="83" xr:uid="{E967E575-DDD1-416D-B2C6-DD2EE53D1FD7}"/>
    <cellStyle name="20% - Accent2 7 2" xfId="84" xr:uid="{A2970169-0F62-4ACA-AF43-831E258D563F}"/>
    <cellStyle name="20% - Accent2 7 2 2" xfId="1506" xr:uid="{3EB3EAF5-61B7-4BA1-B66B-C19D9AE13C03}"/>
    <cellStyle name="20% - Accent2 7 3" xfId="1026" xr:uid="{5307D957-53E9-4BD8-9FFD-98C3C3AEB29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2 2 2" xfId="1510" xr:uid="{87E82EED-5451-48AC-B667-4873BECB578D}"/>
    <cellStyle name="20% - Accent3 2 2 2 2 3" xfId="1030" xr:uid="{A3C7412C-F91A-4A8C-947D-DBAB285ADD71}"/>
    <cellStyle name="20% - Accent3 2 2 2 3" xfId="90" xr:uid="{B7125913-5576-41E4-AC0B-86ABB0911581}"/>
    <cellStyle name="20% - Accent3 2 2 2 3 2" xfId="1509" xr:uid="{130FE83D-D396-44AA-B114-95AFC3BCB0BB}"/>
    <cellStyle name="20% - Accent3 2 2 2 4" xfId="1029" xr:uid="{8D23A078-EAC6-40B6-B5FE-5ACD3109651E}"/>
    <cellStyle name="20% - Accent3 2 2 3" xfId="91" xr:uid="{10A9E037-A1B2-408E-AFEA-D065DC60D38C}"/>
    <cellStyle name="20% - Accent3 2 2 3 2" xfId="92" xr:uid="{0F0EB2F4-F9C3-42F6-8151-9D1F230EE4B5}"/>
    <cellStyle name="20% - Accent3 2 2 3 2 2" xfId="1511" xr:uid="{A81AF8FD-DC9E-46C0-87B3-D74882906FB8}"/>
    <cellStyle name="20% - Accent3 2 2 3 3" xfId="1031" xr:uid="{2C2CD5C7-D3B0-49F1-B8E2-17F757F7C635}"/>
    <cellStyle name="20% - Accent3 2 2 4" xfId="93" xr:uid="{DD2ECE43-93A4-4ADA-A8B0-DA2E2E088019}"/>
    <cellStyle name="20% - Accent3 2 2 4 2" xfId="1508" xr:uid="{1B2605A6-1BEE-4F44-9880-36E4537D0A96}"/>
    <cellStyle name="20% - Accent3 2 2 5" xfId="1028" xr:uid="{02362475-DB30-4C16-A59B-2C06EF525313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2 2 2" xfId="1513" xr:uid="{F42F6151-4076-41C3-842C-944406C03423}"/>
    <cellStyle name="20% - Accent3 2 3 2 3" xfId="1033" xr:uid="{1F7B8B72-37C4-45AB-A082-25DF94BFBC6D}"/>
    <cellStyle name="20% - Accent3 2 3 3" xfId="97" xr:uid="{B4590507-E60C-41FD-B818-3574350D107D}"/>
    <cellStyle name="20% - Accent3 2 3 3 2" xfId="1512" xr:uid="{8F1700C7-C1EF-41AF-B903-89E812482885}"/>
    <cellStyle name="20% - Accent3 2 3 4" xfId="1032" xr:uid="{8A782D6E-DE20-49BD-AD12-8F321C13FA3F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2 2 2" xfId="1515" xr:uid="{4A5C1574-BABE-459A-916F-CADD31B70395}"/>
    <cellStyle name="20% - Accent3 2 4 2 3" xfId="1035" xr:uid="{78641DE3-A85B-42C9-8884-84CB07E31051}"/>
    <cellStyle name="20% - Accent3 2 4 3" xfId="101" xr:uid="{826CE6AF-95AD-4615-85DB-C319CD372777}"/>
    <cellStyle name="20% - Accent3 2 4 3 2" xfId="1514" xr:uid="{613D7BA9-D75D-4420-AAEE-53B87B013B5E}"/>
    <cellStyle name="20% - Accent3 2 4 4" xfId="1034" xr:uid="{284CA99B-37B0-49E0-BAC1-AB90C2487B74}"/>
    <cellStyle name="20% - Accent3 2 5" xfId="102" xr:uid="{4099871A-0779-4E7E-83E9-B7F9ED2E58CA}"/>
    <cellStyle name="20% - Accent3 2 5 2" xfId="103" xr:uid="{B3BC5D0B-BC38-448D-9423-F584A89AEC4B}"/>
    <cellStyle name="20% - Accent3 2 5 2 2" xfId="1516" xr:uid="{6D0BBB3D-DEE3-4FEB-B402-0C4E0694AF8A}"/>
    <cellStyle name="20% - Accent3 2 5 3" xfId="1036" xr:uid="{3E9D6DAA-EE85-4DBB-8E0C-32C22E232D42}"/>
    <cellStyle name="20% - Accent3 2 6" xfId="104" xr:uid="{3DFCD6B4-4223-4D84-BE4D-F61DF549F95B}"/>
    <cellStyle name="20% - Accent3 2 6 2" xfId="105" xr:uid="{243FC673-335E-49CE-B62B-9EB7812BE798}"/>
    <cellStyle name="20% - Accent3 2 6 2 2" xfId="1517" xr:uid="{73888099-5751-49D8-9811-17FD9F18CE7D}"/>
    <cellStyle name="20% - Accent3 2 6 3" xfId="1037" xr:uid="{EEABA744-0471-43C9-A4E9-4A19AD37E146}"/>
    <cellStyle name="20% - Accent3 2 7" xfId="106" xr:uid="{DF7D5641-1181-4297-B5BC-0093C49A119F}"/>
    <cellStyle name="20% - Accent3 2 7 2" xfId="1507" xr:uid="{B8695CCE-4CEB-43A0-BB44-939207BE9311}"/>
    <cellStyle name="20% - Accent3 2 8" xfId="1027" xr:uid="{99E1265A-8440-43B1-9527-11CE8E5A8D76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2 2 2" xfId="1520" xr:uid="{3677BBDE-6F9C-4C19-8240-2E1C2781D462}"/>
    <cellStyle name="20% - Accent3 3 2 2 3" xfId="1040" xr:uid="{BE90B51C-A8D8-44BA-8CF4-EB938D7E6550}"/>
    <cellStyle name="20% - Accent3 3 2 3" xfId="111" xr:uid="{153224D8-4C0E-4CD5-96EF-05BD44E1B201}"/>
    <cellStyle name="20% - Accent3 3 2 3 2" xfId="1519" xr:uid="{F8B219D1-BE23-4E34-82A4-E82FD6ADDF54}"/>
    <cellStyle name="20% - Accent3 3 2 4" xfId="1039" xr:uid="{673CFC83-5771-44CD-87E3-26B26AA4B21D}"/>
    <cellStyle name="20% - Accent3 3 3" xfId="112" xr:uid="{B9CD084E-C0ED-4B83-A0CE-52ABE7B0A06E}"/>
    <cellStyle name="20% - Accent3 3 3 2" xfId="113" xr:uid="{038D385C-4F44-4FEF-BDF9-831303BAAC81}"/>
    <cellStyle name="20% - Accent3 3 3 2 2" xfId="1521" xr:uid="{E3E1E300-6767-4041-8366-3FE916A6E1B9}"/>
    <cellStyle name="20% - Accent3 3 3 3" xfId="1041" xr:uid="{E2261EB3-5F6D-4EEC-BF0C-A26CA4382BC0}"/>
    <cellStyle name="20% - Accent3 3 4" xfId="114" xr:uid="{A5D50AF0-3C74-4E64-85A8-EED6DB808E5A}"/>
    <cellStyle name="20% - Accent3 3 4 2" xfId="1518" xr:uid="{7D181D50-2B80-4E8E-8233-F4F31CCE9D3D}"/>
    <cellStyle name="20% - Accent3 3 5" xfId="1038" xr:uid="{0C1C66AB-EBF9-40B9-A97F-04BF33021C91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2 2 2" xfId="1523" xr:uid="{B79EE62E-083A-408A-B97E-37C2AE553265}"/>
    <cellStyle name="20% - Accent3 4 2 3" xfId="1043" xr:uid="{36320D7C-5D21-48F2-97D0-F8FD64F7CD29}"/>
    <cellStyle name="20% - Accent3 4 3" xfId="118" xr:uid="{5C026BCF-5367-44D4-8FC1-75F6D18E8A62}"/>
    <cellStyle name="20% - Accent3 4 3 2" xfId="1522" xr:uid="{682A3B26-9FF1-4FCE-A4C3-C0DEEA86F7DC}"/>
    <cellStyle name="20% - Accent3 4 4" xfId="1042" xr:uid="{535E7C58-4A91-4E2C-AFE2-74687A1FEBD4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2 2 2" xfId="1525" xr:uid="{FB561214-F6F1-4B4C-8A8A-745C745B5CB8}"/>
    <cellStyle name="20% - Accent3 5 2 3" xfId="1045" xr:uid="{C050850E-FF52-400A-93F0-20BABC707F39}"/>
    <cellStyle name="20% - Accent3 5 3" xfId="122" xr:uid="{1E91EA4A-E022-44D7-86A9-A79352E38091}"/>
    <cellStyle name="20% - Accent3 5 3 2" xfId="1524" xr:uid="{AD597247-360D-4422-9B03-AC4A4BF10BEC}"/>
    <cellStyle name="20% - Accent3 5 4" xfId="1044" xr:uid="{E05B8334-8EA8-42CA-8D9B-53DBB0BF9C9F}"/>
    <cellStyle name="20% - Accent3 6" xfId="123" xr:uid="{9276889E-8E59-4273-A464-A8AE33988C93}"/>
    <cellStyle name="20% - Accent3 6 2" xfId="124" xr:uid="{04EDD7CF-27B9-4D34-B71B-227C5BC5C838}"/>
    <cellStyle name="20% - Accent3 6 2 2" xfId="1526" xr:uid="{2746C403-7495-4B29-871D-94F6D3FDB112}"/>
    <cellStyle name="20% - Accent3 6 3" xfId="1046" xr:uid="{E95A62BA-0F8C-401C-B15D-C2C8C4EE2EA1}"/>
    <cellStyle name="20% - Accent3 7" xfId="125" xr:uid="{3AECE89B-3D1C-4B37-9CB3-5E13CAC0B49C}"/>
    <cellStyle name="20% - Accent3 7 2" xfId="126" xr:uid="{D34F51AF-A0AE-4C9D-90A6-BEC693580D29}"/>
    <cellStyle name="20% - Accent3 7 2 2" xfId="1527" xr:uid="{BAE8B3E0-4C91-45F9-88AD-2EC4AC21E0D9}"/>
    <cellStyle name="20% - Accent3 7 3" xfId="1047" xr:uid="{41FD67F7-1B4C-473E-8D03-0445E1ABF3B6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2 2 2" xfId="1531" xr:uid="{4CC87868-0C27-4EF6-BCC3-9C7A6D569BD7}"/>
    <cellStyle name="20% - Accent4 2 2 2 2 3" xfId="1051" xr:uid="{E206B420-61F4-4B46-90C7-7F1C3E077E53}"/>
    <cellStyle name="20% - Accent4 2 2 2 3" xfId="132" xr:uid="{6BF44937-4509-40C1-B364-2E1132A4C706}"/>
    <cellStyle name="20% - Accent4 2 2 2 3 2" xfId="1530" xr:uid="{98F2A557-4BE4-4568-8CD4-A92F402BDE0E}"/>
    <cellStyle name="20% - Accent4 2 2 2 4" xfId="1050" xr:uid="{7EE5C61B-CAAC-4E23-B5A3-8F56F61A3D25}"/>
    <cellStyle name="20% - Accent4 2 2 3" xfId="133" xr:uid="{3BBC5F0E-CADD-444A-8D75-ED294FCF82A9}"/>
    <cellStyle name="20% - Accent4 2 2 3 2" xfId="134" xr:uid="{B805CBE9-9F10-4E7A-9595-90643D01085C}"/>
    <cellStyle name="20% - Accent4 2 2 3 2 2" xfId="1532" xr:uid="{1B01DB94-1F13-4C31-8A61-D5817A63BA92}"/>
    <cellStyle name="20% - Accent4 2 2 3 3" xfId="1052" xr:uid="{A05C2587-374F-4191-B033-37D751EB1AB1}"/>
    <cellStyle name="20% - Accent4 2 2 4" xfId="135" xr:uid="{EAEECCD9-D7BC-4127-B19B-536027F0B459}"/>
    <cellStyle name="20% - Accent4 2 2 4 2" xfId="1529" xr:uid="{1D7F5744-0784-41E0-A54A-46DE8E454C59}"/>
    <cellStyle name="20% - Accent4 2 2 5" xfId="1049" xr:uid="{F02395A4-88BB-48D6-88F5-E5D03DC465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2 2 2" xfId="1534" xr:uid="{8ABC79D1-AF17-4A24-9223-1E88614385A1}"/>
    <cellStyle name="20% - Accent4 2 3 2 3" xfId="1054" xr:uid="{8EB9B6FF-E567-42FF-83E0-FED9E7E00E0B}"/>
    <cellStyle name="20% - Accent4 2 3 3" xfId="139" xr:uid="{65479BCD-170C-429D-B21C-9343CE2D0078}"/>
    <cellStyle name="20% - Accent4 2 3 3 2" xfId="1533" xr:uid="{C109995B-4D86-467B-935F-374659935511}"/>
    <cellStyle name="20% - Accent4 2 3 4" xfId="1053" xr:uid="{632BD4C3-206A-4412-A7A1-C7579E39CD6D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2 2 2" xfId="1536" xr:uid="{3F442210-57BE-44B6-9D79-832DEB9A86B2}"/>
    <cellStyle name="20% - Accent4 2 4 2 3" xfId="1056" xr:uid="{5D21F00E-F87E-4663-AF20-7DF2E776A75A}"/>
    <cellStyle name="20% - Accent4 2 4 3" xfId="143" xr:uid="{96F15470-D07F-447B-A7AE-C39A098825C5}"/>
    <cellStyle name="20% - Accent4 2 4 3 2" xfId="1535" xr:uid="{1C236EE5-C6DD-4185-8B3B-F1E33490B875}"/>
    <cellStyle name="20% - Accent4 2 4 4" xfId="1055" xr:uid="{71F8C08E-1636-419E-8810-E264C1158DF2}"/>
    <cellStyle name="20% - Accent4 2 5" xfId="144" xr:uid="{2361583A-9289-4407-8AE8-2A4DF52DD5A4}"/>
    <cellStyle name="20% - Accent4 2 5 2" xfId="145" xr:uid="{7C5F27C5-55BE-4CCD-9A42-8BA5FE41A663}"/>
    <cellStyle name="20% - Accent4 2 5 2 2" xfId="1537" xr:uid="{5C1D15CD-FE9D-4ACE-AF4C-71EAA5DC2111}"/>
    <cellStyle name="20% - Accent4 2 5 3" xfId="1057" xr:uid="{98FE0129-0C55-4825-96A1-0C013B5701E2}"/>
    <cellStyle name="20% - Accent4 2 6" xfId="146" xr:uid="{B7D85DAD-B7BE-4963-BF99-C08500D024D1}"/>
    <cellStyle name="20% - Accent4 2 6 2" xfId="147" xr:uid="{CD9F1B37-5784-4AC4-8F0D-9FC258AF452E}"/>
    <cellStyle name="20% - Accent4 2 6 2 2" xfId="1538" xr:uid="{5CD53E23-FA01-49F7-95E9-D70969E49716}"/>
    <cellStyle name="20% - Accent4 2 6 3" xfId="1058" xr:uid="{8F1C8585-06B1-4469-980B-91B71D4E1E09}"/>
    <cellStyle name="20% - Accent4 2 7" xfId="148" xr:uid="{13D27386-34CB-424C-BA0C-3D688808ED93}"/>
    <cellStyle name="20% - Accent4 2 7 2" xfId="1528" xr:uid="{F8F6C579-1DEC-4260-B6AB-9BB39D5956CF}"/>
    <cellStyle name="20% - Accent4 2 8" xfId="1048" xr:uid="{C7007F80-773A-4300-8FA8-1439B538DE32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2 2 2" xfId="1541" xr:uid="{55815E61-3303-4897-853F-92C6F2E1C3C4}"/>
    <cellStyle name="20% - Accent4 3 2 2 3" xfId="1061" xr:uid="{7155E3DF-F57C-4C67-97C9-A10A2BCA8340}"/>
    <cellStyle name="20% - Accent4 3 2 3" xfId="153" xr:uid="{D1EC1766-09BC-4965-BC68-547AF19AC6E3}"/>
    <cellStyle name="20% - Accent4 3 2 3 2" xfId="1540" xr:uid="{A73E13E2-12BE-4FDB-B23D-F8231F0A171C}"/>
    <cellStyle name="20% - Accent4 3 2 4" xfId="1060" xr:uid="{DCE173C3-0ECA-43FD-A7F8-79F88692D499}"/>
    <cellStyle name="20% - Accent4 3 3" xfId="154" xr:uid="{BD53A6F4-6246-4A40-8E09-3116F6D7607E}"/>
    <cellStyle name="20% - Accent4 3 3 2" xfId="155" xr:uid="{04B5C08A-9BF6-4A73-B132-630C4CF3A406}"/>
    <cellStyle name="20% - Accent4 3 3 2 2" xfId="1542" xr:uid="{D744DE84-C690-4BA4-84A8-E6B85CACB585}"/>
    <cellStyle name="20% - Accent4 3 3 3" xfId="1062" xr:uid="{ECEAF8C1-0C65-4CF3-921C-45D7A05578EC}"/>
    <cellStyle name="20% - Accent4 3 4" xfId="156" xr:uid="{6AD688DC-1241-44F8-88F5-FB0F738D0BB4}"/>
    <cellStyle name="20% - Accent4 3 4 2" xfId="1539" xr:uid="{263A694B-EA3F-414D-9C33-8F14FDE55648}"/>
    <cellStyle name="20% - Accent4 3 5" xfId="1059" xr:uid="{A67A85DE-D67C-40E5-B20B-240245CF59C0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2 2 2" xfId="1544" xr:uid="{7418108A-FBAA-4D78-B1E7-E388FF23795A}"/>
    <cellStyle name="20% - Accent4 4 2 3" xfId="1064" xr:uid="{6A8E2410-8594-458F-A5CA-34FB2BCE9D0C}"/>
    <cellStyle name="20% - Accent4 4 3" xfId="160" xr:uid="{8468E94A-49EF-4D76-B755-9667CA20DFD4}"/>
    <cellStyle name="20% - Accent4 4 3 2" xfId="1543" xr:uid="{5C8BDF96-AAC6-4715-A101-A60D44FD0212}"/>
    <cellStyle name="20% - Accent4 4 4" xfId="1063" xr:uid="{B8680310-B399-48CF-8A45-50173BA464D0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2 2 2" xfId="1546" xr:uid="{81E4EE1B-A29F-4600-84CA-AFAAB10B9D4C}"/>
    <cellStyle name="20% - Accent4 5 2 3" xfId="1066" xr:uid="{A973B150-92F3-4D06-AD8D-4B829020C05D}"/>
    <cellStyle name="20% - Accent4 5 3" xfId="164" xr:uid="{36A8BD4A-1F35-40FD-9630-854D3A3E164E}"/>
    <cellStyle name="20% - Accent4 5 3 2" xfId="1545" xr:uid="{7E3CD804-3A1D-48A7-BC74-B67DA63B905D}"/>
    <cellStyle name="20% - Accent4 5 4" xfId="1065" xr:uid="{C9CDCB04-BBED-4DAC-865B-9A975D913640}"/>
    <cellStyle name="20% - Accent4 6" xfId="165" xr:uid="{7C12A55B-0156-41AD-AC65-AB142561D03F}"/>
    <cellStyle name="20% - Accent4 6 2" xfId="166" xr:uid="{5757D283-FAE5-439F-B3D9-AF1B42CAD711}"/>
    <cellStyle name="20% - Accent4 6 2 2" xfId="1547" xr:uid="{81DFC303-6632-4604-8135-C14C4A8178E0}"/>
    <cellStyle name="20% - Accent4 6 3" xfId="1067" xr:uid="{2FDF0F53-0484-468E-9ACE-5C052FC05376}"/>
    <cellStyle name="20% - Accent4 7" xfId="167" xr:uid="{383F3CBF-C2A4-4980-97D2-65758AF9B8FA}"/>
    <cellStyle name="20% - Accent4 7 2" xfId="168" xr:uid="{EE6224D7-EC37-46FC-90EA-9F50E45172AC}"/>
    <cellStyle name="20% - Accent4 7 2 2" xfId="1548" xr:uid="{B6A455F2-0BA0-447C-BEC4-680FBB9860AF}"/>
    <cellStyle name="20% - Accent4 7 3" xfId="1068" xr:uid="{A9D48D88-A924-45F5-94C7-622C82E4416A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2 2 2" xfId="1552" xr:uid="{D6C63427-ED7C-4DAA-A9D6-4FF1A852C6C7}"/>
    <cellStyle name="20% - Accent5 2 2 2 2 3" xfId="1072" xr:uid="{2D868404-79D8-4235-86A1-678C3C14EEBB}"/>
    <cellStyle name="20% - Accent5 2 2 2 3" xfId="174" xr:uid="{6BD9DC75-5558-4D03-9656-3564A97EB146}"/>
    <cellStyle name="20% - Accent5 2 2 2 3 2" xfId="1551" xr:uid="{38FC0AED-2887-40DA-8302-8D0323044311}"/>
    <cellStyle name="20% - Accent5 2 2 2 4" xfId="1071" xr:uid="{87AE277E-52E8-4669-80FE-C05700F93A03}"/>
    <cellStyle name="20% - Accent5 2 2 3" xfId="175" xr:uid="{FC602D45-3507-49FB-A1DE-E29FF75FB002}"/>
    <cellStyle name="20% - Accent5 2 2 3 2" xfId="176" xr:uid="{58A9FF09-4DD4-45B7-8832-17325360A466}"/>
    <cellStyle name="20% - Accent5 2 2 3 2 2" xfId="1553" xr:uid="{DD0CE065-EDE4-44CA-B517-250100737622}"/>
    <cellStyle name="20% - Accent5 2 2 3 3" xfId="1073" xr:uid="{4E3CECE8-955A-4668-B839-97F57AEB6272}"/>
    <cellStyle name="20% - Accent5 2 2 4" xfId="177" xr:uid="{CC587974-EAD5-43DB-87E1-209399EAF932}"/>
    <cellStyle name="20% - Accent5 2 2 4 2" xfId="1550" xr:uid="{82E4B269-92F2-4615-8ECC-632DFD6FC8DF}"/>
    <cellStyle name="20% - Accent5 2 2 5" xfId="1070" xr:uid="{E040A7EF-7BB6-425E-83D9-6F383C5C149B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2 2 2" xfId="1555" xr:uid="{8C4810A4-2894-4F84-8191-A3BE7824ECF8}"/>
    <cellStyle name="20% - Accent5 2 3 2 3" xfId="1075" xr:uid="{60CE972C-50E4-497D-9B8E-09325012C309}"/>
    <cellStyle name="20% - Accent5 2 3 3" xfId="181" xr:uid="{C5C6DFE8-57D9-4522-ACCD-834E7BF49FF5}"/>
    <cellStyle name="20% - Accent5 2 3 3 2" xfId="1554" xr:uid="{1147B51C-22E7-439F-8676-0FAFC8A87BA4}"/>
    <cellStyle name="20% - Accent5 2 3 4" xfId="1074" xr:uid="{25A5E045-500A-4DBA-BDDF-3D8D9763C5EA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2 2 2" xfId="1557" xr:uid="{A5052B71-6F8C-45E8-87FE-7390C184DC96}"/>
    <cellStyle name="20% - Accent5 2 4 2 3" xfId="1077" xr:uid="{A550C907-E0C4-4799-B100-065EA2F3EC19}"/>
    <cellStyle name="20% - Accent5 2 4 3" xfId="185" xr:uid="{1CA06B35-E07A-46C3-A518-259C1FBC3122}"/>
    <cellStyle name="20% - Accent5 2 4 3 2" xfId="1556" xr:uid="{FA39A9EB-A34E-45CC-9C31-BFF9A184124E}"/>
    <cellStyle name="20% - Accent5 2 4 4" xfId="1076" xr:uid="{5C6EF843-F87E-46CE-82DA-3C1FCA23D467}"/>
    <cellStyle name="20% - Accent5 2 5" xfId="186" xr:uid="{791FC132-8C16-4823-A457-7BE811B53C9E}"/>
    <cellStyle name="20% - Accent5 2 5 2" xfId="187" xr:uid="{972653D4-B8BE-4089-8089-90E5B01D5566}"/>
    <cellStyle name="20% - Accent5 2 5 2 2" xfId="1558" xr:uid="{D6656CB5-C297-447B-AED2-F27816611145}"/>
    <cellStyle name="20% - Accent5 2 5 3" xfId="1078" xr:uid="{3D706729-3447-4F25-AADC-2C6CF1685CBE}"/>
    <cellStyle name="20% - Accent5 2 6" xfId="188" xr:uid="{1ADAD278-6136-4846-9E71-45A9ABA8D9AC}"/>
    <cellStyle name="20% - Accent5 2 6 2" xfId="189" xr:uid="{22356EAA-C913-4C5C-8383-8FE0DCD55975}"/>
    <cellStyle name="20% - Accent5 2 6 2 2" xfId="1559" xr:uid="{BA92B5E9-1323-4DF4-BA21-6D6DA14160D9}"/>
    <cellStyle name="20% - Accent5 2 6 3" xfId="1079" xr:uid="{E11DDFD8-AFD4-47E5-9BAE-D23C592C037C}"/>
    <cellStyle name="20% - Accent5 2 7" xfId="190" xr:uid="{55BC07F6-2D33-47D2-9F6F-735001AC9F99}"/>
    <cellStyle name="20% - Accent5 2 7 2" xfId="1549" xr:uid="{1060234A-D0D3-4D73-8908-D3F7E32CB79C}"/>
    <cellStyle name="20% - Accent5 2 8" xfId="1069" xr:uid="{911C9C1C-E33C-4226-9B27-9B12333C0E07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2 2 2" xfId="1562" xr:uid="{5AB15357-D935-4F09-96FE-938033871967}"/>
    <cellStyle name="20% - Accent5 3 2 2 3" xfId="1082" xr:uid="{872F9026-D265-41C0-A76F-958FE26A2261}"/>
    <cellStyle name="20% - Accent5 3 2 3" xfId="195" xr:uid="{DF45CF19-E2B1-4591-A3B9-E1E81E2B6FFB}"/>
    <cellStyle name="20% - Accent5 3 2 3 2" xfId="1561" xr:uid="{B8C73224-F338-4BC9-AEB7-1EE4F09F8853}"/>
    <cellStyle name="20% - Accent5 3 2 4" xfId="1081" xr:uid="{CFD70F7B-8542-45A8-BD2E-146A2D380C37}"/>
    <cellStyle name="20% - Accent5 3 3" xfId="196" xr:uid="{6802D7DE-4604-45E7-8B0A-6D995E754FF0}"/>
    <cellStyle name="20% - Accent5 3 3 2" xfId="197" xr:uid="{35D0C6B7-12E8-45AD-86F8-0F8FDBEB9312}"/>
    <cellStyle name="20% - Accent5 3 3 2 2" xfId="1563" xr:uid="{0E814C47-2375-4E62-B48C-BA3FBBD4E14F}"/>
    <cellStyle name="20% - Accent5 3 3 3" xfId="1083" xr:uid="{2A596E6B-9538-4679-B793-836DB70A4386}"/>
    <cellStyle name="20% - Accent5 3 4" xfId="198" xr:uid="{3A2C23E3-5098-4841-8620-60A4BC635EC2}"/>
    <cellStyle name="20% - Accent5 3 4 2" xfId="1560" xr:uid="{EACBBF32-ECE2-4C76-B095-20A56790EB71}"/>
    <cellStyle name="20% - Accent5 3 5" xfId="1080" xr:uid="{55AAD25D-DFE0-431D-B86D-876F68A43A85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2 2 2" xfId="1565" xr:uid="{A06DB88B-503C-4D33-AD52-FA19F59E8D49}"/>
    <cellStyle name="20% - Accent5 4 2 3" xfId="1085" xr:uid="{C87A3EEA-A712-40E0-87CC-3A7F7C2C2A78}"/>
    <cellStyle name="20% - Accent5 4 3" xfId="202" xr:uid="{27B5E4E5-5DD8-41B4-977D-6B7A14C31919}"/>
    <cellStyle name="20% - Accent5 4 3 2" xfId="1564" xr:uid="{64F88E6D-FD28-4DA1-8D3D-E059D8F5C901}"/>
    <cellStyle name="20% - Accent5 4 4" xfId="1084" xr:uid="{C27FA35B-0387-49C1-B9D8-67799C00AAFC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2 2 2" xfId="1567" xr:uid="{E04A260D-783A-4A51-AC30-0801CC429C26}"/>
    <cellStyle name="20% - Accent5 5 2 3" xfId="1087" xr:uid="{37B76176-F69C-48C6-AC26-F325DBF92896}"/>
    <cellStyle name="20% - Accent5 5 3" xfId="206" xr:uid="{15852968-FA1A-49AF-B363-04FFAEC8C114}"/>
    <cellStyle name="20% - Accent5 5 3 2" xfId="1566" xr:uid="{840EE4C8-B1F8-4832-9539-07B44269E2FD}"/>
    <cellStyle name="20% - Accent5 5 4" xfId="1086" xr:uid="{9A8A3CF2-147A-43AB-B73D-23016229BB68}"/>
    <cellStyle name="20% - Accent5 6" xfId="207" xr:uid="{3B347272-4A8E-4B5E-8E59-B018A1E8407A}"/>
    <cellStyle name="20% - Accent5 6 2" xfId="208" xr:uid="{E3FBC8CF-01A1-4BE8-98E0-E0F3F6C98ED5}"/>
    <cellStyle name="20% - Accent5 6 2 2" xfId="1568" xr:uid="{0FC3F371-49CA-49A1-8011-EF9FFC89B32B}"/>
    <cellStyle name="20% - Accent5 6 3" xfId="1088" xr:uid="{53E37192-4EE6-438A-AFD2-E59EEC905D99}"/>
    <cellStyle name="20% - Accent5 7" xfId="209" xr:uid="{D1A74165-20A5-412F-880E-1E3E12681512}"/>
    <cellStyle name="20% - Accent5 7 2" xfId="210" xr:uid="{95230AA6-5975-4556-9B67-C6DC9B99C511}"/>
    <cellStyle name="20% - Accent5 7 2 2" xfId="1569" xr:uid="{1D347A7B-5C3F-4B55-BEC3-E8D23A001E3F}"/>
    <cellStyle name="20% - Accent5 7 3" xfId="1089" xr:uid="{BABC1B47-BE95-47AC-AAE4-683BF3D82929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2 2 2" xfId="1573" xr:uid="{D51411D3-B479-460E-B566-417A5F06DD57}"/>
    <cellStyle name="20% - Accent6 2 2 2 2 3" xfId="1093" xr:uid="{FFC5589F-6E78-4F97-9EE3-8EA8A728D3F8}"/>
    <cellStyle name="20% - Accent6 2 2 2 3" xfId="216" xr:uid="{77C4630A-E5F5-4DB4-AA39-1FB7E3F657E5}"/>
    <cellStyle name="20% - Accent6 2 2 2 3 2" xfId="1572" xr:uid="{F1D83CF0-E7AD-487D-B97C-667F1A63A22B}"/>
    <cellStyle name="20% - Accent6 2 2 2 4" xfId="1092" xr:uid="{B8751B42-5763-40A3-81F3-A49ED280C895}"/>
    <cellStyle name="20% - Accent6 2 2 3" xfId="217" xr:uid="{505F7625-9546-4B27-A21D-5BDFFF7B86DE}"/>
    <cellStyle name="20% - Accent6 2 2 3 2" xfId="218" xr:uid="{EF891727-30E3-4F26-B98C-6D57577C89AE}"/>
    <cellStyle name="20% - Accent6 2 2 3 2 2" xfId="1574" xr:uid="{F9A7EFCA-D27F-4105-9037-6A7FE70FA1D9}"/>
    <cellStyle name="20% - Accent6 2 2 3 3" xfId="1094" xr:uid="{D84A6DCC-5577-4D5E-8667-D8BD48D7098E}"/>
    <cellStyle name="20% - Accent6 2 2 4" xfId="219" xr:uid="{612A2DB5-4CAF-4AF0-A530-559A8D4308FE}"/>
    <cellStyle name="20% - Accent6 2 2 4 2" xfId="1571" xr:uid="{418C371E-57DC-4175-ABBD-17BB0ECC110F}"/>
    <cellStyle name="20% - Accent6 2 2 5" xfId="1091" xr:uid="{B5985DC0-15A1-4BBD-AE56-E2D80F592F26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2 2 2" xfId="1576" xr:uid="{668A2DC2-0990-43A1-830F-DF1F3BCA3B39}"/>
    <cellStyle name="20% - Accent6 2 3 2 3" xfId="1096" xr:uid="{6A439340-F74F-4745-9676-BDA0913259C4}"/>
    <cellStyle name="20% - Accent6 2 3 3" xfId="223" xr:uid="{47559E48-956C-4E6A-894F-B7C3B5D0057A}"/>
    <cellStyle name="20% - Accent6 2 3 3 2" xfId="1575" xr:uid="{39C78685-3F22-4B13-966C-B17E3AFD8DFA}"/>
    <cellStyle name="20% - Accent6 2 3 4" xfId="1095" xr:uid="{325F1D88-447C-4601-A37F-32E65F1B269B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2 2 2" xfId="1578" xr:uid="{8ABEC907-5BB5-4F15-A83A-06A4F5AFFE9C}"/>
    <cellStyle name="20% - Accent6 2 4 2 3" xfId="1098" xr:uid="{C674E657-0844-466C-8537-DD0D68B6C576}"/>
    <cellStyle name="20% - Accent6 2 4 3" xfId="227" xr:uid="{E4A0CB5D-B2A3-4C28-B05C-7097D4A4D0DD}"/>
    <cellStyle name="20% - Accent6 2 4 3 2" xfId="1577" xr:uid="{C1BBFEA1-AF20-4D08-9EF3-1AA74DD38779}"/>
    <cellStyle name="20% - Accent6 2 4 4" xfId="1097" xr:uid="{8BEEABE2-EC13-457F-AEE4-B219F66E2A98}"/>
    <cellStyle name="20% - Accent6 2 5" xfId="228" xr:uid="{54FFED0F-1832-4481-803A-E9B80938EF66}"/>
    <cellStyle name="20% - Accent6 2 5 2" xfId="229" xr:uid="{FA1CB3DE-BFE6-451B-8271-A81A040142CF}"/>
    <cellStyle name="20% - Accent6 2 5 2 2" xfId="1579" xr:uid="{A15CD875-88C8-45C3-9B85-B173682A40E3}"/>
    <cellStyle name="20% - Accent6 2 5 3" xfId="1099" xr:uid="{6AB5F9BB-A582-40C2-9F8A-34E446F807E4}"/>
    <cellStyle name="20% - Accent6 2 6" xfId="230" xr:uid="{2FCCED9E-B857-44AD-A77F-73B1AA4B7192}"/>
    <cellStyle name="20% - Accent6 2 6 2" xfId="231" xr:uid="{562EF24D-5D80-4D0F-B172-32C3C86F18E9}"/>
    <cellStyle name="20% - Accent6 2 6 2 2" xfId="1580" xr:uid="{9E2D9561-A57B-43EF-9DAF-CAFB09B43AB3}"/>
    <cellStyle name="20% - Accent6 2 6 3" xfId="1100" xr:uid="{BDC7EFE5-0581-4376-B3AA-25AF365D8DD0}"/>
    <cellStyle name="20% - Accent6 2 7" xfId="232" xr:uid="{F980843A-E4E5-4F70-B5D5-EB516EB72A57}"/>
    <cellStyle name="20% - Accent6 2 7 2" xfId="1570" xr:uid="{C346C123-15EE-4CBE-B217-B88935B02903}"/>
    <cellStyle name="20% - Accent6 2 8" xfId="1090" xr:uid="{F14A4003-849E-4E83-ACAC-B9F30134A161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2 2 2" xfId="1583" xr:uid="{8B46AB02-B79C-4D38-8203-1094E787ED71}"/>
    <cellStyle name="20% - Accent6 3 2 2 3" xfId="1103" xr:uid="{52E53E88-620C-4565-AF3A-A0D287E552DA}"/>
    <cellStyle name="20% - Accent6 3 2 3" xfId="237" xr:uid="{8D315B0F-CFC3-4B74-BA7A-3A2700984CF4}"/>
    <cellStyle name="20% - Accent6 3 2 3 2" xfId="1582" xr:uid="{F781E363-4661-4797-B052-22DE6935F312}"/>
    <cellStyle name="20% - Accent6 3 2 4" xfId="1102" xr:uid="{EE5BFEFC-1172-4EA4-8357-3F499CCDD609}"/>
    <cellStyle name="20% - Accent6 3 3" xfId="238" xr:uid="{1209D388-3077-4568-BD81-75C9DD442709}"/>
    <cellStyle name="20% - Accent6 3 3 2" xfId="239" xr:uid="{82357551-57F7-4DF8-9971-96727CEC30BC}"/>
    <cellStyle name="20% - Accent6 3 3 2 2" xfId="1584" xr:uid="{A86BE1BD-56D7-4581-9B51-545BC05CC868}"/>
    <cellStyle name="20% - Accent6 3 3 3" xfId="1104" xr:uid="{DB4D85E1-6771-4E57-978D-892436542E10}"/>
    <cellStyle name="20% - Accent6 3 4" xfId="240" xr:uid="{B336D7C0-D9B0-44CC-AF87-8A6CDDA2A2FE}"/>
    <cellStyle name="20% - Accent6 3 4 2" xfId="1581" xr:uid="{BD5CFC41-2F57-453E-87DF-6A8A05720433}"/>
    <cellStyle name="20% - Accent6 3 5" xfId="1101" xr:uid="{EB497EB8-217E-42BA-AE20-6EFC271A47BC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2 2 2" xfId="1586" xr:uid="{B66898F1-F43A-47B3-9732-1487C70296C9}"/>
    <cellStyle name="20% - Accent6 4 2 3" xfId="1106" xr:uid="{5921237E-F24A-4680-B83C-8C06CDF9F1A4}"/>
    <cellStyle name="20% - Accent6 4 3" xfId="244" xr:uid="{A352790D-5F34-4974-BA14-05B9B1104C61}"/>
    <cellStyle name="20% - Accent6 4 3 2" xfId="1585" xr:uid="{1B7CAC06-96CB-4C18-899B-E11BF69CC654}"/>
    <cellStyle name="20% - Accent6 4 4" xfId="1105" xr:uid="{FAC972B0-08D7-43F7-AF31-FF11B183A126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2 2 2" xfId="1588" xr:uid="{6D1CF493-E779-416A-B32E-DC8604FF131B}"/>
    <cellStyle name="20% - Accent6 5 2 3" xfId="1108" xr:uid="{CE2D66D4-C99C-42F5-BD42-1729BF613DE3}"/>
    <cellStyle name="20% - Accent6 5 3" xfId="248" xr:uid="{0BC18E39-33EF-4062-A830-D88F64C27C68}"/>
    <cellStyle name="20% - Accent6 5 3 2" xfId="1587" xr:uid="{72B09A52-0CB8-44DE-9911-4B94B8FDB09E}"/>
    <cellStyle name="20% - Accent6 5 4" xfId="1107" xr:uid="{598B98AC-E3B2-4DA9-9A48-093CB35D4281}"/>
    <cellStyle name="20% - Accent6 6" xfId="249" xr:uid="{AE56B88F-61EF-42D8-BC9B-B388C938737E}"/>
    <cellStyle name="20% - Accent6 6 2" xfId="250" xr:uid="{73B7AEC2-E3AB-43E5-8518-3CD6DC285C55}"/>
    <cellStyle name="20% - Accent6 6 2 2" xfId="1589" xr:uid="{1E137FB5-C074-460A-AF48-B63F3DF3E818}"/>
    <cellStyle name="20% - Accent6 6 3" xfId="1109" xr:uid="{BCFF32A4-FA30-434A-8601-FB2DD08E214A}"/>
    <cellStyle name="20% - Accent6 7" xfId="251" xr:uid="{C511CF5A-03F0-4050-BE7E-39B7091022AD}"/>
    <cellStyle name="20% - Accent6 7 2" xfId="252" xr:uid="{98B169E4-5E1A-4AC9-A18B-2B5B8DF52F41}"/>
    <cellStyle name="20% - Accent6 7 2 2" xfId="1590" xr:uid="{26CE7C9E-2160-4ADF-B81E-9C20B9C5ED70}"/>
    <cellStyle name="20% - Accent6 7 3" xfId="1110" xr:uid="{7B107134-6796-4773-90C3-7A70A068F176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2 2 2" xfId="1594" xr:uid="{ED895717-6558-4E4D-889F-BC0C9098A269}"/>
    <cellStyle name="40% - Accent1 2 2 2 2 3" xfId="1114" xr:uid="{AD7EE95B-586F-4CB3-BEBE-C300B68CC45D}"/>
    <cellStyle name="40% - Accent1 2 2 2 3" xfId="258" xr:uid="{57497C4C-E059-4C6B-A888-917AA1BE497E}"/>
    <cellStyle name="40% - Accent1 2 2 2 3 2" xfId="1593" xr:uid="{ED91BBF7-3B26-460C-873A-2991C69CC67D}"/>
    <cellStyle name="40% - Accent1 2 2 2 4" xfId="1113" xr:uid="{D69ABD70-9480-49ED-98A8-2DFCD518F8AD}"/>
    <cellStyle name="40% - Accent1 2 2 3" xfId="259" xr:uid="{5EB4BCB1-2BCD-4B26-9130-0D1D09A44F15}"/>
    <cellStyle name="40% - Accent1 2 2 3 2" xfId="260" xr:uid="{7A9C30D0-AEC9-4C3F-AFFD-DBF19DD24FAD}"/>
    <cellStyle name="40% - Accent1 2 2 3 2 2" xfId="1595" xr:uid="{DE031FF2-FD84-4D9E-B529-5A4AA4041683}"/>
    <cellStyle name="40% - Accent1 2 2 3 3" xfId="1115" xr:uid="{E6B154DC-5C41-4E9C-9F08-639580A38770}"/>
    <cellStyle name="40% - Accent1 2 2 4" xfId="261" xr:uid="{A9B37054-72CC-4F1E-AFD5-A7CADBE2DF6C}"/>
    <cellStyle name="40% - Accent1 2 2 4 2" xfId="1592" xr:uid="{2DB4607C-4298-47EF-8BD9-EBF69FC978D0}"/>
    <cellStyle name="40% - Accent1 2 2 5" xfId="1112" xr:uid="{C4926FF7-DC91-4ADE-B380-2E88DB714052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2 2 2" xfId="1597" xr:uid="{51097DF2-049F-489C-8329-570638860CAE}"/>
    <cellStyle name="40% - Accent1 2 3 2 3" xfId="1117" xr:uid="{FA2992B4-3580-484B-98D9-94A33886E26C}"/>
    <cellStyle name="40% - Accent1 2 3 3" xfId="265" xr:uid="{10FB5A83-6803-4684-A8AB-78DDB02E1435}"/>
    <cellStyle name="40% - Accent1 2 3 3 2" xfId="1596" xr:uid="{8666A958-2B5E-4D0B-BAC9-4F393A6D217E}"/>
    <cellStyle name="40% - Accent1 2 3 4" xfId="1116" xr:uid="{4D74D81B-3DE7-4CF1-A59C-A4661D855E92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2 2 2" xfId="1599" xr:uid="{F090235C-AA34-41A3-A5E2-2E99F53BE7A0}"/>
    <cellStyle name="40% - Accent1 2 4 2 3" xfId="1119" xr:uid="{BB5F0F82-854D-4FB5-8E7E-CEE3A3072EFF}"/>
    <cellStyle name="40% - Accent1 2 4 3" xfId="269" xr:uid="{A6DFA4F7-A909-4E76-93B0-E511EE959F56}"/>
    <cellStyle name="40% - Accent1 2 4 3 2" xfId="1598" xr:uid="{7C075A6A-5F6A-403A-A8DF-C25258A0AED3}"/>
    <cellStyle name="40% - Accent1 2 4 4" xfId="1118" xr:uid="{9C79CF4A-2461-4202-BEF6-A6F6A37B3197}"/>
    <cellStyle name="40% - Accent1 2 5" xfId="270" xr:uid="{657CEBE8-61E6-46EE-A79A-9AB1EBA6682A}"/>
    <cellStyle name="40% - Accent1 2 5 2" xfId="271" xr:uid="{8C1FF0B5-A3D6-4076-AF3C-55D1E8BD47F3}"/>
    <cellStyle name="40% - Accent1 2 5 2 2" xfId="1600" xr:uid="{B67AEAD5-292F-429C-937B-4B84AA09E150}"/>
    <cellStyle name="40% - Accent1 2 5 3" xfId="1120" xr:uid="{9226DB4D-40D4-42A8-8620-39FA6AA859F1}"/>
    <cellStyle name="40% - Accent1 2 6" xfId="272" xr:uid="{8936E1AB-0754-4BB4-AADD-C3DE9A827A55}"/>
    <cellStyle name="40% - Accent1 2 6 2" xfId="273" xr:uid="{ABBCD039-65DC-48ED-9FBF-F7FD0BDDC2B6}"/>
    <cellStyle name="40% - Accent1 2 6 2 2" xfId="1601" xr:uid="{8053B388-C80E-4D3A-8713-B797E5B57A42}"/>
    <cellStyle name="40% - Accent1 2 6 3" xfId="1121" xr:uid="{5921C14F-4D0E-4855-8BFD-DEB7478DE7B8}"/>
    <cellStyle name="40% - Accent1 2 7" xfId="274" xr:uid="{BC8A76FC-8DD7-4F83-A495-6208A3C95CA9}"/>
    <cellStyle name="40% - Accent1 2 7 2" xfId="1591" xr:uid="{3FFFD9BE-A22B-4F86-9859-420DA1C442F3}"/>
    <cellStyle name="40% - Accent1 2 8" xfId="1111" xr:uid="{7B1F8DEC-2968-4EE5-9E4C-C6569CA4F7AF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2 2 2" xfId="1604" xr:uid="{64EF9752-BCC2-4C22-A2EF-DE6C9523842C}"/>
    <cellStyle name="40% - Accent1 3 2 2 3" xfId="1124" xr:uid="{404212A7-42AD-431E-AB2E-D1A711CB1C52}"/>
    <cellStyle name="40% - Accent1 3 2 3" xfId="279" xr:uid="{6BE6EC7A-FC27-4ACF-AABA-051E492FB45F}"/>
    <cellStyle name="40% - Accent1 3 2 3 2" xfId="1603" xr:uid="{C0DF5B38-E1CD-4868-A70E-9DD412BD12D0}"/>
    <cellStyle name="40% - Accent1 3 2 4" xfId="1123" xr:uid="{63359798-B94B-4951-B730-724E2C98A984}"/>
    <cellStyle name="40% - Accent1 3 3" xfId="280" xr:uid="{28AF3D3C-66F1-4669-96EF-8F89F132583E}"/>
    <cellStyle name="40% - Accent1 3 3 2" xfId="281" xr:uid="{D3FD9086-0CE7-4D6A-ABB1-8DC0CCF46217}"/>
    <cellStyle name="40% - Accent1 3 3 2 2" xfId="1605" xr:uid="{33F3324C-032F-443F-B8BE-953107F4B232}"/>
    <cellStyle name="40% - Accent1 3 3 3" xfId="1125" xr:uid="{0EEE5EA9-AD5A-42D4-BF8E-AA3433C231A1}"/>
    <cellStyle name="40% - Accent1 3 4" xfId="282" xr:uid="{F11A53C2-0265-4E5F-814C-2A5E845F9DF6}"/>
    <cellStyle name="40% - Accent1 3 4 2" xfId="1602" xr:uid="{2F6399F7-99F9-43F5-892D-354F3A2155A3}"/>
    <cellStyle name="40% - Accent1 3 5" xfId="1122" xr:uid="{076464A6-2521-40E9-BCD0-84AF072613E4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2 2 2" xfId="1607" xr:uid="{0E6A9A70-3BCB-4DBD-9CB0-CF0DC03E3640}"/>
    <cellStyle name="40% - Accent1 4 2 3" xfId="1127" xr:uid="{531A1BF8-F6C9-4F2C-A924-F68B72C784D6}"/>
    <cellStyle name="40% - Accent1 4 3" xfId="286" xr:uid="{9AC79106-45BF-466A-9C83-A54A702096D1}"/>
    <cellStyle name="40% - Accent1 4 3 2" xfId="1606" xr:uid="{E1F3D7C1-C71B-4AD2-8A14-FBD17AE4A99D}"/>
    <cellStyle name="40% - Accent1 4 4" xfId="1126" xr:uid="{6552BDF0-A762-46F2-907E-8B0BE42982F9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2 2 2" xfId="1609" xr:uid="{7761185A-37FF-4CD7-BB7B-EEE8875DBA7C}"/>
    <cellStyle name="40% - Accent1 5 2 3" xfId="1129" xr:uid="{4C0BB454-BD61-4531-BFA6-736061A7BF97}"/>
    <cellStyle name="40% - Accent1 5 3" xfId="290" xr:uid="{E315FFA1-7D1A-4183-BA56-A339FB32A44D}"/>
    <cellStyle name="40% - Accent1 5 3 2" xfId="1608" xr:uid="{ED0303EB-27EE-4C45-8A76-6887A00F7780}"/>
    <cellStyle name="40% - Accent1 5 4" xfId="1128" xr:uid="{3E869CDC-2420-4111-8B26-10F1FDE40015}"/>
    <cellStyle name="40% - Accent1 6" xfId="291" xr:uid="{D471CFD4-0CC6-4E2D-892D-180B5C4ED99F}"/>
    <cellStyle name="40% - Accent1 6 2" xfId="292" xr:uid="{A848637D-52AA-44E0-89CF-2394B448ECCF}"/>
    <cellStyle name="40% - Accent1 6 2 2" xfId="1610" xr:uid="{41F24347-D2C9-4EF2-9F4E-EEBD8B5352C1}"/>
    <cellStyle name="40% - Accent1 6 3" xfId="1130" xr:uid="{B2A051AA-CCD9-4647-ABD7-3858C1463E19}"/>
    <cellStyle name="40% - Accent1 7" xfId="293" xr:uid="{13306025-2F7F-4741-B8D4-F69EB839FADE}"/>
    <cellStyle name="40% - Accent1 7 2" xfId="294" xr:uid="{A892EC3C-1CC8-426D-8289-2F897D45B33B}"/>
    <cellStyle name="40% - Accent1 7 2 2" xfId="1611" xr:uid="{BB0C7524-F7D6-4D32-9534-D3345F052317}"/>
    <cellStyle name="40% - Accent1 7 3" xfId="1131" xr:uid="{53263063-BE65-4D52-A360-3F3944A878F6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2 2 2" xfId="1615" xr:uid="{AC19DC28-5E9E-495B-966F-8DB2712B7745}"/>
    <cellStyle name="40% - Accent2 2 2 2 2 3" xfId="1135" xr:uid="{E0560C93-CF3E-4914-8F78-69768BB97197}"/>
    <cellStyle name="40% - Accent2 2 2 2 3" xfId="300" xr:uid="{349E3DB0-7F53-4359-92D5-C9DA07145ACE}"/>
    <cellStyle name="40% - Accent2 2 2 2 3 2" xfId="1614" xr:uid="{C69173E8-AE35-438B-8C7F-CCEBEBB91682}"/>
    <cellStyle name="40% - Accent2 2 2 2 4" xfId="1134" xr:uid="{7524CD99-D61A-4515-91D2-296389F548AD}"/>
    <cellStyle name="40% - Accent2 2 2 3" xfId="301" xr:uid="{27975DF4-C665-417C-BAFA-7201F660F466}"/>
    <cellStyle name="40% - Accent2 2 2 3 2" xfId="302" xr:uid="{33112A0E-8DDF-46DF-AFE3-66CA5D4FC84C}"/>
    <cellStyle name="40% - Accent2 2 2 3 2 2" xfId="1616" xr:uid="{87E0FB66-121D-4F2C-A370-11EC45D738F0}"/>
    <cellStyle name="40% - Accent2 2 2 3 3" xfId="1136" xr:uid="{56115391-D39E-4162-BA35-02B7B245EF5B}"/>
    <cellStyle name="40% - Accent2 2 2 4" xfId="303" xr:uid="{0DD1F9C4-2EDD-4A60-9F76-8C96A3294C91}"/>
    <cellStyle name="40% - Accent2 2 2 4 2" xfId="1613" xr:uid="{35D7185B-CAB8-41CC-97B2-42783FFE1D48}"/>
    <cellStyle name="40% - Accent2 2 2 5" xfId="1133" xr:uid="{CC8625C1-B894-4F66-B380-CFC719B60FD0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2 2 2" xfId="1618" xr:uid="{3DB9B655-1DBF-4E3C-A02D-78C1602FF037}"/>
    <cellStyle name="40% - Accent2 2 3 2 3" xfId="1138" xr:uid="{DF9AB142-785D-4CC0-AB62-7CCEFA2A1E32}"/>
    <cellStyle name="40% - Accent2 2 3 3" xfId="307" xr:uid="{000C3385-C0FD-47E0-80BD-EAE0C31FDF4E}"/>
    <cellStyle name="40% - Accent2 2 3 3 2" xfId="1617" xr:uid="{C5F47817-4115-41A0-99C2-2A2C9E08F467}"/>
    <cellStyle name="40% - Accent2 2 3 4" xfId="1137" xr:uid="{F786EC6A-7491-46D4-AEBA-A52319B6483F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2 2 2" xfId="1620" xr:uid="{709A2405-D9C2-43C7-A814-D6918C9C18B1}"/>
    <cellStyle name="40% - Accent2 2 4 2 3" xfId="1140" xr:uid="{364ADECA-A984-44E6-9E97-420B1EA1A1E7}"/>
    <cellStyle name="40% - Accent2 2 4 3" xfId="311" xr:uid="{3E627D31-52B3-4E8F-A321-F5613BF5E907}"/>
    <cellStyle name="40% - Accent2 2 4 3 2" xfId="1619" xr:uid="{FC587709-779A-47C7-8A9A-8E2995AF189F}"/>
    <cellStyle name="40% - Accent2 2 4 4" xfId="1139" xr:uid="{B8A3757E-F523-47B1-8D36-FFBAF7DEF742}"/>
    <cellStyle name="40% - Accent2 2 5" xfId="312" xr:uid="{417388A5-0EE7-4414-8DC5-0888EFBA8FFB}"/>
    <cellStyle name="40% - Accent2 2 5 2" xfId="313" xr:uid="{D2A3239C-A07B-4229-92FD-9BD722354D6C}"/>
    <cellStyle name="40% - Accent2 2 5 2 2" xfId="1621" xr:uid="{BBEC77E2-ED44-4E55-9078-1063488679D7}"/>
    <cellStyle name="40% - Accent2 2 5 3" xfId="1141" xr:uid="{381E6F99-B7DA-48F4-93E1-1F6BCF25D11F}"/>
    <cellStyle name="40% - Accent2 2 6" xfId="314" xr:uid="{16DB5B07-17B5-44AB-947C-5ACD91CAC009}"/>
    <cellStyle name="40% - Accent2 2 6 2" xfId="315" xr:uid="{4DD06764-5A9D-4ED8-BBA7-FCB92885D669}"/>
    <cellStyle name="40% - Accent2 2 6 2 2" xfId="1622" xr:uid="{F6B65D12-98E6-4A70-8286-8402B304816C}"/>
    <cellStyle name="40% - Accent2 2 6 3" xfId="1142" xr:uid="{4BB28DBA-5F67-4517-9667-ABBE6C832A52}"/>
    <cellStyle name="40% - Accent2 2 7" xfId="316" xr:uid="{23A1FD96-08EF-42BF-802B-8E7F928B69A9}"/>
    <cellStyle name="40% - Accent2 2 7 2" xfId="1612" xr:uid="{9B5E064F-A8B2-40E4-B8D1-281C6BE1982B}"/>
    <cellStyle name="40% - Accent2 2 8" xfId="1132" xr:uid="{47308126-7F2D-44EF-A5EE-38CB480B350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2 2 2" xfId="1625" xr:uid="{7C2DC15A-51DE-4C76-ADBB-BA1B18354147}"/>
    <cellStyle name="40% - Accent2 3 2 2 3" xfId="1145" xr:uid="{8587BD92-BCB6-4DEC-BB6D-FC10E2EF5899}"/>
    <cellStyle name="40% - Accent2 3 2 3" xfId="321" xr:uid="{9233C834-BA41-4213-8D5D-C64A0E9D2190}"/>
    <cellStyle name="40% - Accent2 3 2 3 2" xfId="1624" xr:uid="{2F5D7827-F559-482F-888C-E7A0E6FE1839}"/>
    <cellStyle name="40% - Accent2 3 2 4" xfId="1144" xr:uid="{EC652C0F-C609-436D-BDDC-075C9078BA0D}"/>
    <cellStyle name="40% - Accent2 3 3" xfId="322" xr:uid="{2B3E817C-8C3D-4583-A5A4-830CA0B8C16D}"/>
    <cellStyle name="40% - Accent2 3 3 2" xfId="323" xr:uid="{4FEF4FA1-AEE0-49E6-8FC1-E699651B14D3}"/>
    <cellStyle name="40% - Accent2 3 3 2 2" xfId="1626" xr:uid="{31630A76-EC39-49CB-A856-1D102FDC72C4}"/>
    <cellStyle name="40% - Accent2 3 3 3" xfId="1146" xr:uid="{2E156416-FB44-49A5-AA49-C49154F9485D}"/>
    <cellStyle name="40% - Accent2 3 4" xfId="324" xr:uid="{A4F91980-E4E7-4B8C-AF80-09D61E8D879D}"/>
    <cellStyle name="40% - Accent2 3 4 2" xfId="1623" xr:uid="{DE7664FF-64DC-44BA-9C92-6071A8FB0896}"/>
    <cellStyle name="40% - Accent2 3 5" xfId="1143" xr:uid="{F4770F1E-9307-45A3-8CD8-136EE3169015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2 2 2" xfId="1628" xr:uid="{237C8434-CB0C-4CED-B021-C482A280AC88}"/>
    <cellStyle name="40% - Accent2 4 2 3" xfId="1148" xr:uid="{F5C55478-518C-423C-A24A-81CBEFCCF302}"/>
    <cellStyle name="40% - Accent2 4 3" xfId="328" xr:uid="{9147CC8F-00C9-474E-937A-FC0A744156E1}"/>
    <cellStyle name="40% - Accent2 4 3 2" xfId="1627" xr:uid="{47B486AA-D648-4A3E-81D6-D54F62C420D7}"/>
    <cellStyle name="40% - Accent2 4 4" xfId="1147" xr:uid="{24EC17D3-04D1-40A7-941F-F75DEA7C2319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2 2 2" xfId="1630" xr:uid="{C06C4EA2-9B4B-4063-9EDC-09CA3359F9C4}"/>
    <cellStyle name="40% - Accent2 5 2 3" xfId="1150" xr:uid="{D0676F4F-98CA-46B4-9023-1BA4C9D687C4}"/>
    <cellStyle name="40% - Accent2 5 3" xfId="332" xr:uid="{59F9F5CE-3158-4FD9-9A88-A734DB48C25D}"/>
    <cellStyle name="40% - Accent2 5 3 2" xfId="1629" xr:uid="{3759F4DC-F694-448F-B586-E22701FFE13B}"/>
    <cellStyle name="40% - Accent2 5 4" xfId="1149" xr:uid="{2B332E38-B293-4AC2-AEEA-5376643A4413}"/>
    <cellStyle name="40% - Accent2 6" xfId="333" xr:uid="{A55A3AE5-557F-4C18-B6C6-47418F44B52E}"/>
    <cellStyle name="40% - Accent2 6 2" xfId="334" xr:uid="{3131B50C-E393-4843-8FED-0F7934B1A224}"/>
    <cellStyle name="40% - Accent2 6 2 2" xfId="1631" xr:uid="{A5647452-EB19-4B6B-98F9-3C8EC296C0E0}"/>
    <cellStyle name="40% - Accent2 6 3" xfId="1151" xr:uid="{05DEFA8A-351E-4B3E-A211-E4C0CC78612F}"/>
    <cellStyle name="40% - Accent2 7" xfId="335" xr:uid="{6E4D8FD3-0FF5-47FC-A963-A28D789BC390}"/>
    <cellStyle name="40% - Accent2 7 2" xfId="336" xr:uid="{6CBE59F8-1847-41CB-8D01-D218AE7DA5A1}"/>
    <cellStyle name="40% - Accent2 7 2 2" xfId="1632" xr:uid="{E8D8E35B-6B8A-44D1-B3CA-79AFC6ACE440}"/>
    <cellStyle name="40% - Accent2 7 3" xfId="1152" xr:uid="{E93D93B2-B267-45D2-88BB-6C5787738FD4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2 2 2" xfId="1636" xr:uid="{29517FD9-C1D9-4D4A-9560-F52060A81AF8}"/>
    <cellStyle name="40% - Accent3 2 2 2 2 3" xfId="1156" xr:uid="{B2D42C00-5B42-4941-B303-A313242E85B4}"/>
    <cellStyle name="40% - Accent3 2 2 2 3" xfId="342" xr:uid="{286AAE45-6642-491F-895F-91794B5D3332}"/>
    <cellStyle name="40% - Accent3 2 2 2 3 2" xfId="1635" xr:uid="{65D2353E-AE44-4534-AFD1-11EB12B0F3BF}"/>
    <cellStyle name="40% - Accent3 2 2 2 4" xfId="1155" xr:uid="{BD97AD48-7BDF-4551-BCFC-29EAD07D85C0}"/>
    <cellStyle name="40% - Accent3 2 2 3" xfId="343" xr:uid="{762F9FFB-6577-460B-A39E-A0CCEF9A7B4B}"/>
    <cellStyle name="40% - Accent3 2 2 3 2" xfId="344" xr:uid="{7A5A3A83-29D2-4387-A871-8E71243F2F74}"/>
    <cellStyle name="40% - Accent3 2 2 3 2 2" xfId="1637" xr:uid="{CA4DF9EA-4C9F-43D9-8217-568C03C6A232}"/>
    <cellStyle name="40% - Accent3 2 2 3 3" xfId="1157" xr:uid="{A29C0195-5347-4E9F-85BD-D0F8FD07B22B}"/>
    <cellStyle name="40% - Accent3 2 2 4" xfId="345" xr:uid="{31CC545E-3AF0-4F95-9FBA-CD0F2070A886}"/>
    <cellStyle name="40% - Accent3 2 2 4 2" xfId="1634" xr:uid="{28B99EE1-5836-41FF-88C4-9101E0CD488A}"/>
    <cellStyle name="40% - Accent3 2 2 5" xfId="1154" xr:uid="{5FB26E6B-9961-4D07-A099-26E731A321E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2 2 2" xfId="1639" xr:uid="{0854DB1F-4E24-4B56-90B5-5A0546B53339}"/>
    <cellStyle name="40% - Accent3 2 3 2 3" xfId="1159" xr:uid="{70AF5794-B11C-456C-A845-BD25A8C3C1A8}"/>
    <cellStyle name="40% - Accent3 2 3 3" xfId="349" xr:uid="{445B8B71-DCB5-4F55-B9C3-F59EAC6F0F11}"/>
    <cellStyle name="40% - Accent3 2 3 3 2" xfId="1638" xr:uid="{3FDF4471-2F6C-4D0C-A7EA-E16841051F8F}"/>
    <cellStyle name="40% - Accent3 2 3 4" xfId="1158" xr:uid="{D47D2FD1-A2DF-4170-B115-B796247E2DC8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2 2 2" xfId="1641" xr:uid="{8E7AE8F5-A041-46F4-ABD1-D73C76214298}"/>
    <cellStyle name="40% - Accent3 2 4 2 3" xfId="1161" xr:uid="{13DC266C-5184-450B-AAE0-7724DCBD34E4}"/>
    <cellStyle name="40% - Accent3 2 4 3" xfId="353" xr:uid="{CE4C7860-5062-4C6C-AF3E-E09123CF039C}"/>
    <cellStyle name="40% - Accent3 2 4 3 2" xfId="1640" xr:uid="{8D6A31C6-1D7D-4960-9DB6-948B54F80E78}"/>
    <cellStyle name="40% - Accent3 2 4 4" xfId="1160" xr:uid="{7EC751BD-6154-42F5-B4F6-C1687C69BBF2}"/>
    <cellStyle name="40% - Accent3 2 5" xfId="354" xr:uid="{44FE2787-1945-4A44-93A6-3578D0E0413B}"/>
    <cellStyle name="40% - Accent3 2 5 2" xfId="355" xr:uid="{C92F01CF-F696-458B-AE7A-EB7163058976}"/>
    <cellStyle name="40% - Accent3 2 5 2 2" xfId="1642" xr:uid="{FE438EF7-912A-4201-8F66-75E05823CC57}"/>
    <cellStyle name="40% - Accent3 2 5 3" xfId="1162" xr:uid="{9A8B3AE4-EB7C-483D-BD9B-B055D1601ED0}"/>
    <cellStyle name="40% - Accent3 2 6" xfId="356" xr:uid="{71FF4680-1710-4633-97E4-3269104ABCA0}"/>
    <cellStyle name="40% - Accent3 2 6 2" xfId="357" xr:uid="{193F2F2C-AA8B-4C1F-A99E-2D58C5BB92BE}"/>
    <cellStyle name="40% - Accent3 2 6 2 2" xfId="1643" xr:uid="{55CDD568-03CE-4B1D-AEBD-714335BCB239}"/>
    <cellStyle name="40% - Accent3 2 6 3" xfId="1163" xr:uid="{3425079E-ADED-4198-9339-E6B31C5F119F}"/>
    <cellStyle name="40% - Accent3 2 7" xfId="358" xr:uid="{09D364B2-92F9-4FE1-82E7-059075FDCD92}"/>
    <cellStyle name="40% - Accent3 2 7 2" xfId="1633" xr:uid="{6FFCA299-5978-44EB-B058-87239CD53EC8}"/>
    <cellStyle name="40% - Accent3 2 8" xfId="1153" xr:uid="{A96F8DCD-4DD5-4265-B745-28B5038BD910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2 2 2" xfId="1646" xr:uid="{4798AA15-D636-49B4-8C45-3531E581E735}"/>
    <cellStyle name="40% - Accent3 3 2 2 3" xfId="1166" xr:uid="{259721B3-7A8B-4E24-AD71-DA2E6C90625F}"/>
    <cellStyle name="40% - Accent3 3 2 3" xfId="363" xr:uid="{8819C5C2-FAE1-4D7D-9FB2-2ED3436BD2B4}"/>
    <cellStyle name="40% - Accent3 3 2 3 2" xfId="1645" xr:uid="{E9E4578F-C6AB-41F7-A9A3-8B9DD3FCF147}"/>
    <cellStyle name="40% - Accent3 3 2 4" xfId="1165" xr:uid="{13783C23-03B7-45B3-9493-E90434ECFB62}"/>
    <cellStyle name="40% - Accent3 3 3" xfId="364" xr:uid="{7F89123A-2386-4A13-8622-9D9D626A14B5}"/>
    <cellStyle name="40% - Accent3 3 3 2" xfId="365" xr:uid="{1D6EBC21-57C9-4138-8282-CF032D7AD4D5}"/>
    <cellStyle name="40% - Accent3 3 3 2 2" xfId="1647" xr:uid="{2D32E876-7C5B-4249-B0AE-2DC97551DDB3}"/>
    <cellStyle name="40% - Accent3 3 3 3" xfId="1167" xr:uid="{0252561E-FE9F-41D5-8065-29A04235ACD1}"/>
    <cellStyle name="40% - Accent3 3 4" xfId="366" xr:uid="{9FB1FCAD-BC4A-4329-BBC2-1E4E35367F0B}"/>
    <cellStyle name="40% - Accent3 3 4 2" xfId="1644" xr:uid="{EFFEB988-DC89-4AC0-BD3F-17310682F754}"/>
    <cellStyle name="40% - Accent3 3 5" xfId="1164" xr:uid="{A063CB5E-9B5C-4D6F-82AD-5A2ADE463696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2 2 2" xfId="1649" xr:uid="{F5FFEEB1-1E21-484A-8F0A-68ECDE1A2212}"/>
    <cellStyle name="40% - Accent3 4 2 3" xfId="1169" xr:uid="{B8E7C2F3-C22D-45FE-A5C1-8C264C85DA8C}"/>
    <cellStyle name="40% - Accent3 4 3" xfId="370" xr:uid="{8D377D81-6101-497D-A879-EBF36C2783C2}"/>
    <cellStyle name="40% - Accent3 4 3 2" xfId="1648" xr:uid="{7358296A-BBA8-43A5-8E53-E43861A7A7F2}"/>
    <cellStyle name="40% - Accent3 4 4" xfId="1168" xr:uid="{40CE7692-A957-42BF-B266-B03DE099AC67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2 2 2" xfId="1651" xr:uid="{708411F0-3CCF-4015-9D1F-178299D3B132}"/>
    <cellStyle name="40% - Accent3 5 2 3" xfId="1171" xr:uid="{4F8E566C-8F64-493B-8CA0-EF5BDD5B576C}"/>
    <cellStyle name="40% - Accent3 5 3" xfId="374" xr:uid="{B962106D-AB30-4311-9DB6-629E3042EE31}"/>
    <cellStyle name="40% - Accent3 5 3 2" xfId="1650" xr:uid="{78B81925-1126-4D75-83C5-F921FA62A16F}"/>
    <cellStyle name="40% - Accent3 5 4" xfId="1170" xr:uid="{71CD73B1-6779-4B63-ADA3-6D0995712C3C}"/>
    <cellStyle name="40% - Accent3 6" xfId="375" xr:uid="{FA54B4A6-317B-4B28-9B5E-EF39D060E943}"/>
    <cellStyle name="40% - Accent3 6 2" xfId="376" xr:uid="{C4E0D6C8-7468-4142-90BB-6BDF7530DACC}"/>
    <cellStyle name="40% - Accent3 6 2 2" xfId="1652" xr:uid="{45125D8C-C63E-45ED-83BB-64B1E1E01E3E}"/>
    <cellStyle name="40% - Accent3 6 3" xfId="1172" xr:uid="{7B77FDB0-D016-4A29-AEA6-E729AAFDA66C}"/>
    <cellStyle name="40% - Accent3 7" xfId="377" xr:uid="{A27D9880-A7CD-4561-BB7E-463DFB5EE476}"/>
    <cellStyle name="40% - Accent3 7 2" xfId="378" xr:uid="{751A72F5-0BCF-476D-ADFF-DDA848FEA1E4}"/>
    <cellStyle name="40% - Accent3 7 2 2" xfId="1653" xr:uid="{AC545BE5-6F28-408F-8E3F-20973F325506}"/>
    <cellStyle name="40% - Accent3 7 3" xfId="1173" xr:uid="{500EBB47-0E63-454D-811A-2682A4845838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2 2 2" xfId="1657" xr:uid="{8A6C497B-CE3E-42D2-A9B8-56F87BA5542E}"/>
    <cellStyle name="40% - Accent4 2 2 2 2 3" xfId="1177" xr:uid="{1B6D3058-C0F1-4ACF-8F73-6D9BD7EF6EF5}"/>
    <cellStyle name="40% - Accent4 2 2 2 3" xfId="384" xr:uid="{34E5BA05-FE6A-4581-AB54-2838D9450EDB}"/>
    <cellStyle name="40% - Accent4 2 2 2 3 2" xfId="1656" xr:uid="{C87BC93D-EF55-49E1-AFDE-7545B1BB3D59}"/>
    <cellStyle name="40% - Accent4 2 2 2 4" xfId="1176" xr:uid="{B1E7A3C1-C5DD-4860-8BF3-0EC8A6131EC4}"/>
    <cellStyle name="40% - Accent4 2 2 3" xfId="385" xr:uid="{B365A40B-3FA5-48FF-A1D2-C47E1A081A6F}"/>
    <cellStyle name="40% - Accent4 2 2 3 2" xfId="386" xr:uid="{6FF4D0DE-EB9B-4FF6-9416-3237F313381C}"/>
    <cellStyle name="40% - Accent4 2 2 3 2 2" xfId="1658" xr:uid="{380EFC15-78E8-4ACF-BB1B-100DA7375403}"/>
    <cellStyle name="40% - Accent4 2 2 3 3" xfId="1178" xr:uid="{7F419C82-748B-4B64-8893-3FB8E524901B}"/>
    <cellStyle name="40% - Accent4 2 2 4" xfId="387" xr:uid="{8A4BB3DF-A4D8-43FC-B5D9-6888D5769EB1}"/>
    <cellStyle name="40% - Accent4 2 2 4 2" xfId="1655" xr:uid="{7A42AEAB-6E90-4C74-81A8-2CD1DB92F2E5}"/>
    <cellStyle name="40% - Accent4 2 2 5" xfId="1175" xr:uid="{D0481DD0-45DD-4CAC-8F08-75A9745E83FE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2 2 2" xfId="1660" xr:uid="{A4F0D4C6-EEA3-4034-8E74-AB31720BFBAB}"/>
    <cellStyle name="40% - Accent4 2 3 2 3" xfId="1180" xr:uid="{010E10F2-9C84-4525-A418-6113F8C1556C}"/>
    <cellStyle name="40% - Accent4 2 3 3" xfId="391" xr:uid="{4B100289-6D20-4A98-97AF-73BDDFA93FD5}"/>
    <cellStyle name="40% - Accent4 2 3 3 2" xfId="1659" xr:uid="{54DFE8F4-F5BD-4CE5-AECC-FAB85A42892C}"/>
    <cellStyle name="40% - Accent4 2 3 4" xfId="1179" xr:uid="{B586C3FB-1B52-451A-A80E-D74D8F973E8A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2 2 2" xfId="1662" xr:uid="{51DC60EA-8BEF-4E8A-A05A-A55470D8CB35}"/>
    <cellStyle name="40% - Accent4 2 4 2 3" xfId="1182" xr:uid="{FFAD54E6-B8E3-4EDA-89FA-DA4E6704F556}"/>
    <cellStyle name="40% - Accent4 2 4 3" xfId="395" xr:uid="{20F2B0F4-1604-47B3-9BC6-D8D2AD7E0A19}"/>
    <cellStyle name="40% - Accent4 2 4 3 2" xfId="1661" xr:uid="{81CC0A08-DDA3-4C60-9DEC-1E0269AF0749}"/>
    <cellStyle name="40% - Accent4 2 4 4" xfId="1181" xr:uid="{EB1DC629-9506-4C8E-B131-9559623BABE9}"/>
    <cellStyle name="40% - Accent4 2 5" xfId="396" xr:uid="{CCA72493-E2F1-4F32-AA9D-983E88102B1A}"/>
    <cellStyle name="40% - Accent4 2 5 2" xfId="397" xr:uid="{2D65DEA4-2E07-43C3-9993-D8B6A253DF32}"/>
    <cellStyle name="40% - Accent4 2 5 2 2" xfId="1663" xr:uid="{66CFB086-72F6-4894-8B5F-961A0E2412A1}"/>
    <cellStyle name="40% - Accent4 2 5 3" xfId="1183" xr:uid="{E745EAF7-8E00-4042-B2F9-3CC00AB0304C}"/>
    <cellStyle name="40% - Accent4 2 6" xfId="398" xr:uid="{14FEA210-3BF3-4017-9630-1993DF0C960F}"/>
    <cellStyle name="40% - Accent4 2 6 2" xfId="399" xr:uid="{7EF2EF11-B649-4154-8D22-892BC5F514D7}"/>
    <cellStyle name="40% - Accent4 2 6 2 2" xfId="1664" xr:uid="{7B5E4ED0-26F9-4D56-A7C3-5DD28A617F4E}"/>
    <cellStyle name="40% - Accent4 2 6 3" xfId="1184" xr:uid="{DE04ABB7-2DC1-4FEB-A81A-CFBD06D46B21}"/>
    <cellStyle name="40% - Accent4 2 7" xfId="400" xr:uid="{93028B9F-B9E4-47CF-9E32-F4CF6D1F39B2}"/>
    <cellStyle name="40% - Accent4 2 7 2" xfId="1654" xr:uid="{F4510B34-B93D-4B19-AF1D-2A9355C0D0B3}"/>
    <cellStyle name="40% - Accent4 2 8" xfId="1174" xr:uid="{7577A61C-524F-4636-A782-3BBC980D797E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2 2 2" xfId="1667" xr:uid="{470A5177-08A4-4B3C-A701-3F6028616A57}"/>
    <cellStyle name="40% - Accent4 3 2 2 3" xfId="1187" xr:uid="{E90B003B-E0C1-4CF2-9FA8-8DB7D0404915}"/>
    <cellStyle name="40% - Accent4 3 2 3" xfId="405" xr:uid="{2683FC22-5DD4-4891-803C-D7EA0411E78E}"/>
    <cellStyle name="40% - Accent4 3 2 3 2" xfId="1666" xr:uid="{ED22D0F3-C606-4A29-8E89-6D78F75E617A}"/>
    <cellStyle name="40% - Accent4 3 2 4" xfId="1186" xr:uid="{D2C9B9AB-906A-4F3A-8B7C-40F3858C06C6}"/>
    <cellStyle name="40% - Accent4 3 3" xfId="406" xr:uid="{47E83481-906A-4966-962D-13751C211C69}"/>
    <cellStyle name="40% - Accent4 3 3 2" xfId="407" xr:uid="{D94440C4-6319-463E-BCA2-4BA1D22B47AF}"/>
    <cellStyle name="40% - Accent4 3 3 2 2" xfId="1668" xr:uid="{68D75E15-8F9B-4095-949C-B1B478969BD5}"/>
    <cellStyle name="40% - Accent4 3 3 3" xfId="1188" xr:uid="{E39C7463-98C0-46A5-82DD-088549645763}"/>
    <cellStyle name="40% - Accent4 3 4" xfId="408" xr:uid="{141BC7C2-9B22-4522-889A-961142DEB2EF}"/>
    <cellStyle name="40% - Accent4 3 4 2" xfId="1665" xr:uid="{8FF07624-24A7-44E5-9DD5-9B06729204F0}"/>
    <cellStyle name="40% - Accent4 3 5" xfId="1185" xr:uid="{D5287AE6-A2E6-4650-8E66-7CE01EE69E5A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2 2 2" xfId="1670" xr:uid="{DEAD7D20-909B-4DE5-80DF-7A1ED94100FB}"/>
    <cellStyle name="40% - Accent4 4 2 3" xfId="1190" xr:uid="{7CAE7D66-872A-4DA1-90C8-5F976D8C9A17}"/>
    <cellStyle name="40% - Accent4 4 3" xfId="412" xr:uid="{5B0DE5E1-AE37-456B-939D-516CF0F67594}"/>
    <cellStyle name="40% - Accent4 4 3 2" xfId="1669" xr:uid="{6ABBF81F-B375-4A64-956C-1716D07E3B53}"/>
    <cellStyle name="40% - Accent4 4 4" xfId="1189" xr:uid="{E90B1CA6-67FD-4475-A6DA-74FD4AC712F1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2 2 2" xfId="1672" xr:uid="{DBC9BB10-3390-4BE6-8B76-A08A724069FA}"/>
    <cellStyle name="40% - Accent4 5 2 3" xfId="1192" xr:uid="{2E99F7D9-6298-43E7-AB53-681BA983B97F}"/>
    <cellStyle name="40% - Accent4 5 3" xfId="416" xr:uid="{8E4B61C1-271F-4582-AFD0-9474082E0EA5}"/>
    <cellStyle name="40% - Accent4 5 3 2" xfId="1671" xr:uid="{3D7F5B87-55AA-48C9-8B1F-1F2B7521879D}"/>
    <cellStyle name="40% - Accent4 5 4" xfId="1191" xr:uid="{B3920A86-E2C7-4A85-B8C7-83D161B77D80}"/>
    <cellStyle name="40% - Accent4 6" xfId="417" xr:uid="{0F79F545-B159-42F2-A57B-206896E79B24}"/>
    <cellStyle name="40% - Accent4 6 2" xfId="418" xr:uid="{64747DE7-62CB-4427-B630-0612DFFEE8BA}"/>
    <cellStyle name="40% - Accent4 6 2 2" xfId="1673" xr:uid="{D09BEE5E-0B3E-4D1C-8D49-F53702216374}"/>
    <cellStyle name="40% - Accent4 6 3" xfId="1193" xr:uid="{225C4817-6AA3-4548-84C4-38EF83CAA670}"/>
    <cellStyle name="40% - Accent4 7" xfId="419" xr:uid="{6AB9616A-DB4A-44CB-8DD4-B1AF6263A96F}"/>
    <cellStyle name="40% - Accent4 7 2" xfId="420" xr:uid="{170081EA-DEDB-4744-99E5-51C0528B71DB}"/>
    <cellStyle name="40% - Accent4 7 2 2" xfId="1674" xr:uid="{E598A572-9796-4EBB-950C-7B8C7743DAA1}"/>
    <cellStyle name="40% - Accent4 7 3" xfId="1194" xr:uid="{4E55D7E5-2B52-484D-8727-1E2190E39BF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2 2 2" xfId="1678" xr:uid="{C595D216-B9B3-43AC-B218-B3270CDBAE4B}"/>
    <cellStyle name="40% - Accent5 2 2 2 2 3" xfId="1198" xr:uid="{A08BD47C-B39C-4EC2-8DBB-5A99627B9936}"/>
    <cellStyle name="40% - Accent5 2 2 2 3" xfId="426" xr:uid="{AC24316C-6C1F-42C4-9BDE-8770034D48AD}"/>
    <cellStyle name="40% - Accent5 2 2 2 3 2" xfId="1677" xr:uid="{1A180E3C-6C52-48E2-8724-217200FE87BB}"/>
    <cellStyle name="40% - Accent5 2 2 2 4" xfId="1197" xr:uid="{E146068B-C722-48DE-B280-80F2196A9518}"/>
    <cellStyle name="40% - Accent5 2 2 3" xfId="427" xr:uid="{15BE5621-DCD2-49CB-90E9-3BB537BDE6ED}"/>
    <cellStyle name="40% - Accent5 2 2 3 2" xfId="428" xr:uid="{EF6B16BB-385D-4778-BFD9-6DA60D277D5C}"/>
    <cellStyle name="40% - Accent5 2 2 3 2 2" xfId="1679" xr:uid="{B9955CC8-ED12-4AE6-816B-E9358CA9978C}"/>
    <cellStyle name="40% - Accent5 2 2 3 3" xfId="1199" xr:uid="{2376AC94-9A0C-4A59-B00C-8C5283B8441D}"/>
    <cellStyle name="40% - Accent5 2 2 4" xfId="429" xr:uid="{D40D5ADD-6BFE-4896-8010-CEFECF2895D9}"/>
    <cellStyle name="40% - Accent5 2 2 4 2" xfId="1676" xr:uid="{ECF1EC43-095F-4EFC-8A45-5F4D0EC7EE25}"/>
    <cellStyle name="40% - Accent5 2 2 5" xfId="1196" xr:uid="{59C503B9-FB15-4913-B01A-6154D96EBF2A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2 2 2" xfId="1681" xr:uid="{D0282257-9346-4781-B78D-88C3884482A9}"/>
    <cellStyle name="40% - Accent5 2 3 2 3" xfId="1201" xr:uid="{8D3AC529-05F1-41B0-8918-164012C48885}"/>
    <cellStyle name="40% - Accent5 2 3 3" xfId="433" xr:uid="{292B2A2E-97CD-43AA-A9F3-81EF7E05724F}"/>
    <cellStyle name="40% - Accent5 2 3 3 2" xfId="1680" xr:uid="{F11403F7-6D3F-4A8F-8103-2BD3C1A0B12D}"/>
    <cellStyle name="40% - Accent5 2 3 4" xfId="1200" xr:uid="{75C42E06-BDD1-44F6-8774-80EF423D4A47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2 2 2" xfId="1683" xr:uid="{586CF5C8-E071-4580-8529-38B831E07E8F}"/>
    <cellStyle name="40% - Accent5 2 4 2 3" xfId="1203" xr:uid="{2A346DB3-6CFD-4380-B79E-38EE6F9CE94A}"/>
    <cellStyle name="40% - Accent5 2 4 3" xfId="437" xr:uid="{CC6D7CC7-637F-492A-ADE6-A487A17D6F26}"/>
    <cellStyle name="40% - Accent5 2 4 3 2" xfId="1682" xr:uid="{8B337CC0-61EB-437C-B12A-A203D5EF12B4}"/>
    <cellStyle name="40% - Accent5 2 4 4" xfId="1202" xr:uid="{80F55304-FE59-41EC-AEC8-5D5EC41462D4}"/>
    <cellStyle name="40% - Accent5 2 5" xfId="438" xr:uid="{D7E54B2D-6EEE-45BB-844A-E2A7A3AE9BD4}"/>
    <cellStyle name="40% - Accent5 2 5 2" xfId="439" xr:uid="{E26ADD1C-AFF4-4B13-8270-A31A2E7C5C87}"/>
    <cellStyle name="40% - Accent5 2 5 2 2" xfId="1684" xr:uid="{7C63B847-BDA4-4058-8D4F-655F3A67D968}"/>
    <cellStyle name="40% - Accent5 2 5 3" xfId="1204" xr:uid="{BC681DC6-5729-44A4-BB85-E8874615A84B}"/>
    <cellStyle name="40% - Accent5 2 6" xfId="440" xr:uid="{FC89CCA4-90E4-493D-808A-9C6ABE8766DC}"/>
    <cellStyle name="40% - Accent5 2 6 2" xfId="441" xr:uid="{8AE1A73E-3C74-4435-9199-9F1E05F7057A}"/>
    <cellStyle name="40% - Accent5 2 6 2 2" xfId="1685" xr:uid="{D0CD16CE-074B-4AB4-8691-F2CA6EEBB4EF}"/>
    <cellStyle name="40% - Accent5 2 6 3" xfId="1205" xr:uid="{9A1586EF-80ED-4813-A3AE-AD08A9F0F2BE}"/>
    <cellStyle name="40% - Accent5 2 7" xfId="442" xr:uid="{F92FD0DA-B3F8-4D81-9AD2-5C85D5A3789A}"/>
    <cellStyle name="40% - Accent5 2 7 2" xfId="1675" xr:uid="{DEC888EB-531D-430C-8C64-8F4FE9CE4169}"/>
    <cellStyle name="40% - Accent5 2 8" xfId="1195" xr:uid="{BF09BD29-1202-4C27-BF42-5D9D4A2A79F4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2 2 2" xfId="1688" xr:uid="{F6FB7057-02AC-43B6-B995-0DD5F853D0DF}"/>
    <cellStyle name="40% - Accent5 3 2 2 3" xfId="1208" xr:uid="{B5FF0FB4-69B2-4D3F-9B40-36A7A810F59D}"/>
    <cellStyle name="40% - Accent5 3 2 3" xfId="447" xr:uid="{25520F9F-AB70-4490-A175-8188EB8CE8C1}"/>
    <cellStyle name="40% - Accent5 3 2 3 2" xfId="1687" xr:uid="{7BE8DD13-FAE9-4DFC-9815-4D6EF03F5290}"/>
    <cellStyle name="40% - Accent5 3 2 4" xfId="1207" xr:uid="{25185411-ACD1-4781-B730-5C3AD59F48AC}"/>
    <cellStyle name="40% - Accent5 3 3" xfId="448" xr:uid="{56FCCE78-4102-414A-89B6-3E55CB219E38}"/>
    <cellStyle name="40% - Accent5 3 3 2" xfId="449" xr:uid="{89026B74-D657-4162-A648-995D498A42F4}"/>
    <cellStyle name="40% - Accent5 3 3 2 2" xfId="1689" xr:uid="{09D31A3E-45AE-49D5-B5C3-88913E808954}"/>
    <cellStyle name="40% - Accent5 3 3 3" xfId="1209" xr:uid="{843EB3A4-6C13-46C6-9200-26ADC79FCEF7}"/>
    <cellStyle name="40% - Accent5 3 4" xfId="450" xr:uid="{F33C06BF-D3C5-4263-8375-3602DC647D5B}"/>
    <cellStyle name="40% - Accent5 3 4 2" xfId="1686" xr:uid="{08B4B682-616C-44F4-B362-ADEA156F311A}"/>
    <cellStyle name="40% - Accent5 3 5" xfId="1206" xr:uid="{185A3C09-F461-4948-843D-7DE6C53CBCE5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2 2 2" xfId="1691" xr:uid="{E28DEE24-6C62-41F9-B5EE-B3491DF78459}"/>
    <cellStyle name="40% - Accent5 4 2 3" xfId="1211" xr:uid="{EB407A7D-1463-4DF1-9F21-9A3080C54284}"/>
    <cellStyle name="40% - Accent5 4 3" xfId="454" xr:uid="{7E12F578-C145-454E-9528-48E0F52B4722}"/>
    <cellStyle name="40% - Accent5 4 3 2" xfId="1690" xr:uid="{E0638CE6-DFD5-4ABB-B255-DF618E697609}"/>
    <cellStyle name="40% - Accent5 4 4" xfId="1210" xr:uid="{6782E5B1-7DD4-4F00-AA34-4F4AE1763088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2 2 2" xfId="1693" xr:uid="{B176505F-6385-4D39-8A79-F9717B684CBC}"/>
    <cellStyle name="40% - Accent5 5 2 3" xfId="1213" xr:uid="{A31CB7F7-EA9A-4F3F-BC7B-5BE72799064D}"/>
    <cellStyle name="40% - Accent5 5 3" xfId="458" xr:uid="{155698AE-2F2D-4CCF-A33D-7DAF61BFD07D}"/>
    <cellStyle name="40% - Accent5 5 3 2" xfId="1692" xr:uid="{A32AB051-7F2D-40A8-A51A-D79C9C63CCA7}"/>
    <cellStyle name="40% - Accent5 5 4" xfId="1212" xr:uid="{88D56DC3-5E4A-4EC6-AD5E-B35B4FCA22AF}"/>
    <cellStyle name="40% - Accent5 6" xfId="459" xr:uid="{B88290F0-6DE2-45B7-A0BD-89A591C4DBDC}"/>
    <cellStyle name="40% - Accent5 6 2" xfId="460" xr:uid="{2D0C5C52-97D9-4DE4-A351-6FA5E47A9E4B}"/>
    <cellStyle name="40% - Accent5 6 2 2" xfId="1694" xr:uid="{10780968-CBDD-491B-82C8-CA38958F8803}"/>
    <cellStyle name="40% - Accent5 6 3" xfId="1214" xr:uid="{D10F3C45-6405-4761-AB96-EB49916BD01D}"/>
    <cellStyle name="40% - Accent5 7" xfId="461" xr:uid="{E589AC6A-4858-4BB5-90AB-5E2BCEEB7FCE}"/>
    <cellStyle name="40% - Accent5 7 2" xfId="462" xr:uid="{A8181C09-0DD5-4BE0-8F97-E2598B9CE11D}"/>
    <cellStyle name="40% - Accent5 7 2 2" xfId="1695" xr:uid="{5238A4EE-A6A1-4F4C-9570-C8E193BFD032}"/>
    <cellStyle name="40% - Accent5 7 3" xfId="1215" xr:uid="{0821C99C-BA40-4E63-B863-9CCC73B8F514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2 2 2" xfId="1699" xr:uid="{0EC859FA-6FEA-4F3C-BCD3-5E4832C439F4}"/>
    <cellStyle name="40% - Accent6 2 2 2 2 3" xfId="1219" xr:uid="{7F49C91B-573C-4E45-9598-35D761D012E1}"/>
    <cellStyle name="40% - Accent6 2 2 2 3" xfId="468" xr:uid="{42B2959D-2CBF-4341-B206-568FDC471673}"/>
    <cellStyle name="40% - Accent6 2 2 2 3 2" xfId="1698" xr:uid="{E6FAF1ED-E741-4FE2-8312-2229A62F9035}"/>
    <cellStyle name="40% - Accent6 2 2 2 4" xfId="1218" xr:uid="{8B192196-308A-44A8-94F2-A9C4EE8DAF77}"/>
    <cellStyle name="40% - Accent6 2 2 3" xfId="469" xr:uid="{E42D6270-4B32-48C9-9466-C312BE2C06AE}"/>
    <cellStyle name="40% - Accent6 2 2 3 2" xfId="470" xr:uid="{78CB20BC-069E-43F7-BEAE-42D90F13AD40}"/>
    <cellStyle name="40% - Accent6 2 2 3 2 2" xfId="1700" xr:uid="{71F41607-EDF8-45CF-8937-5997BC73B20B}"/>
    <cellStyle name="40% - Accent6 2 2 3 3" xfId="1220" xr:uid="{E44AC663-E6F5-4032-A0D0-171EEBC317BB}"/>
    <cellStyle name="40% - Accent6 2 2 4" xfId="471" xr:uid="{744165B7-93CC-41FA-8DF2-D60537C3529C}"/>
    <cellStyle name="40% - Accent6 2 2 4 2" xfId="1697" xr:uid="{5330FFA7-D2FE-4D22-8AD8-2B98D4C79937}"/>
    <cellStyle name="40% - Accent6 2 2 5" xfId="1217" xr:uid="{FA8D203F-FBAB-4894-84FF-CB76EB05ABC1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2 2 2" xfId="1702" xr:uid="{3F4A3808-CBB1-4088-A7A6-E156E276150C}"/>
    <cellStyle name="40% - Accent6 2 3 2 3" xfId="1222" xr:uid="{6D1F5F65-9945-4A63-8E39-23917EA2878C}"/>
    <cellStyle name="40% - Accent6 2 3 3" xfId="475" xr:uid="{A7D655FF-C881-4AC4-960C-C4AC6A1C50F0}"/>
    <cellStyle name="40% - Accent6 2 3 3 2" xfId="1701" xr:uid="{37F6566A-5BC5-4BC3-AE25-26964747F422}"/>
    <cellStyle name="40% - Accent6 2 3 4" xfId="1221" xr:uid="{F584AD9D-5C30-474E-B31E-FC13ED56C93D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2 2 2" xfId="1704" xr:uid="{C21367E0-B52C-4643-A501-0DC239304573}"/>
    <cellStyle name="40% - Accent6 2 4 2 3" xfId="1224" xr:uid="{CD093340-D70D-4655-B76D-80B22447E30F}"/>
    <cellStyle name="40% - Accent6 2 4 3" xfId="479" xr:uid="{E168F463-3097-44CB-8F94-6608E5663773}"/>
    <cellStyle name="40% - Accent6 2 4 3 2" xfId="1703" xr:uid="{5E616495-853F-44ED-9EDB-707667C16759}"/>
    <cellStyle name="40% - Accent6 2 4 4" xfId="1223" xr:uid="{6A33CB4B-4D4E-46B9-ADFB-BF322877BE2D}"/>
    <cellStyle name="40% - Accent6 2 5" xfId="480" xr:uid="{3915BDA4-F3B5-460A-831F-6D98A7E94543}"/>
    <cellStyle name="40% - Accent6 2 5 2" xfId="481" xr:uid="{FD2EAC76-C3C7-47C3-A047-6D9C0632D397}"/>
    <cellStyle name="40% - Accent6 2 5 2 2" xfId="1705" xr:uid="{EC1A3137-7937-4149-A2CE-052A2B62B50D}"/>
    <cellStyle name="40% - Accent6 2 5 3" xfId="1225" xr:uid="{9B598474-CD89-4806-AF8F-A156A978E784}"/>
    <cellStyle name="40% - Accent6 2 6" xfId="482" xr:uid="{85A04089-C0DC-4F89-929D-BFD5527C6DEC}"/>
    <cellStyle name="40% - Accent6 2 6 2" xfId="483" xr:uid="{8E197106-BC11-4844-99E7-A6C6AF8653AE}"/>
    <cellStyle name="40% - Accent6 2 6 2 2" xfId="1706" xr:uid="{AA8B718F-AF94-41D3-8FE5-A643C7676F8B}"/>
    <cellStyle name="40% - Accent6 2 6 3" xfId="1226" xr:uid="{B28625E8-F139-4AC8-B647-5FB5EC4EEA5F}"/>
    <cellStyle name="40% - Accent6 2 7" xfId="484" xr:uid="{4C071D00-8E6E-4A1A-AD7B-5A0C79027D12}"/>
    <cellStyle name="40% - Accent6 2 7 2" xfId="1696" xr:uid="{EEB46671-794E-4649-90B3-BAE45E3C174F}"/>
    <cellStyle name="40% - Accent6 2 8" xfId="1216" xr:uid="{2121F7ED-F2CE-41EC-80CD-9B5ADA6BC947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2 2 2" xfId="1709" xr:uid="{50169624-936C-41A3-89FE-E1A7E4BC1951}"/>
    <cellStyle name="40% - Accent6 3 2 2 3" xfId="1229" xr:uid="{1BB377DE-F9DE-4676-ADDD-E62818F0F0BC}"/>
    <cellStyle name="40% - Accent6 3 2 3" xfId="489" xr:uid="{F8FF69A4-9AD3-4E9F-B365-CA742F37F1C3}"/>
    <cellStyle name="40% - Accent6 3 2 3 2" xfId="1708" xr:uid="{8C557F64-1B24-4159-A1B7-CEE05A5F8B3C}"/>
    <cellStyle name="40% - Accent6 3 2 4" xfId="1228" xr:uid="{6670D670-39C7-42FB-8EAC-1EC370AC1333}"/>
    <cellStyle name="40% - Accent6 3 3" xfId="490" xr:uid="{BD5EEFA9-417B-4383-8B7D-39FF211C8634}"/>
    <cellStyle name="40% - Accent6 3 3 2" xfId="491" xr:uid="{AAA6DC21-1676-434C-9B53-62D9C509B8AA}"/>
    <cellStyle name="40% - Accent6 3 3 2 2" xfId="1710" xr:uid="{B6744364-E18A-471E-8C70-BD73CDCB2AAB}"/>
    <cellStyle name="40% - Accent6 3 3 3" xfId="1230" xr:uid="{E23422F9-1E45-409C-B14F-A99196FB5B36}"/>
    <cellStyle name="40% - Accent6 3 4" xfId="492" xr:uid="{A36A28A4-02C1-4017-A0AA-767571F6ADF0}"/>
    <cellStyle name="40% - Accent6 3 4 2" xfId="1707" xr:uid="{90661ADD-3B39-400B-BD86-22FD905E9164}"/>
    <cellStyle name="40% - Accent6 3 5" xfId="1227" xr:uid="{57969885-6629-4A2E-9676-293F36ABEFD9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2 2 2" xfId="1712" xr:uid="{B937C685-5D70-42FC-8220-EB192DA60A88}"/>
    <cellStyle name="40% - Accent6 4 2 3" xfId="1232" xr:uid="{FBF6F4F9-DD04-46E4-B49B-6DDAF45E2728}"/>
    <cellStyle name="40% - Accent6 4 3" xfId="496" xr:uid="{2F085BD0-F79D-46D2-B909-DA1E0EC01691}"/>
    <cellStyle name="40% - Accent6 4 3 2" xfId="1711" xr:uid="{8597C7B5-0B61-4556-8782-697766C59F48}"/>
    <cellStyle name="40% - Accent6 4 4" xfId="1231" xr:uid="{4625A84C-2727-4751-BF41-635F34C98820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2 2 2" xfId="1714" xr:uid="{EE017FAC-87DF-4FC6-8F9B-753B56973FEC}"/>
    <cellStyle name="40% - Accent6 5 2 3" xfId="1234" xr:uid="{724DBC8E-B12B-43F4-BC9B-3D67FB9D6DBF}"/>
    <cellStyle name="40% - Accent6 5 3" xfId="500" xr:uid="{AE46395A-37F8-4AFD-8FC6-09AC0F6222C9}"/>
    <cellStyle name="40% - Accent6 5 3 2" xfId="1713" xr:uid="{B6139F4E-AF9D-4503-BE47-B23BCE214DA3}"/>
    <cellStyle name="40% - Accent6 5 4" xfId="1233" xr:uid="{568F6AA0-572B-44C6-8156-0EAF603132A0}"/>
    <cellStyle name="40% - Accent6 6" xfId="501" xr:uid="{C90CCF8B-5FD9-4F20-B633-8587608F8A5E}"/>
    <cellStyle name="40% - Accent6 6 2" xfId="502" xr:uid="{DDA721E9-4EC1-470D-89DB-E06F08E110D4}"/>
    <cellStyle name="40% - Accent6 6 2 2" xfId="1715" xr:uid="{CD00AFF3-FB16-43FE-8A4A-C539B5986908}"/>
    <cellStyle name="40% - Accent6 6 3" xfId="1235" xr:uid="{CE73345C-6CAC-4576-A27A-43008A3C9C98}"/>
    <cellStyle name="40% - Accent6 7" xfId="503" xr:uid="{B133C1CB-491F-49B9-BBF3-19A641EAD6FD}"/>
    <cellStyle name="40% - Accent6 7 2" xfId="504" xr:uid="{EA8D3A5B-9961-46E7-A983-ED09A429FB48}"/>
    <cellStyle name="40% - Accent6 7 2 2" xfId="1716" xr:uid="{390FD770-36C9-4398-8347-BADA4E82038B}"/>
    <cellStyle name="40% - Accent6 7 3" xfId="1236" xr:uid="{5F279ADF-79CD-4F6A-9895-016DFE04A473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2 2 2" xfId="1718" xr:uid="{C8DA07EC-53E2-41F3-9795-499FAE04E56A}"/>
    <cellStyle name="60% - Accent1 2 2 3" xfId="1238" xr:uid="{A41B5604-ED0A-463F-A0A3-89B03DC1FB7C}"/>
    <cellStyle name="60% - Accent1 2 3" xfId="508" xr:uid="{0465A5DF-7375-4D0B-B614-36A191C63898}"/>
    <cellStyle name="60% - Accent1 2 3 2" xfId="1717" xr:uid="{9D2E534D-FE23-493B-A827-75E3528B9398}"/>
    <cellStyle name="60% - Accent1 2 4" xfId="1237" xr:uid="{9A18C3BA-AEC5-48E6-AABF-DC90807A55A0}"/>
    <cellStyle name="60% - Accent1 3" xfId="509" xr:uid="{13272442-8E20-479A-B6A1-272B74D122AD}"/>
    <cellStyle name="60% - Accent1 3 2" xfId="1239" xr:uid="{E8F42A27-E1BB-42F8-8A0B-FBC8F6B48B32}"/>
    <cellStyle name="60% - Accent1 4" xfId="510" xr:uid="{90D483CB-AF4C-4AA2-9945-7D84D936DACC}"/>
    <cellStyle name="60% - Accent1 4 2" xfId="511" xr:uid="{F7DB2A35-F439-4224-A0AA-C1DF58F4E744}"/>
    <cellStyle name="60% - Accent1 4 2 2" xfId="1719" xr:uid="{A54C1A7B-5954-42F1-8A45-B9E9E7C28F3F}"/>
    <cellStyle name="60% - Accent1 4 3" xfId="1240" xr:uid="{2B6EB81C-1EEA-4CB6-89B6-ACF536D959CD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2 2 2" xfId="1721" xr:uid="{EDC0D122-B0C3-423B-8E61-842A4605B044}"/>
    <cellStyle name="60% - Accent2 2 2 3" xfId="1242" xr:uid="{B3ACE639-D950-422E-9928-2BC60D8432B0}"/>
    <cellStyle name="60% - Accent2 2 3" xfId="515" xr:uid="{78DD4310-28F5-4ED9-A37E-5AD624F51618}"/>
    <cellStyle name="60% - Accent2 2 3 2" xfId="1720" xr:uid="{62293164-00B5-43D2-A309-607CCDAF1535}"/>
    <cellStyle name="60% - Accent2 2 4" xfId="1241" xr:uid="{D28FF2A9-D8C9-4893-90C5-29B5A3CB64C0}"/>
    <cellStyle name="60% - Accent2 3" xfId="516" xr:uid="{7AEFAA1E-B0F5-4308-A2D4-8AE474FEDD4D}"/>
    <cellStyle name="60% - Accent2 3 2" xfId="1243" xr:uid="{C29638C1-027F-4272-A375-EB6F3B367CBA}"/>
    <cellStyle name="60% - Accent2 4" xfId="517" xr:uid="{75A2B15F-B935-41CC-9060-C8FFC77C39AC}"/>
    <cellStyle name="60% - Accent2 4 2" xfId="518" xr:uid="{D14CBCBC-76C5-4ACC-A1AC-1187209CB586}"/>
    <cellStyle name="60% - Accent2 4 2 2" xfId="1722" xr:uid="{1050F22F-B448-4B39-A12B-C1B311E67EA0}"/>
    <cellStyle name="60% - Accent2 4 3" xfId="1244" xr:uid="{94B8ACC7-D557-44C5-956E-4FC5E9A12970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2 2 2" xfId="1724" xr:uid="{586C40F0-2AC9-40DE-BAAF-5A7D0513573F}"/>
    <cellStyle name="60% - Accent3 2 2 3" xfId="1246" xr:uid="{B75E4F36-0EF9-4D83-9FD7-D26DA6CD029D}"/>
    <cellStyle name="60% - Accent3 2 3" xfId="522" xr:uid="{49714B12-BE6A-4F03-A4A7-BA6E54774F60}"/>
    <cellStyle name="60% - Accent3 2 3 2" xfId="1723" xr:uid="{5D3284B6-E262-4CAE-ADA9-C3BEB73A4604}"/>
    <cellStyle name="60% - Accent3 2 4" xfId="1245" xr:uid="{2F32BDF2-2C4E-41B1-B4F9-9B66F0993C3C}"/>
    <cellStyle name="60% - Accent3 3" xfId="523" xr:uid="{E4C103D5-7C43-4C77-A5F5-4DA3667899E0}"/>
    <cellStyle name="60% - Accent3 3 2" xfId="1247" xr:uid="{766355A1-BB38-402A-B995-3E27E3DB623A}"/>
    <cellStyle name="60% - Accent3 4" xfId="524" xr:uid="{D6A19130-9ECB-434A-BFEF-ACD80334AD0C}"/>
    <cellStyle name="60% - Accent3 4 2" xfId="525" xr:uid="{962C931F-8B69-4A96-8F44-09E11F8A0132}"/>
    <cellStyle name="60% - Accent3 4 2 2" xfId="1725" xr:uid="{2C12306A-86C2-49ED-BA61-5B9EACC7FD2A}"/>
    <cellStyle name="60% - Accent3 4 3" xfId="1248" xr:uid="{0417A8B7-E7BE-4F2C-B389-138B3D549BFB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2 2 2" xfId="1727" xr:uid="{B67AAB77-7849-4A66-BF5D-703F0485A389}"/>
    <cellStyle name="60% - Accent4 2 2 3" xfId="1250" xr:uid="{1AB4D12D-B4B6-4EC4-98DB-1EAB7CCD7FC5}"/>
    <cellStyle name="60% - Accent4 2 3" xfId="529" xr:uid="{64FEE3F4-6332-4014-ABD0-2EA707DEF35A}"/>
    <cellStyle name="60% - Accent4 2 3 2" xfId="1726" xr:uid="{1753F088-ECDC-4445-87C4-D38257EF5A54}"/>
    <cellStyle name="60% - Accent4 2 4" xfId="1249" xr:uid="{DBFD3026-E584-4778-AD88-33BD38DE9B22}"/>
    <cellStyle name="60% - Accent4 3" xfId="530" xr:uid="{0765500A-69BD-4FC9-8767-6593BFA11E8F}"/>
    <cellStyle name="60% - Accent4 3 2" xfId="1251" xr:uid="{B91F0477-9810-4440-ABAE-E6B78F79DABB}"/>
    <cellStyle name="60% - Accent4 4" xfId="531" xr:uid="{2885899B-FB2A-4755-AB53-2A9CACB88B14}"/>
    <cellStyle name="60% - Accent4 4 2" xfId="532" xr:uid="{87C0CB51-0242-4D87-ADDB-569E0F712090}"/>
    <cellStyle name="60% - Accent4 4 2 2" xfId="1728" xr:uid="{BA0ACF75-E15E-4432-A6F8-601D6529A0A6}"/>
    <cellStyle name="60% - Accent4 4 3" xfId="1252" xr:uid="{0489F191-E314-4594-9798-347540009877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2 2 2" xfId="1730" xr:uid="{3EE52EA2-4042-45D9-BCEB-D59A2101D4D6}"/>
    <cellStyle name="60% - Accent5 2 2 3" xfId="1254" xr:uid="{2C40CEE3-054E-492B-B413-F87EFB3B8A88}"/>
    <cellStyle name="60% - Accent5 2 3" xfId="536" xr:uid="{ABCF7A70-8AD9-4CEE-9DC1-35340C374930}"/>
    <cellStyle name="60% - Accent5 2 3 2" xfId="1729" xr:uid="{FD9B9E3C-1949-4B93-AF76-B53BC66E7FE4}"/>
    <cellStyle name="60% - Accent5 2 4" xfId="1253" xr:uid="{6C1959E9-C2D2-42FF-8187-C18A502B8B30}"/>
    <cellStyle name="60% - Accent5 3" xfId="537" xr:uid="{7DBFA383-F152-4373-BB99-65247FF53B1D}"/>
    <cellStyle name="60% - Accent5 3 2" xfId="1255" xr:uid="{6C4B1463-0769-49B2-AA26-944EBA3EB475}"/>
    <cellStyle name="60% - Accent5 4" xfId="538" xr:uid="{77DFCB9B-BB52-4BA1-89CB-1C43AB2D5040}"/>
    <cellStyle name="60% - Accent5 4 2" xfId="539" xr:uid="{2EA3186F-934C-4A29-9259-8F32605C6E13}"/>
    <cellStyle name="60% - Accent5 4 2 2" xfId="1731" xr:uid="{54DED7FD-E6BB-4561-80B8-9EF991374015}"/>
    <cellStyle name="60% - Accent5 4 3" xfId="1256" xr:uid="{5B90590A-2A9A-4F11-9462-9E5DC650420F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2 2 2" xfId="1733" xr:uid="{24E22B79-F344-4314-8FD9-D5AE7194DAFA}"/>
    <cellStyle name="60% - Accent6 2 2 3" xfId="1258" xr:uid="{3160E24F-4482-4AD5-809E-43B818AAB9F7}"/>
    <cellStyle name="60% - Accent6 2 3" xfId="543" xr:uid="{49C268AA-B8AC-4D42-94E1-EDEDBDBD3940}"/>
    <cellStyle name="60% - Accent6 2 3 2" xfId="1732" xr:uid="{FE2B21C4-DFD2-4721-959F-A3DBB2F7D342}"/>
    <cellStyle name="60% - Accent6 2 4" xfId="1257" xr:uid="{011B3A37-A4A2-4D2A-A216-2F931BE3F29E}"/>
    <cellStyle name="60% - Accent6 3" xfId="544" xr:uid="{F23DAF90-1C35-41C1-ADE0-D981FF474D29}"/>
    <cellStyle name="60% - Accent6 3 2" xfId="1259" xr:uid="{FD891F31-D79A-44D2-874C-A85E02CBDAF6}"/>
    <cellStyle name="60% - Accent6 4" xfId="545" xr:uid="{5028A68E-9C9D-448A-9148-A189FE4F09B1}"/>
    <cellStyle name="60% - Accent6 4 2" xfId="546" xr:uid="{A9325329-C80C-4BBC-9F50-67CE89AE3AAD}"/>
    <cellStyle name="60% - Accent6 4 2 2" xfId="1734" xr:uid="{D9623B03-64E7-442D-869B-4F00F04A0B02}"/>
    <cellStyle name="60% - Accent6 4 3" xfId="1260" xr:uid="{ABB38025-F6F8-470F-BD4E-7A86CB6F08DD}"/>
    <cellStyle name="Comma" xfId="547" builtinId="3"/>
    <cellStyle name="Comma [0] 2" xfId="548" xr:uid="{32FA1C11-9067-44F1-9633-99F12BACD6C5}"/>
    <cellStyle name="Comma [0] 2 2" xfId="1896" xr:uid="{D95EE30E-F6BA-4D47-944F-2506A6BB5386}"/>
    <cellStyle name="Comma [0] 3" xfId="549" xr:uid="{6011A93F-E0CF-4824-B0C5-A7A128BE1E7D}"/>
    <cellStyle name="Comma [0] 4" xfId="984" xr:uid="{BE7D2D2E-758E-43C2-BB31-5CC4161C2152}"/>
    <cellStyle name="Comma 10" xfId="550" xr:uid="{C07BDC7F-C61F-4D9C-92E9-4A8BB73A6073}"/>
    <cellStyle name="Comma 10 2" xfId="551" xr:uid="{2BDCDC0D-1483-448C-AAB1-FC0FDCBACD6B}"/>
    <cellStyle name="Comma 10 2 2" xfId="1735" xr:uid="{11543C8A-5A1E-415A-AC6B-8EA83433485F}"/>
    <cellStyle name="Comma 10 3" xfId="552" xr:uid="{387331F8-3DAB-4D2C-9958-81E64462BC2C}"/>
    <cellStyle name="Comma 10 4" xfId="1262" xr:uid="{B5BF00E9-EC42-4CB4-8DD9-B0E72820A1C9}"/>
    <cellStyle name="Comma 11" xfId="553" xr:uid="{BD2A3ED0-FD77-4BDE-B708-5A26A08E2A94}"/>
    <cellStyle name="Comma 11 2" xfId="1261" xr:uid="{C7F94DE1-077E-406C-B2C2-302D46E456DE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16" xfId="983" xr:uid="{4EDD71C9-7584-4459-9183-62BD5DBC9EB5}"/>
    <cellStyle name="Comma 17" xfId="1380" xr:uid="{F26A4FD5-22B7-4797-9DA8-D1713CF75D13}"/>
    <cellStyle name="Comma 18" xfId="1892" xr:uid="{A6CE35CD-B313-4365-A0EF-6D26AC7B5FBE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2 2 2" xfId="1737" xr:uid="{1C597DDD-CF4F-49C1-A305-DA54DEE9A85D}"/>
    <cellStyle name="Comma 2 2 2 2 3" xfId="1266" xr:uid="{49AF49CE-A5F7-4979-9F2E-DFECAE907C4D}"/>
    <cellStyle name="Comma 2 2 2 3" xfId="563" xr:uid="{00DCB2DA-16FB-4D95-A47C-721E714337B3}"/>
    <cellStyle name="Comma 2 2 2 3 2" xfId="564" xr:uid="{5F98B3C2-4D94-4AB1-BC05-659A639BE5BE}"/>
    <cellStyle name="Comma 2 2 2 3 2 2" xfId="1738" xr:uid="{1A90F167-6ECF-4C4D-991A-31B1092500BB}"/>
    <cellStyle name="Comma 2 2 2 3 3" xfId="1267" xr:uid="{85E0EF80-90C2-4B67-813D-981BBD221D18}"/>
    <cellStyle name="Comma 2 2 2 4" xfId="565" xr:uid="{49C8415D-CDA4-4B77-9ED0-3D1A1113B7CE}"/>
    <cellStyle name="Comma 2 2 2 4 2" xfId="1268" xr:uid="{65E1C774-7256-461D-B85E-8C8B0A4C6921}"/>
    <cellStyle name="Comma 2 2 2 5" xfId="566" xr:uid="{015C5C5D-6BF7-4701-B56A-39AA5D64A98F}"/>
    <cellStyle name="Comma 2 2 2 5 2" xfId="1736" xr:uid="{B2EA3483-8184-4A9C-9B43-C5AB7B1F83E5}"/>
    <cellStyle name="Comma 2 2 2 6" xfId="1265" xr:uid="{C438CEEC-67F9-4172-B55E-6934069667B4}"/>
    <cellStyle name="Comma 2 2 3" xfId="1264" xr:uid="{53EB53D8-158F-47CC-A0C9-670CDAF8BC4C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2 2" xfId="1271" xr:uid="{6A8018BC-B1C0-4085-A766-86DDFAD23CE6}"/>
    <cellStyle name="Comma 2 3 2 3" xfId="570" xr:uid="{7CCD1EA1-CEC7-4642-AACF-F8BD79A0E71E}"/>
    <cellStyle name="Comma 2 3 2 3 2" xfId="571" xr:uid="{E32751B4-20A7-41CE-937C-778E3B89C84F}"/>
    <cellStyle name="Comma 2 3 2 3 2 2" xfId="1273" xr:uid="{D6EBD2E6-B9B7-4A61-83A4-D6B70B82FF40}"/>
    <cellStyle name="Comma 2 3 2 3 3" xfId="1272" xr:uid="{B890725E-CEB5-425A-BE09-710A2C037713}"/>
    <cellStyle name="Comma 2 3 2 4" xfId="1270" xr:uid="{190B6465-58AD-4396-9954-082C31BA7A82}"/>
    <cellStyle name="Comma 2 3 3" xfId="1269" xr:uid="{0FD16408-D714-4AC6-9B28-3CE5028A233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2 2 2" xfId="1740" xr:uid="{B16469AB-A463-4FA1-B38D-F47026F21669}"/>
    <cellStyle name="Comma 2 4 2 3" xfId="1275" xr:uid="{3FACC7CA-2507-4141-9449-4AF8C219FF3B}"/>
    <cellStyle name="Comma 2 4 3" xfId="575" xr:uid="{D98F50E7-2F34-4F17-B1EA-B721F8EA0B72}"/>
    <cellStyle name="Comma 2 4 3 2" xfId="576" xr:uid="{3796252C-1054-4AE4-8E58-9290DAF8842A}"/>
    <cellStyle name="Comma 2 4 3 2 2" xfId="1741" xr:uid="{37811191-007C-4361-A25A-F46D9B92C287}"/>
    <cellStyle name="Comma 2 4 3 3" xfId="1276" xr:uid="{21B326D0-D8FF-4601-A50E-AE9BFAC45FEE}"/>
    <cellStyle name="Comma 2 4 4" xfId="577" xr:uid="{1CCF9010-917F-4467-AF40-31EC859BC004}"/>
    <cellStyle name="Comma 2 4 4 2" xfId="578" xr:uid="{1D6999D9-284E-48A1-8C07-46950C9EB86D}"/>
    <cellStyle name="Comma 2 4 4 2 2" xfId="1742" xr:uid="{53C77A1D-30F0-44DA-AEF0-0848D7A2492B}"/>
    <cellStyle name="Comma 2 4 4 3" xfId="1277" xr:uid="{19469A0E-AA21-4E0B-B143-C8C824E07FFF}"/>
    <cellStyle name="Comma 2 4 5" xfId="579" xr:uid="{6C5F79FF-6622-4F1B-A976-B322D88252D9}"/>
    <cellStyle name="Comma 2 4 5 2" xfId="1278" xr:uid="{F07572D3-EAFF-4309-9A16-D9E6DD9CA1D7}"/>
    <cellStyle name="Comma 2 4 6" xfId="580" xr:uid="{878C6536-34C9-4999-9166-7341F3FAECA4}"/>
    <cellStyle name="Comma 2 4 6 2" xfId="1739" xr:uid="{0FE600D4-63D6-4AE8-A7F3-5A7601561FF8}"/>
    <cellStyle name="Comma 2 4 7" xfId="1274" xr:uid="{933F7C3A-CB81-48E0-BA30-94D9DCFEE5B2}"/>
    <cellStyle name="Comma 2 5" xfId="581" xr:uid="{CA6F51B9-C39B-4ECF-913E-3135D9255650}"/>
    <cellStyle name="Comma 2 5 2" xfId="1279" xr:uid="{B7466735-E225-4EC6-A85B-44818066B3A1}"/>
    <cellStyle name="Comma 2 6" xfId="1263" xr:uid="{4BA3E2FC-D890-4848-B7F3-14F6B5491EFC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2 2" xfId="1282" xr:uid="{55E9E671-AD0D-46F7-8D5A-A6429E3C194A}"/>
    <cellStyle name="Comma 3 2 3" xfId="585" xr:uid="{CB3A5476-1FD0-42CB-939E-5D4F78EBBD93}"/>
    <cellStyle name="Comma 3 2 3 2" xfId="1744" xr:uid="{11F6C55E-AE92-407D-92B0-558DE531F852}"/>
    <cellStyle name="Comma 3 2 4" xfId="1281" xr:uid="{FFFA875D-F527-4BAC-ADAA-F414EC4D75C8}"/>
    <cellStyle name="Comma 3 3" xfId="586" xr:uid="{0CE4A1E9-F3F3-438E-A772-B196508CF7AF}"/>
    <cellStyle name="Comma 3 3 2" xfId="1283" xr:uid="{4C58A038-EA3A-46D7-BCAA-A85CBDCF2BC0}"/>
    <cellStyle name="Comma 3 4" xfId="587" xr:uid="{17A4AC75-242A-49AE-937B-5870927A98FA}"/>
    <cellStyle name="Comma 3 4 2" xfId="1743" xr:uid="{C3B2D527-834C-4502-B61C-03A8D700E36D}"/>
    <cellStyle name="Comma 3 5" xfId="588" xr:uid="{0E0092A1-4A68-4310-9CC0-DADFFA4AB7BB}"/>
    <cellStyle name="Comma 3 6" xfId="1280" xr:uid="{BBD13F8C-AC5E-4980-BC56-88C65D1D9D20}"/>
    <cellStyle name="Comma 3 7" xfId="1895" xr:uid="{DD00E2FC-4476-495B-8BF5-C12E64097E19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2 2" xfId="1286" xr:uid="{8CD12C0A-6519-483E-8F0A-9992F5C4B330}"/>
    <cellStyle name="Comma 4 2 3" xfId="592" xr:uid="{47346DDC-E069-4357-9486-45F84387D6EB}"/>
    <cellStyle name="Comma 4 2 3 2" xfId="1745" xr:uid="{E7CCB2B0-F4B6-4BE4-B4E2-F81AD46013FD}"/>
    <cellStyle name="Comma 4 2 4" xfId="1285" xr:uid="{25CD82C4-483C-4EC0-B5B9-BE4726864B5A}"/>
    <cellStyle name="Comma 4 3" xfId="1284" xr:uid="{9441AD41-BA0B-4F98-87C2-FA4F77362D80}"/>
    <cellStyle name="Comma 5" xfId="593" xr:uid="{4D687039-EBD0-4792-8413-2CFEC5DA1601}"/>
    <cellStyle name="Comma 5 2" xfId="594" xr:uid="{03CEFF58-B64A-4D23-A7C7-C2014CED407F}"/>
    <cellStyle name="Comma 5 2 2" xfId="1288" xr:uid="{9FACAEAF-AFC0-46F3-850B-AB156B0BAD7C}"/>
    <cellStyle name="Comma 5 3" xfId="595" xr:uid="{5651BC04-5C34-4209-8DCE-28B493B6C2AA}"/>
    <cellStyle name="Comma 5 3 2" xfId="1289" xr:uid="{29DB1D8B-AA42-4D50-B89D-0296D0BCA6D2}"/>
    <cellStyle name="Comma 5 4" xfId="596" xr:uid="{95A3EF46-19D0-454D-84A5-3DB5030A7FD2}"/>
    <cellStyle name="Comma 5 4 2" xfId="597" xr:uid="{1A3D639A-19D4-4379-856B-3927A12F6363}"/>
    <cellStyle name="Comma 5 4 2 2" xfId="1746" xr:uid="{D308EBD5-A700-49D0-BBE1-5821BCBBA6F4}"/>
    <cellStyle name="Comma 5 4 3" xfId="1290" xr:uid="{8FA65EFB-135B-450F-B1CC-0171FE4BC78A}"/>
    <cellStyle name="Comma 5 5" xfId="1287" xr:uid="{20ECD74F-837C-4FC6-BCA4-EE4090082C62}"/>
    <cellStyle name="Comma 6" xfId="598" xr:uid="{9ADE81FC-091B-4489-9B00-A56649110160}"/>
    <cellStyle name="Comma 6 2" xfId="599" xr:uid="{B03FB11A-9AB3-4883-8066-2BFC9F0350E7}"/>
    <cellStyle name="Comma 6 2 2" xfId="1292" xr:uid="{EFCD29C7-6688-4FC7-A6D8-1AEBBC7CBE47}"/>
    <cellStyle name="Comma 6 3" xfId="600" xr:uid="{8AF5D27F-80BC-41D5-AE70-1B13B42AC955}"/>
    <cellStyle name="Comma 6 3 2" xfId="601" xr:uid="{5A1C058C-8DC9-4571-A95C-1AF4C5E881E7}"/>
    <cellStyle name="Comma 6 3 2 2" xfId="1747" xr:uid="{E6C46C9C-CD57-4EB5-B14A-AA77A48DFE51}"/>
    <cellStyle name="Comma 6 3 3" xfId="1293" xr:uid="{3A5AEA16-D287-4DC0-8A5E-537D79D750EF}"/>
    <cellStyle name="Comma 6 4" xfId="1291" xr:uid="{9A87C768-8A98-4495-931F-D7352A5B12AD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2 2 2" xfId="1749" xr:uid="{425792D3-6761-4E54-8382-A30EBE0728EC}"/>
    <cellStyle name="Comma 7 2 3" xfId="1295" xr:uid="{529883A8-8B00-4FE7-B926-05C2E53131DD}"/>
    <cellStyle name="Comma 7 3" xfId="605" xr:uid="{B06BAE1B-D059-4E4B-96AB-344A63DF24C8}"/>
    <cellStyle name="Comma 7 3 2" xfId="1748" xr:uid="{B7A7B30A-C4F2-450C-8C94-26F4B55F9929}"/>
    <cellStyle name="Comma 7 4" xfId="606" xr:uid="{E43A030B-9DE4-4F08-BF90-4A953744DAFD}"/>
    <cellStyle name="Comma 7 5" xfId="1294" xr:uid="{1A2C3D03-23CB-491C-8CBE-30C52243121A}"/>
    <cellStyle name="Comma 8" xfId="607" xr:uid="{FFFECCFB-2D04-4134-9E2F-CE1CB07277AD}"/>
    <cellStyle name="Comma 8 2" xfId="608" xr:uid="{DAB6D1E1-9D15-4C60-B8C2-E8951D968184}"/>
    <cellStyle name="Comma 8 2 2" xfId="1297" xr:uid="{69A828CB-4CAB-414C-8A14-1D85CE37822F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8 3 2 2 2" xfId="1300" xr:uid="{498386C1-827C-4D61-9441-AE441F47C302}"/>
    <cellStyle name="Comma 8 3 2 3" xfId="1299" xr:uid="{00A8140B-BD9F-4D2B-A795-53C8899B36C6}"/>
    <cellStyle name="Comma 8 3 3" xfId="1298" xr:uid="{62C68711-5D95-42F8-A24D-6D3A6D6F45EC}"/>
    <cellStyle name="Comma 8 4" xfId="1296" xr:uid="{253B1AC2-BD3A-4073-8AC2-40720EE53023}"/>
    <cellStyle name="Comma 9" xfId="612" xr:uid="{B11EE26D-631D-492A-917E-22F1BDACBBB9}"/>
    <cellStyle name="Comma 9 2" xfId="613" xr:uid="{A98FCD49-F679-4ABF-9D1D-426B69F03405}"/>
    <cellStyle name="Comma 9 2 2" xfId="1750" xr:uid="{6A406C7C-4BC3-4A4F-BE7D-87C66F896DB1}"/>
    <cellStyle name="Comma 9 3" xfId="614" xr:uid="{E9ADA992-6A6F-4731-8312-36F678236A6B}"/>
    <cellStyle name="Comma 9 4" xfId="1301" xr:uid="{02F14644-9D04-413F-982C-FD3DE71DDDB1}"/>
    <cellStyle name="Currency [0] 2" xfId="615" xr:uid="{93A60FB3-5377-4630-9FE6-C2A75ACC1550}"/>
    <cellStyle name="Currency [0] 2 2" xfId="1894" xr:uid="{7128ACA5-B2A9-47EE-9F57-B1B2D1810812}"/>
    <cellStyle name="Currency [0] 3" xfId="616" xr:uid="{5989D65A-D4F8-43D5-AADC-F598729F73D9}"/>
    <cellStyle name="Currency [0] 4" xfId="982" xr:uid="{C391D5C7-8C98-4FA1-A35D-560A7C3275BF}"/>
    <cellStyle name="Currency 10" xfId="1381" xr:uid="{8E660F40-771B-4ED3-A22C-291C8F163613}"/>
    <cellStyle name="Currency 11" xfId="1891" xr:uid="{3C712AB1-62F0-4FA3-BE42-4FAFF6FE786B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2 2 2 2" xfId="1752" xr:uid="{EFBE6030-C570-4FBB-86BB-45B97DDD63DC}"/>
    <cellStyle name="Currency 2 2 2 3" xfId="1304" xr:uid="{4AC916DB-843A-43D9-8E6B-75143F59C040}"/>
    <cellStyle name="Currency 2 2 3" xfId="1303" xr:uid="{D2DF4EE8-2478-491C-89EA-A4B9107EBFA9}"/>
    <cellStyle name="Currency 2 3" xfId="621" xr:uid="{976B9A1B-17E3-4754-B13E-F5D3C585CFAE}"/>
    <cellStyle name="Currency 2 3 2" xfId="622" xr:uid="{6E06CFD6-2470-424F-8CE0-771AE22E1419}"/>
    <cellStyle name="Currency 2 3 2 2" xfId="1753" xr:uid="{9AAEC1B2-069C-4CC5-9277-0743EF9E9B44}"/>
    <cellStyle name="Currency 2 3 3" xfId="1305" xr:uid="{24870C32-19CC-4408-80F5-88E68CF9D4D5}"/>
    <cellStyle name="Currency 2 4" xfId="623" xr:uid="{D3F320E5-DBA9-44AD-A944-C3B3A60EDD29}"/>
    <cellStyle name="Currency 2 4 2" xfId="1751" xr:uid="{90D0FF79-3AF1-45B1-BD26-01B8B8138C48}"/>
    <cellStyle name="Currency 2 5" xfId="624" xr:uid="{F2C74B1E-7E29-4687-8D89-F494831056D1}"/>
    <cellStyle name="Currency 2 6" xfId="1302" xr:uid="{E9CE235E-7D1B-4810-9569-4DB88D6C2082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Currency 9" xfId="981" xr:uid="{13913A9A-D787-4AA0-80F5-E7CA5C4FFA6C}"/>
    <cellStyle name="Hyperlink" xfId="631" builtinId="8"/>
    <cellStyle name="Hyperlink 2" xfId="632" xr:uid="{72C248C7-D0F7-4568-897B-9508CE00105E}"/>
    <cellStyle name="Hyperlink 2 2" xfId="1897" xr:uid="{52544E9B-3B08-4F72-B049-61BAB2D6EEB7}"/>
    <cellStyle name="Hyperlink 3" xfId="633" xr:uid="{325A48BC-2671-48BA-B978-3356B3928895}"/>
    <cellStyle name="Hyperlink 4" xfId="634" xr:uid="{4E246F5C-2532-4DE9-AEDB-229C548EC72F}"/>
    <cellStyle name="Hyperlink 5" xfId="1893" xr:uid="{9A083E2C-C869-4380-99D4-995C6EFAF0BE}"/>
    <cellStyle name="Neutral 2" xfId="635" xr:uid="{79177FC8-16C0-40A6-8AA7-25337658310C}"/>
    <cellStyle name="Neutral 2 2" xfId="1306" xr:uid="{293AB656-EBC4-4B31-899A-93C33B145EEB}"/>
    <cellStyle name="Neutral 3" xfId="636" xr:uid="{A23A70BF-F25F-4546-9343-5EF89EE01D3C}"/>
    <cellStyle name="Neutral 3 2" xfId="1307" xr:uid="{8B58F0E0-76E3-4701-B01E-5438262C4B6B}"/>
    <cellStyle name="Neutral 4" xfId="637" xr:uid="{C3B92DAA-E070-4907-897C-8C12144FBDA6}"/>
    <cellStyle name="Neutral 4 2" xfId="1308" xr:uid="{5C87CDAB-A79A-417E-86B9-70E94BC3F628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2 2 2" xfId="1757" xr:uid="{D161150D-DD1D-4BC2-8AAF-933070B74CCB}"/>
    <cellStyle name="Normal 10 2 2 2 2 2 2" xfId="977" xr:uid="{00000000-0005-0000-0000-0000D1030000}"/>
    <cellStyle name="Normal 10 2 2 2 3" xfId="1312" xr:uid="{34763095-ECFC-4DAB-B412-233244517D19}"/>
    <cellStyle name="Normal 10 2 2 3" xfId="643" xr:uid="{A484FED7-637B-4A0F-9A5B-26DDDF44F7BF}"/>
    <cellStyle name="Normal 10 2 2 3 2" xfId="1756" xr:uid="{BAB76EF9-52F4-4B82-AF5B-1E2190478A33}"/>
    <cellStyle name="Normal 10 2 2 4" xfId="1311" xr:uid="{72F41720-05D5-4DBF-9BB2-630328B8C499}"/>
    <cellStyle name="Normal 10 2 3" xfId="644" xr:uid="{ACBF9B93-4116-429A-97F7-B795CACE7D99}"/>
    <cellStyle name="Normal 10 2 3 2" xfId="645" xr:uid="{C20DD564-555A-48FF-9AAE-EEDE546498B6}"/>
    <cellStyle name="Normal 10 2 3 2 2" xfId="1758" xr:uid="{59418B91-A848-4C8F-96CE-85A2A0816CB6}"/>
    <cellStyle name="Normal 10 2 3 3" xfId="1313" xr:uid="{E4013BAB-F737-49D0-A007-5A8C04078725}"/>
    <cellStyle name="Normal 10 2 4" xfId="646" xr:uid="{DC3DD205-F7BB-4FE2-9685-8F1C1B1F4F57}"/>
    <cellStyle name="Normal 10 2 4 2" xfId="1755" xr:uid="{4D1B85DA-076A-4D70-987D-24D843A821CD}"/>
    <cellStyle name="Normal 10 2 5" xfId="1310" xr:uid="{5BE518D7-9E7A-42C2-837C-D35538B6A3F6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2 2 2" xfId="1760" xr:uid="{DBF72A08-FFB4-4E87-AAE5-C4FA163D9D10}"/>
    <cellStyle name="Normal 10 3 2 3" xfId="1315" xr:uid="{EB9C7822-BB69-4455-B65B-C7B90319BDD3}"/>
    <cellStyle name="Normal 10 3 3" xfId="650" xr:uid="{F739C181-A55B-4208-BA30-28843C3C3905}"/>
    <cellStyle name="Normal 10 3 3 2" xfId="1759" xr:uid="{1CBB2212-06DD-40DD-867D-C32C799C09D9}"/>
    <cellStyle name="Normal 10 3 4" xfId="1314" xr:uid="{110FF4EB-157B-4833-9875-76894E6938F1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2 2 2" xfId="1762" xr:uid="{98D98C8D-1458-46D2-9AE2-EDDF29D10CD7}"/>
    <cellStyle name="Normal 10 4 2 3" xfId="1317" xr:uid="{0A57D828-D9D3-4346-A255-A6F460790497}"/>
    <cellStyle name="Normal 10 4 3" xfId="654" xr:uid="{2E0076E5-588F-4600-ADAB-65BF50C4BF6B}"/>
    <cellStyle name="Normal 10 4 3 2" xfId="1761" xr:uid="{8FC33316-1B7A-473D-A027-54228E5B60D3}"/>
    <cellStyle name="Normal 10 4 4" xfId="1316" xr:uid="{BA612B01-05A2-465D-B942-F0E54F3822E2}"/>
    <cellStyle name="Normal 10 5" xfId="655" xr:uid="{9819C990-34C3-4BED-84E5-59C38EFDA677}"/>
    <cellStyle name="Normal 10 5 2" xfId="656" xr:uid="{27D0A213-C87F-460C-8B8A-79126D5D14FC}"/>
    <cellStyle name="Normal 10 5 2 2" xfId="1763" xr:uid="{3A0C3F75-FADE-4D0D-8D8F-3D75B9A75302}"/>
    <cellStyle name="Normal 10 5 3" xfId="1318" xr:uid="{15CEF366-4FE7-4F15-A60D-A8CFE9C22F81}"/>
    <cellStyle name="Normal 10 6" xfId="657" xr:uid="{AFA34B20-5EFE-4B2F-9DC6-FCC3B9546F27}"/>
    <cellStyle name="Normal 10 6 2" xfId="1754" xr:uid="{05DC85BF-B242-431A-AE2B-ACC194D94CF2}"/>
    <cellStyle name="Normal 10 7" xfId="1309" xr:uid="{4CBD30DB-B47C-444E-883B-16EDC4AC1FD4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2 2 2" xfId="1765" xr:uid="{91EEF51C-36AB-4DC2-8D31-0520C2DB3AE0}"/>
    <cellStyle name="Normal 11 2 3" xfId="1320" xr:uid="{7321AB51-6CAA-4B4D-A5E5-17510CC058BF}"/>
    <cellStyle name="Normal 11 3" xfId="661" xr:uid="{8C0773E3-FEAE-4787-83F1-F4767A577642}"/>
    <cellStyle name="Normal 11 3 2" xfId="1764" xr:uid="{DFCD5A3B-C7AF-4EDD-AAC8-720781F7CF90}"/>
    <cellStyle name="Normal 11 4" xfId="1319" xr:uid="{CACCB2E9-D2D3-4CD4-839A-55F0C18DEC28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2 2 2 2" xfId="1766" xr:uid="{474ECE4A-082C-40E2-9F6F-A0BDCF9818EC}"/>
    <cellStyle name="Normal 12 2 3" xfId="1322" xr:uid="{12E77638-88AB-4393-8F8B-E22ABF3CF26A}"/>
    <cellStyle name="Normal 12 3" xfId="1321" xr:uid="{8A93440F-170E-481E-AFA8-6E994DB240AB}"/>
    <cellStyle name="Normal 13" xfId="665" xr:uid="{C0C5C85F-5CA4-4ADC-82A5-5444DF57AF2E}"/>
    <cellStyle name="Normal 13 2" xfId="666" xr:uid="{F4466316-6B99-460C-8517-F2EA99C15592}"/>
    <cellStyle name="Normal 13 2 2" xfId="1767" xr:uid="{E96C116B-36C0-4ADD-A214-B0FB1167E900}"/>
    <cellStyle name="Normal 13 3" xfId="1323" xr:uid="{C729D7BF-040C-44A8-83FD-20E6DA802F0A}"/>
    <cellStyle name="Normal 14" xfId="667" xr:uid="{57B6D162-5BA2-4D24-99D4-37FD4888EBBE}"/>
    <cellStyle name="Normal 15" xfId="668" xr:uid="{0B0AA0B6-4F0A-4164-949C-FFC676BC6229}"/>
    <cellStyle name="Normal 16" xfId="979" xr:uid="{982D2060-1579-45EF-9325-1237D00614C3}"/>
    <cellStyle name="Normal 176" xfId="978" xr:uid="{00000000-0005-0000-0000-0000D2030000}"/>
    <cellStyle name="Normal 2" xfId="669" xr:uid="{B190D761-ADDB-4CFB-8149-54EEFCE0B1C0}"/>
    <cellStyle name="Normal 2 10" xfId="670" xr:uid="{25635D35-6675-4E4D-AAB1-9A83726B5117}"/>
    <cellStyle name="Normal 2 11" xfId="1324" xr:uid="{06FBAB9C-E8AA-4670-A38A-23A236FA728D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2 9 2" xfId="1768" xr:uid="{9734024B-BAC1-4307-A587-087EB6F152CC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2 2 2" xfId="1772" xr:uid="{D289A527-2F52-434E-B361-0DC5FD35A18B}"/>
    <cellStyle name="Normal 3 2 2 2 2 2 3" xfId="1328" xr:uid="{CF291A9B-6CB3-4391-A059-D954406497C6}"/>
    <cellStyle name="Normal 3 2 2 2 2 3" xfId="694" xr:uid="{EF49C759-4180-43D3-A67A-292B6F990792}"/>
    <cellStyle name="Normal 3 2 2 2 2 3 2" xfId="1771" xr:uid="{22B2AC3C-E42D-4D0D-9C75-19E0FED0F136}"/>
    <cellStyle name="Normal 3 2 2 2 2 4" xfId="1327" xr:uid="{4591B46C-FFCB-4FC3-B27F-B6A6C4D7E87B}"/>
    <cellStyle name="Normal 3 2 2 2 3" xfId="695" xr:uid="{F0A25478-B998-4266-A275-2CC74B35F8B5}"/>
    <cellStyle name="Normal 3 2 2 2 3 2" xfId="696" xr:uid="{A7230ABC-CBCA-43C0-8C9A-5D6FE9E33408}"/>
    <cellStyle name="Normal 3 2 2 2 3 2 2" xfId="1773" xr:uid="{B4C4787F-B6A8-47D9-AC0D-FE38596CF809}"/>
    <cellStyle name="Normal 3 2 2 2 3 3" xfId="1329" xr:uid="{7983635F-5645-4E4C-B77C-B91160D47BE3}"/>
    <cellStyle name="Normal 3 2 2 2 4" xfId="697" xr:uid="{B525BC2D-12DE-44CD-934C-6E90F4F5AC76}"/>
    <cellStyle name="Normal 3 2 2 2 4 2" xfId="1770" xr:uid="{CB7362D5-7D20-4DF7-9A8E-2BCA1216EA12}"/>
    <cellStyle name="Normal 3 2 2 2 5" xfId="1326" xr:uid="{C9F44C54-89E9-4B8E-A89C-40D60110672D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2 2 2" xfId="1775" xr:uid="{C86772AD-04F1-4D0B-8789-020EA798C261}"/>
    <cellStyle name="Normal 3 2 2 3 2 3" xfId="1331" xr:uid="{3025C4CE-D168-4D50-984F-CC20AA660BBE}"/>
    <cellStyle name="Normal 3 2 2 3 3" xfId="701" xr:uid="{ECC9F8C5-081B-4588-AA52-3F45F81F1FCC}"/>
    <cellStyle name="Normal 3 2 2 3 3 2" xfId="1774" xr:uid="{39962525-1744-4C94-8BFD-C9AAA7FA7166}"/>
    <cellStyle name="Normal 3 2 2 3 4" xfId="1330" xr:uid="{3F137423-2C63-4D60-9E8E-A96637853231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2 2 2" xfId="1777" xr:uid="{2336AFEF-8016-495E-9311-BA8BEC5DDE4D}"/>
    <cellStyle name="Normal 3 2 2 4 2 3" xfId="1333" xr:uid="{7FEB0056-D7EF-4FA1-BBE5-27E12824E68E}"/>
    <cellStyle name="Normal 3 2 2 4 3" xfId="705" xr:uid="{7D8BB6D3-E8F1-41A0-A43B-A984197EF5B1}"/>
    <cellStyle name="Normal 3 2 2 4 3 2" xfId="1776" xr:uid="{C704E6E2-4001-4691-BEA6-46DEF1CEA0D5}"/>
    <cellStyle name="Normal 3 2 2 4 4" xfId="1332" xr:uid="{57D29996-7003-482B-A993-90660AE916C0}"/>
    <cellStyle name="Normal 3 2 2 5" xfId="706" xr:uid="{4498BB89-B864-421F-BB6E-449085AE8AD8}"/>
    <cellStyle name="Normal 3 2 2 5 2" xfId="707" xr:uid="{BEE51D17-757E-4A5D-9F72-C9A1FA2C0514}"/>
    <cellStyle name="Normal 3 2 2 5 2 2" xfId="1778" xr:uid="{38606147-DB00-400C-BC9E-7080C4BE2851}"/>
    <cellStyle name="Normal 3 2 2 5 3" xfId="1334" xr:uid="{CC22F8FE-3A06-4655-949A-DDE83B33255F}"/>
    <cellStyle name="Normal 3 2 2 6" xfId="708" xr:uid="{B8C92B9F-8386-4A1C-ACE4-3AB3142E1929}"/>
    <cellStyle name="Normal 3 2 2 6 2" xfId="1769" xr:uid="{B2776471-5FF1-43EF-AE5B-0567B99A1581}"/>
    <cellStyle name="Normal 3 2 2 7" xfId="1325" xr:uid="{963477F2-C9D7-42CD-8074-300E318F0D3E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2 2 2" xfId="1781" xr:uid="{BDCCB320-7E8C-4366-8651-3D9480CB140C}"/>
    <cellStyle name="Normal 3 2 3 2 2 3" xfId="1337" xr:uid="{CBAC5ACB-4E30-4842-941B-0478C164FF25}"/>
    <cellStyle name="Normal 3 2 3 2 3" xfId="713" xr:uid="{E7BF92E8-01DC-4D3E-9763-7B6C8A6AC278}"/>
    <cellStyle name="Normal 3 2 3 2 3 2" xfId="1780" xr:uid="{422C3F5D-9798-4335-8EE7-30E077AB7B79}"/>
    <cellStyle name="Normal 3 2 3 2 4" xfId="1336" xr:uid="{D55EE9D0-1099-448C-9793-0CD5C0FED7A3}"/>
    <cellStyle name="Normal 3 2 3 3" xfId="714" xr:uid="{7700AAF2-49A7-441A-B865-0911529CEB94}"/>
    <cellStyle name="Normal 3 2 3 3 2" xfId="715" xr:uid="{25DA516C-F5DE-49FD-AC94-CC821CC1F880}"/>
    <cellStyle name="Normal 3 2 3 3 2 2" xfId="1782" xr:uid="{3A2B8CE1-2E42-47DB-9E53-BEF3BDCA4282}"/>
    <cellStyle name="Normal 3 2 3 3 3" xfId="1338" xr:uid="{F23AF9EF-8E53-4054-AE8E-93965182233E}"/>
    <cellStyle name="Normal 3 2 3 4" xfId="716" xr:uid="{A9DAD83A-794B-43DA-9D86-8B1B4BFD87F9}"/>
    <cellStyle name="Normal 3 2 3 4 2" xfId="1779" xr:uid="{38D6EA43-5956-4E4A-A67E-667D1775D48C}"/>
    <cellStyle name="Normal 3 2 3 5" xfId="1335" xr:uid="{9161BAB7-BE35-46B1-844A-0C26AFE3335C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2 2 2" xfId="1784" xr:uid="{CA26F7C7-C627-44C6-B957-E16E89D27FA7}"/>
    <cellStyle name="Normal 3 2 4 2 3" xfId="1340" xr:uid="{CEFFCB25-180B-4DC5-847F-E9AD8BF5801B}"/>
    <cellStyle name="Normal 3 2 4 3" xfId="720" xr:uid="{4538E28C-B035-4376-901F-57D2F660E618}"/>
    <cellStyle name="Normal 3 2 4 3 2" xfId="1783" xr:uid="{BF7F38FF-33AC-4EA7-B8B9-0C0E5BE29955}"/>
    <cellStyle name="Normal 3 2 4 4" xfId="1339" xr:uid="{592D3215-61EB-4098-9A06-08B45A973DB3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2 2 2" xfId="1786" xr:uid="{6CFDE048-1340-48BC-8E9F-2AB68D7BF9B1}"/>
    <cellStyle name="Normal 3 2 6 2 3" xfId="1342" xr:uid="{A8CA8FDF-88AB-4FA1-A06A-9281731E288F}"/>
    <cellStyle name="Normal 3 2 6 3" xfId="725" xr:uid="{F40B7711-5978-41B5-9782-FFBEA49568C6}"/>
    <cellStyle name="Normal 3 2 6 3 2" xfId="1785" xr:uid="{F9944292-BEA0-4129-8F4E-6C67906C45A6}"/>
    <cellStyle name="Normal 3 2 6 4" xfId="1341" xr:uid="{4E5D070F-02B9-483A-B657-C9431CEB9A6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2 2 2" xfId="1788" xr:uid="{006786E9-7D71-48A0-8F35-21D5EF36B556}"/>
    <cellStyle name="Normal 3 2 7 2 3" xfId="1344" xr:uid="{F645966A-E3BC-428A-ADFB-4D153114DE17}"/>
    <cellStyle name="Normal 3 2 7 3" xfId="729" xr:uid="{81D0F847-F1B5-45F7-945B-9B43247768BB}"/>
    <cellStyle name="Normal 3 2 7 3 2" xfId="1787" xr:uid="{9683453F-EE24-4123-9C11-E879D6B7A344}"/>
    <cellStyle name="Normal 3 2 7 4" xfId="1343" xr:uid="{272F132D-6FB8-450F-A649-9C658D1AF6A3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2 2 2" xfId="1791" xr:uid="{258971CE-D4B1-4EBC-98A6-A11918840694}"/>
    <cellStyle name="Normal 3 3 2 2 2 3" xfId="1347" xr:uid="{9CC40A93-0C0F-4A94-A32A-ABC409B7CD5C}"/>
    <cellStyle name="Normal 3 3 2 2 3" xfId="735" xr:uid="{99132380-225D-4978-8A2F-5CDBFB1D5107}"/>
    <cellStyle name="Normal 3 3 2 2 3 2" xfId="1790" xr:uid="{C5660896-8BF6-434B-8C5F-C258BE9DBF56}"/>
    <cellStyle name="Normal 3 3 2 2 4" xfId="1346" xr:uid="{D34BC4F8-4730-432F-AB79-09977F31099A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3 3 2 2" xfId="1792" xr:uid="{C7CD7B01-AF16-43E3-9DB8-32E9F90FF30A}"/>
    <cellStyle name="Normal 3 3 2 3 3 3" xfId="1348" xr:uid="{FC917C2E-48AC-4EDC-AC47-66FDC9B84764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4 2 2 2" xfId="1793" xr:uid="{3B29C8BD-142D-4ACC-A5F5-5FD5265DB009}"/>
    <cellStyle name="Normal 3 3 2 4 2 3" xfId="1349" xr:uid="{138638D4-9253-4B94-9EB2-E5A586C9D8AE}"/>
    <cellStyle name="Normal 3 3 2 5" xfId="744" xr:uid="{BC9AE9C6-F1D1-41AF-934D-90F54514E75F}"/>
    <cellStyle name="Normal 3 3 2 5 2" xfId="1789" xr:uid="{094A5206-66F3-450E-8D1F-DDBA560555DA}"/>
    <cellStyle name="Normal 3 3 2 6" xfId="1345" xr:uid="{822B95AF-C126-42B2-8969-7DDB782F3EC0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2 2 2" xfId="1795" xr:uid="{5FA9C71F-199B-4935-8E1F-F4F22073D6A7}"/>
    <cellStyle name="Normal 3 3 3 2 3" xfId="1351" xr:uid="{08E48CA9-B3FB-4143-BF78-C291597368B3}"/>
    <cellStyle name="Normal 3 3 3 3" xfId="748" xr:uid="{E0A389F1-B2CE-4A04-8A55-422F8B7CC18C}"/>
    <cellStyle name="Normal 3 3 3 3 2" xfId="1794" xr:uid="{B075D83C-3496-42C1-AEDF-790BC4DDDFCC}"/>
    <cellStyle name="Normal 3 3 3 4" xfId="1350" xr:uid="{DC572739-C023-4412-804E-962A29D57551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2 2 2" xfId="1797" xr:uid="{51F0CFC7-95F1-418D-802F-9EC1F9229154}"/>
    <cellStyle name="Normal 3 3 4 2 3" xfId="1353" xr:uid="{90E4324C-053C-417A-8F5B-4509DD0460EB}"/>
    <cellStyle name="Normal 3 3 4 3" xfId="752" xr:uid="{D5DF03D1-0235-4214-A608-8DCD337182B7}"/>
    <cellStyle name="Normal 3 3 4 3 2" xfId="1796" xr:uid="{AB5074A9-A50F-4CC6-B2B9-982C5EF172D9}"/>
    <cellStyle name="Normal 3 3 4 4" xfId="1352" xr:uid="{2FCCEC0D-DE4E-4943-B3C5-FE38C6571D41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2 2 2" xfId="1799" xr:uid="{A8070C71-B633-406D-B32F-D52F750AB3C9}"/>
    <cellStyle name="Normal 3 3 5 2 3" xfId="1355" xr:uid="{DD6867C9-FFB5-447A-91C6-CD87B1229978}"/>
    <cellStyle name="Normal 3 3 5 3" xfId="756" xr:uid="{FDAFEE01-4373-4099-A938-6E0E18D57027}"/>
    <cellStyle name="Normal 3 3 5 3 2" xfId="1798" xr:uid="{7A10216F-ADEF-49C7-BD07-E22EA42FC778}"/>
    <cellStyle name="Normal 3 3 5 4" xfId="1354" xr:uid="{35959E7A-71D6-4D5E-9302-1D632603509C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2 2 2" xfId="1802" xr:uid="{708A7906-AA23-47FF-BB07-B3DFA1E15DCE}"/>
    <cellStyle name="Normal 3 4 2 2 2 3" xfId="1358" xr:uid="{BC2A8371-81EC-4DDC-917D-E2D0FC71B525}"/>
    <cellStyle name="Normal 3 4 2 2 3" xfId="763" xr:uid="{42322AA4-5E52-4611-8FE7-BA12B908C600}"/>
    <cellStyle name="Normal 3 4 2 2 3 2" xfId="1801" xr:uid="{B418C6ED-091E-4128-821F-3C0DDB170FFC}"/>
    <cellStyle name="Normal 3 4 2 2 4" xfId="1357" xr:uid="{F14E89FE-F9F5-4901-9FC2-574BEDF87017}"/>
    <cellStyle name="Normal 3 4 2 3" xfId="764" xr:uid="{660FF2EF-D82E-4895-99AE-FF6D2CB3C0AA}"/>
    <cellStyle name="Normal 3 4 2 3 2" xfId="765" xr:uid="{A5AF76C7-711D-40D7-821C-CCA6F6A1C607}"/>
    <cellStyle name="Normal 3 4 2 3 2 2" xfId="1803" xr:uid="{839C09FC-8886-4B66-A4C0-0FF7B724E1CA}"/>
    <cellStyle name="Normal 3 4 2 3 3" xfId="1359" xr:uid="{1513162A-9AFC-4896-BDDE-CE9716651D30}"/>
    <cellStyle name="Normal 3 4 2 4" xfId="766" xr:uid="{21734E5E-ACD1-4837-8EE5-4C6599962D16}"/>
    <cellStyle name="Normal 3 4 2 4 2" xfId="1800" xr:uid="{2697D388-7842-4D15-97FF-43F82794DEEC}"/>
    <cellStyle name="Normal 3 4 2 5" xfId="1356" xr:uid="{A77F1E52-7BA4-40EC-B161-C985DB048FCF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2 2 2" xfId="1805" xr:uid="{86BF74BE-B7BD-45F6-9DD6-442EA8837874}"/>
    <cellStyle name="Normal 3 4 3 2 3" xfId="1361" xr:uid="{C14AE744-E518-4BF7-9B30-CBBB1EB7027C}"/>
    <cellStyle name="Normal 3 4 3 3" xfId="770" xr:uid="{1D74C723-9142-4C17-AD07-8440935E0D39}"/>
    <cellStyle name="Normal 3 4 3 3 2" xfId="1804" xr:uid="{AF3AE702-FCFA-408B-ABDA-F0282BAACC1D}"/>
    <cellStyle name="Normal 3 4 3 4" xfId="1360" xr:uid="{36DE65B1-EFD2-43CD-AF28-7F748CE774E8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2 2 2" xfId="1807" xr:uid="{2165948D-5F16-4867-BD43-57033A1CA700}"/>
    <cellStyle name="Normal 3 4 4 2 3" xfId="1363" xr:uid="{F36690C1-C8AE-4137-9697-0E8929FCA8C1}"/>
    <cellStyle name="Normal 3 4 4 3" xfId="774" xr:uid="{4D377FCB-335F-47FC-B783-D92C7AECE9D1}"/>
    <cellStyle name="Normal 3 4 4 3 2" xfId="1806" xr:uid="{E48F9B88-5B3D-4625-B081-D94F6AEE92F2}"/>
    <cellStyle name="Normal 3 4 4 4" xfId="1362" xr:uid="{49C2567A-9B22-4C36-B8E6-10CDBEF92429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2 2 2" xfId="1809" xr:uid="{282D3482-0268-4B01-A52D-2CEDECF85338}"/>
    <cellStyle name="Normal 3 4 5 2 3" xfId="1365" xr:uid="{41D92AFA-F859-4144-AA27-EDCC0253E58D}"/>
    <cellStyle name="Normal 3 4 5 3" xfId="778" xr:uid="{7477BD7B-946F-4FFB-9C3A-BAA6883FFB21}"/>
    <cellStyle name="Normal 3 4 5 3 2" xfId="1808" xr:uid="{FF0AA487-6AC6-4EC2-A02E-4610DEDDF296}"/>
    <cellStyle name="Normal 3 4 5 4" xfId="1364" xr:uid="{404A60D9-7CA5-4167-8AC2-42A62C5BCA1E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2 2 2" xfId="1812" xr:uid="{6B2A2599-5784-4849-81B7-7AEFF9CDEB4B}"/>
    <cellStyle name="Normal 3 5 2 2 3" xfId="1368" xr:uid="{8FBF0F55-42FF-47D0-A8ED-3BD5121A39E8}"/>
    <cellStyle name="Normal 3 5 2 3" xfId="783" xr:uid="{9506690E-BFF2-4C62-8F25-63A279217D71}"/>
    <cellStyle name="Normal 3 5 2 3 2" xfId="1811" xr:uid="{1EF840A1-6ED4-43D8-A20E-163636E957D6}"/>
    <cellStyle name="Normal 3 5 2 4" xfId="1367" xr:uid="{73CD041D-9F10-44C5-B464-0C8942948653}"/>
    <cellStyle name="Normal 3 5 3" xfId="784" xr:uid="{DA816FA3-E839-4B6A-B2EC-ECB0B9779924}"/>
    <cellStyle name="Normal 3 5 3 2" xfId="785" xr:uid="{C5FE0C4E-1A6C-415B-93DB-94CCFF1156BA}"/>
    <cellStyle name="Normal 3 5 3 2 2" xfId="1813" xr:uid="{160EDCB9-9407-406A-B1F9-34CD336E1A33}"/>
    <cellStyle name="Normal 3 5 3 3" xfId="1369" xr:uid="{AB3E6C14-3397-4BF6-B66D-F24C222D594A}"/>
    <cellStyle name="Normal 3 5 4" xfId="786" xr:uid="{6B9ACA1D-FB21-4FA6-8650-B15ED748739D}"/>
    <cellStyle name="Normal 3 5 4 2" xfId="1810" xr:uid="{9427AD1C-A63F-429E-AABB-A66FB0AB9E49}"/>
    <cellStyle name="Normal 3 5 5" xfId="1366" xr:uid="{A3B5EC2F-836B-4E7A-B411-2AD99AAEA20F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2 2 2" xfId="1815" xr:uid="{6A9BB6E2-0C59-406B-A183-CD1D12946FE2}"/>
    <cellStyle name="Normal 3 6 2 3" xfId="1371" xr:uid="{873A9E35-DEBC-4449-AD92-636B1E71082F}"/>
    <cellStyle name="Normal 3 6 3" xfId="790" xr:uid="{F83CC2CB-798D-4A73-B173-294A9801445C}"/>
    <cellStyle name="Normal 3 6 3 2" xfId="1814" xr:uid="{1F19D007-3759-4264-B3E0-46A9C84D126E}"/>
    <cellStyle name="Normal 3 6 4" xfId="1370" xr:uid="{F48AAC54-E163-4D8F-A9ED-AEA0FE6AB7C3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2 2 2" xfId="1817" xr:uid="{0F908BDD-8DE9-4037-9D55-7914698EF68F}"/>
    <cellStyle name="Normal 3 8 2 3" xfId="1373" xr:uid="{04D20D77-595E-44D0-A773-7A8CB996314F}"/>
    <cellStyle name="Normal 3 8 3" xfId="795" xr:uid="{D42A0CB4-E4FC-48F2-B9BB-1E3BEC1D3835}"/>
    <cellStyle name="Normal 3 8 3 2" xfId="1816" xr:uid="{A5ACD37A-C504-40A2-8B13-487EAA1A564A}"/>
    <cellStyle name="Normal 3 8 4" xfId="1372" xr:uid="{4D2C7C4E-22E9-406B-B2AC-0C625BD0942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2 2 2" xfId="1819" xr:uid="{A7011F1F-E8CA-4940-97DB-9F7B890FCE82}"/>
    <cellStyle name="Normal 3 9 2 3" xfId="1375" xr:uid="{685365F4-68F0-4AD6-9188-733BE2420D85}"/>
    <cellStyle name="Normal 3 9 3" xfId="799" xr:uid="{BAD45978-21FA-4362-B342-065B858DFB74}"/>
    <cellStyle name="Normal 3 9 3 2" xfId="1818" xr:uid="{B9400700-A6C2-4F3A-AAD5-62E7ECF9724D}"/>
    <cellStyle name="Normal 3 9 4" xfId="1374" xr:uid="{F140535D-97BE-4B92-950D-E6055E5591EF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2 2 2" xfId="1821" xr:uid="{6968BC33-17E9-470C-BAD5-5284CF267A3B}"/>
    <cellStyle name="Normal 4 2 2 3" xfId="1377" xr:uid="{79737449-F50D-463F-91E2-84BB3D63DB3D}"/>
    <cellStyle name="Normal 4 2 3" xfId="804" xr:uid="{44DA1297-8985-42EB-9508-12DB949A0957}"/>
    <cellStyle name="Normal 4 2 3 2" xfId="805" xr:uid="{8358CA1C-6788-482E-AA10-22104055CD20}"/>
    <cellStyle name="Normal 4 2 3 2 2" xfId="1822" xr:uid="{B5C48FA1-23A0-4E95-82BF-57705564BAE6}"/>
    <cellStyle name="Normal 4 2 3 3" xfId="1378" xr:uid="{E91D7546-449B-431A-B35A-3F99F458CC35}"/>
    <cellStyle name="Normal 4 2 4" xfId="806" xr:uid="{A9FD5343-5700-4B48-B61A-BBBEDC2C4343}"/>
    <cellStyle name="Normal 4 2 4 2" xfId="1820" xr:uid="{5BD38B83-79C3-441C-987E-9DB152C71D76}"/>
    <cellStyle name="Normal 4 2 5" xfId="1376" xr:uid="{7D96C969-2E1E-4AAA-B445-CA2B36B042ED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 2 3 2" xfId="1823" xr:uid="{AE5A0A25-87EE-4394-A91A-BB4CD54742B0}"/>
    <cellStyle name="Normal 6 2 4" xfId="1379" xr:uid="{F17E31EB-BD3B-480A-9217-335DE2072267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7 3 2 2" xfId="1824" xr:uid="{63AEA44C-C4AF-44F8-9963-B75BA18F1D71}"/>
    <cellStyle name="Normal 7 3 3" xfId="1382" xr:uid="{5C2012B2-D534-4C3B-903F-5A9E41E9B090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2 2 2" xfId="1829" xr:uid="{84E65DEC-42D3-4BFF-AB30-F5D6C8D7019C}"/>
    <cellStyle name="Normal 8 2 2 2 2 3" xfId="1387" xr:uid="{065A15A9-1C4E-4440-B5D1-E08BAFA7049C}"/>
    <cellStyle name="Normal 8 2 2 2 3" xfId="831" xr:uid="{CB3DD3A2-BC75-4340-AFF7-42110BE4E319}"/>
    <cellStyle name="Normal 8 2 2 2 3 2" xfId="1828" xr:uid="{4394EDBC-7108-4196-B5BD-971A5ED2DE4D}"/>
    <cellStyle name="Normal 8 2 2 2 4" xfId="1386" xr:uid="{5197A7B2-4BFB-4228-AC80-74F7457D9BE6}"/>
    <cellStyle name="Normal 8 2 2 3" xfId="832" xr:uid="{23F90A30-8ECF-4FED-800A-71D1D0A269DE}"/>
    <cellStyle name="Normal 8 2 2 3 2" xfId="833" xr:uid="{C54923C6-F265-4852-B75A-40660F5E93A0}"/>
    <cellStyle name="Normal 8 2 2 3 2 2" xfId="1830" xr:uid="{2846EA14-8DF1-477C-A861-908968F8EF0F}"/>
    <cellStyle name="Normal 8 2 2 3 3" xfId="1388" xr:uid="{D25268C4-A531-405F-81A7-5CDB4E595A39}"/>
    <cellStyle name="Normal 8 2 2 4" xfId="834" xr:uid="{F7E2C98C-9921-479D-8283-F1FDB875CD5B}"/>
    <cellStyle name="Normal 8 2 2 4 2" xfId="1827" xr:uid="{2293E53F-BA13-4205-B373-72DC6359BA33}"/>
    <cellStyle name="Normal 8 2 2 5" xfId="1385" xr:uid="{5805016D-03DC-43FE-8703-8C0A4E7348A4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2 2 2" xfId="1832" xr:uid="{10B25D7C-8700-448D-A98F-43811CEA0AEE}"/>
    <cellStyle name="Normal 8 2 3 2 3" xfId="1390" xr:uid="{F4B7CBB9-70DC-42DA-B8FD-22A0ED075B1D}"/>
    <cellStyle name="Normal 8 2 3 3" xfId="838" xr:uid="{9363D61C-780A-44D4-870F-92B7D0E9C53D}"/>
    <cellStyle name="Normal 8 2 3 3 2" xfId="1831" xr:uid="{389998C5-9CF1-427C-9A33-758D90B9A77E}"/>
    <cellStyle name="Normal 8 2 3 4" xfId="1389" xr:uid="{7EE8DB13-BDF0-458F-828D-96453768014C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2 2 2" xfId="1834" xr:uid="{18EBB231-EB23-4919-B420-10974C6190CC}"/>
    <cellStyle name="Normal 8 2 4 2 3" xfId="1392" xr:uid="{9190725D-9E59-41D0-B565-9A96F6FB4F2E}"/>
    <cellStyle name="Normal 8 2 4 3" xfId="842" xr:uid="{3F49E3BD-F613-440C-875E-737FA83F0675}"/>
    <cellStyle name="Normal 8 2 4 3 2" xfId="1833" xr:uid="{4A0BE6EC-B066-4BBA-A1F0-92EF6F88019B}"/>
    <cellStyle name="Normal 8 2 4 4" xfId="1391" xr:uid="{248FB281-DEF8-4C9B-B85D-81318357E199}"/>
    <cellStyle name="Normal 8 2 5" xfId="843" xr:uid="{FFF206D5-A1E3-45F4-B062-8496F179B1BC}"/>
    <cellStyle name="Normal 8 2 5 2" xfId="844" xr:uid="{78D050F1-6B95-4783-A052-70FC50A41B52}"/>
    <cellStyle name="Normal 8 2 5 2 2" xfId="1835" xr:uid="{67C5EFB4-6433-4BD0-89BA-E7ACF7908D39}"/>
    <cellStyle name="Normal 8 2 5 3" xfId="1393" xr:uid="{FCCF6499-4061-4336-B0C4-18B34C19603E}"/>
    <cellStyle name="Normal 8 2 6" xfId="845" xr:uid="{F903C11D-1575-4B2D-802B-72606F4E0F7D}"/>
    <cellStyle name="Normal 8 2 6 2" xfId="1826" xr:uid="{845E9DD1-B174-444E-98F9-81185E587BC4}"/>
    <cellStyle name="Normal 8 2 7" xfId="1384" xr:uid="{F28C1B34-6AA1-4B56-A539-48B2D0A66D94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2 2 2" xfId="1838" xr:uid="{25D412D5-7861-473F-A9CE-14BDDEDD6CE4}"/>
    <cellStyle name="Normal 8 3 2 2 3" xfId="1396" xr:uid="{B88A81F9-C31C-4694-AECA-664E0BC6513C}"/>
    <cellStyle name="Normal 8 3 2 3" xfId="850" xr:uid="{C7115FDB-39D1-4F94-B195-E95FBE37EBCA}"/>
    <cellStyle name="Normal 8 3 2 3 2" xfId="1837" xr:uid="{40A50017-A946-4AD1-B19A-CBAA00CCB230}"/>
    <cellStyle name="Normal 8 3 2 4" xfId="1395" xr:uid="{5571E72A-3345-4E50-B0EB-B1CD470CCEA8}"/>
    <cellStyle name="Normal 8 3 3" xfId="851" xr:uid="{4B689CBF-DFBE-43BA-AB88-ACE446EE3A05}"/>
    <cellStyle name="Normal 8 3 3 2" xfId="852" xr:uid="{A07B3ABC-57B7-45DB-A2FC-2A77ECD41FB0}"/>
    <cellStyle name="Normal 8 3 3 2 2" xfId="1839" xr:uid="{5EB2F04F-9D25-4CD3-851E-44103B3C0EF2}"/>
    <cellStyle name="Normal 8 3 3 3" xfId="1397" xr:uid="{8CF2DCDE-5C12-4674-A6EA-8D2E76CD2125}"/>
    <cellStyle name="Normal 8 3 4" xfId="853" xr:uid="{8B08E994-2A8A-43E3-A4C9-7630296892E1}"/>
    <cellStyle name="Normal 8 3 4 2" xfId="1836" xr:uid="{8F7EE744-52E1-48E6-BCB9-B576F5512681}"/>
    <cellStyle name="Normal 8 3 5" xfId="1394" xr:uid="{DF7F6B76-694D-4B55-8B2A-524757444437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2 2 2" xfId="1841" xr:uid="{1ADA2692-FD21-46C9-8F7A-97AAE67CE209}"/>
    <cellStyle name="Normal 8 4 2 3" xfId="1399" xr:uid="{BBA675A5-5A98-48BA-B7D5-7C1897979D70}"/>
    <cellStyle name="Normal 8 4 3" xfId="857" xr:uid="{57AD1E69-A9BA-4EDB-B521-BDAE57DE54B0}"/>
    <cellStyle name="Normal 8 4 3 2" xfId="1840" xr:uid="{832E6CED-1CDE-4BB1-A81B-6B71DDBD5B15}"/>
    <cellStyle name="Normal 8 4 4" xfId="1398" xr:uid="{4A4A1A45-DBBC-44F1-B129-DC17114BFED8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2 2 2" xfId="1843" xr:uid="{0EF937CB-F21C-4526-897E-40B79B2CC9DF}"/>
    <cellStyle name="Normal 8 5 2 3" xfId="1401" xr:uid="{496D2DB8-9860-4A25-A467-A68FEAE3195A}"/>
    <cellStyle name="Normal 8 5 3" xfId="861" xr:uid="{2E396517-4F41-4713-A06E-423C19FB8873}"/>
    <cellStyle name="Normal 8 5 3 2" xfId="1842" xr:uid="{615CC756-ECB9-4AC8-9D9D-3FFE53939ECE}"/>
    <cellStyle name="Normal 8 5 4" xfId="1400" xr:uid="{A417E3C5-94F1-488E-94F0-A7BB06FF5F48}"/>
    <cellStyle name="Normal 8 6" xfId="862" xr:uid="{A4CD3C03-8DE4-40BF-B18B-C5C69CCE859D}"/>
    <cellStyle name="Normal 8 6 2" xfId="863" xr:uid="{781E36EE-7B2C-4964-89D2-245F25A06ED9}"/>
    <cellStyle name="Normal 8 6 2 2" xfId="1844" xr:uid="{6023B71F-1DA0-4FE3-A6EB-01C1C187BA2D}"/>
    <cellStyle name="Normal 8 6 3" xfId="1402" xr:uid="{475560C8-F024-401F-87EA-8EAF23F86D19}"/>
    <cellStyle name="Normal 8 7" xfId="864" xr:uid="{892A9AF6-9B53-4DE1-A2ED-90935B798186}"/>
    <cellStyle name="Normal 8 7 2" xfId="865" xr:uid="{3FFD61AE-20F4-4127-A7E1-774042389EF6}"/>
    <cellStyle name="Normal 8 7 2 2" xfId="1845" xr:uid="{FE3BBC5B-84E0-4047-AF27-EA3E949E1ED1}"/>
    <cellStyle name="Normal 8 7 3" xfId="1403" xr:uid="{9D0B6DE4-06A6-41B3-B87F-914BD629B9F2}"/>
    <cellStyle name="Normal 8 8" xfId="866" xr:uid="{CB485510-2C3F-49BE-A4DC-7F4A4D0DDEA0}"/>
    <cellStyle name="Normal 8 8 2" xfId="1825" xr:uid="{EE2CD8F3-FA4B-446B-8AD4-860F8411EC33}"/>
    <cellStyle name="Normal 8 9" xfId="1383" xr:uid="{76BC1350-6A8F-40D9-B583-7F04AEBCD12C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2 2 2" xfId="1850" xr:uid="{66A955F7-A7C5-4312-B744-B58DA02B28B8}"/>
    <cellStyle name="Note 2 2 2 2 2 3" xfId="1408" xr:uid="{081FF3A1-F21B-4BFD-9274-7D480311316A}"/>
    <cellStyle name="Note 2 2 2 2 3" xfId="875" xr:uid="{919545E3-65EC-4F48-8AC3-1B93A788EE1D}"/>
    <cellStyle name="Note 2 2 2 2 3 2" xfId="1849" xr:uid="{9723740F-12AB-44F8-9242-C8A1891D9242}"/>
    <cellStyle name="Note 2 2 2 2 4" xfId="1407" xr:uid="{F9D1F1A1-EB23-4AFC-855C-356CCD685A65}"/>
    <cellStyle name="Note 2 2 2 3" xfId="876" xr:uid="{393DB9F7-CF3A-4563-9DB7-085D60A18C58}"/>
    <cellStyle name="Note 2 2 2 3 2" xfId="877" xr:uid="{D49FD25D-BCD0-4691-B748-25508EA6C9A7}"/>
    <cellStyle name="Note 2 2 2 3 2 2" xfId="1851" xr:uid="{729473A8-275E-4C42-B938-379AA2B0505D}"/>
    <cellStyle name="Note 2 2 2 3 3" xfId="1409" xr:uid="{1D7C74E3-13D0-4495-BB1C-2A233822262A}"/>
    <cellStyle name="Note 2 2 2 4" xfId="878" xr:uid="{4AF9580B-514D-4988-BC26-8F12D352DFCA}"/>
    <cellStyle name="Note 2 2 2 4 2" xfId="1848" xr:uid="{CB9AB81D-7BB4-45B0-8D9D-7BB6BB239706}"/>
    <cellStyle name="Note 2 2 2 5" xfId="1406" xr:uid="{FB009E5D-71EF-4C8A-B9FD-92DACAC91845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2 2 2" xfId="1853" xr:uid="{D7BB9E6E-DF5A-4E61-A541-405F99213224}"/>
    <cellStyle name="Note 2 2 3 2 3" xfId="1411" xr:uid="{6E572CD0-FF89-49E2-8E76-B11F556DE4A9}"/>
    <cellStyle name="Note 2 2 3 3" xfId="882" xr:uid="{B552CFA6-43F3-44DA-86B4-0BD9F53306A3}"/>
    <cellStyle name="Note 2 2 3 3 2" xfId="1852" xr:uid="{BF4CE49D-2C87-4418-BB30-3D94DFE088EA}"/>
    <cellStyle name="Note 2 2 3 4" xfId="1410" xr:uid="{29F2509D-EAB9-40EB-B51F-42428A166A28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2 2 2" xfId="1855" xr:uid="{6CA98B7F-30D7-403D-B8C8-88954A88F9F2}"/>
    <cellStyle name="Note 2 2 4 2 3" xfId="1413" xr:uid="{C8F25934-6364-4081-980C-05992B61C4E5}"/>
    <cellStyle name="Note 2 2 4 3" xfId="886" xr:uid="{4DCB835E-A155-47CE-AD77-1C9D9BF44A68}"/>
    <cellStyle name="Note 2 2 4 3 2" xfId="1854" xr:uid="{5C653A49-9EA6-4240-AA5D-BBDA27DF7E12}"/>
    <cellStyle name="Note 2 2 4 4" xfId="1412" xr:uid="{3E1282D4-0966-4A62-9916-BB326EF4858B}"/>
    <cellStyle name="Note 2 2 5" xfId="887" xr:uid="{3708209A-2C91-40B8-BEF7-D8FAB94AA906}"/>
    <cellStyle name="Note 2 2 5 2" xfId="888" xr:uid="{BE922DC7-077D-442A-8E83-9CA24250DFC4}"/>
    <cellStyle name="Note 2 2 5 2 2" xfId="1856" xr:uid="{405E559B-BBC6-47C0-B2E6-98DA752E1B57}"/>
    <cellStyle name="Note 2 2 5 3" xfId="1414" xr:uid="{FE1EACD2-03C7-44F1-AE57-B73CD4518A6E}"/>
    <cellStyle name="Note 2 2 6" xfId="889" xr:uid="{5E9D2568-DC36-429A-93F2-71B84003C54E}"/>
    <cellStyle name="Note 2 2 6 2" xfId="1847" xr:uid="{0B970C64-ACEA-4AA3-8A7E-73066255D54C}"/>
    <cellStyle name="Note 2 2 7" xfId="1405" xr:uid="{F0FB3355-471F-4651-8604-830425DACD60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2 2 2" xfId="1859" xr:uid="{4004987F-D395-4F8E-B1F3-8E53A7300383}"/>
    <cellStyle name="Note 2 3 2 2 3" xfId="1417" xr:uid="{C9982119-FFFA-40B8-9FEB-26665F70814C}"/>
    <cellStyle name="Note 2 3 2 3" xfId="894" xr:uid="{3E7858AB-28D9-4710-88BA-4C156D02BE2F}"/>
    <cellStyle name="Note 2 3 2 3 2" xfId="1858" xr:uid="{47824A10-E53C-4CF1-AE68-FFF0E436DCC1}"/>
    <cellStyle name="Note 2 3 2 4" xfId="1416" xr:uid="{1CE0B4C0-6B5F-4AE5-905B-E526C678CCAD}"/>
    <cellStyle name="Note 2 3 3" xfId="895" xr:uid="{188DA8C6-DBB0-4018-B75F-4C22147059C0}"/>
    <cellStyle name="Note 2 3 3 2" xfId="896" xr:uid="{406BFC7B-2613-4A64-BBCA-1D487811A6BB}"/>
    <cellStyle name="Note 2 3 3 2 2" xfId="1860" xr:uid="{9A4DF1F6-1FE2-4B4B-9483-A886EF792685}"/>
    <cellStyle name="Note 2 3 3 3" xfId="1418" xr:uid="{5AF817DD-1473-47A7-864A-69B36A2005BF}"/>
    <cellStyle name="Note 2 3 4" xfId="897" xr:uid="{D8CFF3EF-3599-4591-8F44-00709719D6C0}"/>
    <cellStyle name="Note 2 3 4 2" xfId="1857" xr:uid="{5AFE37FE-F31D-4799-831D-D177FA11F231}"/>
    <cellStyle name="Note 2 3 5" xfId="1415" xr:uid="{933DEE9B-5C56-4207-8DE6-99C3958172AB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2 2 2" xfId="1862" xr:uid="{2A870903-E11E-40AC-A23C-DF4F8C8C3D40}"/>
    <cellStyle name="Note 2 4 2 3" xfId="1420" xr:uid="{05D3D468-4085-4FBA-9D8B-7247D2F7CB35}"/>
    <cellStyle name="Note 2 4 3" xfId="901" xr:uid="{BC663BF7-10D9-41A7-9F59-6332BB223500}"/>
    <cellStyle name="Note 2 4 3 2" xfId="1861" xr:uid="{98C4B507-A801-422C-9E54-1FABED542E9F}"/>
    <cellStyle name="Note 2 4 4" xfId="1419" xr:uid="{ED63A2A3-10A4-436D-B63A-2FF1BE8E3523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2 2 2" xfId="1864" xr:uid="{F6443B1A-6A1F-4D42-985B-52C3760DBA56}"/>
    <cellStyle name="Note 2 5 2 3" xfId="1422" xr:uid="{3B4E7F45-59A9-4672-9B2B-05FE869E6486}"/>
    <cellStyle name="Note 2 5 3" xfId="905" xr:uid="{BAF45EBD-260E-4109-9353-BDEA482974D9}"/>
    <cellStyle name="Note 2 5 3 2" xfId="1863" xr:uid="{168877AF-1B7D-4A82-88C9-52EC8B671BCD}"/>
    <cellStyle name="Note 2 5 4" xfId="1421" xr:uid="{D54B2BC5-F207-42E1-8E3D-2AC8C5158073}"/>
    <cellStyle name="Note 2 6" xfId="906" xr:uid="{5A3BCC3D-4628-4013-84F0-74EAC1C9A5EE}"/>
    <cellStyle name="Note 2 6 2" xfId="907" xr:uid="{840BA6C1-C1DC-4A40-9BA9-05E3EAAFEAA6}"/>
    <cellStyle name="Note 2 6 2 2" xfId="1865" xr:uid="{2EDDC2AE-6A4B-44F9-A9B9-11B68F8BC743}"/>
    <cellStyle name="Note 2 6 3" xfId="1423" xr:uid="{A7CD4214-8A3D-43B4-B0CA-38852FBCF26A}"/>
    <cellStyle name="Note 2 7" xfId="908" xr:uid="{5AAFD2B6-AFCB-4802-A166-59449A6AD2B2}"/>
    <cellStyle name="Note 2 7 2" xfId="909" xr:uid="{A22397D3-C0D9-4B81-9AFA-4C6F0CCD4096}"/>
    <cellStyle name="Note 2 7 2 2" xfId="1866" xr:uid="{42B31829-95E5-4005-802E-A5A1CB191EF5}"/>
    <cellStyle name="Note 2 7 3" xfId="1424" xr:uid="{0D6A2025-D023-41B4-84BE-3FDB132A85DE}"/>
    <cellStyle name="Note 2 8" xfId="910" xr:uid="{C8CC048F-1638-4F30-81E9-7E910AFD9519}"/>
    <cellStyle name="Note 2 8 2" xfId="1846" xr:uid="{6BF0FDDF-E3C2-405F-B24E-3BA69572A1F4}"/>
    <cellStyle name="Note 2 9" xfId="1404" xr:uid="{AB85EE79-DE07-4955-90C1-307C356292E6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2 2 2" xfId="1870" xr:uid="{055982B7-0F1B-44F4-BA97-4F167C38EA9B}"/>
    <cellStyle name="Note 3 2 2 2 3" xfId="1428" xr:uid="{E881C2AD-3790-4518-8620-3E30134651EF}"/>
    <cellStyle name="Note 3 2 2 3" xfId="916" xr:uid="{657EB32C-E21A-46E3-8589-D878828E318A}"/>
    <cellStyle name="Note 3 2 2 3 2" xfId="1869" xr:uid="{323B0846-18A0-49EC-B294-E8AB0F6A847C}"/>
    <cellStyle name="Note 3 2 2 4" xfId="1427" xr:uid="{E1EC2D24-B1A3-446A-9952-58DE5535689B}"/>
    <cellStyle name="Note 3 2 3" xfId="917" xr:uid="{F5F9F53B-886E-42C1-A22B-900828C07451}"/>
    <cellStyle name="Note 3 2 3 2" xfId="918" xr:uid="{F3891725-F931-4269-B8E5-F7C457DFAE8B}"/>
    <cellStyle name="Note 3 2 3 2 2" xfId="1871" xr:uid="{E9BA0FCE-77ED-4287-B620-08CD65A61657}"/>
    <cellStyle name="Note 3 2 3 3" xfId="1429" xr:uid="{8504685A-921B-4225-9326-BEA81C314959}"/>
    <cellStyle name="Note 3 2 4" xfId="919" xr:uid="{0B705015-8B28-4020-A771-98DDBFBB7424}"/>
    <cellStyle name="Note 3 2 4 2" xfId="1868" xr:uid="{F0653439-2F97-4F2E-9770-3DBACFF214C9}"/>
    <cellStyle name="Note 3 2 5" xfId="1426" xr:uid="{9A5784E4-4269-4F76-A10C-23484CBFCBE3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2 2 2" xfId="1873" xr:uid="{CCF1FA70-4079-4D25-BB90-7E8F9E3AAEBC}"/>
    <cellStyle name="Note 3 3 2 3" xfId="1431" xr:uid="{EC07E934-F876-4CF8-A18B-77FCF63ED266}"/>
    <cellStyle name="Note 3 3 3" xfId="923" xr:uid="{20953DB4-CDD7-4676-9543-A59631EC331F}"/>
    <cellStyle name="Note 3 3 3 2" xfId="1872" xr:uid="{2B5FDD68-B3E4-4D80-8281-A35352B64F86}"/>
    <cellStyle name="Note 3 3 4" xfId="1430" xr:uid="{A02DBBD3-D798-4674-88E1-1388BC63532A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2 2 2" xfId="1875" xr:uid="{EAA72DA5-F17B-4A22-9ACE-65713D63618D}"/>
    <cellStyle name="Note 3 4 2 3" xfId="1433" xr:uid="{10B80445-BECB-4496-8D8C-2A91F27653DA}"/>
    <cellStyle name="Note 3 4 3" xfId="927" xr:uid="{7F5DA593-287C-4F6B-9F14-7C5780EEBB4B}"/>
    <cellStyle name="Note 3 4 3 2" xfId="1874" xr:uid="{D7083F40-F270-4D7B-A8E4-6D0AD84FC314}"/>
    <cellStyle name="Note 3 4 4" xfId="1432" xr:uid="{225E694B-12EC-4075-A4ED-B0A8C2A43AF8}"/>
    <cellStyle name="Note 3 5" xfId="928" xr:uid="{00BCF5A9-1512-476F-A7F4-FAACF458D0C4}"/>
    <cellStyle name="Note 3 5 2" xfId="929" xr:uid="{E2AF3520-2402-4583-BEAB-14EFF913BD7B}"/>
    <cellStyle name="Note 3 5 2 2" xfId="1876" xr:uid="{1AA90963-3BC0-4650-8B83-9923B6EDE5FF}"/>
    <cellStyle name="Note 3 5 3" xfId="1434" xr:uid="{52BC4C73-D1DF-4A67-9DE7-0B73498E3057}"/>
    <cellStyle name="Note 3 6" xfId="930" xr:uid="{21CA46A6-A373-4FB6-AE06-111344F58D6F}"/>
    <cellStyle name="Note 3 6 2" xfId="931" xr:uid="{BB19B245-0260-40E1-8EC9-F30856C31337}"/>
    <cellStyle name="Note 3 6 2 2" xfId="1877" xr:uid="{6E4D58FD-31AE-4FBD-B8D9-DDC04E107E10}"/>
    <cellStyle name="Note 3 6 3" xfId="1435" xr:uid="{2277500D-2527-4D2B-8DFE-51091DC0ECC9}"/>
    <cellStyle name="Note 3 7" xfId="932" xr:uid="{6FEACBC8-512A-4C29-B654-7762CD2B125C}"/>
    <cellStyle name="Note 3 7 2" xfId="1867" xr:uid="{882F79EF-F788-4806-BE87-2C91E0B07A8E}"/>
    <cellStyle name="Note 3 8" xfId="1425" xr:uid="{A702147B-856F-4C7F-874D-C3F0926D0660}"/>
    <cellStyle name="Note 4" xfId="933" xr:uid="{EB39D399-7DD2-4B1C-A397-4F5C1E8CE8F4}"/>
    <cellStyle name="Note 4 2" xfId="934" xr:uid="{02BAF64F-E777-4E2B-BF6D-CC329474574E}"/>
    <cellStyle name="Note 4 2 2" xfId="1878" xr:uid="{1BF1C42C-AD76-4DA7-BA45-2E4F3036FDCB}"/>
    <cellStyle name="Note 4 3" xfId="1436" xr:uid="{508E21E4-BAED-4A83-8812-FC22E8D7D6E4}"/>
    <cellStyle name="Note 5" xfId="935" xr:uid="{20342958-256E-4A76-AF82-353E05AE5C19}"/>
    <cellStyle name="Note 5 2" xfId="936" xr:uid="{1B5E12B7-0197-4F51-88F6-7EA0407B301C}"/>
    <cellStyle name="Note 5 2 2" xfId="1879" xr:uid="{0BC4F875-427D-493D-B4FF-4783C8E81170}"/>
    <cellStyle name="Note 5 3" xfId="1437" xr:uid="{60D846F8-33A7-401A-8A18-A384DE1DD7DC}"/>
    <cellStyle name="Note 6" xfId="937" xr:uid="{4673180E-64D3-4336-AC12-9901AD7846A4}"/>
    <cellStyle name="Note 6 2" xfId="938" xr:uid="{2EB07D2D-C5E8-4DDD-920A-B459797704DE}"/>
    <cellStyle name="Note 6 2 2" xfId="1880" xr:uid="{1E963E38-ADDB-4668-A685-7BA037274214}"/>
    <cellStyle name="Note 6 3" xfId="1438" xr:uid="{24BEAF39-F58D-46B9-8BAC-BA83859E2892}"/>
    <cellStyle name="Percent" xfId="939" builtinId="5"/>
    <cellStyle name="Percent 10" xfId="980" xr:uid="{B5BC10CA-56FB-42C2-8AFE-403657CB3769}"/>
    <cellStyle name="Percent 2" xfId="940" xr:uid="{3D3316EB-433B-47BB-A7E5-0A1B5EEB02AE}"/>
    <cellStyle name="Percent 2 2" xfId="941" xr:uid="{3C51516B-96DF-41C6-B5A3-971154F47BD2}"/>
    <cellStyle name="Percent 2 2 2" xfId="1441" xr:uid="{D8DE054B-374C-485E-8CF9-0C6345BEC8FB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2 2" xfId="1444" xr:uid="{64555953-5B5E-4DA6-B9FC-8F145DAF7730}"/>
    <cellStyle name="Percent 2 3 2 3" xfId="945" xr:uid="{537AAE40-EC74-42B0-A762-BB90E06647DD}"/>
    <cellStyle name="Percent 2 3 2 3 2" xfId="946" xr:uid="{E261A680-166E-4BBE-B5E5-ABD54DA6BBC5}"/>
    <cellStyle name="Percent 2 3 2 3 2 2" xfId="1446" xr:uid="{005D22FF-8105-41CE-AF00-D0FFC7FB5D1F}"/>
    <cellStyle name="Percent 2 3 2 3 3" xfId="1445" xr:uid="{4DDCB4B0-0994-4058-80E1-5E5931DBF93B}"/>
    <cellStyle name="Percent 2 3 2 4" xfId="1443" xr:uid="{CC9E3DC8-312C-45D7-AFC5-5F224771CE85}"/>
    <cellStyle name="Percent 2 3 3" xfId="1442" xr:uid="{E2B36D55-AA36-4DEB-9472-B4B26612F26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2 2 2" xfId="1882" xr:uid="{AF681DB0-AE05-4EB9-9281-45F9BDF47BFD}"/>
    <cellStyle name="Percent 2 4 2 3" xfId="1448" xr:uid="{E04CC7BD-6B0C-42CF-B4F4-911E242CB957}"/>
    <cellStyle name="Percent 2 4 3" xfId="950" xr:uid="{950DD7C7-05E0-4B25-AF5F-4CBD06AD0B10}"/>
    <cellStyle name="Percent 2 4 3 2" xfId="951" xr:uid="{863CD9E8-D5DC-4042-BBA7-D35A7A28B04C}"/>
    <cellStyle name="Percent 2 4 3 2 2" xfId="1883" xr:uid="{14FABF08-95E7-4C8B-A7E3-EF62D71F3057}"/>
    <cellStyle name="Percent 2 4 3 3" xfId="1449" xr:uid="{FC207D85-C5E5-49AA-BE50-952143FD9997}"/>
    <cellStyle name="Percent 2 4 4" xfId="952" xr:uid="{DC135974-3A84-432D-9877-1CBD66F91335}"/>
    <cellStyle name="Percent 2 4 4 2" xfId="953" xr:uid="{B32F05F6-4C7A-436A-A09B-66F1B00B7211}"/>
    <cellStyle name="Percent 2 4 4 2 2" xfId="1884" xr:uid="{36A44F92-E82F-4AF9-BC99-FB87476D5B14}"/>
    <cellStyle name="Percent 2 4 4 3" xfId="1450" xr:uid="{67FF2388-8F46-4744-9C8F-5D0B8B5FBFCD}"/>
    <cellStyle name="Percent 2 4 5" xfId="954" xr:uid="{91DC1B1A-4B8F-4A77-9BF6-EA57A5BFA0F7}"/>
    <cellStyle name="Percent 2 4 5 2" xfId="1451" xr:uid="{9C87E5B0-B048-42AF-BD29-F76E9CDA63E7}"/>
    <cellStyle name="Percent 2 4 6" xfId="955" xr:uid="{67296846-ECD4-4409-9A46-3EAD174C0626}"/>
    <cellStyle name="Percent 2 4 6 2" xfId="1881" xr:uid="{E0FE3A60-2662-4CC1-B0C3-C5807D6052D6}"/>
    <cellStyle name="Percent 2 4 7" xfId="1447" xr:uid="{3FF041B7-F7A7-4674-92CC-0FB91C6AC30B}"/>
    <cellStyle name="Percent 2 5" xfId="956" xr:uid="{B9DE861F-EABB-4746-9521-186DC1F1374E}"/>
    <cellStyle name="Percent 2 5 2" xfId="1452" xr:uid="{FFFCF0D0-B4FF-4245-AE4F-E0B6C3F9AF50}"/>
    <cellStyle name="Percent 2 6" xfId="1440" xr:uid="{399C3252-E44B-4C1A-93C3-14A1A15DC193}"/>
    <cellStyle name="Percent 3" xfId="957" xr:uid="{F5E39DC8-1D1B-4982-9033-9B4669E1C5DF}"/>
    <cellStyle name="Percent 3 2" xfId="958" xr:uid="{15B53AE5-8C5D-454F-AC7A-4A368409A9E3}"/>
    <cellStyle name="Percent 3 2 2" xfId="1885" xr:uid="{C0DE5331-8CFF-4E88-9319-B73CE025AB3B}"/>
    <cellStyle name="Percent 3 3" xfId="959" xr:uid="{90093F9A-D24E-4332-87FC-D4046F5E1EF0}"/>
    <cellStyle name="Percent 3 4" xfId="1453" xr:uid="{D72619DC-A094-4B99-AEB4-539BE3AADB36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2 2 2" xfId="1456" xr:uid="{0E38DBF7-8B9D-4CF6-9050-7FBFFD9B591F}"/>
    <cellStyle name="Percent 4 2 3" xfId="1455" xr:uid="{BBFBF186-3446-4F91-9E44-A76194F06E01}"/>
    <cellStyle name="Percent 4 3" xfId="963" xr:uid="{0B8B248A-474C-48AD-ABF0-E240137417A4}"/>
    <cellStyle name="Percent 4 3 2" xfId="964" xr:uid="{F7B2B935-E07C-4278-BF22-6F5525ED08C2}"/>
    <cellStyle name="Percent 4 3 2 2" xfId="1886" xr:uid="{726BB9EC-0DA8-4A3B-A864-7B069139A97A}"/>
    <cellStyle name="Percent 4 3 3" xfId="1457" xr:uid="{082F2737-8F3A-42DA-9565-6C193A574DF6}"/>
    <cellStyle name="Percent 4 4" xfId="1454" xr:uid="{11E7C91D-F007-4A9F-86F7-18EDCDA9C472}"/>
    <cellStyle name="Percent 5" xfId="965" xr:uid="{7ED7C7E7-8A92-44E1-8CE0-0033006E1F76}"/>
    <cellStyle name="Percent 5 2" xfId="966" xr:uid="{CDBAA219-2188-4EA7-ADA5-09524C31F999}"/>
    <cellStyle name="Percent 5 2 2" xfId="1887" xr:uid="{C9631D4F-E93D-4CAF-8FBB-937C13B8C9A8}"/>
    <cellStyle name="Percent 5 3" xfId="1458" xr:uid="{CF26BE60-333B-46F1-842D-922EA8ABDEF4}"/>
    <cellStyle name="Percent 6" xfId="967" xr:uid="{51AF64A6-3B5E-482D-9024-56ABD3F1E527}"/>
    <cellStyle name="Percent 6 2" xfId="968" xr:uid="{EFEB8D2A-E7B1-4C09-A5EE-3AE13BF24F1F}"/>
    <cellStyle name="Percent 6 2 2" xfId="1888" xr:uid="{1FEA6411-5B8E-4A4B-84E3-066CA896DF23}"/>
    <cellStyle name="Percent 6 3" xfId="1459" xr:uid="{DB79AB85-A705-4245-8DBF-E5F51A0E3C4D}"/>
    <cellStyle name="Percent 7" xfId="969" xr:uid="{A270EF30-1A8E-489C-B580-F3C3ABB0BD64}"/>
    <cellStyle name="Percent 7 2" xfId="970" xr:uid="{61CE22EB-C95D-4B2D-88C0-66908D5D4EF0}"/>
    <cellStyle name="Percent 7 2 2" xfId="1889" xr:uid="{C95CF369-3EFA-46C5-BA8E-7C8C2DFED6D6}"/>
    <cellStyle name="Percent 7 3" xfId="1460" xr:uid="{CBC2FF8C-9FCB-4012-817B-DB1906F0E92E}"/>
    <cellStyle name="Percent 8" xfId="971" xr:uid="{9A4C93E8-EE73-4B11-8BBB-44F25E0AA472}"/>
    <cellStyle name="Percent 8 2" xfId="972" xr:uid="{9309D44B-75A2-434D-8BA7-D2DBD2BF5D46}"/>
    <cellStyle name="Percent 8 2 2" xfId="1890" xr:uid="{6E75F7C8-C885-4B2F-9ECA-20857D7CB733}"/>
    <cellStyle name="Percent 8 3" xfId="1461" xr:uid="{3308FA19-16F0-4FA6-BE21-0755D620A3E1}"/>
    <cellStyle name="Percent 9" xfId="973" xr:uid="{1783B65A-82DD-4830-812D-D19AEE815361}"/>
    <cellStyle name="Percent 9 2" xfId="1439" xr:uid="{1EF48D3D-0D2F-4449-9289-35692E6D901A}"/>
    <cellStyle name="Title 2" xfId="974" xr:uid="{3DADF37B-1AEB-43C1-9D4C-09269CCC2A62}"/>
    <cellStyle name="Title 2 2" xfId="1462" xr:uid="{1718EFD9-84A3-402D-B608-C8DFD2C104FB}"/>
    <cellStyle name="Title 3" xfId="975" xr:uid="{144F4BDE-5EF8-4D31-921E-93DF77A1CC95}"/>
    <cellStyle name="Title 3 2" xfId="1463" xr:uid="{A61020DD-F67E-4676-BB96-C7CFE542DDDD}"/>
    <cellStyle name="Title 4" xfId="976" xr:uid="{D852E13F-98BA-4EB6-BF74-1C6192D7AC4B}"/>
    <cellStyle name="Title 4 2" xfId="1464" xr:uid="{42D40ABA-F2AE-4972-A87A-6D29EF3D9402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739140</xdr:colOff>
      <xdr:row>1</xdr:row>
      <xdr:rowOff>1532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doh.information@doh.wa.gov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80" zoomScaleNormal="8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0</v>
      </c>
      <c r="C47" s="273">
        <v>0</v>
      </c>
      <c r="D47" s="273">
        <v>0</v>
      </c>
      <c r="E47" s="273">
        <v>0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3">
        <v>0</v>
      </c>
      <c r="R47" s="273">
        <v>0</v>
      </c>
      <c r="S47" s="273">
        <v>0</v>
      </c>
      <c r="T47" s="273">
        <v>0</v>
      </c>
      <c r="U47" s="273">
        <v>0</v>
      </c>
      <c r="V47" s="273">
        <v>0</v>
      </c>
      <c r="W47" s="273">
        <v>0</v>
      </c>
      <c r="X47" s="273">
        <v>0</v>
      </c>
      <c r="Y47" s="273">
        <v>0</v>
      </c>
      <c r="Z47" s="273">
        <v>0</v>
      </c>
      <c r="AA47" s="273">
        <v>0</v>
      </c>
      <c r="AB47" s="273">
        <v>0</v>
      </c>
      <c r="AC47" s="273">
        <v>0</v>
      </c>
      <c r="AD47" s="273">
        <v>0</v>
      </c>
      <c r="AE47" s="273">
        <v>0</v>
      </c>
      <c r="AF47" s="273">
        <v>0</v>
      </c>
      <c r="AG47" s="273">
        <v>0</v>
      </c>
      <c r="AH47" s="273">
        <v>0</v>
      </c>
      <c r="AI47" s="273">
        <v>0</v>
      </c>
      <c r="AJ47" s="273">
        <v>0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0</v>
      </c>
      <c r="AZ47" s="273">
        <v>0</v>
      </c>
      <c r="BA47" s="273">
        <v>0</v>
      </c>
      <c r="BB47" s="273">
        <v>0</v>
      </c>
      <c r="BC47" s="273">
        <v>0</v>
      </c>
      <c r="BD47" s="273">
        <v>0</v>
      </c>
      <c r="BE47" s="273">
        <v>0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0</v>
      </c>
      <c r="BM47" s="273">
        <v>0</v>
      </c>
      <c r="BN47" s="273">
        <v>0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0</v>
      </c>
      <c r="CA47" s="273">
        <v>0</v>
      </c>
      <c r="CB47" s="273">
        <v>0</v>
      </c>
      <c r="CC47" s="273">
        <v>0</v>
      </c>
      <c r="CD47" s="16"/>
      <c r="CE47" s="25">
        <f>SUM(C47:CC47)</f>
        <v>0</v>
      </c>
    </row>
    <row r="48" spans="1:83" x14ac:dyDescent="0.25">
      <c r="A48" s="25" t="s">
        <v>231</v>
      </c>
      <c r="B48" s="272">
        <v>15967057</v>
      </c>
      <c r="C48" s="25">
        <f t="shared" ref="C48:AH48" si="0">IF($B$48,(ROUND((($B$48/$CE$61)*C61),0)))</f>
        <v>420880</v>
      </c>
      <c r="D48" s="25">
        <f t="shared" si="0"/>
        <v>0</v>
      </c>
      <c r="E48" s="25">
        <f t="shared" si="0"/>
        <v>380706</v>
      </c>
      <c r="F48" s="25">
        <f t="shared" si="0"/>
        <v>0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271588</v>
      </c>
      <c r="K48" s="25">
        <f t="shared" si="0"/>
        <v>0</v>
      </c>
      <c r="L48" s="25">
        <f t="shared" si="0"/>
        <v>18591</v>
      </c>
      <c r="M48" s="25">
        <f t="shared" si="0"/>
        <v>0</v>
      </c>
      <c r="N48" s="25">
        <f t="shared" si="0"/>
        <v>0</v>
      </c>
      <c r="O48" s="25">
        <f t="shared" si="0"/>
        <v>216553</v>
      </c>
      <c r="P48" s="25">
        <f t="shared" si="0"/>
        <v>309920</v>
      </c>
      <c r="Q48" s="25">
        <f t="shared" si="0"/>
        <v>712005</v>
      </c>
      <c r="R48" s="25">
        <f t="shared" si="0"/>
        <v>0</v>
      </c>
      <c r="S48" s="25">
        <f t="shared" si="0"/>
        <v>93421</v>
      </c>
      <c r="T48" s="25">
        <f t="shared" si="0"/>
        <v>0</v>
      </c>
      <c r="U48" s="25">
        <f t="shared" si="0"/>
        <v>570890</v>
      </c>
      <c r="V48" s="25">
        <f t="shared" si="0"/>
        <v>0</v>
      </c>
      <c r="W48" s="25">
        <f t="shared" si="0"/>
        <v>92398</v>
      </c>
      <c r="X48" s="25">
        <f t="shared" si="0"/>
        <v>252540</v>
      </c>
      <c r="Y48" s="25">
        <f t="shared" si="0"/>
        <v>265537</v>
      </c>
      <c r="Z48" s="25">
        <f t="shared" si="0"/>
        <v>0</v>
      </c>
      <c r="AA48" s="25">
        <f t="shared" si="0"/>
        <v>0</v>
      </c>
      <c r="AB48" s="25">
        <f t="shared" si="0"/>
        <v>513388</v>
      </c>
      <c r="AC48" s="25">
        <f t="shared" si="0"/>
        <v>216788</v>
      </c>
      <c r="AD48" s="25">
        <f t="shared" si="0"/>
        <v>0</v>
      </c>
      <c r="AE48" s="25">
        <f t="shared" si="0"/>
        <v>65802</v>
      </c>
      <c r="AF48" s="25">
        <f t="shared" si="0"/>
        <v>0</v>
      </c>
      <c r="AG48" s="25">
        <f t="shared" si="0"/>
        <v>1037158</v>
      </c>
      <c r="AH48" s="25">
        <f t="shared" si="0"/>
        <v>0</v>
      </c>
      <c r="AI48" s="25">
        <f t="shared" ref="AI48:BN48" si="1">IF($B$48,(ROUND((($B$48/$CE$61)*AI61),0)))</f>
        <v>0</v>
      </c>
      <c r="AJ48" s="25">
        <f t="shared" si="1"/>
        <v>5551650</v>
      </c>
      <c r="AK48" s="25">
        <f t="shared" si="1"/>
        <v>0</v>
      </c>
      <c r="AL48" s="25">
        <f t="shared" si="1"/>
        <v>15671</v>
      </c>
      <c r="AM48" s="25">
        <f t="shared" si="1"/>
        <v>0</v>
      </c>
      <c r="AN48" s="25">
        <f t="shared" si="1"/>
        <v>0</v>
      </c>
      <c r="AO48" s="25">
        <f t="shared" si="1"/>
        <v>171831</v>
      </c>
      <c r="AP48" s="25">
        <f t="shared" si="1"/>
        <v>0</v>
      </c>
      <c r="AQ48" s="25">
        <f t="shared" si="1"/>
        <v>0</v>
      </c>
      <c r="AR48" s="25">
        <f t="shared" si="1"/>
        <v>590364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0</v>
      </c>
      <c r="AW48" s="25">
        <f t="shared" si="1"/>
        <v>0</v>
      </c>
      <c r="AX48" s="25">
        <f t="shared" si="1"/>
        <v>0</v>
      </c>
      <c r="AY48" s="25">
        <f t="shared" si="1"/>
        <v>221552</v>
      </c>
      <c r="AZ48" s="25">
        <f t="shared" si="1"/>
        <v>0</v>
      </c>
      <c r="BA48" s="25">
        <f t="shared" si="1"/>
        <v>50006</v>
      </c>
      <c r="BB48" s="25">
        <f t="shared" si="1"/>
        <v>52406</v>
      </c>
      <c r="BC48" s="25">
        <f t="shared" si="1"/>
        <v>0</v>
      </c>
      <c r="BD48" s="25">
        <f t="shared" si="1"/>
        <v>89373</v>
      </c>
      <c r="BE48" s="25">
        <f t="shared" si="1"/>
        <v>212849</v>
      </c>
      <c r="BF48" s="25">
        <f t="shared" si="1"/>
        <v>353307</v>
      </c>
      <c r="BG48" s="25">
        <f t="shared" si="1"/>
        <v>0</v>
      </c>
      <c r="BH48" s="25">
        <f t="shared" si="1"/>
        <v>559599</v>
      </c>
      <c r="BI48" s="25">
        <f t="shared" si="1"/>
        <v>0</v>
      </c>
      <c r="BJ48" s="25">
        <f t="shared" si="1"/>
        <v>200728</v>
      </c>
      <c r="BK48" s="25">
        <f t="shared" si="1"/>
        <v>633088</v>
      </c>
      <c r="BL48" s="25">
        <f t="shared" si="1"/>
        <v>0</v>
      </c>
      <c r="BM48" s="25">
        <f t="shared" si="1"/>
        <v>0</v>
      </c>
      <c r="BN48" s="25">
        <f t="shared" si="1"/>
        <v>304601</v>
      </c>
      <c r="BO48" s="25">
        <f t="shared" ref="BO48:CD48" si="2">IF($B$48,(ROUND((($B$48/$CE$61)*BO61),0)))</f>
        <v>57696</v>
      </c>
      <c r="BP48" s="25">
        <f t="shared" si="2"/>
        <v>109012</v>
      </c>
      <c r="BQ48" s="25">
        <f t="shared" si="2"/>
        <v>0</v>
      </c>
      <c r="BR48" s="25">
        <f t="shared" si="2"/>
        <v>175588</v>
      </c>
      <c r="BS48" s="25">
        <f t="shared" si="2"/>
        <v>0</v>
      </c>
      <c r="BT48" s="25">
        <f t="shared" si="2"/>
        <v>0</v>
      </c>
      <c r="BU48" s="25">
        <f t="shared" si="2"/>
        <v>0</v>
      </c>
      <c r="BV48" s="25">
        <f t="shared" si="2"/>
        <v>384032</v>
      </c>
      <c r="BW48" s="25">
        <f t="shared" si="2"/>
        <v>219462</v>
      </c>
      <c r="BX48" s="25">
        <f t="shared" si="2"/>
        <v>194145</v>
      </c>
      <c r="BY48" s="25">
        <f t="shared" si="2"/>
        <v>367108</v>
      </c>
      <c r="BZ48" s="25">
        <f t="shared" si="2"/>
        <v>0</v>
      </c>
      <c r="CA48" s="25">
        <f t="shared" si="2"/>
        <v>0</v>
      </c>
      <c r="CB48" s="25">
        <f t="shared" si="2"/>
        <v>0</v>
      </c>
      <c r="CC48" s="25">
        <f t="shared" si="2"/>
        <v>14825</v>
      </c>
      <c r="CD48" s="25">
        <f t="shared" si="2"/>
        <v>0</v>
      </c>
      <c r="CE48" s="25">
        <f>SUM(C48:CD48)</f>
        <v>15967058</v>
      </c>
    </row>
    <row r="49" spans="1:83" x14ac:dyDescent="0.25">
      <c r="A49" s="16" t="s">
        <v>232</v>
      </c>
      <c r="B49" s="25">
        <f>B47+B48</f>
        <v>15967057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0</v>
      </c>
      <c r="C51" s="273">
        <v>0</v>
      </c>
      <c r="D51" s="273">
        <v>0</v>
      </c>
      <c r="E51" s="273">
        <v>0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0</v>
      </c>
      <c r="AC51" s="273">
        <v>0</v>
      </c>
      <c r="AD51" s="273">
        <v>0</v>
      </c>
      <c r="AE51" s="273">
        <v>0</v>
      </c>
      <c r="AF51" s="273">
        <v>0</v>
      </c>
      <c r="AG51" s="273">
        <v>0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0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f>SUM(C51:CD51)</f>
        <v>0</v>
      </c>
    </row>
    <row r="52" spans="1:83" x14ac:dyDescent="0.25">
      <c r="A52" s="31" t="s">
        <v>234</v>
      </c>
      <c r="B52" s="272">
        <v>8398051</v>
      </c>
      <c r="C52" s="25">
        <f t="shared" ref="C52:AH52" si="3">IF($B$52,ROUND(($B$52/($CE$90+$CF$90)*C90),0))</f>
        <v>161432</v>
      </c>
      <c r="D52" s="25">
        <f t="shared" si="3"/>
        <v>0</v>
      </c>
      <c r="E52" s="25">
        <f t="shared" si="3"/>
        <v>465240</v>
      </c>
      <c r="F52" s="25">
        <f t="shared" si="3"/>
        <v>0</v>
      </c>
      <c r="G52" s="25">
        <f t="shared" si="3"/>
        <v>0</v>
      </c>
      <c r="H52" s="25">
        <f t="shared" si="3"/>
        <v>0</v>
      </c>
      <c r="I52" s="25">
        <f t="shared" si="3"/>
        <v>0</v>
      </c>
      <c r="J52" s="25">
        <f t="shared" si="3"/>
        <v>14042</v>
      </c>
      <c r="K52" s="25">
        <f t="shared" si="3"/>
        <v>0</v>
      </c>
      <c r="L52" s="25">
        <f t="shared" si="3"/>
        <v>22735</v>
      </c>
      <c r="M52" s="25">
        <f t="shared" si="3"/>
        <v>0</v>
      </c>
      <c r="N52" s="25">
        <f t="shared" si="3"/>
        <v>0</v>
      </c>
      <c r="O52" s="25">
        <f t="shared" si="3"/>
        <v>159482</v>
      </c>
      <c r="P52" s="25">
        <f t="shared" si="3"/>
        <v>702902</v>
      </c>
      <c r="Q52" s="25">
        <f t="shared" si="3"/>
        <v>99133</v>
      </c>
      <c r="R52" s="25">
        <f t="shared" si="3"/>
        <v>0</v>
      </c>
      <c r="S52" s="25">
        <f t="shared" si="3"/>
        <v>0</v>
      </c>
      <c r="T52" s="25">
        <f t="shared" si="3"/>
        <v>0</v>
      </c>
      <c r="U52" s="25">
        <f t="shared" si="3"/>
        <v>225125</v>
      </c>
      <c r="V52" s="25">
        <f t="shared" si="3"/>
        <v>0</v>
      </c>
      <c r="W52" s="25">
        <f t="shared" si="3"/>
        <v>30370</v>
      </c>
      <c r="X52" s="25">
        <f t="shared" si="3"/>
        <v>80967</v>
      </c>
      <c r="Y52" s="25">
        <f t="shared" si="3"/>
        <v>312556</v>
      </c>
      <c r="Z52" s="25">
        <f t="shared" si="3"/>
        <v>0</v>
      </c>
      <c r="AA52" s="25">
        <f t="shared" si="3"/>
        <v>0</v>
      </c>
      <c r="AB52" s="25">
        <f t="shared" si="3"/>
        <v>64807</v>
      </c>
      <c r="AC52" s="25">
        <f t="shared" si="3"/>
        <v>57507</v>
      </c>
      <c r="AD52" s="25">
        <f t="shared" si="3"/>
        <v>0</v>
      </c>
      <c r="AE52" s="25">
        <f t="shared" si="3"/>
        <v>0</v>
      </c>
      <c r="AF52" s="25">
        <f t="shared" si="3"/>
        <v>0</v>
      </c>
      <c r="AG52" s="25">
        <f t="shared" si="3"/>
        <v>287536</v>
      </c>
      <c r="AH52" s="25">
        <f t="shared" si="3"/>
        <v>0</v>
      </c>
      <c r="AI52" s="25">
        <f t="shared" ref="AI52:BN52" si="4">IF($B$52,ROUND(($B$52/($CE$90+$CF$90)*AI90),0))</f>
        <v>0</v>
      </c>
      <c r="AJ52" s="25">
        <f t="shared" si="4"/>
        <v>2661935</v>
      </c>
      <c r="AK52" s="25">
        <f t="shared" si="4"/>
        <v>0</v>
      </c>
      <c r="AL52" s="25">
        <f t="shared" si="4"/>
        <v>0</v>
      </c>
      <c r="AM52" s="25">
        <f t="shared" si="4"/>
        <v>0</v>
      </c>
      <c r="AN52" s="25">
        <f t="shared" si="4"/>
        <v>0</v>
      </c>
      <c r="AO52" s="25">
        <f t="shared" si="4"/>
        <v>209968</v>
      </c>
      <c r="AP52" s="25">
        <f t="shared" si="4"/>
        <v>0</v>
      </c>
      <c r="AQ52" s="25">
        <f t="shared" si="4"/>
        <v>0</v>
      </c>
      <c r="AR52" s="25">
        <f t="shared" si="4"/>
        <v>77679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0</v>
      </c>
      <c r="AW52" s="25">
        <f t="shared" si="4"/>
        <v>0</v>
      </c>
      <c r="AX52" s="25">
        <f t="shared" si="4"/>
        <v>0</v>
      </c>
      <c r="AY52" s="25">
        <f t="shared" si="4"/>
        <v>147836</v>
      </c>
      <c r="AZ52" s="25">
        <f t="shared" si="4"/>
        <v>95399</v>
      </c>
      <c r="BA52" s="25">
        <f t="shared" si="4"/>
        <v>47644</v>
      </c>
      <c r="BB52" s="25">
        <f t="shared" si="4"/>
        <v>12036</v>
      </c>
      <c r="BC52" s="25">
        <f t="shared" si="4"/>
        <v>0</v>
      </c>
      <c r="BD52" s="25">
        <f t="shared" si="4"/>
        <v>209244</v>
      </c>
      <c r="BE52" s="25">
        <f t="shared" si="4"/>
        <v>198433</v>
      </c>
      <c r="BF52" s="25">
        <f t="shared" si="4"/>
        <v>19113</v>
      </c>
      <c r="BG52" s="25">
        <f t="shared" si="4"/>
        <v>0</v>
      </c>
      <c r="BH52" s="25">
        <f t="shared" si="4"/>
        <v>192582</v>
      </c>
      <c r="BI52" s="25">
        <f t="shared" si="4"/>
        <v>0</v>
      </c>
      <c r="BJ52" s="25">
        <f t="shared" si="4"/>
        <v>0</v>
      </c>
      <c r="BK52" s="25">
        <f t="shared" si="4"/>
        <v>376973</v>
      </c>
      <c r="BL52" s="25">
        <f t="shared" si="4"/>
        <v>0</v>
      </c>
      <c r="BM52" s="25">
        <f t="shared" si="4"/>
        <v>0</v>
      </c>
      <c r="BN52" s="25">
        <f t="shared" si="4"/>
        <v>922176</v>
      </c>
      <c r="BO52" s="25">
        <f t="shared" ref="BO52:CD52" si="5">IF($B$52,ROUND(($B$52/($CE$90+$CF$90)*BO90),0))</f>
        <v>0</v>
      </c>
      <c r="BP52" s="25">
        <f t="shared" si="5"/>
        <v>0</v>
      </c>
      <c r="BQ52" s="25">
        <f t="shared" si="5"/>
        <v>0</v>
      </c>
      <c r="BR52" s="25">
        <f t="shared" si="5"/>
        <v>106823</v>
      </c>
      <c r="BS52" s="25">
        <f t="shared" si="5"/>
        <v>0</v>
      </c>
      <c r="BT52" s="25">
        <f t="shared" si="5"/>
        <v>0</v>
      </c>
      <c r="BU52" s="25">
        <f t="shared" si="5"/>
        <v>0</v>
      </c>
      <c r="BV52" s="25">
        <f t="shared" si="5"/>
        <v>99356</v>
      </c>
      <c r="BW52" s="25">
        <f t="shared" si="5"/>
        <v>0</v>
      </c>
      <c r="BX52" s="25">
        <f t="shared" si="5"/>
        <v>0</v>
      </c>
      <c r="BY52" s="25">
        <f t="shared" si="5"/>
        <v>336963</v>
      </c>
      <c r="BZ52" s="25">
        <f t="shared" si="5"/>
        <v>0</v>
      </c>
      <c r="CA52" s="25">
        <f t="shared" si="5"/>
        <v>0</v>
      </c>
      <c r="CB52" s="25">
        <f t="shared" si="5"/>
        <v>0</v>
      </c>
      <c r="CC52" s="25">
        <f t="shared" si="5"/>
        <v>0</v>
      </c>
      <c r="CD52" s="25">
        <f t="shared" si="5"/>
        <v>0</v>
      </c>
      <c r="CE52" s="25">
        <f>SUM(C52:CD52)</f>
        <v>8397994</v>
      </c>
    </row>
    <row r="53" spans="1:83" x14ac:dyDescent="0.25">
      <c r="A53" s="16" t="s">
        <v>232</v>
      </c>
      <c r="B53" s="25">
        <f>B51+B52</f>
        <v>8398051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454</v>
      </c>
      <c r="D59" s="273"/>
      <c r="E59" s="273">
        <v>2785</v>
      </c>
      <c r="F59" s="273"/>
      <c r="G59" s="273"/>
      <c r="H59" s="273"/>
      <c r="I59" s="273"/>
      <c r="J59" s="273">
        <v>362</v>
      </c>
      <c r="K59" s="273"/>
      <c r="L59" s="273">
        <v>136</v>
      </c>
      <c r="M59" s="273"/>
      <c r="N59" s="273"/>
      <c r="O59" s="273">
        <v>219</v>
      </c>
      <c r="P59" s="274">
        <v>132227</v>
      </c>
      <c r="Q59" s="275">
        <v>132227</v>
      </c>
      <c r="R59" s="275"/>
      <c r="S59" s="263">
        <v>0</v>
      </c>
      <c r="T59" s="263">
        <v>0</v>
      </c>
      <c r="U59" s="276">
        <v>276837</v>
      </c>
      <c r="V59" s="275"/>
      <c r="W59" s="275">
        <v>2735</v>
      </c>
      <c r="X59" s="275">
        <v>7291</v>
      </c>
      <c r="Y59" s="275">
        <v>28142</v>
      </c>
      <c r="Z59" s="275"/>
      <c r="AA59" s="275"/>
      <c r="AB59" s="263">
        <v>0</v>
      </c>
      <c r="AC59" s="275">
        <v>1365</v>
      </c>
      <c r="AD59" s="275"/>
      <c r="AE59" s="275">
        <v>13281</v>
      </c>
      <c r="AF59" s="275"/>
      <c r="AG59" s="275">
        <v>17233</v>
      </c>
      <c r="AH59" s="275"/>
      <c r="AI59" s="275"/>
      <c r="AJ59" s="275">
        <v>90101</v>
      </c>
      <c r="AK59" s="275">
        <v>2389</v>
      </c>
      <c r="AL59" s="275">
        <v>2122</v>
      </c>
      <c r="AM59" s="275"/>
      <c r="AN59" s="275"/>
      <c r="AO59" s="275">
        <v>30168</v>
      </c>
      <c r="AP59" s="275"/>
      <c r="AQ59" s="275"/>
      <c r="AR59" s="275">
        <v>14580</v>
      </c>
      <c r="AS59" s="275"/>
      <c r="AT59" s="275"/>
      <c r="AU59" s="275"/>
      <c r="AV59" s="263">
        <v>0</v>
      </c>
      <c r="AW59" s="263">
        <v>0</v>
      </c>
      <c r="AX59" s="263">
        <v>0</v>
      </c>
      <c r="AY59" s="275">
        <v>14571</v>
      </c>
      <c r="AZ59" s="275">
        <v>0</v>
      </c>
      <c r="BA59" s="263">
        <v>0</v>
      </c>
      <c r="BB59" s="263">
        <v>0</v>
      </c>
      <c r="BC59" s="263">
        <v>0</v>
      </c>
      <c r="BD59" s="263">
        <v>0</v>
      </c>
      <c r="BE59" s="275">
        <v>150708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15.68</v>
      </c>
      <c r="D60" s="277"/>
      <c r="E60" s="277">
        <v>15.74</v>
      </c>
      <c r="F60" s="277"/>
      <c r="G60" s="277"/>
      <c r="H60" s="277"/>
      <c r="I60" s="277"/>
      <c r="J60" s="277">
        <v>9.2200000000000006</v>
      </c>
      <c r="K60" s="277"/>
      <c r="L60" s="277">
        <v>0.77</v>
      </c>
      <c r="M60" s="277"/>
      <c r="N60" s="277"/>
      <c r="O60" s="277">
        <v>7.35</v>
      </c>
      <c r="P60" s="274">
        <v>14.41</v>
      </c>
      <c r="Q60" s="274">
        <v>24.02</v>
      </c>
      <c r="R60" s="274"/>
      <c r="S60" s="278">
        <v>6.09</v>
      </c>
      <c r="T60" s="278"/>
      <c r="U60" s="279">
        <v>30.05</v>
      </c>
      <c r="V60" s="274"/>
      <c r="W60" s="274">
        <v>2.95</v>
      </c>
      <c r="X60" s="274">
        <v>11.12</v>
      </c>
      <c r="Y60" s="274">
        <v>13.02</v>
      </c>
      <c r="Z60" s="274"/>
      <c r="AA60" s="274"/>
      <c r="AB60" s="278">
        <v>18.39</v>
      </c>
      <c r="AC60" s="274">
        <v>8.61</v>
      </c>
      <c r="AD60" s="274"/>
      <c r="AE60" s="274">
        <v>3.23</v>
      </c>
      <c r="AF60" s="274"/>
      <c r="AG60" s="274">
        <v>29.2</v>
      </c>
      <c r="AH60" s="274"/>
      <c r="AI60" s="274"/>
      <c r="AJ60" s="274">
        <v>198.56</v>
      </c>
      <c r="AK60" s="274"/>
      <c r="AL60" s="274">
        <v>0.67</v>
      </c>
      <c r="AM60" s="274"/>
      <c r="AN60" s="274"/>
      <c r="AO60" s="274">
        <v>7.1</v>
      </c>
      <c r="AP60" s="274"/>
      <c r="AQ60" s="274"/>
      <c r="AR60" s="274">
        <v>21.42</v>
      </c>
      <c r="AS60" s="274"/>
      <c r="AT60" s="274"/>
      <c r="AU60" s="274"/>
      <c r="AV60" s="278"/>
      <c r="AW60" s="278"/>
      <c r="AX60" s="278"/>
      <c r="AY60" s="274">
        <v>13.83</v>
      </c>
      <c r="AZ60" s="274"/>
      <c r="BA60" s="278">
        <v>3.08</v>
      </c>
      <c r="BB60" s="278">
        <v>2.71</v>
      </c>
      <c r="BC60" s="278"/>
      <c r="BD60" s="278">
        <v>6.03</v>
      </c>
      <c r="BE60" s="274">
        <v>10.45</v>
      </c>
      <c r="BF60" s="278">
        <v>26.85</v>
      </c>
      <c r="BG60" s="278">
        <v>0</v>
      </c>
      <c r="BH60" s="278">
        <v>20.41</v>
      </c>
      <c r="BI60" s="278"/>
      <c r="BJ60" s="278">
        <v>9.27</v>
      </c>
      <c r="BK60" s="278">
        <v>41.3</v>
      </c>
      <c r="BL60" s="278"/>
      <c r="BM60" s="278"/>
      <c r="BN60" s="278">
        <v>5.7</v>
      </c>
      <c r="BO60" s="278">
        <v>2</v>
      </c>
      <c r="BP60" s="278">
        <v>4.5599999999999996</v>
      </c>
      <c r="BQ60" s="278"/>
      <c r="BR60" s="278">
        <v>7.32</v>
      </c>
      <c r="BS60" s="278"/>
      <c r="BT60" s="278"/>
      <c r="BU60" s="278"/>
      <c r="BV60" s="278">
        <v>22.76</v>
      </c>
      <c r="BW60" s="278">
        <v>5.0999999999999996</v>
      </c>
      <c r="BX60" s="278">
        <v>6.37</v>
      </c>
      <c r="BY60" s="278">
        <v>10.42</v>
      </c>
      <c r="BZ60" s="278"/>
      <c r="CA60" s="278"/>
      <c r="CB60" s="278"/>
      <c r="CC60" s="278">
        <v>0.78</v>
      </c>
      <c r="CD60" s="209" t="s">
        <v>247</v>
      </c>
      <c r="CE60" s="227">
        <f t="shared" ref="CE60:CE68" si="6">SUM(C60:CD60)</f>
        <v>636.53999999999985</v>
      </c>
    </row>
    <row r="61" spans="1:83" x14ac:dyDescent="0.25">
      <c r="A61" s="31" t="s">
        <v>262</v>
      </c>
      <c r="B61" s="16"/>
      <c r="C61" s="273">
        <v>1669038</v>
      </c>
      <c r="D61" s="273"/>
      <c r="E61" s="273">
        <v>1509727</v>
      </c>
      <c r="F61" s="273"/>
      <c r="G61" s="273"/>
      <c r="H61" s="273"/>
      <c r="I61" s="273"/>
      <c r="J61" s="273">
        <v>1077009</v>
      </c>
      <c r="K61" s="273"/>
      <c r="L61" s="273">
        <v>73725</v>
      </c>
      <c r="M61" s="273"/>
      <c r="N61" s="273"/>
      <c r="O61" s="273">
        <v>858762</v>
      </c>
      <c r="P61" s="275">
        <v>1229016</v>
      </c>
      <c r="Q61" s="275">
        <v>2823523</v>
      </c>
      <c r="R61" s="275"/>
      <c r="S61" s="280">
        <v>370470</v>
      </c>
      <c r="T61" s="280"/>
      <c r="U61" s="276">
        <v>2263917</v>
      </c>
      <c r="V61" s="275"/>
      <c r="W61" s="275">
        <v>366413</v>
      </c>
      <c r="X61" s="275">
        <v>1001470</v>
      </c>
      <c r="Y61" s="275">
        <v>1053012</v>
      </c>
      <c r="Z61" s="275"/>
      <c r="AA61" s="275"/>
      <c r="AB61" s="281">
        <v>2035889</v>
      </c>
      <c r="AC61" s="275">
        <v>859694</v>
      </c>
      <c r="AD61" s="275"/>
      <c r="AE61" s="275">
        <v>260942</v>
      </c>
      <c r="AF61" s="275"/>
      <c r="AG61" s="275">
        <v>4112947</v>
      </c>
      <c r="AH61" s="275"/>
      <c r="AI61" s="275"/>
      <c r="AJ61" s="275">
        <v>22015585</v>
      </c>
      <c r="AK61" s="275"/>
      <c r="AL61" s="275">
        <v>62143</v>
      </c>
      <c r="AM61" s="275"/>
      <c r="AN61" s="275"/>
      <c r="AO61" s="275">
        <v>681410</v>
      </c>
      <c r="AP61" s="275"/>
      <c r="AQ61" s="275"/>
      <c r="AR61" s="275">
        <v>2341144</v>
      </c>
      <c r="AS61" s="275"/>
      <c r="AT61" s="275"/>
      <c r="AU61" s="275"/>
      <c r="AV61" s="280"/>
      <c r="AW61" s="280"/>
      <c r="AX61" s="280"/>
      <c r="AY61" s="275">
        <v>878585</v>
      </c>
      <c r="AZ61" s="275"/>
      <c r="BA61" s="280">
        <v>198302</v>
      </c>
      <c r="BB61" s="280">
        <v>207821</v>
      </c>
      <c r="BC61" s="280"/>
      <c r="BD61" s="280">
        <v>354418</v>
      </c>
      <c r="BE61" s="275">
        <v>844071</v>
      </c>
      <c r="BF61" s="280">
        <v>1401070</v>
      </c>
      <c r="BG61" s="280">
        <v>0</v>
      </c>
      <c r="BH61" s="280">
        <v>2219141</v>
      </c>
      <c r="BI61" s="280"/>
      <c r="BJ61" s="280">
        <v>796005</v>
      </c>
      <c r="BK61" s="280">
        <v>2510570</v>
      </c>
      <c r="BL61" s="280"/>
      <c r="BM61" s="280"/>
      <c r="BN61" s="280">
        <v>1207923</v>
      </c>
      <c r="BO61" s="280">
        <v>228799</v>
      </c>
      <c r="BP61" s="280">
        <v>432296</v>
      </c>
      <c r="BQ61" s="280"/>
      <c r="BR61" s="280">
        <v>696310</v>
      </c>
      <c r="BS61" s="280"/>
      <c r="BT61" s="280"/>
      <c r="BU61" s="280"/>
      <c r="BV61" s="280">
        <v>1522913</v>
      </c>
      <c r="BW61" s="280">
        <v>870298</v>
      </c>
      <c r="BX61" s="280">
        <v>769899</v>
      </c>
      <c r="BY61" s="280">
        <v>1455802</v>
      </c>
      <c r="BZ61" s="280"/>
      <c r="CA61" s="280"/>
      <c r="CB61" s="280"/>
      <c r="CC61" s="280">
        <v>58791</v>
      </c>
      <c r="CD61" s="24" t="s">
        <v>247</v>
      </c>
      <c r="CE61" s="25">
        <f t="shared" si="6"/>
        <v>63318850</v>
      </c>
    </row>
    <row r="62" spans="1:83" x14ac:dyDescent="0.25">
      <c r="A62" s="31" t="s">
        <v>10</v>
      </c>
      <c r="B62" s="16"/>
      <c r="C62" s="25">
        <f t="shared" ref="C62:AH62" si="7">ROUND(C47+C48,0)</f>
        <v>420880</v>
      </c>
      <c r="D62" s="25">
        <f t="shared" si="7"/>
        <v>0</v>
      </c>
      <c r="E62" s="25">
        <f t="shared" si="7"/>
        <v>380706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271588</v>
      </c>
      <c r="K62" s="25">
        <f t="shared" si="7"/>
        <v>0</v>
      </c>
      <c r="L62" s="25">
        <f t="shared" si="7"/>
        <v>18591</v>
      </c>
      <c r="M62" s="25">
        <f t="shared" si="7"/>
        <v>0</v>
      </c>
      <c r="N62" s="25">
        <f t="shared" si="7"/>
        <v>0</v>
      </c>
      <c r="O62" s="25">
        <f t="shared" si="7"/>
        <v>216553</v>
      </c>
      <c r="P62" s="25">
        <f t="shared" si="7"/>
        <v>309920</v>
      </c>
      <c r="Q62" s="25">
        <f t="shared" si="7"/>
        <v>712005</v>
      </c>
      <c r="R62" s="25">
        <f t="shared" si="7"/>
        <v>0</v>
      </c>
      <c r="S62" s="25">
        <f t="shared" si="7"/>
        <v>93421</v>
      </c>
      <c r="T62" s="25">
        <f t="shared" si="7"/>
        <v>0</v>
      </c>
      <c r="U62" s="25">
        <f t="shared" si="7"/>
        <v>570890</v>
      </c>
      <c r="V62" s="25">
        <f t="shared" si="7"/>
        <v>0</v>
      </c>
      <c r="W62" s="25">
        <f t="shared" si="7"/>
        <v>92398</v>
      </c>
      <c r="X62" s="25">
        <f t="shared" si="7"/>
        <v>252540</v>
      </c>
      <c r="Y62" s="25">
        <f t="shared" si="7"/>
        <v>265537</v>
      </c>
      <c r="Z62" s="25">
        <f t="shared" si="7"/>
        <v>0</v>
      </c>
      <c r="AA62" s="25">
        <f t="shared" si="7"/>
        <v>0</v>
      </c>
      <c r="AB62" s="25">
        <f t="shared" si="7"/>
        <v>513388</v>
      </c>
      <c r="AC62" s="25">
        <f t="shared" si="7"/>
        <v>216788</v>
      </c>
      <c r="AD62" s="25">
        <f t="shared" si="7"/>
        <v>0</v>
      </c>
      <c r="AE62" s="25">
        <f t="shared" si="7"/>
        <v>65802</v>
      </c>
      <c r="AF62" s="25">
        <f t="shared" si="7"/>
        <v>0</v>
      </c>
      <c r="AG62" s="25">
        <f t="shared" si="7"/>
        <v>1037158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5551650</v>
      </c>
      <c r="AK62" s="25">
        <f t="shared" si="8"/>
        <v>0</v>
      </c>
      <c r="AL62" s="25">
        <f t="shared" si="8"/>
        <v>15671</v>
      </c>
      <c r="AM62" s="25">
        <f t="shared" si="8"/>
        <v>0</v>
      </c>
      <c r="AN62" s="25">
        <f t="shared" si="8"/>
        <v>0</v>
      </c>
      <c r="AO62" s="25">
        <f t="shared" si="8"/>
        <v>171831</v>
      </c>
      <c r="AP62" s="25">
        <f t="shared" si="8"/>
        <v>0</v>
      </c>
      <c r="AQ62" s="25">
        <f t="shared" si="8"/>
        <v>0</v>
      </c>
      <c r="AR62" s="25">
        <f t="shared" si="8"/>
        <v>590364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0</v>
      </c>
      <c r="AW62" s="25">
        <f t="shared" si="8"/>
        <v>0</v>
      </c>
      <c r="AX62" s="25">
        <f t="shared" si="8"/>
        <v>0</v>
      </c>
      <c r="AY62" s="25">
        <f t="shared" si="8"/>
        <v>221552</v>
      </c>
      <c r="AZ62" s="25">
        <f t="shared" si="8"/>
        <v>0</v>
      </c>
      <c r="BA62" s="25">
        <f t="shared" si="8"/>
        <v>50006</v>
      </c>
      <c r="BB62" s="25">
        <f t="shared" si="8"/>
        <v>52406</v>
      </c>
      <c r="BC62" s="25">
        <f t="shared" si="8"/>
        <v>0</v>
      </c>
      <c r="BD62" s="25">
        <f t="shared" si="8"/>
        <v>89373</v>
      </c>
      <c r="BE62" s="25">
        <f t="shared" si="8"/>
        <v>212849</v>
      </c>
      <c r="BF62" s="25">
        <f t="shared" si="8"/>
        <v>353307</v>
      </c>
      <c r="BG62" s="25">
        <f t="shared" si="8"/>
        <v>0</v>
      </c>
      <c r="BH62" s="25">
        <f t="shared" si="8"/>
        <v>559599</v>
      </c>
      <c r="BI62" s="25">
        <f t="shared" si="8"/>
        <v>0</v>
      </c>
      <c r="BJ62" s="25">
        <f t="shared" si="8"/>
        <v>200728</v>
      </c>
      <c r="BK62" s="25">
        <f t="shared" si="8"/>
        <v>633088</v>
      </c>
      <c r="BL62" s="25">
        <f t="shared" si="8"/>
        <v>0</v>
      </c>
      <c r="BM62" s="25">
        <f t="shared" si="8"/>
        <v>0</v>
      </c>
      <c r="BN62" s="25">
        <f t="shared" si="8"/>
        <v>304601</v>
      </c>
      <c r="BO62" s="25">
        <f t="shared" ref="BO62:CC62" si="9">ROUND(BO47+BO48,0)</f>
        <v>57696</v>
      </c>
      <c r="BP62" s="25">
        <f t="shared" si="9"/>
        <v>109012</v>
      </c>
      <c r="BQ62" s="25">
        <f t="shared" si="9"/>
        <v>0</v>
      </c>
      <c r="BR62" s="25">
        <f t="shared" si="9"/>
        <v>175588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384032</v>
      </c>
      <c r="BW62" s="25">
        <f t="shared" si="9"/>
        <v>219462</v>
      </c>
      <c r="BX62" s="25">
        <f t="shared" si="9"/>
        <v>194145</v>
      </c>
      <c r="BY62" s="25">
        <f t="shared" si="9"/>
        <v>367108</v>
      </c>
      <c r="BZ62" s="25">
        <f t="shared" si="9"/>
        <v>0</v>
      </c>
      <c r="CA62" s="25">
        <f t="shared" si="9"/>
        <v>0</v>
      </c>
      <c r="CB62" s="25">
        <f t="shared" si="9"/>
        <v>0</v>
      </c>
      <c r="CC62" s="25">
        <f t="shared" si="9"/>
        <v>14825</v>
      </c>
      <c r="CD62" s="24" t="s">
        <v>247</v>
      </c>
      <c r="CE62" s="25">
        <f t="shared" si="6"/>
        <v>15967058</v>
      </c>
    </row>
    <row r="63" spans="1:83" x14ac:dyDescent="0.25">
      <c r="A63" s="31" t="s">
        <v>263</v>
      </c>
      <c r="B63" s="16"/>
      <c r="C63" s="273">
        <v>30755</v>
      </c>
      <c r="D63" s="273"/>
      <c r="E63" s="273">
        <v>598272</v>
      </c>
      <c r="F63" s="273"/>
      <c r="G63" s="273"/>
      <c r="H63" s="273"/>
      <c r="I63" s="273"/>
      <c r="J63" s="273"/>
      <c r="K63" s="273"/>
      <c r="L63" s="273">
        <v>29215</v>
      </c>
      <c r="M63" s="273"/>
      <c r="N63" s="273"/>
      <c r="O63" s="273"/>
      <c r="P63" s="275"/>
      <c r="Q63" s="275">
        <v>1215968</v>
      </c>
      <c r="R63" s="275"/>
      <c r="S63" s="280"/>
      <c r="T63" s="280"/>
      <c r="U63" s="276"/>
      <c r="V63" s="275"/>
      <c r="W63" s="275"/>
      <c r="X63" s="275"/>
      <c r="Y63" s="275">
        <v>365849</v>
      </c>
      <c r="Z63" s="275"/>
      <c r="AA63" s="275"/>
      <c r="AB63" s="281"/>
      <c r="AC63" s="275">
        <v>16774</v>
      </c>
      <c r="AD63" s="275"/>
      <c r="AE63" s="275"/>
      <c r="AF63" s="275"/>
      <c r="AG63" s="275">
        <v>1673092</v>
      </c>
      <c r="AH63" s="275"/>
      <c r="AI63" s="275"/>
      <c r="AJ63" s="275">
        <v>3113489</v>
      </c>
      <c r="AK63" s="275"/>
      <c r="AL63" s="275"/>
      <c r="AM63" s="275"/>
      <c r="AN63" s="275"/>
      <c r="AO63" s="275">
        <v>270029</v>
      </c>
      <c r="AP63" s="275"/>
      <c r="AQ63" s="275"/>
      <c r="AR63" s="275"/>
      <c r="AS63" s="275"/>
      <c r="AT63" s="275"/>
      <c r="AU63" s="275"/>
      <c r="AV63" s="280"/>
      <c r="AW63" s="280"/>
      <c r="AX63" s="280"/>
      <c r="AY63" s="275"/>
      <c r="AZ63" s="275"/>
      <c r="BA63" s="280"/>
      <c r="BB63" s="280"/>
      <c r="BC63" s="280"/>
      <c r="BD63" s="280"/>
      <c r="BE63" s="275">
        <v>105748</v>
      </c>
      <c r="BF63" s="280"/>
      <c r="BG63" s="280"/>
      <c r="BH63" s="280"/>
      <c r="BI63" s="280"/>
      <c r="BJ63" s="280">
        <v>99357</v>
      </c>
      <c r="BK63" s="280">
        <v>15600</v>
      </c>
      <c r="BL63" s="280"/>
      <c r="BM63" s="280"/>
      <c r="BN63" s="280">
        <v>31781</v>
      </c>
      <c r="BO63" s="280"/>
      <c r="BP63" s="280"/>
      <c r="BQ63" s="280"/>
      <c r="BR63" s="280">
        <v>16640</v>
      </c>
      <c r="BS63" s="280"/>
      <c r="BT63" s="280"/>
      <c r="BU63" s="280"/>
      <c r="BV63" s="280"/>
      <c r="BW63" s="280"/>
      <c r="BX63" s="280"/>
      <c r="BY63" s="280"/>
      <c r="BZ63" s="280"/>
      <c r="CA63" s="280"/>
      <c r="CB63" s="280"/>
      <c r="CC63" s="280"/>
      <c r="CD63" s="24" t="s">
        <v>247</v>
      </c>
      <c r="CE63" s="25">
        <f t="shared" si="6"/>
        <v>7582569</v>
      </c>
    </row>
    <row r="64" spans="1:83" x14ac:dyDescent="0.25">
      <c r="A64" s="31" t="s">
        <v>264</v>
      </c>
      <c r="B64" s="16"/>
      <c r="C64" s="273">
        <v>102120</v>
      </c>
      <c r="D64" s="273"/>
      <c r="E64" s="273">
        <v>129964</v>
      </c>
      <c r="F64" s="273"/>
      <c r="G64" s="273"/>
      <c r="H64" s="273"/>
      <c r="I64" s="273"/>
      <c r="J64" s="273">
        <v>86559</v>
      </c>
      <c r="K64" s="273"/>
      <c r="L64" s="273">
        <v>6347</v>
      </c>
      <c r="M64" s="273"/>
      <c r="N64" s="273"/>
      <c r="O64" s="273">
        <v>69019</v>
      </c>
      <c r="P64" s="275">
        <v>4575758</v>
      </c>
      <c r="Q64" s="275">
        <v>523123</v>
      </c>
      <c r="R64" s="275"/>
      <c r="S64" s="280">
        <v>211295</v>
      </c>
      <c r="T64" s="280"/>
      <c r="U64" s="276">
        <v>1789281</v>
      </c>
      <c r="V64" s="275"/>
      <c r="W64" s="275">
        <v>12678</v>
      </c>
      <c r="X64" s="275">
        <v>77208</v>
      </c>
      <c r="Y64" s="275">
        <v>93699</v>
      </c>
      <c r="Z64" s="275"/>
      <c r="AA64" s="275"/>
      <c r="AB64" s="281">
        <v>4627690</v>
      </c>
      <c r="AC64" s="275">
        <v>82520</v>
      </c>
      <c r="AD64" s="275"/>
      <c r="AE64" s="275">
        <v>12069</v>
      </c>
      <c r="AF64" s="275"/>
      <c r="AG64" s="275">
        <v>399128</v>
      </c>
      <c r="AH64" s="275"/>
      <c r="AI64" s="275"/>
      <c r="AJ64" s="275">
        <v>580116</v>
      </c>
      <c r="AK64" s="275">
        <v>4596</v>
      </c>
      <c r="AL64" s="275">
        <v>6527</v>
      </c>
      <c r="AM64" s="275"/>
      <c r="AN64" s="275"/>
      <c r="AO64" s="275">
        <v>58658</v>
      </c>
      <c r="AP64" s="275"/>
      <c r="AQ64" s="275"/>
      <c r="AR64" s="275">
        <v>99463</v>
      </c>
      <c r="AS64" s="275"/>
      <c r="AT64" s="275"/>
      <c r="AU64" s="275"/>
      <c r="AV64" s="280"/>
      <c r="AW64" s="280"/>
      <c r="AX64" s="280"/>
      <c r="AY64" s="275">
        <v>449465</v>
      </c>
      <c r="AZ64" s="275"/>
      <c r="BA64" s="280">
        <v>19</v>
      </c>
      <c r="BB64" s="280">
        <v>3834</v>
      </c>
      <c r="BC64" s="280"/>
      <c r="BD64" s="280">
        <v>4137</v>
      </c>
      <c r="BE64" s="275">
        <v>104028</v>
      </c>
      <c r="BF64" s="280">
        <v>305131</v>
      </c>
      <c r="BG64" s="280"/>
      <c r="BH64" s="280">
        <v>214235</v>
      </c>
      <c r="BI64" s="280"/>
      <c r="BJ64" s="280">
        <v>5336</v>
      </c>
      <c r="BK64" s="280">
        <v>26483</v>
      </c>
      <c r="BL64" s="280"/>
      <c r="BM64" s="280"/>
      <c r="BN64" s="280">
        <v>14951</v>
      </c>
      <c r="BO64" s="280">
        <v>10498</v>
      </c>
      <c r="BP64" s="280">
        <v>10610</v>
      </c>
      <c r="BQ64" s="280"/>
      <c r="BR64" s="280">
        <v>15320</v>
      </c>
      <c r="BS64" s="280"/>
      <c r="BT64" s="280"/>
      <c r="BU64" s="280"/>
      <c r="BV64" s="280">
        <v>8288</v>
      </c>
      <c r="BW64" s="280">
        <v>1122</v>
      </c>
      <c r="BX64" s="280">
        <v>3212</v>
      </c>
      <c r="BY64" s="280">
        <v>15629</v>
      </c>
      <c r="BZ64" s="280"/>
      <c r="CA64" s="280"/>
      <c r="CB64" s="280"/>
      <c r="CC64" s="280">
        <v>23689</v>
      </c>
      <c r="CD64" s="24" t="s">
        <v>247</v>
      </c>
      <c r="CE64" s="25">
        <f t="shared" si="6"/>
        <v>14763805</v>
      </c>
    </row>
    <row r="65" spans="1:83" x14ac:dyDescent="0.25">
      <c r="A65" s="31" t="s">
        <v>265</v>
      </c>
      <c r="B65" s="16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5">
        <v>3069</v>
      </c>
      <c r="Q65" s="275">
        <v>3476</v>
      </c>
      <c r="R65" s="275"/>
      <c r="S65" s="280"/>
      <c r="T65" s="280"/>
      <c r="U65" s="276"/>
      <c r="V65" s="275"/>
      <c r="W65" s="275"/>
      <c r="X65" s="275"/>
      <c r="Y65" s="275"/>
      <c r="Z65" s="275"/>
      <c r="AA65" s="275"/>
      <c r="AB65" s="281"/>
      <c r="AC65" s="275"/>
      <c r="AD65" s="275"/>
      <c r="AE65" s="275"/>
      <c r="AF65" s="275"/>
      <c r="AG65" s="275"/>
      <c r="AH65" s="275"/>
      <c r="AI65" s="275"/>
      <c r="AJ65" s="275">
        <v>263903</v>
      </c>
      <c r="AK65" s="275"/>
      <c r="AL65" s="275"/>
      <c r="AM65" s="275"/>
      <c r="AN65" s="275"/>
      <c r="AO65" s="275"/>
      <c r="AP65" s="275"/>
      <c r="AQ65" s="275"/>
      <c r="AR65" s="275"/>
      <c r="AS65" s="275"/>
      <c r="AT65" s="275"/>
      <c r="AU65" s="275"/>
      <c r="AV65" s="280"/>
      <c r="AW65" s="280"/>
      <c r="AX65" s="280"/>
      <c r="AY65" s="275"/>
      <c r="AZ65" s="275"/>
      <c r="BA65" s="280"/>
      <c r="BB65" s="280"/>
      <c r="BC65" s="280"/>
      <c r="BD65" s="280"/>
      <c r="BE65" s="275">
        <v>739437</v>
      </c>
      <c r="BF65" s="280"/>
      <c r="BG65" s="280"/>
      <c r="BH65" s="280">
        <v>433755</v>
      </c>
      <c r="BI65" s="280"/>
      <c r="BJ65" s="280"/>
      <c r="BK65" s="280"/>
      <c r="BL65" s="280"/>
      <c r="BM65" s="280"/>
      <c r="BN65" s="280">
        <v>-6</v>
      </c>
      <c r="BO65" s="280"/>
      <c r="BP65" s="280"/>
      <c r="BQ65" s="280"/>
      <c r="BR65" s="280"/>
      <c r="BS65" s="280"/>
      <c r="BT65" s="280"/>
      <c r="BU65" s="280"/>
      <c r="BV65" s="280"/>
      <c r="BW65" s="280"/>
      <c r="BX65" s="280"/>
      <c r="BY65" s="280"/>
      <c r="BZ65" s="280"/>
      <c r="CA65" s="280"/>
      <c r="CB65" s="280"/>
      <c r="CC65" s="280">
        <v>3528</v>
      </c>
      <c r="CD65" s="24" t="s">
        <v>247</v>
      </c>
      <c r="CE65" s="25">
        <f t="shared" si="6"/>
        <v>1447162</v>
      </c>
    </row>
    <row r="66" spans="1:83" x14ac:dyDescent="0.25">
      <c r="A66" s="31" t="s">
        <v>266</v>
      </c>
      <c r="B66" s="16"/>
      <c r="C66" s="273">
        <v>336558</v>
      </c>
      <c r="D66" s="273"/>
      <c r="E66" s="273">
        <v>625268</v>
      </c>
      <c r="F66" s="273"/>
      <c r="G66" s="273"/>
      <c r="H66" s="273"/>
      <c r="I66" s="273"/>
      <c r="J66" s="273">
        <v>224958</v>
      </c>
      <c r="K66" s="273"/>
      <c r="L66" s="273">
        <v>30534</v>
      </c>
      <c r="M66" s="273">
        <v>0</v>
      </c>
      <c r="N66" s="273"/>
      <c r="O66" s="273">
        <v>179372</v>
      </c>
      <c r="P66" s="275">
        <v>260448</v>
      </c>
      <c r="Q66" s="275">
        <v>9134</v>
      </c>
      <c r="R66" s="275"/>
      <c r="S66" s="280">
        <v>9453</v>
      </c>
      <c r="T66" s="280"/>
      <c r="U66" s="276">
        <v>877297</v>
      </c>
      <c r="V66" s="275"/>
      <c r="W66" s="275"/>
      <c r="X66" s="275"/>
      <c r="Y66" s="275">
        <v>499137</v>
      </c>
      <c r="Z66" s="275"/>
      <c r="AA66" s="275"/>
      <c r="AB66" s="281">
        <v>266911</v>
      </c>
      <c r="AC66" s="275">
        <v>219010</v>
      </c>
      <c r="AD66" s="275"/>
      <c r="AE66" s="275">
        <v>1118334</v>
      </c>
      <c r="AF66" s="275"/>
      <c r="AG66" s="275">
        <v>952527</v>
      </c>
      <c r="AH66" s="275"/>
      <c r="AI66" s="275"/>
      <c r="AJ66" s="275">
        <v>1263681</v>
      </c>
      <c r="AK66" s="275">
        <v>254839</v>
      </c>
      <c r="AL66" s="275">
        <v>107181</v>
      </c>
      <c r="AM66" s="275"/>
      <c r="AN66" s="275"/>
      <c r="AO66" s="275">
        <v>282212</v>
      </c>
      <c r="AP66" s="275"/>
      <c r="AQ66" s="275"/>
      <c r="AR66" s="275">
        <v>176016</v>
      </c>
      <c r="AS66" s="275"/>
      <c r="AT66" s="275"/>
      <c r="AU66" s="275"/>
      <c r="AV66" s="280"/>
      <c r="AW66" s="280"/>
      <c r="AX66" s="280"/>
      <c r="AY66" s="275">
        <v>7866</v>
      </c>
      <c r="AZ66" s="275"/>
      <c r="BA66" s="280"/>
      <c r="BB66" s="280">
        <v>4459</v>
      </c>
      <c r="BC66" s="280"/>
      <c r="BD66" s="280">
        <v>176154</v>
      </c>
      <c r="BE66" s="275">
        <v>712921</v>
      </c>
      <c r="BF66" s="280">
        <v>56061</v>
      </c>
      <c r="BG66" s="280"/>
      <c r="BH66" s="280">
        <v>2663542</v>
      </c>
      <c r="BI66" s="280"/>
      <c r="BJ66" s="280">
        <v>333698</v>
      </c>
      <c r="BK66" s="280">
        <v>679598</v>
      </c>
      <c r="BL66" s="280"/>
      <c r="BM66" s="280"/>
      <c r="BN66" s="280">
        <v>52744</v>
      </c>
      <c r="BO66" s="280">
        <v>28443</v>
      </c>
      <c r="BP66" s="280">
        <v>91115</v>
      </c>
      <c r="BQ66" s="280"/>
      <c r="BR66" s="280">
        <v>411461</v>
      </c>
      <c r="BS66" s="280"/>
      <c r="BT66" s="280"/>
      <c r="BU66" s="280"/>
      <c r="BV66" s="280">
        <v>457811</v>
      </c>
      <c r="BW66" s="280">
        <v>109117</v>
      </c>
      <c r="BX66" s="280">
        <v>343122</v>
      </c>
      <c r="BY66" s="280">
        <v>379566</v>
      </c>
      <c r="BZ66" s="280"/>
      <c r="CA66" s="280"/>
      <c r="CB66" s="280"/>
      <c r="CC66" s="280">
        <v>160818</v>
      </c>
      <c r="CD66" s="24" t="s">
        <v>247</v>
      </c>
      <c r="CE66" s="25">
        <f t="shared" si="6"/>
        <v>14361366</v>
      </c>
    </row>
    <row r="67" spans="1:83" x14ac:dyDescent="0.25">
      <c r="A67" s="31" t="s">
        <v>15</v>
      </c>
      <c r="B67" s="16"/>
      <c r="C67" s="25">
        <f t="shared" ref="C67:AH67" si="10">ROUND(C51+C52,0)</f>
        <v>161432</v>
      </c>
      <c r="D67" s="25">
        <f t="shared" si="10"/>
        <v>0</v>
      </c>
      <c r="E67" s="25">
        <f t="shared" si="10"/>
        <v>465240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14042</v>
      </c>
      <c r="K67" s="25">
        <f t="shared" si="10"/>
        <v>0</v>
      </c>
      <c r="L67" s="25">
        <f t="shared" si="10"/>
        <v>22735</v>
      </c>
      <c r="M67" s="25">
        <f t="shared" si="10"/>
        <v>0</v>
      </c>
      <c r="N67" s="25">
        <f t="shared" si="10"/>
        <v>0</v>
      </c>
      <c r="O67" s="25">
        <f t="shared" si="10"/>
        <v>159482</v>
      </c>
      <c r="P67" s="25">
        <f t="shared" si="10"/>
        <v>702902</v>
      </c>
      <c r="Q67" s="25">
        <f t="shared" si="10"/>
        <v>99133</v>
      </c>
      <c r="R67" s="25">
        <f t="shared" si="10"/>
        <v>0</v>
      </c>
      <c r="S67" s="25">
        <f t="shared" si="10"/>
        <v>0</v>
      </c>
      <c r="T67" s="25">
        <f t="shared" si="10"/>
        <v>0</v>
      </c>
      <c r="U67" s="25">
        <f t="shared" si="10"/>
        <v>225125</v>
      </c>
      <c r="V67" s="25">
        <f t="shared" si="10"/>
        <v>0</v>
      </c>
      <c r="W67" s="25">
        <f t="shared" si="10"/>
        <v>30370</v>
      </c>
      <c r="X67" s="25">
        <f t="shared" si="10"/>
        <v>80967</v>
      </c>
      <c r="Y67" s="25">
        <f t="shared" si="10"/>
        <v>312556</v>
      </c>
      <c r="Z67" s="25">
        <f t="shared" si="10"/>
        <v>0</v>
      </c>
      <c r="AA67" s="25">
        <f t="shared" si="10"/>
        <v>0</v>
      </c>
      <c r="AB67" s="25">
        <f t="shared" si="10"/>
        <v>64807</v>
      </c>
      <c r="AC67" s="25">
        <f t="shared" si="10"/>
        <v>57507</v>
      </c>
      <c r="AD67" s="25">
        <f t="shared" si="10"/>
        <v>0</v>
      </c>
      <c r="AE67" s="25">
        <f t="shared" si="10"/>
        <v>0</v>
      </c>
      <c r="AF67" s="25">
        <f t="shared" si="10"/>
        <v>0</v>
      </c>
      <c r="AG67" s="25">
        <f t="shared" si="10"/>
        <v>287536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2661935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209968</v>
      </c>
      <c r="AP67" s="25">
        <f t="shared" si="11"/>
        <v>0</v>
      </c>
      <c r="AQ67" s="25">
        <f t="shared" si="11"/>
        <v>0</v>
      </c>
      <c r="AR67" s="25">
        <f t="shared" si="11"/>
        <v>77679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147836</v>
      </c>
      <c r="AZ67" s="25">
        <f t="shared" si="11"/>
        <v>95399</v>
      </c>
      <c r="BA67" s="25">
        <f t="shared" si="11"/>
        <v>47644</v>
      </c>
      <c r="BB67" s="25">
        <f t="shared" si="11"/>
        <v>12036</v>
      </c>
      <c r="BC67" s="25">
        <f t="shared" si="11"/>
        <v>0</v>
      </c>
      <c r="BD67" s="25">
        <f t="shared" si="11"/>
        <v>209244</v>
      </c>
      <c r="BE67" s="25">
        <f t="shared" si="11"/>
        <v>198433</v>
      </c>
      <c r="BF67" s="25">
        <f t="shared" si="11"/>
        <v>19113</v>
      </c>
      <c r="BG67" s="25">
        <f t="shared" si="11"/>
        <v>0</v>
      </c>
      <c r="BH67" s="25">
        <f t="shared" si="11"/>
        <v>192582</v>
      </c>
      <c r="BI67" s="25">
        <f t="shared" si="11"/>
        <v>0</v>
      </c>
      <c r="BJ67" s="25">
        <f t="shared" si="11"/>
        <v>0</v>
      </c>
      <c r="BK67" s="25">
        <f t="shared" si="11"/>
        <v>376973</v>
      </c>
      <c r="BL67" s="25">
        <f t="shared" si="11"/>
        <v>0</v>
      </c>
      <c r="BM67" s="25">
        <f t="shared" si="11"/>
        <v>0</v>
      </c>
      <c r="BN67" s="25">
        <f t="shared" si="11"/>
        <v>922176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106823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99356</v>
      </c>
      <c r="BW67" s="25">
        <f t="shared" si="12"/>
        <v>0</v>
      </c>
      <c r="BX67" s="25">
        <f t="shared" si="12"/>
        <v>0</v>
      </c>
      <c r="BY67" s="25">
        <f t="shared" si="12"/>
        <v>336963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0</v>
      </c>
      <c r="CD67" s="24" t="s">
        <v>247</v>
      </c>
      <c r="CE67" s="25">
        <f t="shared" si="6"/>
        <v>8397994</v>
      </c>
    </row>
    <row r="68" spans="1:83" x14ac:dyDescent="0.25">
      <c r="A68" s="31" t="s">
        <v>267</v>
      </c>
      <c r="B68" s="25"/>
      <c r="C68" s="273"/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273"/>
      <c r="P68" s="275">
        <v>17462</v>
      </c>
      <c r="Q68" s="275">
        <v>851</v>
      </c>
      <c r="R68" s="275"/>
      <c r="S68" s="280"/>
      <c r="T68" s="280"/>
      <c r="U68" s="276">
        <v>166</v>
      </c>
      <c r="V68" s="275"/>
      <c r="W68" s="275">
        <v>252000</v>
      </c>
      <c r="X68" s="275"/>
      <c r="Y68" s="275"/>
      <c r="Z68" s="275"/>
      <c r="AA68" s="275"/>
      <c r="AB68" s="281">
        <v>76243</v>
      </c>
      <c r="AC68" s="275">
        <v>3297</v>
      </c>
      <c r="AD68" s="275"/>
      <c r="AE68" s="275"/>
      <c r="AF68" s="275"/>
      <c r="AG68" s="275"/>
      <c r="AH68" s="275"/>
      <c r="AI68" s="275"/>
      <c r="AJ68" s="275">
        <v>6971</v>
      </c>
      <c r="AK68" s="275"/>
      <c r="AL68" s="275"/>
      <c r="AM68" s="275"/>
      <c r="AN68" s="275"/>
      <c r="AO68" s="275"/>
      <c r="AP68" s="275"/>
      <c r="AQ68" s="275"/>
      <c r="AR68" s="275">
        <v>29543</v>
      </c>
      <c r="AS68" s="275"/>
      <c r="AT68" s="275"/>
      <c r="AU68" s="275"/>
      <c r="AV68" s="280"/>
      <c r="AW68" s="280"/>
      <c r="AX68" s="280"/>
      <c r="AY68" s="275">
        <v>2107</v>
      </c>
      <c r="AZ68" s="275"/>
      <c r="BA68" s="280"/>
      <c r="BB68" s="280"/>
      <c r="BC68" s="280"/>
      <c r="BD68" s="280"/>
      <c r="BE68" s="275">
        <v>1700</v>
      </c>
      <c r="BF68" s="280"/>
      <c r="BG68" s="280"/>
      <c r="BH68" s="280"/>
      <c r="BI68" s="280"/>
      <c r="BJ68" s="280"/>
      <c r="BK68" s="280">
        <v>7429</v>
      </c>
      <c r="BL68" s="280"/>
      <c r="BM68" s="280"/>
      <c r="BN68" s="280"/>
      <c r="BO68" s="280"/>
      <c r="BP68" s="280"/>
      <c r="BQ68" s="280"/>
      <c r="BR68" s="280"/>
      <c r="BS68" s="280"/>
      <c r="BT68" s="280"/>
      <c r="BU68" s="280"/>
      <c r="BV68" s="280"/>
      <c r="BW68" s="280"/>
      <c r="BX68" s="280"/>
      <c r="BY68" s="280"/>
      <c r="BZ68" s="280"/>
      <c r="CA68" s="280"/>
      <c r="CB68" s="280"/>
      <c r="CC68" s="280"/>
      <c r="CD68" s="24" t="s">
        <v>247</v>
      </c>
      <c r="CE68" s="25">
        <f t="shared" si="6"/>
        <v>397769</v>
      </c>
    </row>
    <row r="69" spans="1:83" x14ac:dyDescent="0.25">
      <c r="A69" s="31" t="s">
        <v>268</v>
      </c>
      <c r="B69" s="16"/>
      <c r="C69" s="25">
        <f t="shared" ref="C69:AH69" si="13">SUM(C70:C83)</f>
        <v>397871</v>
      </c>
      <c r="D69" s="25">
        <f t="shared" si="13"/>
        <v>0</v>
      </c>
      <c r="E69" s="25">
        <f>SUM(E70:E83)</f>
        <v>65407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8592</v>
      </c>
      <c r="K69" s="25">
        <f t="shared" si="13"/>
        <v>0</v>
      </c>
      <c r="L69" s="25">
        <f t="shared" si="13"/>
        <v>2028</v>
      </c>
      <c r="M69" s="25">
        <f t="shared" si="13"/>
        <v>0</v>
      </c>
      <c r="N69" s="25">
        <f t="shared" si="13"/>
        <v>0</v>
      </c>
      <c r="O69" s="25">
        <f t="shared" si="13"/>
        <v>14661</v>
      </c>
      <c r="P69" s="25">
        <f t="shared" si="13"/>
        <v>219442</v>
      </c>
      <c r="Q69" s="25">
        <f t="shared" si="13"/>
        <v>6943</v>
      </c>
      <c r="R69" s="25">
        <f t="shared" si="13"/>
        <v>0</v>
      </c>
      <c r="S69" s="25">
        <f t="shared" si="13"/>
        <v>30028</v>
      </c>
      <c r="T69" s="25">
        <f t="shared" si="13"/>
        <v>0</v>
      </c>
      <c r="U69" s="25">
        <f t="shared" si="13"/>
        <v>257798</v>
      </c>
      <c r="V69" s="25">
        <f t="shared" si="13"/>
        <v>0</v>
      </c>
      <c r="W69" s="25">
        <f t="shared" si="13"/>
        <v>1319</v>
      </c>
      <c r="X69" s="25">
        <f t="shared" si="13"/>
        <v>2683</v>
      </c>
      <c r="Y69" s="25">
        <f t="shared" si="13"/>
        <v>411442</v>
      </c>
      <c r="Z69" s="25">
        <f t="shared" si="13"/>
        <v>0</v>
      </c>
      <c r="AA69" s="25">
        <f t="shared" si="13"/>
        <v>0</v>
      </c>
      <c r="AB69" s="25">
        <f t="shared" si="13"/>
        <v>4596</v>
      </c>
      <c r="AC69" s="25">
        <f t="shared" si="13"/>
        <v>12796</v>
      </c>
      <c r="AD69" s="25">
        <f t="shared" si="13"/>
        <v>0</v>
      </c>
      <c r="AE69" s="25">
        <f t="shared" si="13"/>
        <v>13824</v>
      </c>
      <c r="AF69" s="25">
        <f t="shared" si="13"/>
        <v>0</v>
      </c>
      <c r="AG69" s="25">
        <f t="shared" si="13"/>
        <v>130257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346863</v>
      </c>
      <c r="AK69" s="25">
        <f t="shared" si="14"/>
        <v>0</v>
      </c>
      <c r="AL69" s="25">
        <f t="shared" si="14"/>
        <v>3239</v>
      </c>
      <c r="AM69" s="25">
        <f t="shared" si="14"/>
        <v>0</v>
      </c>
      <c r="AN69" s="25">
        <f t="shared" si="14"/>
        <v>0</v>
      </c>
      <c r="AO69" s="25">
        <f t="shared" si="14"/>
        <v>18747</v>
      </c>
      <c r="AP69" s="25">
        <f t="shared" si="14"/>
        <v>0</v>
      </c>
      <c r="AQ69" s="25">
        <f t="shared" si="14"/>
        <v>0</v>
      </c>
      <c r="AR69" s="25">
        <f t="shared" si="14"/>
        <v>124981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0</v>
      </c>
      <c r="AW69" s="25">
        <f t="shared" si="14"/>
        <v>0</v>
      </c>
      <c r="AX69" s="25">
        <f t="shared" si="14"/>
        <v>0</v>
      </c>
      <c r="AY69" s="25">
        <f t="shared" si="14"/>
        <v>7558</v>
      </c>
      <c r="AZ69" s="25">
        <f t="shared" si="14"/>
        <v>0</v>
      </c>
      <c r="BA69" s="25">
        <f t="shared" si="14"/>
        <v>0</v>
      </c>
      <c r="BB69" s="25">
        <f t="shared" si="14"/>
        <v>0</v>
      </c>
      <c r="BC69" s="25">
        <f t="shared" si="14"/>
        <v>0</v>
      </c>
      <c r="BD69" s="25">
        <f t="shared" si="14"/>
        <v>100664</v>
      </c>
      <c r="BE69" s="25">
        <f t="shared" si="14"/>
        <v>817310</v>
      </c>
      <c r="BF69" s="25">
        <f t="shared" si="14"/>
        <v>8728</v>
      </c>
      <c r="BG69" s="25">
        <f t="shared" si="14"/>
        <v>0</v>
      </c>
      <c r="BH69" s="25">
        <f t="shared" si="14"/>
        <v>179983</v>
      </c>
      <c r="BI69" s="25">
        <f t="shared" si="14"/>
        <v>0</v>
      </c>
      <c r="BJ69" s="25">
        <f t="shared" si="14"/>
        <v>3546</v>
      </c>
      <c r="BK69" s="25">
        <f t="shared" si="14"/>
        <v>9028</v>
      </c>
      <c r="BL69" s="25">
        <f t="shared" si="14"/>
        <v>0</v>
      </c>
      <c r="BM69" s="25">
        <f t="shared" si="14"/>
        <v>0</v>
      </c>
      <c r="BN69" s="25">
        <f t="shared" si="14"/>
        <v>1415698</v>
      </c>
      <c r="BO69" s="25">
        <f t="shared" ref="BO69:CE69" si="15">SUM(BO70:BO83)</f>
        <v>3910</v>
      </c>
      <c r="BP69" s="25">
        <f t="shared" si="15"/>
        <v>301219</v>
      </c>
      <c r="BQ69" s="25">
        <f t="shared" si="15"/>
        <v>0</v>
      </c>
      <c r="BR69" s="25">
        <f t="shared" si="15"/>
        <v>25506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34533</v>
      </c>
      <c r="BW69" s="25">
        <f t="shared" si="15"/>
        <v>178200</v>
      </c>
      <c r="BX69" s="25">
        <f t="shared" si="15"/>
        <v>3085</v>
      </c>
      <c r="BY69" s="25">
        <f t="shared" si="15"/>
        <v>73898</v>
      </c>
      <c r="BZ69" s="25">
        <f t="shared" si="15"/>
        <v>0</v>
      </c>
      <c r="CA69" s="25">
        <f t="shared" si="15"/>
        <v>0</v>
      </c>
      <c r="CB69" s="25">
        <f t="shared" si="15"/>
        <v>0</v>
      </c>
      <c r="CC69" s="25">
        <f t="shared" si="15"/>
        <v>268539</v>
      </c>
      <c r="CD69" s="25">
        <f t="shared" si="15"/>
        <v>5407972</v>
      </c>
      <c r="CE69" s="25">
        <f t="shared" si="15"/>
        <v>10912894</v>
      </c>
    </row>
    <row r="70" spans="1:83" x14ac:dyDescent="0.25">
      <c r="A70" s="26" t="s">
        <v>269</v>
      </c>
      <c r="B70" s="27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2"/>
      <c r="AY70" s="282"/>
      <c r="AZ70" s="282"/>
      <c r="BA70" s="282"/>
      <c r="BB70" s="282"/>
      <c r="BC70" s="282"/>
      <c r="BD70" s="282"/>
      <c r="BE70" s="282"/>
      <c r="BF70" s="282"/>
      <c r="BG70" s="282"/>
      <c r="BH70" s="282"/>
      <c r="BI70" s="282"/>
      <c r="BJ70" s="282"/>
      <c r="BK70" s="282"/>
      <c r="BL70" s="282"/>
      <c r="BM70" s="282"/>
      <c r="BN70" s="282"/>
      <c r="BO70" s="282"/>
      <c r="BP70" s="282"/>
      <c r="BQ70" s="282"/>
      <c r="BR70" s="282"/>
      <c r="BS70" s="282"/>
      <c r="BT70" s="282"/>
      <c r="BU70" s="282"/>
      <c r="BV70" s="282"/>
      <c r="BW70" s="282"/>
      <c r="BX70" s="282"/>
      <c r="BY70" s="282"/>
      <c r="BZ70" s="282"/>
      <c r="CA70" s="282"/>
      <c r="CB70" s="282"/>
      <c r="CC70" s="282"/>
      <c r="CD70" s="282"/>
      <c r="CE70" s="25">
        <f t="shared" ref="CE70:CE85" si="16">SUM(C70:CD70)</f>
        <v>0</v>
      </c>
    </row>
    <row r="71" spans="1:83" x14ac:dyDescent="0.25">
      <c r="A71" s="26" t="s">
        <v>270</v>
      </c>
      <c r="B71" s="27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2"/>
      <c r="V71" s="282"/>
      <c r="W71" s="282"/>
      <c r="X71" s="282"/>
      <c r="Y71" s="282"/>
      <c r="Z71" s="282"/>
      <c r="AA71" s="282"/>
      <c r="AB71" s="282"/>
      <c r="AC71" s="282"/>
      <c r="AD71" s="282"/>
      <c r="AE71" s="282"/>
      <c r="AF71" s="282"/>
      <c r="AG71" s="282"/>
      <c r="AH71" s="282"/>
      <c r="AI71" s="282"/>
      <c r="AJ71" s="282"/>
      <c r="AK71" s="282"/>
      <c r="AL71" s="282"/>
      <c r="AM71" s="282"/>
      <c r="AN71" s="282"/>
      <c r="AO71" s="282"/>
      <c r="AP71" s="282"/>
      <c r="AQ71" s="282"/>
      <c r="AR71" s="282"/>
      <c r="AS71" s="282"/>
      <c r="AT71" s="282"/>
      <c r="AU71" s="282"/>
      <c r="AV71" s="282"/>
      <c r="AW71" s="282"/>
      <c r="AX71" s="282"/>
      <c r="AY71" s="282"/>
      <c r="AZ71" s="282"/>
      <c r="BA71" s="282"/>
      <c r="BB71" s="282"/>
      <c r="BC71" s="282"/>
      <c r="BD71" s="282"/>
      <c r="BE71" s="282"/>
      <c r="BF71" s="282"/>
      <c r="BG71" s="282"/>
      <c r="BH71" s="282"/>
      <c r="BI71" s="282"/>
      <c r="BJ71" s="282"/>
      <c r="BK71" s="282"/>
      <c r="BL71" s="282"/>
      <c r="BM71" s="282"/>
      <c r="BN71" s="282"/>
      <c r="BO71" s="282"/>
      <c r="BP71" s="282"/>
      <c r="BQ71" s="282"/>
      <c r="BR71" s="282"/>
      <c r="BS71" s="282"/>
      <c r="BT71" s="282"/>
      <c r="BU71" s="282"/>
      <c r="BV71" s="282"/>
      <c r="BW71" s="282"/>
      <c r="BX71" s="282"/>
      <c r="BY71" s="282"/>
      <c r="BZ71" s="282"/>
      <c r="CA71" s="282"/>
      <c r="CB71" s="282"/>
      <c r="CC71" s="282"/>
      <c r="CD71" s="282"/>
      <c r="CE71" s="25">
        <f t="shared" si="16"/>
        <v>0</v>
      </c>
    </row>
    <row r="72" spans="1:83" x14ac:dyDescent="0.25">
      <c r="A72" s="26" t="s">
        <v>271</v>
      </c>
      <c r="B72" s="27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282"/>
      <c r="U72" s="282"/>
      <c r="V72" s="282"/>
      <c r="W72" s="282"/>
      <c r="X72" s="282"/>
      <c r="Y72" s="282"/>
      <c r="Z72" s="282"/>
      <c r="AA72" s="282"/>
      <c r="AB72" s="282"/>
      <c r="AC72" s="282"/>
      <c r="AD72" s="282"/>
      <c r="AE72" s="282"/>
      <c r="AF72" s="282"/>
      <c r="AG72" s="282"/>
      <c r="AH72" s="282"/>
      <c r="AI72" s="282"/>
      <c r="AJ72" s="282"/>
      <c r="AK72" s="282"/>
      <c r="AL72" s="282"/>
      <c r="AM72" s="282"/>
      <c r="AN72" s="282"/>
      <c r="AO72" s="282"/>
      <c r="AP72" s="282"/>
      <c r="AQ72" s="282"/>
      <c r="AR72" s="282"/>
      <c r="AS72" s="282"/>
      <c r="AT72" s="282"/>
      <c r="AU72" s="282"/>
      <c r="AV72" s="282"/>
      <c r="AW72" s="282"/>
      <c r="AX72" s="282"/>
      <c r="AY72" s="282"/>
      <c r="AZ72" s="282"/>
      <c r="BA72" s="282"/>
      <c r="BB72" s="282"/>
      <c r="BC72" s="282"/>
      <c r="BD72" s="282"/>
      <c r="BE72" s="282"/>
      <c r="BF72" s="282"/>
      <c r="BG72" s="282"/>
      <c r="BH72" s="282"/>
      <c r="BI72" s="282"/>
      <c r="BJ72" s="282"/>
      <c r="BK72" s="282"/>
      <c r="BL72" s="282"/>
      <c r="BM72" s="282"/>
      <c r="BN72" s="282"/>
      <c r="BO72" s="282"/>
      <c r="BP72" s="282"/>
      <c r="BQ72" s="282"/>
      <c r="BR72" s="282"/>
      <c r="BS72" s="282"/>
      <c r="BT72" s="282"/>
      <c r="BU72" s="282"/>
      <c r="BV72" s="282"/>
      <c r="BW72" s="282"/>
      <c r="BX72" s="282"/>
      <c r="BY72" s="282"/>
      <c r="BZ72" s="282"/>
      <c r="CA72" s="282"/>
      <c r="CB72" s="282"/>
      <c r="CC72" s="282"/>
      <c r="CD72" s="282"/>
      <c r="CE72" s="25">
        <f t="shared" si="16"/>
        <v>0</v>
      </c>
    </row>
    <row r="73" spans="1:83" x14ac:dyDescent="0.25">
      <c r="A73" s="26" t="s">
        <v>272</v>
      </c>
      <c r="B73" s="27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  <c r="R73" s="282"/>
      <c r="S73" s="282"/>
      <c r="T73" s="282"/>
      <c r="U73" s="282"/>
      <c r="V73" s="282"/>
      <c r="W73" s="282"/>
      <c r="X73" s="282"/>
      <c r="Y73" s="282"/>
      <c r="Z73" s="282"/>
      <c r="AA73" s="282"/>
      <c r="AB73" s="282"/>
      <c r="AC73" s="282"/>
      <c r="AD73" s="282"/>
      <c r="AE73" s="282"/>
      <c r="AF73" s="282"/>
      <c r="AG73" s="282"/>
      <c r="AH73" s="282"/>
      <c r="AI73" s="282"/>
      <c r="AJ73" s="282"/>
      <c r="AK73" s="282"/>
      <c r="AL73" s="282"/>
      <c r="AM73" s="282"/>
      <c r="AN73" s="282"/>
      <c r="AO73" s="282"/>
      <c r="AP73" s="282"/>
      <c r="AQ73" s="282"/>
      <c r="AR73" s="282"/>
      <c r="AS73" s="282"/>
      <c r="AT73" s="282"/>
      <c r="AU73" s="282"/>
      <c r="AV73" s="282"/>
      <c r="AW73" s="282"/>
      <c r="AX73" s="282"/>
      <c r="AY73" s="282"/>
      <c r="AZ73" s="282"/>
      <c r="BA73" s="282"/>
      <c r="BB73" s="282"/>
      <c r="BC73" s="282"/>
      <c r="BD73" s="282"/>
      <c r="BE73" s="282"/>
      <c r="BF73" s="282"/>
      <c r="BG73" s="282"/>
      <c r="BH73" s="282"/>
      <c r="BI73" s="282"/>
      <c r="BJ73" s="282"/>
      <c r="BK73" s="282"/>
      <c r="BL73" s="282"/>
      <c r="BM73" s="282"/>
      <c r="BN73" s="282"/>
      <c r="BO73" s="282"/>
      <c r="BP73" s="282"/>
      <c r="BQ73" s="282"/>
      <c r="BR73" s="282"/>
      <c r="BS73" s="282"/>
      <c r="BT73" s="282"/>
      <c r="BU73" s="282"/>
      <c r="BV73" s="282"/>
      <c r="BW73" s="282"/>
      <c r="BX73" s="282"/>
      <c r="BY73" s="282"/>
      <c r="BZ73" s="282"/>
      <c r="CA73" s="282"/>
      <c r="CB73" s="282"/>
      <c r="CC73" s="282"/>
      <c r="CD73" s="282"/>
      <c r="CE73" s="25">
        <f t="shared" si="16"/>
        <v>0</v>
      </c>
    </row>
    <row r="74" spans="1:83" x14ac:dyDescent="0.25">
      <c r="A74" s="26" t="s">
        <v>273</v>
      </c>
      <c r="B74" s="27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  <c r="Y74" s="282"/>
      <c r="Z74" s="282"/>
      <c r="AA74" s="282"/>
      <c r="AB74" s="282"/>
      <c r="AC74" s="282"/>
      <c r="AD74" s="282"/>
      <c r="AE74" s="282"/>
      <c r="AF74" s="282"/>
      <c r="AG74" s="282"/>
      <c r="AH74" s="282"/>
      <c r="AI74" s="282"/>
      <c r="AJ74" s="282"/>
      <c r="AK74" s="282"/>
      <c r="AL74" s="282"/>
      <c r="AM74" s="282"/>
      <c r="AN74" s="282"/>
      <c r="AO74" s="282"/>
      <c r="AP74" s="282"/>
      <c r="AQ74" s="282"/>
      <c r="AR74" s="282"/>
      <c r="AS74" s="282"/>
      <c r="AT74" s="282"/>
      <c r="AU74" s="282"/>
      <c r="AV74" s="282"/>
      <c r="AW74" s="282"/>
      <c r="AX74" s="282"/>
      <c r="AY74" s="282"/>
      <c r="AZ74" s="282"/>
      <c r="BA74" s="282"/>
      <c r="BB74" s="282"/>
      <c r="BC74" s="282"/>
      <c r="BD74" s="282"/>
      <c r="BE74" s="282"/>
      <c r="BF74" s="282"/>
      <c r="BG74" s="282"/>
      <c r="BH74" s="282"/>
      <c r="BI74" s="282"/>
      <c r="BJ74" s="282"/>
      <c r="BK74" s="282"/>
      <c r="BL74" s="282"/>
      <c r="BM74" s="282"/>
      <c r="BN74" s="282"/>
      <c r="BO74" s="282"/>
      <c r="BP74" s="282"/>
      <c r="BQ74" s="282"/>
      <c r="BR74" s="282"/>
      <c r="BS74" s="282"/>
      <c r="BT74" s="282"/>
      <c r="BU74" s="282"/>
      <c r="BV74" s="282"/>
      <c r="BW74" s="282"/>
      <c r="BX74" s="282"/>
      <c r="BY74" s="282"/>
      <c r="BZ74" s="282"/>
      <c r="CA74" s="282"/>
      <c r="CB74" s="282"/>
      <c r="CC74" s="282"/>
      <c r="CD74" s="282"/>
      <c r="CE74" s="25">
        <f t="shared" si="16"/>
        <v>0</v>
      </c>
    </row>
    <row r="75" spans="1:83" x14ac:dyDescent="0.25">
      <c r="A75" s="26" t="s">
        <v>274</v>
      </c>
      <c r="B75" s="27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282"/>
      <c r="U75" s="282"/>
      <c r="V75" s="282"/>
      <c r="W75" s="282"/>
      <c r="X75" s="282"/>
      <c r="Y75" s="282"/>
      <c r="Z75" s="282"/>
      <c r="AA75" s="282"/>
      <c r="AB75" s="282"/>
      <c r="AC75" s="282"/>
      <c r="AD75" s="282"/>
      <c r="AE75" s="282"/>
      <c r="AF75" s="282"/>
      <c r="AG75" s="282"/>
      <c r="AH75" s="282"/>
      <c r="AI75" s="282"/>
      <c r="AJ75" s="282"/>
      <c r="AK75" s="282"/>
      <c r="AL75" s="282"/>
      <c r="AM75" s="282"/>
      <c r="AN75" s="282"/>
      <c r="AO75" s="282"/>
      <c r="AP75" s="282"/>
      <c r="AQ75" s="282"/>
      <c r="AR75" s="282"/>
      <c r="AS75" s="282"/>
      <c r="AT75" s="282"/>
      <c r="AU75" s="282"/>
      <c r="AV75" s="282"/>
      <c r="AW75" s="282"/>
      <c r="AX75" s="282"/>
      <c r="AY75" s="282"/>
      <c r="AZ75" s="282"/>
      <c r="BA75" s="282"/>
      <c r="BB75" s="282"/>
      <c r="BC75" s="282"/>
      <c r="BD75" s="282"/>
      <c r="BE75" s="282"/>
      <c r="BF75" s="282"/>
      <c r="BG75" s="282"/>
      <c r="BH75" s="282"/>
      <c r="BI75" s="282"/>
      <c r="BJ75" s="282"/>
      <c r="BK75" s="282"/>
      <c r="BL75" s="282"/>
      <c r="BM75" s="282"/>
      <c r="BN75" s="282"/>
      <c r="BO75" s="282"/>
      <c r="BP75" s="282"/>
      <c r="BQ75" s="282"/>
      <c r="BR75" s="282"/>
      <c r="BS75" s="282"/>
      <c r="BT75" s="282"/>
      <c r="BU75" s="282"/>
      <c r="BV75" s="282"/>
      <c r="BW75" s="282"/>
      <c r="BX75" s="282"/>
      <c r="BY75" s="282"/>
      <c r="BZ75" s="282"/>
      <c r="CA75" s="282"/>
      <c r="CB75" s="282"/>
      <c r="CC75" s="282"/>
      <c r="CD75" s="282"/>
      <c r="CE75" s="25">
        <f t="shared" si="16"/>
        <v>0</v>
      </c>
    </row>
    <row r="76" spans="1:83" x14ac:dyDescent="0.25">
      <c r="A76" s="26" t="s">
        <v>275</v>
      </c>
      <c r="B76" s="203"/>
      <c r="C76" s="282"/>
      <c r="D76" s="282"/>
      <c r="E76" s="282"/>
      <c r="F76" s="282"/>
      <c r="G76" s="282">
        <v>0</v>
      </c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282"/>
      <c r="Y76" s="282"/>
      <c r="Z76" s="282"/>
      <c r="AA76" s="282"/>
      <c r="AB76" s="282"/>
      <c r="AC76" s="282"/>
      <c r="AD76" s="282"/>
      <c r="AE76" s="282"/>
      <c r="AF76" s="282"/>
      <c r="AG76" s="282"/>
      <c r="AH76" s="282"/>
      <c r="AI76" s="282"/>
      <c r="AJ76" s="282"/>
      <c r="AK76" s="282"/>
      <c r="AL76" s="282"/>
      <c r="AM76" s="282"/>
      <c r="AN76" s="282"/>
      <c r="AO76" s="282"/>
      <c r="AP76" s="282"/>
      <c r="AQ76" s="282"/>
      <c r="AR76" s="282"/>
      <c r="AS76" s="282"/>
      <c r="AT76" s="282"/>
      <c r="AU76" s="282"/>
      <c r="AV76" s="282"/>
      <c r="AW76" s="282"/>
      <c r="AX76" s="282"/>
      <c r="AY76" s="282"/>
      <c r="AZ76" s="282"/>
      <c r="BA76" s="282"/>
      <c r="BB76" s="282"/>
      <c r="BC76" s="282"/>
      <c r="BD76" s="282"/>
      <c r="BE76" s="282"/>
      <c r="BF76" s="282"/>
      <c r="BG76" s="282"/>
      <c r="BH76" s="282"/>
      <c r="BI76" s="282"/>
      <c r="BJ76" s="282"/>
      <c r="BK76" s="282"/>
      <c r="BL76" s="282"/>
      <c r="BM76" s="282"/>
      <c r="BN76" s="282"/>
      <c r="BO76" s="282"/>
      <c r="BP76" s="282"/>
      <c r="BQ76" s="282"/>
      <c r="BR76" s="282"/>
      <c r="BS76" s="282"/>
      <c r="BT76" s="282"/>
      <c r="BU76" s="282"/>
      <c r="BV76" s="282"/>
      <c r="BW76" s="282"/>
      <c r="BX76" s="282"/>
      <c r="BY76" s="282"/>
      <c r="BZ76" s="282"/>
      <c r="CA76" s="282"/>
      <c r="CB76" s="282"/>
      <c r="CC76" s="282"/>
      <c r="CD76" s="282"/>
      <c r="CE76" s="25">
        <f t="shared" si="16"/>
        <v>0</v>
      </c>
    </row>
    <row r="77" spans="1:83" x14ac:dyDescent="0.25">
      <c r="A77" s="26" t="s">
        <v>276</v>
      </c>
      <c r="B77" s="27"/>
      <c r="C77" s="282">
        <v>368808</v>
      </c>
      <c r="D77" s="282"/>
      <c r="E77" s="282">
        <v>23873</v>
      </c>
      <c r="F77" s="282"/>
      <c r="G77" s="282">
        <v>0</v>
      </c>
      <c r="H77" s="282"/>
      <c r="I77" s="282"/>
      <c r="J77" s="282"/>
      <c r="K77" s="282"/>
      <c r="L77" s="282"/>
      <c r="M77" s="282"/>
      <c r="N77" s="282"/>
      <c r="O77" s="282">
        <v>7810</v>
      </c>
      <c r="P77" s="282">
        <v>212363</v>
      </c>
      <c r="Q77" s="282">
        <v>2384</v>
      </c>
      <c r="R77" s="282"/>
      <c r="S77" s="282">
        <v>29607</v>
      </c>
      <c r="T77" s="282"/>
      <c r="U77" s="282">
        <v>212220</v>
      </c>
      <c r="V77" s="282"/>
      <c r="W77" s="282">
        <v>200</v>
      </c>
      <c r="X77" s="282"/>
      <c r="Y77" s="282">
        <v>398894</v>
      </c>
      <c r="Z77" s="282"/>
      <c r="AA77" s="282"/>
      <c r="AB77" s="282"/>
      <c r="AC77" s="282">
        <v>12758</v>
      </c>
      <c r="AD77" s="282"/>
      <c r="AE77" s="282">
        <v>6796</v>
      </c>
      <c r="AF77" s="282"/>
      <c r="AG77" s="282">
        <v>51116</v>
      </c>
      <c r="AH77" s="282"/>
      <c r="AI77" s="282"/>
      <c r="AJ77" s="282">
        <v>105361</v>
      </c>
      <c r="AK77" s="282"/>
      <c r="AL77" s="282"/>
      <c r="AM77" s="282"/>
      <c r="AN77" s="282"/>
      <c r="AO77" s="282"/>
      <c r="AP77" s="282"/>
      <c r="AQ77" s="282"/>
      <c r="AR77" s="282">
        <v>601</v>
      </c>
      <c r="AS77" s="282"/>
      <c r="AT77" s="282"/>
      <c r="AU77" s="282"/>
      <c r="AV77" s="282"/>
      <c r="AW77" s="282"/>
      <c r="AX77" s="282"/>
      <c r="AY77" s="282">
        <v>4183</v>
      </c>
      <c r="AZ77" s="282"/>
      <c r="BA77" s="282"/>
      <c r="BB77" s="282"/>
      <c r="BC77" s="282"/>
      <c r="BD77" s="282"/>
      <c r="BE77" s="282">
        <v>807182</v>
      </c>
      <c r="BF77" s="282">
        <v>8094</v>
      </c>
      <c r="BG77" s="282"/>
      <c r="BH77" s="282">
        <v>146611</v>
      </c>
      <c r="BI77" s="282"/>
      <c r="BJ77" s="282"/>
      <c r="BK77" s="282">
        <v>324</v>
      </c>
      <c r="BL77" s="282"/>
      <c r="BM77" s="282"/>
      <c r="BN77" s="282"/>
      <c r="BO77" s="282"/>
      <c r="BP77" s="282"/>
      <c r="BQ77" s="282"/>
      <c r="BR77" s="282"/>
      <c r="BS77" s="282"/>
      <c r="BT77" s="282"/>
      <c r="BU77" s="282"/>
      <c r="BV77" s="282">
        <v>27620</v>
      </c>
      <c r="BW77" s="282"/>
      <c r="BX77" s="282"/>
      <c r="BY77" s="282">
        <v>46574</v>
      </c>
      <c r="BZ77" s="282"/>
      <c r="CA77" s="282"/>
      <c r="CB77" s="282"/>
      <c r="CC77" s="282">
        <v>207293</v>
      </c>
      <c r="CD77" s="282"/>
      <c r="CE77" s="25">
        <f t="shared" si="16"/>
        <v>2680672</v>
      </c>
    </row>
    <row r="78" spans="1:83" x14ac:dyDescent="0.25">
      <c r="A78" s="26" t="s">
        <v>277</v>
      </c>
      <c r="B78" s="16"/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282"/>
      <c r="Y78" s="282"/>
      <c r="Z78" s="282"/>
      <c r="AA78" s="282"/>
      <c r="AB78" s="282"/>
      <c r="AC78" s="282"/>
      <c r="AD78" s="282"/>
      <c r="AE78" s="282"/>
      <c r="AF78" s="282"/>
      <c r="AG78" s="282"/>
      <c r="AH78" s="282"/>
      <c r="AI78" s="282"/>
      <c r="AJ78" s="282"/>
      <c r="AK78" s="282"/>
      <c r="AL78" s="282"/>
      <c r="AM78" s="282"/>
      <c r="AN78" s="282"/>
      <c r="AO78" s="282"/>
      <c r="AP78" s="282"/>
      <c r="AQ78" s="282"/>
      <c r="AR78" s="282"/>
      <c r="AS78" s="282"/>
      <c r="AT78" s="282"/>
      <c r="AU78" s="282"/>
      <c r="AV78" s="282"/>
      <c r="AW78" s="282"/>
      <c r="AX78" s="282"/>
      <c r="AY78" s="282"/>
      <c r="AZ78" s="282"/>
      <c r="BA78" s="282"/>
      <c r="BB78" s="282"/>
      <c r="BC78" s="282"/>
      <c r="BD78" s="282"/>
      <c r="BE78" s="282"/>
      <c r="BF78" s="282"/>
      <c r="BG78" s="282"/>
      <c r="BH78" s="282"/>
      <c r="BI78" s="282"/>
      <c r="BJ78" s="282"/>
      <c r="BK78" s="282"/>
      <c r="BL78" s="282"/>
      <c r="BM78" s="282"/>
      <c r="BN78" s="282"/>
      <c r="BO78" s="282"/>
      <c r="BP78" s="282"/>
      <c r="BQ78" s="282"/>
      <c r="BR78" s="282"/>
      <c r="BS78" s="282"/>
      <c r="BT78" s="282"/>
      <c r="BU78" s="282"/>
      <c r="BV78" s="282"/>
      <c r="BW78" s="282"/>
      <c r="BX78" s="282"/>
      <c r="BY78" s="282"/>
      <c r="BZ78" s="282"/>
      <c r="CA78" s="282"/>
      <c r="CB78" s="282"/>
      <c r="CC78" s="282"/>
      <c r="CD78" s="282"/>
      <c r="CE78" s="25">
        <f t="shared" si="16"/>
        <v>0</v>
      </c>
    </row>
    <row r="79" spans="1:83" x14ac:dyDescent="0.25">
      <c r="A79" s="26" t="s">
        <v>278</v>
      </c>
      <c r="B79" s="16"/>
      <c r="C79" s="282"/>
      <c r="D79" s="282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/>
      <c r="V79" s="282"/>
      <c r="W79" s="282"/>
      <c r="X79" s="282"/>
      <c r="Y79" s="282"/>
      <c r="Z79" s="282"/>
      <c r="AA79" s="282"/>
      <c r="AB79" s="282"/>
      <c r="AC79" s="282"/>
      <c r="AD79" s="282"/>
      <c r="AE79" s="282"/>
      <c r="AF79" s="282"/>
      <c r="AG79" s="282"/>
      <c r="AH79" s="282"/>
      <c r="AI79" s="282"/>
      <c r="AJ79" s="282"/>
      <c r="AK79" s="282"/>
      <c r="AL79" s="282"/>
      <c r="AM79" s="282"/>
      <c r="AN79" s="282"/>
      <c r="AO79" s="282"/>
      <c r="AP79" s="282"/>
      <c r="AQ79" s="282"/>
      <c r="AR79" s="282"/>
      <c r="AS79" s="282"/>
      <c r="AT79" s="282"/>
      <c r="AU79" s="282"/>
      <c r="AV79" s="282"/>
      <c r="AW79" s="282"/>
      <c r="AX79" s="282"/>
      <c r="AY79" s="282"/>
      <c r="AZ79" s="282"/>
      <c r="BA79" s="282"/>
      <c r="BB79" s="282"/>
      <c r="BC79" s="282"/>
      <c r="BD79" s="282"/>
      <c r="BE79" s="282"/>
      <c r="BF79" s="282"/>
      <c r="BG79" s="282"/>
      <c r="BH79" s="282"/>
      <c r="BI79" s="282"/>
      <c r="BJ79" s="282"/>
      <c r="BK79" s="282"/>
      <c r="BL79" s="282"/>
      <c r="BM79" s="282"/>
      <c r="BN79" s="282"/>
      <c r="BO79" s="282"/>
      <c r="BP79" s="282"/>
      <c r="BQ79" s="282"/>
      <c r="BR79" s="282"/>
      <c r="BS79" s="282"/>
      <c r="BT79" s="282"/>
      <c r="BU79" s="282"/>
      <c r="BV79" s="282"/>
      <c r="BW79" s="282"/>
      <c r="BX79" s="282"/>
      <c r="BY79" s="282"/>
      <c r="BZ79" s="282"/>
      <c r="CA79" s="282"/>
      <c r="CB79" s="282"/>
      <c r="CC79" s="282"/>
      <c r="CD79" s="282"/>
      <c r="CE79" s="25">
        <f t="shared" si="16"/>
        <v>0</v>
      </c>
    </row>
    <row r="80" spans="1:83" x14ac:dyDescent="0.25">
      <c r="A80" s="26" t="s">
        <v>279</v>
      </c>
      <c r="B80" s="16"/>
      <c r="C80" s="282"/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2"/>
      <c r="Q80" s="282"/>
      <c r="R80" s="282"/>
      <c r="S80" s="282"/>
      <c r="T80" s="282"/>
      <c r="U80" s="282"/>
      <c r="V80" s="282"/>
      <c r="W80" s="282"/>
      <c r="X80" s="282"/>
      <c r="Y80" s="282"/>
      <c r="Z80" s="282"/>
      <c r="AA80" s="282"/>
      <c r="AB80" s="282"/>
      <c r="AC80" s="282"/>
      <c r="AD80" s="282"/>
      <c r="AE80" s="282"/>
      <c r="AF80" s="282"/>
      <c r="AG80" s="282"/>
      <c r="AH80" s="282"/>
      <c r="AI80" s="282"/>
      <c r="AJ80" s="282">
        <v>133947</v>
      </c>
      <c r="AK80" s="282"/>
      <c r="AL80" s="282"/>
      <c r="AM80" s="282"/>
      <c r="AN80" s="282"/>
      <c r="AO80" s="282"/>
      <c r="AP80" s="282"/>
      <c r="AQ80" s="282"/>
      <c r="AR80" s="282"/>
      <c r="AS80" s="282"/>
      <c r="AT80" s="282"/>
      <c r="AU80" s="282"/>
      <c r="AV80" s="282"/>
      <c r="AW80" s="282"/>
      <c r="AX80" s="282"/>
      <c r="AY80" s="282"/>
      <c r="AZ80" s="282"/>
      <c r="BA80" s="282"/>
      <c r="BB80" s="282"/>
      <c r="BC80" s="282"/>
      <c r="BD80" s="282"/>
      <c r="BE80" s="282"/>
      <c r="BF80" s="282"/>
      <c r="BG80" s="282"/>
      <c r="BH80" s="282"/>
      <c r="BI80" s="282"/>
      <c r="BJ80" s="282"/>
      <c r="BK80" s="282"/>
      <c r="BL80" s="282"/>
      <c r="BM80" s="282"/>
      <c r="BN80" s="282"/>
      <c r="BO80" s="282"/>
      <c r="BP80" s="282"/>
      <c r="BQ80" s="282"/>
      <c r="BR80" s="282"/>
      <c r="BS80" s="282"/>
      <c r="BT80" s="282"/>
      <c r="BU80" s="282"/>
      <c r="BV80" s="282"/>
      <c r="BW80" s="282"/>
      <c r="BX80" s="282"/>
      <c r="BY80" s="282"/>
      <c r="BZ80" s="282"/>
      <c r="CA80" s="282"/>
      <c r="CB80" s="282"/>
      <c r="CC80" s="282"/>
      <c r="CD80" s="282"/>
      <c r="CE80" s="25">
        <f t="shared" si="16"/>
        <v>133947</v>
      </c>
    </row>
    <row r="81" spans="1:84" x14ac:dyDescent="0.25">
      <c r="A81" s="26" t="s">
        <v>280</v>
      </c>
      <c r="B81" s="16"/>
      <c r="C81" s="282"/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2"/>
      <c r="X81" s="282"/>
      <c r="Y81" s="282"/>
      <c r="Z81" s="282"/>
      <c r="AA81" s="282"/>
      <c r="AB81" s="282"/>
      <c r="AC81" s="282"/>
      <c r="AD81" s="282"/>
      <c r="AE81" s="282"/>
      <c r="AF81" s="282"/>
      <c r="AG81" s="282"/>
      <c r="AH81" s="282"/>
      <c r="AI81" s="282"/>
      <c r="AJ81" s="282"/>
      <c r="AK81" s="282"/>
      <c r="AL81" s="282"/>
      <c r="AM81" s="282"/>
      <c r="AN81" s="282"/>
      <c r="AO81" s="282"/>
      <c r="AP81" s="282"/>
      <c r="AQ81" s="282"/>
      <c r="AR81" s="282"/>
      <c r="AS81" s="282"/>
      <c r="AT81" s="282"/>
      <c r="AU81" s="282"/>
      <c r="AV81" s="282"/>
      <c r="AW81" s="282"/>
      <c r="AX81" s="282"/>
      <c r="AY81" s="282"/>
      <c r="AZ81" s="282"/>
      <c r="BA81" s="282"/>
      <c r="BB81" s="282"/>
      <c r="BC81" s="282"/>
      <c r="BD81" s="282"/>
      <c r="BE81" s="282"/>
      <c r="BF81" s="282"/>
      <c r="BG81" s="282"/>
      <c r="BH81" s="282"/>
      <c r="BI81" s="282"/>
      <c r="BJ81" s="282"/>
      <c r="BK81" s="282"/>
      <c r="BL81" s="282"/>
      <c r="BM81" s="282"/>
      <c r="BN81" s="282"/>
      <c r="BO81" s="282"/>
      <c r="BP81" s="282"/>
      <c r="BQ81" s="282"/>
      <c r="BR81" s="282"/>
      <c r="BS81" s="282"/>
      <c r="BT81" s="282"/>
      <c r="BU81" s="282"/>
      <c r="BV81" s="282"/>
      <c r="BW81" s="282"/>
      <c r="BX81" s="282"/>
      <c r="BY81" s="282"/>
      <c r="BZ81" s="282"/>
      <c r="CA81" s="282"/>
      <c r="CB81" s="282"/>
      <c r="CC81" s="282"/>
      <c r="CD81" s="282"/>
      <c r="CE81" s="25">
        <f t="shared" si="16"/>
        <v>0</v>
      </c>
    </row>
    <row r="82" spans="1:84" x14ac:dyDescent="0.25">
      <c r="A82" s="26" t="s">
        <v>281</v>
      </c>
      <c r="B82" s="16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2"/>
      <c r="T82" s="282"/>
      <c r="U82" s="282"/>
      <c r="V82" s="282"/>
      <c r="W82" s="282"/>
      <c r="X82" s="282"/>
      <c r="Y82" s="282"/>
      <c r="Z82" s="282"/>
      <c r="AA82" s="282"/>
      <c r="AB82" s="282"/>
      <c r="AC82" s="282"/>
      <c r="AD82" s="282"/>
      <c r="AE82" s="282"/>
      <c r="AF82" s="282"/>
      <c r="AG82" s="282"/>
      <c r="AH82" s="282"/>
      <c r="AI82" s="282"/>
      <c r="AJ82" s="282"/>
      <c r="AK82" s="282"/>
      <c r="AL82" s="282"/>
      <c r="AM82" s="282"/>
      <c r="AN82" s="282"/>
      <c r="AO82" s="282"/>
      <c r="AP82" s="282"/>
      <c r="AQ82" s="282"/>
      <c r="AR82" s="282"/>
      <c r="AS82" s="282"/>
      <c r="AT82" s="282"/>
      <c r="AU82" s="282"/>
      <c r="AV82" s="282"/>
      <c r="AW82" s="282"/>
      <c r="AX82" s="282"/>
      <c r="AY82" s="282"/>
      <c r="AZ82" s="282"/>
      <c r="BA82" s="282"/>
      <c r="BB82" s="282"/>
      <c r="BC82" s="282"/>
      <c r="BD82" s="282"/>
      <c r="BE82" s="282"/>
      <c r="BF82" s="282"/>
      <c r="BG82" s="282"/>
      <c r="BH82" s="282"/>
      <c r="BI82" s="282"/>
      <c r="BJ82" s="282"/>
      <c r="BK82" s="282"/>
      <c r="BL82" s="282"/>
      <c r="BM82" s="282"/>
      <c r="BN82" s="282"/>
      <c r="BO82" s="282"/>
      <c r="BP82" s="282"/>
      <c r="BQ82" s="282"/>
      <c r="BR82" s="282"/>
      <c r="BS82" s="282"/>
      <c r="BT82" s="282"/>
      <c r="BU82" s="282"/>
      <c r="BV82" s="282"/>
      <c r="BW82" s="282"/>
      <c r="BX82" s="282"/>
      <c r="BY82" s="282"/>
      <c r="BZ82" s="282"/>
      <c r="CA82" s="282"/>
      <c r="CB82" s="282"/>
      <c r="CC82" s="282"/>
      <c r="CD82" s="282"/>
      <c r="CE82" s="25">
        <f t="shared" si="16"/>
        <v>0</v>
      </c>
    </row>
    <row r="83" spans="1:84" x14ac:dyDescent="0.25">
      <c r="A83" s="26" t="s">
        <v>282</v>
      </c>
      <c r="B83" s="16"/>
      <c r="C83" s="273">
        <v>29063</v>
      </c>
      <c r="D83" s="273"/>
      <c r="E83" s="275">
        <v>41534</v>
      </c>
      <c r="F83" s="275"/>
      <c r="G83" s="273"/>
      <c r="H83" s="273"/>
      <c r="I83" s="275"/>
      <c r="J83" s="275">
        <v>8592</v>
      </c>
      <c r="K83" s="275"/>
      <c r="L83" s="275">
        <v>2028</v>
      </c>
      <c r="M83" s="273"/>
      <c r="N83" s="273"/>
      <c r="O83" s="273">
        <v>6851</v>
      </c>
      <c r="P83" s="275">
        <v>7079</v>
      </c>
      <c r="Q83" s="275">
        <v>4559</v>
      </c>
      <c r="R83" s="276"/>
      <c r="S83" s="275">
        <v>421</v>
      </c>
      <c r="T83" s="273"/>
      <c r="U83" s="275">
        <v>45578</v>
      </c>
      <c r="V83" s="275"/>
      <c r="W83" s="273">
        <v>1119</v>
      </c>
      <c r="X83" s="275">
        <v>2683</v>
      </c>
      <c r="Y83" s="275">
        <v>12548</v>
      </c>
      <c r="Z83" s="275"/>
      <c r="AA83" s="275"/>
      <c r="AB83" s="275">
        <v>4596</v>
      </c>
      <c r="AC83" s="275">
        <v>38</v>
      </c>
      <c r="AD83" s="275"/>
      <c r="AE83" s="275">
        <v>7028</v>
      </c>
      <c r="AF83" s="275"/>
      <c r="AG83" s="275">
        <v>79141</v>
      </c>
      <c r="AH83" s="275"/>
      <c r="AI83" s="275"/>
      <c r="AJ83" s="275">
        <v>107555</v>
      </c>
      <c r="AK83" s="275"/>
      <c r="AL83" s="275">
        <v>3239</v>
      </c>
      <c r="AM83" s="275"/>
      <c r="AN83" s="275"/>
      <c r="AO83" s="273">
        <v>18747</v>
      </c>
      <c r="AP83" s="275"/>
      <c r="AQ83" s="273"/>
      <c r="AR83" s="273">
        <v>124380</v>
      </c>
      <c r="AS83" s="273"/>
      <c r="AT83" s="273"/>
      <c r="AU83" s="275"/>
      <c r="AV83" s="275"/>
      <c r="AW83" s="275"/>
      <c r="AX83" s="275"/>
      <c r="AY83" s="275">
        <v>3375</v>
      </c>
      <c r="AZ83" s="275"/>
      <c r="BA83" s="275"/>
      <c r="BB83" s="275"/>
      <c r="BC83" s="275"/>
      <c r="BD83" s="275">
        <v>100664</v>
      </c>
      <c r="BE83" s="275">
        <v>10128</v>
      </c>
      <c r="BF83" s="275">
        <v>634</v>
      </c>
      <c r="BG83" s="275"/>
      <c r="BH83" s="276">
        <v>33372</v>
      </c>
      <c r="BI83" s="275"/>
      <c r="BJ83" s="275">
        <v>3546</v>
      </c>
      <c r="BK83" s="275">
        <v>8704</v>
      </c>
      <c r="BL83" s="275"/>
      <c r="BM83" s="275"/>
      <c r="BN83" s="275">
        <v>1415698</v>
      </c>
      <c r="BO83" s="275">
        <v>3910</v>
      </c>
      <c r="BP83" s="275">
        <v>301219</v>
      </c>
      <c r="BQ83" s="275"/>
      <c r="BR83" s="275">
        <v>25506</v>
      </c>
      <c r="BS83" s="275"/>
      <c r="BT83" s="275"/>
      <c r="BU83" s="275"/>
      <c r="BV83" s="275">
        <v>6913</v>
      </c>
      <c r="BW83" s="275">
        <v>178200</v>
      </c>
      <c r="BX83" s="275">
        <v>3085</v>
      </c>
      <c r="BY83" s="275">
        <v>27324</v>
      </c>
      <c r="BZ83" s="275"/>
      <c r="CA83" s="275"/>
      <c r="CB83" s="275"/>
      <c r="CC83" s="275">
        <v>61246</v>
      </c>
      <c r="CD83" s="282">
        <v>5407972</v>
      </c>
      <c r="CE83" s="25">
        <f t="shared" si="16"/>
        <v>8098275</v>
      </c>
    </row>
    <row r="84" spans="1:84" x14ac:dyDescent="0.25">
      <c r="A84" s="31" t="s">
        <v>283</v>
      </c>
      <c r="B84" s="16"/>
      <c r="C84" s="273"/>
      <c r="D84" s="273"/>
      <c r="E84" s="273">
        <v>1090</v>
      </c>
      <c r="F84" s="273"/>
      <c r="G84" s="273"/>
      <c r="H84" s="273"/>
      <c r="I84" s="273"/>
      <c r="J84" s="273"/>
      <c r="K84" s="273"/>
      <c r="L84" s="273"/>
      <c r="M84" s="273"/>
      <c r="N84" s="273"/>
      <c r="O84" s="273">
        <f>1098+1725</f>
        <v>2823</v>
      </c>
      <c r="P84" s="273"/>
      <c r="Q84" s="273"/>
      <c r="R84" s="273"/>
      <c r="S84" s="273">
        <v>56269</v>
      </c>
      <c r="T84" s="273"/>
      <c r="U84" s="273">
        <v>870</v>
      </c>
      <c r="V84" s="273"/>
      <c r="W84" s="273"/>
      <c r="X84" s="273"/>
      <c r="Y84" s="273">
        <v>4553</v>
      </c>
      <c r="Z84" s="273"/>
      <c r="AA84" s="273"/>
      <c r="AB84" s="273">
        <v>9136</v>
      </c>
      <c r="AC84" s="273"/>
      <c r="AD84" s="273"/>
      <c r="AE84" s="273"/>
      <c r="AF84" s="273"/>
      <c r="AG84" s="273"/>
      <c r="AH84" s="273"/>
      <c r="AI84" s="273"/>
      <c r="AJ84" s="273">
        <v>243440</v>
      </c>
      <c r="AK84" s="273"/>
      <c r="AL84" s="273"/>
      <c r="AM84" s="273"/>
      <c r="AN84" s="273"/>
      <c r="AO84" s="273"/>
      <c r="AP84" s="273"/>
      <c r="AQ84" s="273"/>
      <c r="AR84" s="273"/>
      <c r="AS84" s="273"/>
      <c r="AT84" s="273"/>
      <c r="AU84" s="273"/>
      <c r="AV84" s="273"/>
      <c r="AW84" s="273"/>
      <c r="AX84" s="273"/>
      <c r="AY84" s="273">
        <v>487850</v>
      </c>
      <c r="AZ84" s="273"/>
      <c r="BA84" s="273"/>
      <c r="BB84" s="273"/>
      <c r="BC84" s="273"/>
      <c r="BD84" s="273"/>
      <c r="BE84" s="273"/>
      <c r="BF84" s="273"/>
      <c r="BG84" s="273"/>
      <c r="BH84" s="273">
        <v>12018</v>
      </c>
      <c r="BI84" s="273"/>
      <c r="BJ84" s="273"/>
      <c r="BK84" s="273">
        <v>1931</v>
      </c>
      <c r="BL84" s="273"/>
      <c r="BM84" s="273"/>
      <c r="BN84" s="273">
        <v>13464</v>
      </c>
      <c r="BO84" s="273"/>
      <c r="BP84" s="273"/>
      <c r="BQ84" s="273"/>
      <c r="BR84" s="273"/>
      <c r="BS84" s="273"/>
      <c r="BT84" s="273"/>
      <c r="BU84" s="273"/>
      <c r="BV84" s="273">
        <v>1115</v>
      </c>
      <c r="BW84" s="273"/>
      <c r="BX84" s="273"/>
      <c r="BY84" s="273"/>
      <c r="BZ84" s="273"/>
      <c r="CA84" s="273"/>
      <c r="CB84" s="273"/>
      <c r="CC84" s="273">
        <v>0</v>
      </c>
      <c r="CD84" s="282">
        <v>523559</v>
      </c>
      <c r="CE84" s="25">
        <f t="shared" si="16"/>
        <v>1358118</v>
      </c>
    </row>
    <row r="85" spans="1:84" x14ac:dyDescent="0.25">
      <c r="A85" s="31" t="s">
        <v>284</v>
      </c>
      <c r="B85" s="25"/>
      <c r="C85" s="25">
        <f t="shared" ref="C85:AH85" si="17">SUM(C61:C69)-C84</f>
        <v>3118654</v>
      </c>
      <c r="D85" s="25">
        <f t="shared" si="17"/>
        <v>0</v>
      </c>
      <c r="E85" s="25">
        <f>SUM(E61:E69)-E84</f>
        <v>3773494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1682748</v>
      </c>
      <c r="K85" s="25">
        <f t="shared" si="17"/>
        <v>0</v>
      </c>
      <c r="L85" s="25">
        <f t="shared" si="17"/>
        <v>183175</v>
      </c>
      <c r="M85" s="25">
        <f t="shared" si="17"/>
        <v>0</v>
      </c>
      <c r="N85" s="25">
        <f t="shared" si="17"/>
        <v>0</v>
      </c>
      <c r="O85" s="25">
        <f t="shared" si="17"/>
        <v>1495026</v>
      </c>
      <c r="P85" s="25">
        <f t="shared" si="17"/>
        <v>7318017</v>
      </c>
      <c r="Q85" s="25">
        <f t="shared" si="17"/>
        <v>5394156</v>
      </c>
      <c r="R85" s="25">
        <f t="shared" si="17"/>
        <v>0</v>
      </c>
      <c r="S85" s="25">
        <f t="shared" si="17"/>
        <v>658398</v>
      </c>
      <c r="T85" s="25">
        <f t="shared" si="17"/>
        <v>0</v>
      </c>
      <c r="U85" s="25">
        <f t="shared" si="17"/>
        <v>5983604</v>
      </c>
      <c r="V85" s="25">
        <f t="shared" si="17"/>
        <v>0</v>
      </c>
      <c r="W85" s="25">
        <f t="shared" si="17"/>
        <v>755178</v>
      </c>
      <c r="X85" s="25">
        <f t="shared" si="17"/>
        <v>1414868</v>
      </c>
      <c r="Y85" s="25">
        <f t="shared" si="17"/>
        <v>2996679</v>
      </c>
      <c r="Z85" s="25">
        <f t="shared" si="17"/>
        <v>0</v>
      </c>
      <c r="AA85" s="25">
        <f t="shared" si="17"/>
        <v>0</v>
      </c>
      <c r="AB85" s="25">
        <f t="shared" si="17"/>
        <v>7580388</v>
      </c>
      <c r="AC85" s="25">
        <f t="shared" si="17"/>
        <v>1468386</v>
      </c>
      <c r="AD85" s="25">
        <f t="shared" si="17"/>
        <v>0</v>
      </c>
      <c r="AE85" s="25">
        <f t="shared" si="17"/>
        <v>1470971</v>
      </c>
      <c r="AF85" s="25">
        <f t="shared" si="17"/>
        <v>0</v>
      </c>
      <c r="AG85" s="25">
        <f t="shared" si="17"/>
        <v>8592645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35560753</v>
      </c>
      <c r="AK85" s="25">
        <f t="shared" si="18"/>
        <v>259435</v>
      </c>
      <c r="AL85" s="25">
        <f t="shared" si="18"/>
        <v>194761</v>
      </c>
      <c r="AM85" s="25">
        <f t="shared" si="18"/>
        <v>0</v>
      </c>
      <c r="AN85" s="25">
        <f t="shared" si="18"/>
        <v>0</v>
      </c>
      <c r="AO85" s="25">
        <f t="shared" si="18"/>
        <v>1692855</v>
      </c>
      <c r="AP85" s="25">
        <f t="shared" si="18"/>
        <v>0</v>
      </c>
      <c r="AQ85" s="25">
        <f t="shared" si="18"/>
        <v>0</v>
      </c>
      <c r="AR85" s="25">
        <f t="shared" si="18"/>
        <v>3439190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0</v>
      </c>
      <c r="AW85" s="25">
        <f t="shared" si="18"/>
        <v>0</v>
      </c>
      <c r="AX85" s="25">
        <f t="shared" si="18"/>
        <v>0</v>
      </c>
      <c r="AY85" s="25">
        <f t="shared" si="18"/>
        <v>1227119</v>
      </c>
      <c r="AZ85" s="25">
        <f t="shared" si="18"/>
        <v>95399</v>
      </c>
      <c r="BA85" s="25">
        <f t="shared" si="18"/>
        <v>295971</v>
      </c>
      <c r="BB85" s="25">
        <f t="shared" si="18"/>
        <v>280556</v>
      </c>
      <c r="BC85" s="25">
        <f t="shared" si="18"/>
        <v>0</v>
      </c>
      <c r="BD85" s="25">
        <f t="shared" si="18"/>
        <v>933990</v>
      </c>
      <c r="BE85" s="25">
        <f t="shared" si="18"/>
        <v>3736497</v>
      </c>
      <c r="BF85" s="25">
        <f t="shared" si="18"/>
        <v>2143410</v>
      </c>
      <c r="BG85" s="25">
        <f t="shared" si="18"/>
        <v>0</v>
      </c>
      <c r="BH85" s="25">
        <f t="shared" si="18"/>
        <v>6450819</v>
      </c>
      <c r="BI85" s="25">
        <f t="shared" si="18"/>
        <v>0</v>
      </c>
      <c r="BJ85" s="25">
        <f t="shared" si="18"/>
        <v>1438670</v>
      </c>
      <c r="BK85" s="25">
        <f t="shared" si="18"/>
        <v>4256838</v>
      </c>
      <c r="BL85" s="25">
        <f t="shared" si="18"/>
        <v>0</v>
      </c>
      <c r="BM85" s="25">
        <f t="shared" si="18"/>
        <v>0</v>
      </c>
      <c r="BN85" s="25">
        <f t="shared" si="18"/>
        <v>3936404</v>
      </c>
      <c r="BO85" s="25">
        <f t="shared" ref="BO85:CD85" si="19">SUM(BO61:BO69)-BO84</f>
        <v>329346</v>
      </c>
      <c r="BP85" s="25">
        <f t="shared" si="19"/>
        <v>944252</v>
      </c>
      <c r="BQ85" s="25">
        <f t="shared" si="19"/>
        <v>0</v>
      </c>
      <c r="BR85" s="25">
        <f t="shared" si="19"/>
        <v>1447648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2505818</v>
      </c>
      <c r="BW85" s="25">
        <f t="shared" si="19"/>
        <v>1378199</v>
      </c>
      <c r="BX85" s="25">
        <f t="shared" si="19"/>
        <v>1313463</v>
      </c>
      <c r="BY85" s="25">
        <f t="shared" si="19"/>
        <v>2628966</v>
      </c>
      <c r="BZ85" s="25">
        <f t="shared" si="19"/>
        <v>0</v>
      </c>
      <c r="CA85" s="25">
        <f t="shared" si="19"/>
        <v>0</v>
      </c>
      <c r="CB85" s="25">
        <f t="shared" si="19"/>
        <v>0</v>
      </c>
      <c r="CC85" s="25">
        <f t="shared" si="19"/>
        <v>530190</v>
      </c>
      <c r="CD85" s="25">
        <f t="shared" si="19"/>
        <v>4884413</v>
      </c>
      <c r="CE85" s="25">
        <f t="shared" si="16"/>
        <v>135791349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</row>
    <row r="87" spans="1:84" x14ac:dyDescent="0.25">
      <c r="A87" s="31" t="s">
        <v>286</v>
      </c>
      <c r="B87" s="16"/>
      <c r="C87" s="273">
        <v>1622340</v>
      </c>
      <c r="D87" s="273"/>
      <c r="E87" s="273">
        <v>6385254</v>
      </c>
      <c r="F87" s="273"/>
      <c r="G87" s="273"/>
      <c r="H87" s="273"/>
      <c r="I87" s="273"/>
      <c r="J87" s="273">
        <v>647775</v>
      </c>
      <c r="K87" s="273"/>
      <c r="L87" s="273">
        <v>311811</v>
      </c>
      <c r="M87" s="273"/>
      <c r="N87" s="273"/>
      <c r="O87" s="273">
        <v>1328275</v>
      </c>
      <c r="P87" s="273">
        <v>3709792</v>
      </c>
      <c r="Q87" s="273">
        <v>282161</v>
      </c>
      <c r="R87" s="273"/>
      <c r="S87" s="273">
        <v>1680491</v>
      </c>
      <c r="T87" s="273"/>
      <c r="U87" s="273">
        <v>1958401</v>
      </c>
      <c r="V87" s="273"/>
      <c r="W87" s="273">
        <v>198870</v>
      </c>
      <c r="X87" s="273">
        <v>1580212</v>
      </c>
      <c r="Y87" s="273">
        <v>431354</v>
      </c>
      <c r="Z87" s="273"/>
      <c r="AA87" s="273"/>
      <c r="AB87" s="273">
        <v>4657470</v>
      </c>
      <c r="AC87" s="273">
        <v>1419621</v>
      </c>
      <c r="AD87" s="273"/>
      <c r="AE87" s="273">
        <v>240967</v>
      </c>
      <c r="AF87" s="273"/>
      <c r="AG87" s="273">
        <v>616898</v>
      </c>
      <c r="AH87" s="273"/>
      <c r="AI87" s="273"/>
      <c r="AJ87" s="273">
        <v>1603996</v>
      </c>
      <c r="AK87" s="273">
        <v>119241</v>
      </c>
      <c r="AL87" s="273">
        <v>23060</v>
      </c>
      <c r="AM87" s="273"/>
      <c r="AN87" s="273"/>
      <c r="AO87" s="273">
        <v>66952</v>
      </c>
      <c r="AP87" s="273"/>
      <c r="AQ87" s="273"/>
      <c r="AR87" s="273"/>
      <c r="AS87" s="273"/>
      <c r="AT87" s="273"/>
      <c r="AU87" s="273"/>
      <c r="AV87" s="273"/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28884941</v>
      </c>
    </row>
    <row r="88" spans="1:84" x14ac:dyDescent="0.25">
      <c r="A88" s="31" t="s">
        <v>287</v>
      </c>
      <c r="B88" s="16"/>
      <c r="C88" s="273"/>
      <c r="D88" s="273"/>
      <c r="E88" s="273">
        <v>423873</v>
      </c>
      <c r="F88" s="273"/>
      <c r="G88" s="273"/>
      <c r="H88" s="273">
        <v>0</v>
      </c>
      <c r="I88" s="273"/>
      <c r="J88" s="273"/>
      <c r="K88" s="273"/>
      <c r="L88" s="273">
        <v>20699</v>
      </c>
      <c r="M88" s="273"/>
      <c r="N88" s="273"/>
      <c r="O88" s="273">
        <v>476535</v>
      </c>
      <c r="P88" s="273">
        <v>28568536</v>
      </c>
      <c r="Q88" s="273">
        <v>4632999</v>
      </c>
      <c r="R88" s="273"/>
      <c r="S88" s="273">
        <v>8662654</v>
      </c>
      <c r="T88" s="273"/>
      <c r="U88" s="273">
        <v>24082304</v>
      </c>
      <c r="V88" s="273"/>
      <c r="W88" s="273">
        <v>10951994</v>
      </c>
      <c r="X88" s="273">
        <v>29573330</v>
      </c>
      <c r="Y88" s="273">
        <v>14436897</v>
      </c>
      <c r="Z88" s="273"/>
      <c r="AA88" s="273"/>
      <c r="AB88" s="273">
        <v>20795039</v>
      </c>
      <c r="AC88" s="273">
        <v>5305618</v>
      </c>
      <c r="AD88" s="273"/>
      <c r="AE88" s="273">
        <v>3974231</v>
      </c>
      <c r="AF88" s="273"/>
      <c r="AG88" s="273">
        <v>32140810</v>
      </c>
      <c r="AH88" s="273"/>
      <c r="AI88" s="273"/>
      <c r="AJ88" s="273">
        <v>33961405</v>
      </c>
      <c r="AK88" s="273">
        <v>737350</v>
      </c>
      <c r="AL88" s="273">
        <v>382865</v>
      </c>
      <c r="AM88" s="273"/>
      <c r="AN88" s="273"/>
      <c r="AO88" s="273">
        <v>4561477</v>
      </c>
      <c r="AP88" s="273"/>
      <c r="AQ88" s="273"/>
      <c r="AR88" s="273">
        <v>3384125</v>
      </c>
      <c r="AS88" s="273"/>
      <c r="AT88" s="273"/>
      <c r="AU88" s="273"/>
      <c r="AV88" s="273"/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227072741</v>
      </c>
    </row>
    <row r="89" spans="1:84" x14ac:dyDescent="0.25">
      <c r="A89" s="21" t="s">
        <v>288</v>
      </c>
      <c r="B89" s="16"/>
      <c r="C89" s="25">
        <f t="shared" ref="C89:AV89" si="21">C87+C88</f>
        <v>1622340</v>
      </c>
      <c r="D89" s="25">
        <f t="shared" si="21"/>
        <v>0</v>
      </c>
      <c r="E89" s="25">
        <f t="shared" si="21"/>
        <v>6809127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647775</v>
      </c>
      <c r="K89" s="25">
        <f t="shared" si="21"/>
        <v>0</v>
      </c>
      <c r="L89" s="25">
        <f t="shared" si="21"/>
        <v>332510</v>
      </c>
      <c r="M89" s="25">
        <f t="shared" si="21"/>
        <v>0</v>
      </c>
      <c r="N89" s="25">
        <f t="shared" si="21"/>
        <v>0</v>
      </c>
      <c r="O89" s="25">
        <f t="shared" si="21"/>
        <v>1804810</v>
      </c>
      <c r="P89" s="25">
        <f t="shared" si="21"/>
        <v>32278328</v>
      </c>
      <c r="Q89" s="25">
        <f t="shared" si="21"/>
        <v>4915160</v>
      </c>
      <c r="R89" s="25">
        <f t="shared" si="21"/>
        <v>0</v>
      </c>
      <c r="S89" s="25">
        <f t="shared" si="21"/>
        <v>10343145</v>
      </c>
      <c r="T89" s="25">
        <f t="shared" si="21"/>
        <v>0</v>
      </c>
      <c r="U89" s="25">
        <f t="shared" si="21"/>
        <v>26040705</v>
      </c>
      <c r="V89" s="25">
        <f t="shared" si="21"/>
        <v>0</v>
      </c>
      <c r="W89" s="25">
        <f t="shared" si="21"/>
        <v>11150864</v>
      </c>
      <c r="X89" s="25">
        <f t="shared" si="21"/>
        <v>31153542</v>
      </c>
      <c r="Y89" s="25">
        <f t="shared" si="21"/>
        <v>14868251</v>
      </c>
      <c r="Z89" s="25">
        <f t="shared" si="21"/>
        <v>0</v>
      </c>
      <c r="AA89" s="25">
        <f t="shared" si="21"/>
        <v>0</v>
      </c>
      <c r="AB89" s="25">
        <f t="shared" si="21"/>
        <v>25452509</v>
      </c>
      <c r="AC89" s="25">
        <f t="shared" si="21"/>
        <v>6725239</v>
      </c>
      <c r="AD89" s="25">
        <f t="shared" si="21"/>
        <v>0</v>
      </c>
      <c r="AE89" s="25">
        <f t="shared" si="21"/>
        <v>4215198</v>
      </c>
      <c r="AF89" s="25">
        <f t="shared" si="21"/>
        <v>0</v>
      </c>
      <c r="AG89" s="25">
        <f t="shared" si="21"/>
        <v>32757708</v>
      </c>
      <c r="AH89" s="25">
        <f t="shared" si="21"/>
        <v>0</v>
      </c>
      <c r="AI89" s="25">
        <f t="shared" si="21"/>
        <v>0</v>
      </c>
      <c r="AJ89" s="25">
        <f t="shared" si="21"/>
        <v>35565401</v>
      </c>
      <c r="AK89" s="25">
        <f t="shared" si="21"/>
        <v>856591</v>
      </c>
      <c r="AL89" s="25">
        <f t="shared" si="21"/>
        <v>405925</v>
      </c>
      <c r="AM89" s="25">
        <f t="shared" si="21"/>
        <v>0</v>
      </c>
      <c r="AN89" s="25">
        <f t="shared" si="21"/>
        <v>0</v>
      </c>
      <c r="AO89" s="25">
        <f t="shared" si="21"/>
        <v>4628429</v>
      </c>
      <c r="AP89" s="25">
        <f t="shared" si="21"/>
        <v>0</v>
      </c>
      <c r="AQ89" s="25">
        <f t="shared" si="21"/>
        <v>0</v>
      </c>
      <c r="AR89" s="25">
        <f t="shared" si="21"/>
        <v>3384125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255957682</v>
      </c>
    </row>
    <row r="90" spans="1:84" x14ac:dyDescent="0.25">
      <c r="A90" s="31" t="s">
        <v>289</v>
      </c>
      <c r="B90" s="25"/>
      <c r="C90" s="273">
        <v>2897</v>
      </c>
      <c r="D90" s="273"/>
      <c r="E90" s="273">
        <v>8349</v>
      </c>
      <c r="F90" s="273"/>
      <c r="G90" s="273"/>
      <c r="H90" s="273"/>
      <c r="I90" s="273"/>
      <c r="J90" s="273">
        <v>252</v>
      </c>
      <c r="K90" s="273"/>
      <c r="L90" s="273">
        <v>408</v>
      </c>
      <c r="M90" s="273"/>
      <c r="N90" s="273"/>
      <c r="O90" s="273">
        <v>2862</v>
      </c>
      <c r="P90" s="273">
        <v>12614</v>
      </c>
      <c r="Q90" s="273">
        <v>1779</v>
      </c>
      <c r="R90" s="273"/>
      <c r="S90" s="273"/>
      <c r="T90" s="273"/>
      <c r="U90" s="273">
        <v>4040</v>
      </c>
      <c r="V90" s="273"/>
      <c r="W90" s="273">
        <v>545</v>
      </c>
      <c r="X90" s="273">
        <v>1453</v>
      </c>
      <c r="Y90" s="273">
        <v>5609</v>
      </c>
      <c r="Z90" s="273"/>
      <c r="AA90" s="273"/>
      <c r="AB90" s="273">
        <v>1163</v>
      </c>
      <c r="AC90" s="273">
        <v>1032</v>
      </c>
      <c r="AD90" s="273"/>
      <c r="AE90" s="273"/>
      <c r="AF90" s="273"/>
      <c r="AG90" s="273">
        <v>5160</v>
      </c>
      <c r="AH90" s="273"/>
      <c r="AI90" s="273"/>
      <c r="AJ90" s="273">
        <v>47770</v>
      </c>
      <c r="AK90" s="273"/>
      <c r="AL90" s="273"/>
      <c r="AM90" s="273"/>
      <c r="AN90" s="273"/>
      <c r="AO90" s="273">
        <v>3768</v>
      </c>
      <c r="AP90" s="273"/>
      <c r="AQ90" s="273"/>
      <c r="AR90" s="273">
        <v>1394</v>
      </c>
      <c r="AS90" s="273"/>
      <c r="AT90" s="273"/>
      <c r="AU90" s="273"/>
      <c r="AV90" s="273"/>
      <c r="AW90" s="273"/>
      <c r="AX90" s="273"/>
      <c r="AY90" s="273">
        <v>2653</v>
      </c>
      <c r="AZ90" s="273">
        <v>1712</v>
      </c>
      <c r="BA90" s="273">
        <v>855</v>
      </c>
      <c r="BB90" s="273">
        <v>216</v>
      </c>
      <c r="BC90" s="273"/>
      <c r="BD90" s="273">
        <v>3755</v>
      </c>
      <c r="BE90" s="273">
        <v>3561</v>
      </c>
      <c r="BF90" s="273">
        <v>343</v>
      </c>
      <c r="BG90" s="273"/>
      <c r="BH90" s="273">
        <v>3456</v>
      </c>
      <c r="BI90" s="273">
        <v>0</v>
      </c>
      <c r="BJ90" s="273">
        <v>0</v>
      </c>
      <c r="BK90" s="273">
        <v>6765</v>
      </c>
      <c r="BL90" s="273">
        <v>0</v>
      </c>
      <c r="BM90" s="273"/>
      <c r="BN90" s="273">
        <f>16045+504</f>
        <v>16549</v>
      </c>
      <c r="BO90" s="273"/>
      <c r="BP90" s="273"/>
      <c r="BQ90" s="273"/>
      <c r="BR90" s="273">
        <v>1917</v>
      </c>
      <c r="BS90" s="273"/>
      <c r="BT90" s="273"/>
      <c r="BU90" s="273"/>
      <c r="BV90" s="273">
        <v>1783</v>
      </c>
      <c r="BW90" s="273"/>
      <c r="BX90" s="273"/>
      <c r="BY90" s="273">
        <v>6047</v>
      </c>
      <c r="BZ90" s="273"/>
      <c r="CA90" s="273"/>
      <c r="CB90" s="273"/>
      <c r="CC90" s="273"/>
      <c r="CD90" s="224" t="s">
        <v>247</v>
      </c>
      <c r="CE90" s="25">
        <f t="shared" si="20"/>
        <v>150707</v>
      </c>
      <c r="CF90" s="25">
        <f>BE59-CE90</f>
        <v>1</v>
      </c>
    </row>
    <row r="91" spans="1:84" x14ac:dyDescent="0.25">
      <c r="A91" s="21" t="s">
        <v>290</v>
      </c>
      <c r="B91" s="16"/>
      <c r="C91" s="273">
        <v>2329</v>
      </c>
      <c r="D91" s="273"/>
      <c r="E91" s="273">
        <v>6521</v>
      </c>
      <c r="F91" s="273"/>
      <c r="G91" s="273"/>
      <c r="H91" s="273"/>
      <c r="I91" s="273"/>
      <c r="J91" s="273"/>
      <c r="K91" s="273"/>
      <c r="L91" s="273">
        <v>318</v>
      </c>
      <c r="M91" s="273"/>
      <c r="N91" s="273"/>
      <c r="O91" s="273">
        <v>1724</v>
      </c>
      <c r="P91" s="273"/>
      <c r="Q91" s="273">
        <v>27</v>
      </c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>
        <v>709</v>
      </c>
      <c r="AH91" s="273"/>
      <c r="AI91" s="273"/>
      <c r="AJ91" s="273"/>
      <c r="AK91" s="273"/>
      <c r="AL91" s="273"/>
      <c r="AM91" s="273"/>
      <c r="AN91" s="273"/>
      <c r="AO91" s="273">
        <v>2943</v>
      </c>
      <c r="AP91" s="273"/>
      <c r="AQ91" s="273"/>
      <c r="AR91" s="273"/>
      <c r="AS91" s="273"/>
      <c r="AT91" s="273"/>
      <c r="AU91" s="273"/>
      <c r="AV91" s="273"/>
      <c r="AW91" s="273"/>
      <c r="AX91" s="264" t="s">
        <v>247</v>
      </c>
      <c r="AY91" s="264" t="s">
        <v>247</v>
      </c>
      <c r="AZ91" s="273">
        <f>AZ59</f>
        <v>0</v>
      </c>
      <c r="BA91" s="273"/>
      <c r="BB91" s="273"/>
      <c r="BC91" s="273"/>
      <c r="BD91" s="24" t="s">
        <v>247</v>
      </c>
      <c r="BE91" s="24" t="s">
        <v>247</v>
      </c>
      <c r="BF91" s="273"/>
      <c r="BG91" s="24" t="s">
        <v>247</v>
      </c>
      <c r="BH91" s="273"/>
      <c r="BI91" s="273"/>
      <c r="BJ91" s="24" t="s">
        <v>247</v>
      </c>
      <c r="BK91" s="273"/>
      <c r="BL91" s="273"/>
      <c r="BM91" s="273"/>
      <c r="BN91" s="24" t="s">
        <v>247</v>
      </c>
      <c r="BO91" s="24" t="s">
        <v>247</v>
      </c>
      <c r="BP91" s="24" t="s">
        <v>247</v>
      </c>
      <c r="BQ91" s="24" t="s">
        <v>247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247</v>
      </c>
      <c r="CD91" s="24" t="s">
        <v>247</v>
      </c>
      <c r="CE91" s="25">
        <f t="shared" si="20"/>
        <v>14571</v>
      </c>
      <c r="CF91" s="25">
        <f>AY59-CE91</f>
        <v>0</v>
      </c>
    </row>
    <row r="92" spans="1:84" x14ac:dyDescent="0.25">
      <c r="A92" s="21" t="s">
        <v>291</v>
      </c>
      <c r="B92" s="16"/>
      <c r="C92" s="273">
        <v>2239</v>
      </c>
      <c r="D92" s="273"/>
      <c r="E92" s="273">
        <v>6457</v>
      </c>
      <c r="F92" s="273"/>
      <c r="G92" s="273"/>
      <c r="H92" s="273"/>
      <c r="I92" s="273"/>
      <c r="J92" s="273">
        <v>197</v>
      </c>
      <c r="K92" s="273"/>
      <c r="L92" s="273">
        <v>315</v>
      </c>
      <c r="M92" s="273"/>
      <c r="N92" s="273"/>
      <c r="O92" s="273">
        <v>2213</v>
      </c>
      <c r="P92" s="273">
        <v>9752</v>
      </c>
      <c r="Q92" s="273">
        <v>1378</v>
      </c>
      <c r="R92" s="273"/>
      <c r="S92" s="273"/>
      <c r="T92" s="273"/>
      <c r="U92" s="273">
        <v>3122</v>
      </c>
      <c r="V92" s="273"/>
      <c r="W92" s="273">
        <v>421</v>
      </c>
      <c r="X92" s="273">
        <v>1123</v>
      </c>
      <c r="Y92" s="273">
        <v>4338</v>
      </c>
      <c r="Z92" s="273"/>
      <c r="AA92" s="273"/>
      <c r="AB92" s="273">
        <v>1063</v>
      </c>
      <c r="AC92" s="273">
        <v>796</v>
      </c>
      <c r="AD92" s="273"/>
      <c r="AE92" s="273">
        <v>6219</v>
      </c>
      <c r="AF92" s="273"/>
      <c r="AG92" s="273">
        <v>3988</v>
      </c>
      <c r="AH92" s="273"/>
      <c r="AI92" s="273"/>
      <c r="AJ92" s="273">
        <v>43509</v>
      </c>
      <c r="AK92" s="273">
        <v>1605</v>
      </c>
      <c r="AL92" s="273">
        <v>1067</v>
      </c>
      <c r="AM92" s="273"/>
      <c r="AN92" s="273"/>
      <c r="AO92" s="361">
        <v>2915</v>
      </c>
      <c r="AP92" s="273"/>
      <c r="AQ92" s="273"/>
      <c r="AR92" s="273">
        <v>1076</v>
      </c>
      <c r="AS92" s="273"/>
      <c r="AT92" s="273"/>
      <c r="AU92" s="273"/>
      <c r="AV92" s="273"/>
      <c r="AW92" s="273"/>
      <c r="AX92" s="264" t="s">
        <v>247</v>
      </c>
      <c r="AY92" s="264" t="s">
        <v>247</v>
      </c>
      <c r="AZ92" s="24" t="s">
        <v>247</v>
      </c>
      <c r="BA92" s="273"/>
      <c r="BB92" s="273">
        <v>166</v>
      </c>
      <c r="BC92" s="273"/>
      <c r="BD92" s="24" t="s">
        <v>247</v>
      </c>
      <c r="BE92" s="24" t="s">
        <v>247</v>
      </c>
      <c r="BF92" s="24" t="s">
        <v>247</v>
      </c>
      <c r="BG92" s="24" t="s">
        <v>247</v>
      </c>
      <c r="BH92" s="273"/>
      <c r="BI92" s="273"/>
      <c r="BJ92" s="24" t="s">
        <v>247</v>
      </c>
      <c r="BK92" s="273"/>
      <c r="BL92" s="273"/>
      <c r="BM92" s="273"/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/>
      <c r="BT92" s="273"/>
      <c r="BU92" s="273"/>
      <c r="BV92" s="273">
        <v>1378</v>
      </c>
      <c r="BW92" s="273"/>
      <c r="BX92" s="273"/>
      <c r="BY92" s="273">
        <v>4675</v>
      </c>
      <c r="BZ92" s="273"/>
      <c r="CA92" s="273"/>
      <c r="CB92" s="273"/>
      <c r="CC92" s="24" t="s">
        <v>247</v>
      </c>
      <c r="CD92" s="24" t="s">
        <v>247</v>
      </c>
      <c r="CE92" s="25">
        <f t="shared" si="20"/>
        <v>100012</v>
      </c>
      <c r="CF92" s="16"/>
    </row>
    <row r="93" spans="1:84" x14ac:dyDescent="0.25">
      <c r="A93" s="21" t="s">
        <v>292</v>
      </c>
      <c r="B93" s="16"/>
      <c r="C93" s="273">
        <v>22773</v>
      </c>
      <c r="D93" s="273"/>
      <c r="E93" s="273">
        <v>62473</v>
      </c>
      <c r="F93" s="273"/>
      <c r="G93" s="273"/>
      <c r="H93" s="273"/>
      <c r="I93" s="273"/>
      <c r="J93" s="273">
        <v>5563</v>
      </c>
      <c r="K93" s="273"/>
      <c r="L93" s="273">
        <v>3051</v>
      </c>
      <c r="M93" s="273"/>
      <c r="N93" s="273"/>
      <c r="O93" s="273">
        <v>6977</v>
      </c>
      <c r="P93" s="273">
        <v>81340</v>
      </c>
      <c r="Q93" s="273"/>
      <c r="R93" s="273"/>
      <c r="S93" s="273"/>
      <c r="T93" s="273"/>
      <c r="U93" s="273">
        <v>933</v>
      </c>
      <c r="V93" s="273"/>
      <c r="W93" s="273">
        <v>5503</v>
      </c>
      <c r="X93" s="273">
        <v>14669</v>
      </c>
      <c r="Y93" s="273">
        <v>56619</v>
      </c>
      <c r="Z93" s="273"/>
      <c r="AA93" s="273"/>
      <c r="AB93" s="273"/>
      <c r="AC93" s="273">
        <v>11667</v>
      </c>
      <c r="AD93" s="273"/>
      <c r="AE93" s="273">
        <v>4667</v>
      </c>
      <c r="AF93" s="273"/>
      <c r="AG93" s="273">
        <v>85073</v>
      </c>
      <c r="AH93" s="273"/>
      <c r="AI93" s="273"/>
      <c r="AJ93" s="273">
        <v>21957</v>
      </c>
      <c r="AK93" s="273">
        <v>4667</v>
      </c>
      <c r="AL93" s="273"/>
      <c r="AM93" s="273"/>
      <c r="AN93" s="273"/>
      <c r="AO93" s="273">
        <v>28196</v>
      </c>
      <c r="AP93" s="273"/>
      <c r="AQ93" s="273"/>
      <c r="AR93" s="273">
        <v>2800</v>
      </c>
      <c r="AS93" s="273"/>
      <c r="AT93" s="273"/>
      <c r="AU93" s="273"/>
      <c r="AV93" s="273"/>
      <c r="AW93" s="273"/>
      <c r="AX93" s="264" t="s">
        <v>247</v>
      </c>
      <c r="AY93" s="264" t="s">
        <v>247</v>
      </c>
      <c r="AZ93" s="24" t="s">
        <v>247</v>
      </c>
      <c r="BA93" s="24" t="s">
        <v>247</v>
      </c>
      <c r="BB93" s="273"/>
      <c r="BC93" s="273"/>
      <c r="BD93" s="24" t="s">
        <v>247</v>
      </c>
      <c r="BE93" s="24" t="s">
        <v>247</v>
      </c>
      <c r="BF93" s="24" t="s">
        <v>247</v>
      </c>
      <c r="BG93" s="24" t="s">
        <v>247</v>
      </c>
      <c r="BH93" s="273"/>
      <c r="BI93" s="273"/>
      <c r="BJ93" s="24" t="s">
        <v>247</v>
      </c>
      <c r="BK93" s="273"/>
      <c r="BL93" s="273"/>
      <c r="BM93" s="273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247</v>
      </c>
      <c r="CD93" s="24" t="s">
        <v>247</v>
      </c>
      <c r="CE93" s="25">
        <f t="shared" si="20"/>
        <v>418928</v>
      </c>
      <c r="CF93" s="25">
        <f>BA59</f>
        <v>0</v>
      </c>
    </row>
    <row r="94" spans="1:84" x14ac:dyDescent="0.25">
      <c r="A94" s="21" t="s">
        <v>293</v>
      </c>
      <c r="B94" s="16"/>
      <c r="C94" s="277">
        <v>15.64</v>
      </c>
      <c r="D94" s="277"/>
      <c r="E94" s="277">
        <v>15.3</v>
      </c>
      <c r="F94" s="277"/>
      <c r="G94" s="277"/>
      <c r="H94" s="277"/>
      <c r="I94" s="277"/>
      <c r="J94" s="277">
        <v>8.44</v>
      </c>
      <c r="K94" s="277"/>
      <c r="L94" s="277">
        <v>0.75</v>
      </c>
      <c r="M94" s="277"/>
      <c r="N94" s="277"/>
      <c r="O94" s="277">
        <v>6.73</v>
      </c>
      <c r="P94" s="274">
        <v>7.56</v>
      </c>
      <c r="Q94" s="274">
        <v>18.690000000000001</v>
      </c>
      <c r="R94" s="274"/>
      <c r="S94" s="278">
        <v>0.25</v>
      </c>
      <c r="T94" s="278"/>
      <c r="U94" s="279"/>
      <c r="V94" s="274"/>
      <c r="W94" s="274"/>
      <c r="X94" s="274"/>
      <c r="Y94" s="274"/>
      <c r="Z94" s="274"/>
      <c r="AA94" s="274"/>
      <c r="AB94" s="278"/>
      <c r="AC94" s="274"/>
      <c r="AD94" s="274"/>
      <c r="AE94" s="274">
        <v>0.01</v>
      </c>
      <c r="AF94" s="274"/>
      <c r="AG94" s="274">
        <v>23.74</v>
      </c>
      <c r="AH94" s="274"/>
      <c r="AI94" s="274"/>
      <c r="AJ94" s="274">
        <v>19.52</v>
      </c>
      <c r="AK94" s="274"/>
      <c r="AL94" s="274"/>
      <c r="AM94" s="274"/>
      <c r="AN94" s="274"/>
      <c r="AO94" s="274">
        <v>6.9</v>
      </c>
      <c r="AP94" s="274"/>
      <c r="AQ94" s="274"/>
      <c r="AR94" s="274">
        <v>8.7899999999999991</v>
      </c>
      <c r="AS94" s="274"/>
      <c r="AT94" s="274"/>
      <c r="AU94" s="274"/>
      <c r="AV94" s="278"/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132.32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1385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98926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1061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1382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1383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1388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 t="s">
        <v>1064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1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969</v>
      </c>
      <c r="D127" s="295">
        <v>3239</v>
      </c>
      <c r="E127" s="16"/>
    </row>
    <row r="128" spans="1:5" x14ac:dyDescent="0.25">
      <c r="A128" s="16" t="s">
        <v>334</v>
      </c>
      <c r="B128" s="35" t="s">
        <v>299</v>
      </c>
      <c r="C128" s="294">
        <v>18</v>
      </c>
      <c r="D128" s="295">
        <v>136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226</v>
      </c>
      <c r="D130" s="295">
        <v>362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6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19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0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4">
        <v>0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25</v>
      </c>
    </row>
    <row r="144" spans="1:5" x14ac:dyDescent="0.25">
      <c r="A144" s="16" t="s">
        <v>348</v>
      </c>
      <c r="B144" s="35" t="s">
        <v>299</v>
      </c>
      <c r="C144" s="294">
        <v>25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6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534</v>
      </c>
      <c r="C154" s="295">
        <v>153</v>
      </c>
      <c r="D154" s="295">
        <v>282</v>
      </c>
      <c r="E154" s="25">
        <f>SUM(B154:D154)</f>
        <v>969</v>
      </c>
    </row>
    <row r="155" spans="1:6" x14ac:dyDescent="0.25">
      <c r="A155" s="16" t="s">
        <v>241</v>
      </c>
      <c r="B155" s="295">
        <v>2136</v>
      </c>
      <c r="C155" s="295">
        <v>594</v>
      </c>
      <c r="D155" s="295">
        <v>509</v>
      </c>
      <c r="E155" s="25">
        <f>SUM(B155:D155)</f>
        <v>3239</v>
      </c>
    </row>
    <row r="156" spans="1:6" x14ac:dyDescent="0.25">
      <c r="A156" s="16" t="s">
        <v>355</v>
      </c>
      <c r="B156" s="295">
        <v>0</v>
      </c>
      <c r="C156" s="295">
        <v>0</v>
      </c>
      <c r="D156" s="295">
        <v>0</v>
      </c>
      <c r="E156" s="25">
        <f>SUM(B156:D156)</f>
        <v>0</v>
      </c>
    </row>
    <row r="157" spans="1:6" x14ac:dyDescent="0.25">
      <c r="A157" s="16" t="s">
        <v>286</v>
      </c>
      <c r="B157" s="295">
        <v>14661090</v>
      </c>
      <c r="C157" s="295">
        <v>4913572</v>
      </c>
      <c r="D157" s="295">
        <v>9245560</v>
      </c>
      <c r="E157" s="25">
        <f>SUM(B157:D157)</f>
        <v>28820222</v>
      </c>
      <c r="F157" s="14"/>
    </row>
    <row r="158" spans="1:6" x14ac:dyDescent="0.25">
      <c r="A158" s="16" t="s">
        <v>287</v>
      </c>
      <c r="B158" s="295">
        <v>103507076</v>
      </c>
      <c r="C158" s="295">
        <v>38458476</v>
      </c>
      <c r="D158" s="295">
        <v>85107189</v>
      </c>
      <c r="E158" s="25">
        <f>SUM(B158:D158)</f>
        <v>227072741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>
        <v>15</v>
      </c>
      <c r="C160" s="272">
        <v>0</v>
      </c>
      <c r="D160" s="272">
        <v>3</v>
      </c>
      <c r="E160" s="25">
        <f>SUM(B160:D160)</f>
        <v>18</v>
      </c>
    </row>
    <row r="161" spans="1:5" x14ac:dyDescent="0.25">
      <c r="A161" s="16" t="s">
        <v>241</v>
      </c>
      <c r="B161" s="272">
        <v>118</v>
      </c>
      <c r="C161" s="272">
        <v>0</v>
      </c>
      <c r="D161" s="272">
        <v>18</v>
      </c>
      <c r="E161" s="25">
        <f>SUM(B161:D161)</f>
        <v>136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f>SUM(B162:D162)</f>
        <v>0</v>
      </c>
    </row>
    <row r="163" spans="1:5" x14ac:dyDescent="0.25">
      <c r="A163" s="16" t="s">
        <v>286</v>
      </c>
      <c r="B163" s="272">
        <v>37119</v>
      </c>
      <c r="C163" s="272">
        <v>0</v>
      </c>
      <c r="D163" s="272">
        <v>27601</v>
      </c>
      <c r="E163" s="25">
        <f>SUM(B163:D163)</f>
        <v>64720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f>SUM(B166:D166)</f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f>SUM(B167:D167)</f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f>SUM(B168:D168)</f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f>SUM(B169:D169)</f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>
        <v>11202152</v>
      </c>
      <c r="C173" s="272">
        <v>8357587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4323769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126087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566324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6493850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57015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3608712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791300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15967057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7770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389999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397769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2071034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428779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2499813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1216627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0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1216627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1691532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1691532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3334338</v>
      </c>
      <c r="C211" s="292">
        <v>6500000</v>
      </c>
      <c r="D211" s="295">
        <v>0</v>
      </c>
      <c r="E211" s="25">
        <f t="shared" ref="E211:E219" si="22">SUM(B211:C211)-D211</f>
        <v>9834338</v>
      </c>
    </row>
    <row r="212" spans="1:5" x14ac:dyDescent="0.25">
      <c r="A212" s="16" t="s">
        <v>390</v>
      </c>
      <c r="B212" s="292">
        <v>1052763</v>
      </c>
      <c r="C212" s="292">
        <v>68466</v>
      </c>
      <c r="D212" s="295">
        <v>0</v>
      </c>
      <c r="E212" s="25">
        <f t="shared" si="22"/>
        <v>1121229</v>
      </c>
    </row>
    <row r="213" spans="1:5" x14ac:dyDescent="0.25">
      <c r="A213" s="16" t="s">
        <v>391</v>
      </c>
      <c r="B213" s="292">
        <v>51700441</v>
      </c>
      <c r="C213" s="292">
        <v>12793391</v>
      </c>
      <c r="D213" s="295">
        <v>0</v>
      </c>
      <c r="E213" s="25">
        <f t="shared" si="22"/>
        <v>64493832</v>
      </c>
    </row>
    <row r="214" spans="1:5" x14ac:dyDescent="0.25">
      <c r="A214" s="16" t="s">
        <v>392</v>
      </c>
      <c r="B214" s="292">
        <v>0</v>
      </c>
      <c r="C214" s="292">
        <v>0</v>
      </c>
      <c r="D214" s="295">
        <v>0</v>
      </c>
      <c r="E214" s="25">
        <f t="shared" si="22"/>
        <v>0</v>
      </c>
    </row>
    <row r="215" spans="1:5" x14ac:dyDescent="0.25">
      <c r="A215" s="16" t="s">
        <v>393</v>
      </c>
      <c r="B215" s="292">
        <v>9572142</v>
      </c>
      <c r="C215" s="292">
        <v>2930676</v>
      </c>
      <c r="D215" s="295">
        <v>0</v>
      </c>
      <c r="E215" s="25">
        <f t="shared" si="22"/>
        <v>12502818</v>
      </c>
    </row>
    <row r="216" spans="1:5" x14ac:dyDescent="0.25">
      <c r="A216" s="16" t="s">
        <v>394</v>
      </c>
      <c r="B216" s="292">
        <v>35667233</v>
      </c>
      <c r="C216" s="292">
        <f>1262063+4099119</f>
        <v>5361182</v>
      </c>
      <c r="D216" s="295">
        <v>1056732</v>
      </c>
      <c r="E216" s="25">
        <f t="shared" si="22"/>
        <v>39971683</v>
      </c>
    </row>
    <row r="217" spans="1:5" x14ac:dyDescent="0.25">
      <c r="A217" s="16" t="s">
        <v>395</v>
      </c>
      <c r="B217" s="292">
        <v>0</v>
      </c>
      <c r="C217" s="292">
        <v>0</v>
      </c>
      <c r="D217" s="295">
        <v>0</v>
      </c>
      <c r="E217" s="25">
        <f t="shared" si="22"/>
        <v>0</v>
      </c>
    </row>
    <row r="218" spans="1:5" x14ac:dyDescent="0.25">
      <c r="A218" s="16" t="s">
        <v>396</v>
      </c>
      <c r="B218" s="292">
        <v>9680865</v>
      </c>
      <c r="C218" s="292">
        <v>0</v>
      </c>
      <c r="D218" s="295">
        <v>127289</v>
      </c>
      <c r="E218" s="25">
        <f t="shared" si="22"/>
        <v>9553576</v>
      </c>
    </row>
    <row r="219" spans="1:5" x14ac:dyDescent="0.25">
      <c r="A219" s="16" t="s">
        <v>397</v>
      </c>
      <c r="B219" s="292">
        <v>16669280</v>
      </c>
      <c r="C219" s="292">
        <v>16307369</v>
      </c>
      <c r="D219" s="295">
        <v>19891652</v>
      </c>
      <c r="E219" s="25">
        <f t="shared" si="22"/>
        <v>13084997</v>
      </c>
    </row>
    <row r="220" spans="1:5" x14ac:dyDescent="0.25">
      <c r="A220" s="16" t="s">
        <v>229</v>
      </c>
      <c r="B220" s="25">
        <f>SUM(B211:B219)</f>
        <v>127677062</v>
      </c>
      <c r="C220" s="225">
        <f>SUM(C211:C219)</f>
        <v>43961084</v>
      </c>
      <c r="D220" s="25">
        <f>SUM(D211:D219)</f>
        <v>21075673</v>
      </c>
      <c r="E220" s="25">
        <f>SUM(E211:E219)</f>
        <v>150562473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268294</v>
      </c>
      <c r="C225" s="292">
        <v>89517</v>
      </c>
      <c r="D225" s="295">
        <v>0</v>
      </c>
      <c r="E225" s="25">
        <f t="shared" ref="E225:E232" si="23">SUM(B225:C225)-D225</f>
        <v>357811</v>
      </c>
    </row>
    <row r="226" spans="1:6" x14ac:dyDescent="0.25">
      <c r="A226" s="16" t="s">
        <v>391</v>
      </c>
      <c r="B226" s="292">
        <v>24804153</v>
      </c>
      <c r="C226" s="292">
        <v>3099774</v>
      </c>
      <c r="D226" s="295">
        <v>0</v>
      </c>
      <c r="E226" s="25">
        <f t="shared" si="23"/>
        <v>27903927</v>
      </c>
    </row>
    <row r="227" spans="1:6" x14ac:dyDescent="0.25">
      <c r="A227" s="16" t="s">
        <v>392</v>
      </c>
      <c r="B227" s="292">
        <v>0</v>
      </c>
      <c r="C227" s="292">
        <v>0</v>
      </c>
      <c r="D227" s="295">
        <v>0</v>
      </c>
      <c r="E227" s="25">
        <f t="shared" si="23"/>
        <v>0</v>
      </c>
    </row>
    <row r="228" spans="1:6" x14ac:dyDescent="0.25">
      <c r="A228" s="16" t="s">
        <v>393</v>
      </c>
      <c r="B228" s="292">
        <v>5104714</v>
      </c>
      <c r="C228" s="292">
        <v>597883</v>
      </c>
      <c r="D228" s="295">
        <v>0</v>
      </c>
      <c r="E228" s="25">
        <f t="shared" si="23"/>
        <v>5702597</v>
      </c>
    </row>
    <row r="229" spans="1:6" x14ac:dyDescent="0.25">
      <c r="A229" s="16" t="s">
        <v>394</v>
      </c>
      <c r="B229" s="292">
        <v>27291789</v>
      </c>
      <c r="C229" s="292">
        <v>3071619</v>
      </c>
      <c r="D229" s="295">
        <v>1044117</v>
      </c>
      <c r="E229" s="25">
        <f t="shared" si="23"/>
        <v>29319291</v>
      </c>
    </row>
    <row r="230" spans="1:6" x14ac:dyDescent="0.25">
      <c r="A230" s="16" t="s">
        <v>395</v>
      </c>
      <c r="B230" s="292">
        <v>0</v>
      </c>
      <c r="C230" s="292">
        <v>0</v>
      </c>
      <c r="D230" s="295">
        <v>0</v>
      </c>
      <c r="E230" s="25">
        <f t="shared" si="23"/>
        <v>0</v>
      </c>
    </row>
    <row r="231" spans="1:6" x14ac:dyDescent="0.25">
      <c r="A231" s="16" t="s">
        <v>396</v>
      </c>
      <c r="B231" s="292">
        <v>1829016</v>
      </c>
      <c r="C231" s="292">
        <f>506812+79428+953018</f>
        <v>1539258</v>
      </c>
      <c r="D231" s="295">
        <v>113785</v>
      </c>
      <c r="E231" s="25">
        <f t="shared" si="23"/>
        <v>3254489</v>
      </c>
    </row>
    <row r="232" spans="1:6" x14ac:dyDescent="0.25">
      <c r="A232" s="16" t="s">
        <v>397</v>
      </c>
      <c r="B232" s="292">
        <v>0</v>
      </c>
      <c r="C232" s="292">
        <v>0</v>
      </c>
      <c r="D232" s="295">
        <v>0</v>
      </c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59297966</v>
      </c>
      <c r="C233" s="225">
        <f>SUM(C224:C232)</f>
        <v>8398051</v>
      </c>
      <c r="D233" s="25">
        <f>SUM(D224:D232)</f>
        <v>1157902</v>
      </c>
      <c r="E233" s="25">
        <f>SUM(E224:E232)</f>
        <v>66538115</v>
      </c>
    </row>
    <row r="234" spans="1:6" x14ac:dyDescent="0.25">
      <c r="A234" s="16"/>
      <c r="B234" s="16"/>
      <c r="C234" s="22"/>
      <c r="D234" s="16"/>
      <c r="E234" s="16"/>
      <c r="F234" s="11">
        <f>E220-E233</f>
        <v>84024358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63" t="s">
        <v>400</v>
      </c>
      <c r="C236" s="363"/>
      <c r="D236" s="30"/>
      <c r="E236" s="30"/>
    </row>
    <row r="237" spans="1:6" x14ac:dyDescent="0.25">
      <c r="A237" s="43" t="s">
        <v>400</v>
      </c>
      <c r="B237" s="30"/>
      <c r="C237" s="292">
        <v>4712773</v>
      </c>
      <c r="D237" s="32">
        <f>C237</f>
        <v>4712773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292">
        <v>51877202</v>
      </c>
      <c r="D239" s="16"/>
      <c r="E239" s="16"/>
    </row>
    <row r="240" spans="1:6" x14ac:dyDescent="0.25">
      <c r="A240" s="16" t="s">
        <v>403</v>
      </c>
      <c r="B240" s="35" t="s">
        <v>299</v>
      </c>
      <c r="C240" s="292">
        <v>15883274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0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0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0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41421062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f>SUM(C239:C244)</f>
        <v>109181538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4">
        <v>685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256977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2020170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f>SUM(C249:C251)</f>
        <v>2277147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f>D237+D245+D252+D256</f>
        <v>116171458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16649664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15834125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0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1265794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823712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1036828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2985308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1635726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f>SUM(C266:C268)-C269+SUM(C270:C275)</f>
        <v>40231157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9834338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1121229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64493832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12502818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39971683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9553576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13084997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f>SUM(C283:C290)</f>
        <v>150562473</v>
      </c>
      <c r="E291" s="16"/>
    </row>
    <row r="292" spans="1:5" x14ac:dyDescent="0.25">
      <c r="A292" s="16" t="s">
        <v>439</v>
      </c>
      <c r="B292" s="35" t="s">
        <v>299</v>
      </c>
      <c r="C292" s="292">
        <v>66538115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f>D291-C292</f>
        <v>84024358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43739517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0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f>C295-C296+C297+C298</f>
        <v>43739517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v>200867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f>SUM(C302:C305)</f>
        <v>200867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f>D276+D281+D293+D299+D306</f>
        <v>168195899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168195899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456</v>
      </c>
      <c r="B315" s="35" t="s">
        <v>299</v>
      </c>
      <c r="C315" s="292">
        <v>3208936</v>
      </c>
      <c r="D315" s="16"/>
      <c r="E315" s="16"/>
    </row>
    <row r="316" spans="1:6" x14ac:dyDescent="0.25">
      <c r="A316" s="16" t="s">
        <v>457</v>
      </c>
      <c r="B316" s="35" t="s">
        <v>299</v>
      </c>
      <c r="C316" s="292">
        <v>9540829</v>
      </c>
      <c r="D316" s="16"/>
      <c r="E316" s="16"/>
    </row>
    <row r="317" spans="1:6" x14ac:dyDescent="0.25">
      <c r="A317" s="16" t="s">
        <v>458</v>
      </c>
      <c r="B317" s="35" t="s">
        <v>299</v>
      </c>
      <c r="C317" s="292">
        <v>293590</v>
      </c>
      <c r="D317" s="16"/>
      <c r="E317" s="16"/>
    </row>
    <row r="318" spans="1:6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292">
        <v>0</v>
      </c>
      <c r="D319" s="16"/>
      <c r="E319" s="16"/>
    </row>
    <row r="320" spans="1:6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65000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3803677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f>SUM(C314:C323)</f>
        <v>16912032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4118222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2884400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39975946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4528712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51507280</v>
      </c>
      <c r="E339" s="16"/>
    </row>
    <row r="340" spans="1:5" x14ac:dyDescent="0.25">
      <c r="A340" s="16" t="s">
        <v>480</v>
      </c>
      <c r="B340" s="16"/>
      <c r="C340" s="22"/>
      <c r="D340" s="25">
        <f>C323</f>
        <v>3803677</v>
      </c>
      <c r="E340" s="16"/>
    </row>
    <row r="341" spans="1:5" x14ac:dyDescent="0.25">
      <c r="A341" s="16" t="s">
        <v>481</v>
      </c>
      <c r="B341" s="16"/>
      <c r="C341" s="22"/>
      <c r="D341" s="25">
        <f>D339-D340</f>
        <v>47703603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103580264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f>D324+D329+D341+C343+C347+C348</f>
        <v>168195899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f>D308</f>
        <v>168195899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2">
        <v>28884941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2">
        <v>227072741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f>SUM(C358:C359)</f>
        <v>255957682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4712773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v>109181537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2277147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f>D256</f>
        <v>0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f>SUM(C362:C365)</f>
        <v>116171457</v>
      </c>
      <c r="E366" s="16"/>
    </row>
    <row r="367" spans="1:5" x14ac:dyDescent="0.25">
      <c r="A367" s="16" t="s">
        <v>499</v>
      </c>
      <c r="B367" s="16"/>
      <c r="C367" s="22"/>
      <c r="D367" s="25">
        <f>D360-D366</f>
        <v>139786225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471543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450108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10566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185530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487850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f>1358118-C379</f>
        <v>870268</v>
      </c>
      <c r="D380" s="25">
        <v>0</v>
      </c>
      <c r="E380" s="204" t="str">
        <f>IF(OR(C380&gt;999999,C380/(D360+D383)&gt;0.01),"Additional Classification Necessary - See Responses-2 Tab","")</f>
        <v/>
      </c>
      <c r="F380" s="47"/>
    </row>
    <row r="381" spans="1:6" x14ac:dyDescent="0.25">
      <c r="A381" s="48" t="s">
        <v>513</v>
      </c>
      <c r="B381" s="35"/>
      <c r="C381" s="35"/>
      <c r="D381" s="25">
        <f>SUM(C370:C380)</f>
        <v>2475865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f>D381+C382</f>
        <v>2475865</v>
      </c>
      <c r="E383" s="16"/>
    </row>
    <row r="384" spans="1:6" x14ac:dyDescent="0.25">
      <c r="A384" s="16" t="s">
        <v>516</v>
      </c>
      <c r="B384" s="16"/>
      <c r="C384" s="22"/>
      <c r="D384" s="25">
        <f>D367+D383</f>
        <v>142262090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63318850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15967057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7582569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14763806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1447162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14361366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8398051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397769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4">
        <v>2499813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4">
        <v>1216627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4">
        <v>1691532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0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2680672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1209166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298698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470218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846168</v>
      </c>
      <c r="D414" s="25">
        <v>0</v>
      </c>
      <c r="E414" s="204" t="str">
        <f>IF(OR(C414&gt;999999,C414/(D416)&gt;0.01),"Additional Classification Necessary - See Responses-2 Tab","")</f>
        <v/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f>SUM(C401:C414)</f>
        <v>5504922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f>SUM(C389:C399,D415)</f>
        <v>137149524</v>
      </c>
      <c r="E416" s="25"/>
    </row>
    <row r="417" spans="1:13" x14ac:dyDescent="0.25">
      <c r="A417" s="25" t="s">
        <v>530</v>
      </c>
      <c r="B417" s="16"/>
      <c r="C417" s="22"/>
      <c r="D417" s="25">
        <f>D384-D416</f>
        <v>5112566</v>
      </c>
      <c r="E417" s="25"/>
    </row>
    <row r="418" spans="1:13" x14ac:dyDescent="0.25">
      <c r="A418" s="25" t="s">
        <v>531</v>
      </c>
      <c r="B418" s="16"/>
      <c r="C418" s="294">
        <v>2176581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f>SUM(C418:C419)</f>
        <v>2176581</v>
      </c>
      <c r="E420" s="25"/>
      <c r="F420" s="11">
        <f>D420-C399</f>
        <v>485049</v>
      </c>
    </row>
    <row r="421" spans="1:13" x14ac:dyDescent="0.25">
      <c r="A421" s="25" t="s">
        <v>534</v>
      </c>
      <c r="B421" s="16"/>
      <c r="C421" s="22"/>
      <c r="D421" s="25">
        <f>D417+D420</f>
        <v>7289147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f>D421+C422-C423</f>
        <v>7289147</v>
      </c>
      <c r="E424" s="16"/>
    </row>
    <row r="426" spans="1:13" ht="29.1" customHeight="1" x14ac:dyDescent="0.25">
      <c r="A426" s="364" t="s">
        <v>538</v>
      </c>
      <c r="B426" s="364"/>
      <c r="C426" s="364"/>
      <c r="D426" s="364"/>
      <c r="E426" s="364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147146</v>
      </c>
      <c r="E612" s="219">
        <f>SUM(C624:D647)+SUM(C668:D713)</f>
        <v>127972269.16822746</v>
      </c>
      <c r="F612" s="219">
        <f>CE64-(AX64+BD64+BE64+BG64+BJ64+BN64+BP64+BQ64+CB64+CC64+CD64)</f>
        <v>14601054</v>
      </c>
      <c r="G612" s="217">
        <f>CE91-(AX91+AY91+BD91+BE91+BG91+BJ91+BN91+BP91+BQ91+CB91+CC91+CD91)</f>
        <v>14571</v>
      </c>
      <c r="H612" s="222">
        <f>CE60-(AX60+AY60+AZ60+BD60+BE60+BG60+BJ60+BN60+BO60+BP60+BQ60+BR60+CB60+CC60+CD60)</f>
        <v>576.5999999999998</v>
      </c>
      <c r="I612" s="217">
        <f>CE92-(AX92+AY92+AZ92+BD92+BE92+BF92+BG92+BJ92+BN92+BO92+BP92+BQ92+BR92+CB92+CC92+CD92)</f>
        <v>100012</v>
      </c>
      <c r="J612" s="217">
        <f>CE93-(AX93+AY93+AZ93+BA93+BD93+BE93+BF93+BG93+BJ93+BN93+BO93+BP93+BQ93+BR93+CB93+CC93+CD93)</f>
        <v>418928</v>
      </c>
      <c r="K612" s="217">
        <f>CE89-(AW89+AX89+AY89+AZ89+BA89+BB89+BC89+BD89+BE89+BF89+BG89+BH89+BI89+BJ89+BK89+BL89+BM89+BN89+BO89+BP89+BQ89+BR89+BS89+BT89+BU89+BV89+BW89+BX89+CB89+CC89+CD89)</f>
        <v>255957682</v>
      </c>
      <c r="L612" s="223">
        <f>CE94-(AW94+AX94+AY94+AZ94+BA94+BB94+BC94+BD94+BE94+BF94+BG94+BH94+BI94+BJ94+BK94+BL94+BM94+BN94+BO94+BP94+BQ94+BR94+BS94+BT94+BU94+BV94+BW94+BX94+BY94+BZ94+CA94+CB94+CC94+CD94)</f>
        <v>132.32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3736497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4884413</v>
      </c>
      <c r="D615" s="217">
        <f>SUM(C614:C615)</f>
        <v>8620910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1438670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3936404</v>
      </c>
      <c r="D619" s="217">
        <f>(D615/D612)*BN90</f>
        <v>969563.83177252521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530190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944252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7819079.8317725249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933990</v>
      </c>
      <c r="D624" s="217">
        <f>(D615/D612)*BD90</f>
        <v>219995.9023690756</v>
      </c>
      <c r="E624" s="219">
        <f>(E623/E612)*SUM(C624:D624)</f>
        <v>70508.305854156759</v>
      </c>
      <c r="F624" s="219">
        <f>SUM(C624:E624)</f>
        <v>1224494.2082232325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1227119</v>
      </c>
      <c r="D625" s="217">
        <f>(D615/D612)*AY90</f>
        <v>155432.52436355728</v>
      </c>
      <c r="E625" s="219">
        <f>(E623/E612)*SUM(C625:D625)</f>
        <v>84473.619252048025</v>
      </c>
      <c r="F625" s="219">
        <f>(F624/F612)*AY64</f>
        <v>37693.668504962399</v>
      </c>
      <c r="G625" s="217">
        <f>SUM(C625:F625)</f>
        <v>1504718.8121205678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1447648</v>
      </c>
      <c r="D626" s="217">
        <f>(D615/D612)*BR90</f>
        <v>112312.15575007135</v>
      </c>
      <c r="E626" s="219">
        <f>(E623/E612)*SUM(C626:D626)</f>
        <v>95313.250843116679</v>
      </c>
      <c r="F626" s="219">
        <f>(F624/F612)*BR64</f>
        <v>1284.787472875583</v>
      </c>
      <c r="G626" s="217">
        <f>(G625/G612)*BR91</f>
        <v>0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329346</v>
      </c>
      <c r="D627" s="217">
        <f>(D615/D612)*BO90</f>
        <v>0</v>
      </c>
      <c r="E627" s="219">
        <f>(E623/E612)*SUM(C627:D627)</f>
        <v>20122.974164736559</v>
      </c>
      <c r="F627" s="219">
        <f>(F624/F612)*BO64</f>
        <v>880.39809988563127</v>
      </c>
      <c r="G627" s="217">
        <f>(G625/G612)*BO91</f>
        <v>0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95399</v>
      </c>
      <c r="D628" s="217">
        <f>(D615/D612)*AZ90</f>
        <v>100301.726992239</v>
      </c>
      <c r="E628" s="219">
        <f>(E623/E612)*SUM(C628:D628)</f>
        <v>11957.274942719778</v>
      </c>
      <c r="F628" s="219">
        <f>(F624/F612)*AZ64</f>
        <v>0</v>
      </c>
      <c r="G628" s="217">
        <f>(G625/G612)*AZ91</f>
        <v>0</v>
      </c>
      <c r="H628" s="219">
        <f>SUM(C626:G628)</f>
        <v>2214565.5682656444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2143410</v>
      </c>
      <c r="D629" s="217">
        <f>(D615/D612)*BF90</f>
        <v>20095.497872860968</v>
      </c>
      <c r="E629" s="219">
        <f>(E623/E612)*SUM(C629:D629)</f>
        <v>132189.74950040714</v>
      </c>
      <c r="F629" s="219">
        <f>(F624/F612)*BF64</f>
        <v>25589.326787597878</v>
      </c>
      <c r="G629" s="217">
        <f>(G625/G612)*BF91</f>
        <v>0</v>
      </c>
      <c r="H629" s="219">
        <f>(H628/H612)*BF60</f>
        <v>103123.63078032012</v>
      </c>
      <c r="I629" s="217">
        <f>SUM(C629:H629)</f>
        <v>2424408.2049411861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295971</v>
      </c>
      <c r="D630" s="217">
        <f>(D615/D612)*BA90</f>
        <v>50092.276038764219</v>
      </c>
      <c r="E630" s="219">
        <f>(E623/E612)*SUM(C630:D630)</f>
        <v>21144.396358517024</v>
      </c>
      <c r="F630" s="219">
        <f>(F624/F612)*BA64</f>
        <v>1.5934048292843392</v>
      </c>
      <c r="G630" s="217">
        <f>(G625/G612)*BA91</f>
        <v>0</v>
      </c>
      <c r="H630" s="219">
        <f>(H628/H612)*BA60</f>
        <v>11829.451873496682</v>
      </c>
      <c r="I630" s="217">
        <f>(I629/I612)*BA92</f>
        <v>0</v>
      </c>
      <c r="J630" s="217">
        <f>SUM(C630:I630)</f>
        <v>379038.71767560719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280556</v>
      </c>
      <c r="D632" s="217">
        <f>(D615/D612)*BB90</f>
        <v>12654.890788740435</v>
      </c>
      <c r="E632" s="219">
        <f>(E623/E612)*SUM(C632:D632)</f>
        <v>17915.126281057659</v>
      </c>
      <c r="F632" s="219">
        <f>(F624/F612)*BB64</f>
        <v>321.53232186716616</v>
      </c>
      <c r="G632" s="217">
        <f>(G625/G612)*BB91</f>
        <v>0</v>
      </c>
      <c r="H632" s="219">
        <f>(H628/H612)*BB60</f>
        <v>10408.381356225977</v>
      </c>
      <c r="I632" s="217">
        <f>(I629/I612)*BB92</f>
        <v>4024.0347360340452</v>
      </c>
      <c r="J632" s="217">
        <f>(J630/J612)*BB93</f>
        <v>0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4256838</v>
      </c>
      <c r="D635" s="217">
        <f>(D615/D612)*BK90</f>
        <v>396344.14900846779</v>
      </c>
      <c r="E635" s="219">
        <f>(E623/E612)*SUM(C635:D635)</f>
        <v>284308.49067033071</v>
      </c>
      <c r="F635" s="219">
        <f>(F624/F612)*BK64</f>
        <v>2220.9547417861659</v>
      </c>
      <c r="G635" s="217">
        <f>(G625/G612)*BK91</f>
        <v>0</v>
      </c>
      <c r="H635" s="219">
        <f>(H628/H612)*BK60</f>
        <v>158622.19557643277</v>
      </c>
      <c r="I635" s="217">
        <f>(I629/I612)*BK92</f>
        <v>0</v>
      </c>
      <c r="J635" s="217">
        <f>(J630/J612)*BK93</f>
        <v>0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6450819</v>
      </c>
      <c r="D636" s="217">
        <f>(D615/D612)*BH90</f>
        <v>202478.25261984696</v>
      </c>
      <c r="E636" s="219">
        <f>(E623/E612)*SUM(C636:D636)</f>
        <v>406515.12004026736</v>
      </c>
      <c r="F636" s="219">
        <f>(F624/F612)*BH64</f>
        <v>17966.478084301601</v>
      </c>
      <c r="G636" s="217">
        <f>(G625/G612)*BH91</f>
        <v>0</v>
      </c>
      <c r="H636" s="219">
        <f>(H628/H612)*BH60</f>
        <v>78389.32231755431</v>
      </c>
      <c r="I636" s="217">
        <f>(I629/I612)*BH92</f>
        <v>0</v>
      </c>
      <c r="J636" s="217">
        <f>(J630/J612)*BH93</f>
        <v>0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0</v>
      </c>
      <c r="D637" s="217">
        <f>(D615/D612)*BL90</f>
        <v>0</v>
      </c>
      <c r="E637" s="219">
        <f>(E623/E612)*SUM(C637:D637)</f>
        <v>0</v>
      </c>
      <c r="F637" s="219">
        <f>(F624/F612)*BL64</f>
        <v>0</v>
      </c>
      <c r="G637" s="217">
        <f>(G625/G612)*BL91</f>
        <v>0</v>
      </c>
      <c r="H637" s="219">
        <f>(H628/H612)*BL60</f>
        <v>0</v>
      </c>
      <c r="I637" s="217">
        <f>(I629/I612)*BL92</f>
        <v>0</v>
      </c>
      <c r="J637" s="217">
        <f>(J630/J612)*BL93</f>
        <v>0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2505818</v>
      </c>
      <c r="D642" s="217">
        <f>(D615/D612)*BV90</f>
        <v>104461.43646446387</v>
      </c>
      <c r="E642" s="219">
        <f>(E623/E612)*SUM(C642:D642)</f>
        <v>159487.54702567362</v>
      </c>
      <c r="F642" s="219">
        <f>(F624/F612)*BV64</f>
        <v>695.05995921624231</v>
      </c>
      <c r="G642" s="217">
        <f>(G625/G612)*BV91</f>
        <v>0</v>
      </c>
      <c r="H642" s="219">
        <f>(H628/H612)*BV60</f>
        <v>87415.040467787185</v>
      </c>
      <c r="I642" s="217">
        <f>(I629/I612)*BV92</f>
        <v>33404.336543704303</v>
      </c>
      <c r="J642" s="217">
        <f>(J630/J612)*BV93</f>
        <v>0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1378199</v>
      </c>
      <c r="D643" s="217">
        <f>(D615/D612)*BW90</f>
        <v>0</v>
      </c>
      <c r="E643" s="219">
        <f>(E623/E612)*SUM(C643:D643)</f>
        <v>84207.680891420445</v>
      </c>
      <c r="F643" s="219">
        <f>(F624/F612)*BW64</f>
        <v>94.094748339843605</v>
      </c>
      <c r="G643" s="217">
        <f>(G625/G612)*BW91</f>
        <v>0</v>
      </c>
      <c r="H643" s="219">
        <f>(H628/H612)*BW60</f>
        <v>19587.728751569182</v>
      </c>
      <c r="I643" s="217">
        <f>(I629/I612)*BW92</f>
        <v>0</v>
      </c>
      <c r="J643" s="217">
        <f>(J630/J612)*BW93</f>
        <v>0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1313463</v>
      </c>
      <c r="D644" s="217">
        <f>(D615/D612)*BX90</f>
        <v>0</v>
      </c>
      <c r="E644" s="219">
        <f>(E623/E612)*SUM(C644:D644)</f>
        <v>80252.324349885443</v>
      </c>
      <c r="F644" s="219">
        <f>(F624/F612)*BX64</f>
        <v>269.36927956112095</v>
      </c>
      <c r="G644" s="217">
        <f>(G625/G612)*BX91</f>
        <v>0</v>
      </c>
      <c r="H644" s="219">
        <f>(H628/H612)*BX60</f>
        <v>24465.457283822685</v>
      </c>
      <c r="I644" s="217">
        <f>(I629/I612)*BX92</f>
        <v>0</v>
      </c>
      <c r="J644" s="217">
        <f>(J630/J612)*BX93</f>
        <v>0</v>
      </c>
      <c r="K644" s="219">
        <f>SUM(C631:J644)</f>
        <v>18372202.004308354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2628966</v>
      </c>
      <c r="D645" s="217">
        <f>(D615/D612)*BY90</f>
        <v>354278.35462737689</v>
      </c>
      <c r="E645" s="219">
        <f>(E623/E612)*SUM(C645:D645)</f>
        <v>182275.62829141051</v>
      </c>
      <c r="F645" s="219">
        <f>(F624/F612)*BY64</f>
        <v>1310.7012672044705</v>
      </c>
      <c r="G645" s="217">
        <f>(G625/G612)*BY91</f>
        <v>0</v>
      </c>
      <c r="H645" s="219">
        <f>(H628/H612)*BY60</f>
        <v>40020.418351245273</v>
      </c>
      <c r="I645" s="217">
        <f>(I629/I612)*BY92</f>
        <v>113327.48428288651</v>
      </c>
      <c r="J645" s="217">
        <f>(J630/J612)*BY93</f>
        <v>0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3320178.5868201233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40757968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3118654</v>
      </c>
      <c r="D668" s="217">
        <f>(D615/D612)*C90</f>
        <v>169727.86395824555</v>
      </c>
      <c r="E668" s="219">
        <f>(E623/E612)*SUM(C668:D668)</f>
        <v>200919.46855956965</v>
      </c>
      <c r="F668" s="219">
        <f>(F624/F612)*C64</f>
        <v>8564.1316403429846</v>
      </c>
      <c r="G668" s="217">
        <f>(G625/G612)*C91</f>
        <v>240511.2973322903</v>
      </c>
      <c r="H668" s="219">
        <f>(H628/H612)*C60</f>
        <v>60222.664083255841</v>
      </c>
      <c r="I668" s="217">
        <f>(I629/I612)*C92</f>
        <v>54275.986590242333</v>
      </c>
      <c r="J668" s="217">
        <f>(J630/J612)*C93</f>
        <v>20604.611574367438</v>
      </c>
      <c r="K668" s="217">
        <f>(K644/K612)*C89</f>
        <v>116448.77374561322</v>
      </c>
      <c r="L668" s="217">
        <f>(L647/L612)*C94</f>
        <v>392439.48834542569</v>
      </c>
      <c r="M668" s="202">
        <f t="shared" ref="M668:M713" si="24">ROUND(SUM(D668:L668),0)</f>
        <v>1263714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24"/>
        <v>0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3773494</v>
      </c>
      <c r="D670" s="217">
        <f>(D615/D612)*E90</f>
        <v>489146.68145923095</v>
      </c>
      <c r="E670" s="219">
        <f>(E623/E612)*SUM(C670:D670)</f>
        <v>260446.485782609</v>
      </c>
      <c r="F670" s="219">
        <f>(F624/F612)*E64</f>
        <v>10899.224485953151</v>
      </c>
      <c r="G670" s="217">
        <f>(G625/G612)*E91</f>
        <v>673410.97891965008</v>
      </c>
      <c r="H670" s="219">
        <f>(H628/H612)*E60</f>
        <v>60453.10795092136</v>
      </c>
      <c r="I670" s="217">
        <f>(I629/I612)*E92</f>
        <v>156525.25476248091</v>
      </c>
      <c r="J670" s="217">
        <f>(J630/J612)*E93</f>
        <v>56524.47630463518</v>
      </c>
      <c r="K670" s="217">
        <f>(K644/K612)*E89</f>
        <v>488747.42004027893</v>
      </c>
      <c r="L670" s="217">
        <f>(L647/L612)*E94</f>
        <v>383908.19512052514</v>
      </c>
      <c r="M670" s="202">
        <f t="shared" si="24"/>
        <v>2580062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24"/>
        <v>0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24"/>
        <v>0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24"/>
        <v>0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24"/>
        <v>0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1682748</v>
      </c>
      <c r="D675" s="217">
        <f>(D615/D612)*J90</f>
        <v>14764.039253530507</v>
      </c>
      <c r="E675" s="219">
        <f>(E623/E612)*SUM(C675:D675)</f>
        <v>103717.64317838402</v>
      </c>
      <c r="F675" s="219">
        <f>(F624/F612)*J64</f>
        <v>7259.1330851591119</v>
      </c>
      <c r="G675" s="217">
        <f>(G625/G612)*J91</f>
        <v>0</v>
      </c>
      <c r="H675" s="219">
        <f>(H628/H612)*J60</f>
        <v>35411.540997934877</v>
      </c>
      <c r="I675" s="217">
        <f>(I629/I612)*J92</f>
        <v>4775.5111024018488</v>
      </c>
      <c r="J675" s="217">
        <f>(J630/J612)*J93</f>
        <v>5033.3049746720262</v>
      </c>
      <c r="K675" s="217">
        <f>(K644/K612)*J89</f>
        <v>46496.174915902091</v>
      </c>
      <c r="L675" s="217">
        <f>(L647/L612)*J94</f>
        <v>211776.80828870798</v>
      </c>
      <c r="M675" s="202">
        <f t="shared" si="24"/>
        <v>429234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24"/>
        <v>0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183175</v>
      </c>
      <c r="D677" s="217">
        <f>(D615/D612)*L90</f>
        <v>23903.682600954155</v>
      </c>
      <c r="E677" s="219">
        <f>(E623/E612)*SUM(C677:D677)</f>
        <v>12652.465735265288</v>
      </c>
      <c r="F677" s="219">
        <f>(F624/F612)*L64</f>
        <v>532.28107639303687</v>
      </c>
      <c r="G677" s="217">
        <f>(G625/G612)*L91</f>
        <v>32839.241112781587</v>
      </c>
      <c r="H677" s="219">
        <f>(H628/H612)*L60</f>
        <v>2957.3629683741706</v>
      </c>
      <c r="I677" s="217">
        <f>(I629/I612)*L92</f>
        <v>7635.96952922123</v>
      </c>
      <c r="J677" s="217">
        <f>(J630/J612)*L93</f>
        <v>2760.4913675578559</v>
      </c>
      <c r="K677" s="217">
        <f>(K644/K612)*L89</f>
        <v>23866.995671778943</v>
      </c>
      <c r="L677" s="217">
        <f>(L647/L612)*L94</f>
        <v>18819.029172574763</v>
      </c>
      <c r="M677" s="202">
        <f t="shared" si="24"/>
        <v>125968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24"/>
        <v>0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24"/>
        <v>0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1495026</v>
      </c>
      <c r="D680" s="217">
        <f>(D615/D612)*O90</f>
        <v>167677.30295081076</v>
      </c>
      <c r="E680" s="219">
        <f>(E623/E612)*SUM(C680:D680)</f>
        <v>101590.83641186262</v>
      </c>
      <c r="F680" s="219">
        <f>(F624/F612)*O64</f>
        <v>5788.1688374934638</v>
      </c>
      <c r="G680" s="217">
        <f>(G625/G612)*O91</f>
        <v>178034.12477495428</v>
      </c>
      <c r="H680" s="219">
        <f>(H628/H612)*O60</f>
        <v>28229.373789026173</v>
      </c>
      <c r="I680" s="217">
        <f>(I629/I612)*O92</f>
        <v>53645.716089417721</v>
      </c>
      <c r="J680" s="217">
        <f>(J630/J612)*O93</f>
        <v>6312.6674111606562</v>
      </c>
      <c r="K680" s="217">
        <f>(K644/K612)*O89</f>
        <v>129546.15638141215</v>
      </c>
      <c r="L680" s="217">
        <f>(L647/L612)*O94</f>
        <v>168869.42177523754</v>
      </c>
      <c r="M680" s="202">
        <f t="shared" si="24"/>
        <v>839694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7318017</v>
      </c>
      <c r="D681" s="217">
        <f>(D615/D612)*P90</f>
        <v>739022.18707949924</v>
      </c>
      <c r="E681" s="219">
        <f>(E623/E612)*SUM(C681:D681)</f>
        <v>492283.46907468379</v>
      </c>
      <c r="F681" s="219">
        <f>(F624/F612)*P64</f>
        <v>383738.6786756026</v>
      </c>
      <c r="G681" s="217">
        <f>(G625/G612)*P91</f>
        <v>0</v>
      </c>
      <c r="H681" s="219">
        <f>(H628/H612)*P60</f>
        <v>55344.935551002338</v>
      </c>
      <c r="I681" s="217">
        <f>(I629/I612)*P92</f>
        <v>236399.92015544584</v>
      </c>
      <c r="J681" s="217">
        <f>(J630/J612)*P93</f>
        <v>73595.00748513799</v>
      </c>
      <c r="K681" s="217">
        <f>(K644/K612)*P89</f>
        <v>2316882.8446310218</v>
      </c>
      <c r="L681" s="217">
        <f>(L647/L612)*P94</f>
        <v>189695.81405955358</v>
      </c>
      <c r="M681" s="202">
        <f t="shared" si="24"/>
        <v>4486963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5394156</v>
      </c>
      <c r="D682" s="217">
        <f>(D615/D612)*Q90</f>
        <v>104227.08663504274</v>
      </c>
      <c r="E682" s="219">
        <f>(E623/E612)*SUM(C682:D682)</f>
        <v>335950.09746643779</v>
      </c>
      <c r="F682" s="219">
        <f>(F624/F612)*Q64</f>
        <v>43870.879711037443</v>
      </c>
      <c r="G682" s="217">
        <f>(G625/G612)*Q91</f>
        <v>2788.2374529720219</v>
      </c>
      <c r="H682" s="219">
        <f>(H628/H612)*Q60</f>
        <v>92254.361688763092</v>
      </c>
      <c r="I682" s="217">
        <f>(I629/I612)*Q92</f>
        <v>33404.336543704303</v>
      </c>
      <c r="J682" s="217">
        <f>(J630/J612)*Q93</f>
        <v>0</v>
      </c>
      <c r="K682" s="217">
        <f>(K644/K612)*Q89</f>
        <v>352801.7276054885</v>
      </c>
      <c r="L682" s="217">
        <f>(L647/L612)*Q94</f>
        <v>468970.20698056312</v>
      </c>
      <c r="M682" s="202">
        <f t="shared" si="24"/>
        <v>1434267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0</v>
      </c>
      <c r="D683" s="217">
        <f>(D615/D612)*R90</f>
        <v>0</v>
      </c>
      <c r="E683" s="219">
        <f>(E623/E612)*SUM(C683:D683)</f>
        <v>0</v>
      </c>
      <c r="F683" s="219">
        <f>(F624/F612)*R64</f>
        <v>0</v>
      </c>
      <c r="G683" s="217">
        <f>(G625/G612)*R91</f>
        <v>0</v>
      </c>
      <c r="H683" s="219">
        <f>(H628/H612)*R60</f>
        <v>0</v>
      </c>
      <c r="I683" s="217">
        <f>(I629/I612)*R92</f>
        <v>0</v>
      </c>
      <c r="J683" s="217">
        <f>(J630/J612)*R93</f>
        <v>0</v>
      </c>
      <c r="K683" s="217">
        <f>(K644/K612)*R89</f>
        <v>0</v>
      </c>
      <c r="L683" s="217">
        <f>(L647/L612)*R94</f>
        <v>0</v>
      </c>
      <c r="M683" s="202">
        <f t="shared" si="24"/>
        <v>0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658398</v>
      </c>
      <c r="D684" s="217">
        <f>(D615/D612)*S90</f>
        <v>0</v>
      </c>
      <c r="E684" s="219">
        <f>(E623/E612)*SUM(C684:D684)</f>
        <v>40227.984988778429</v>
      </c>
      <c r="F684" s="219">
        <f>(F624/F612)*S64</f>
        <v>17719.919652822868</v>
      </c>
      <c r="G684" s="217">
        <f>(G625/G612)*S91</f>
        <v>0</v>
      </c>
      <c r="H684" s="219">
        <f>(H628/H612)*S60</f>
        <v>23390.052568050258</v>
      </c>
      <c r="I684" s="217">
        <f>(I629/I612)*S92</f>
        <v>0</v>
      </c>
      <c r="J684" s="217">
        <f>(J630/J612)*S93</f>
        <v>0</v>
      </c>
      <c r="K684" s="217">
        <f>(K644/K612)*S89</f>
        <v>742413.15132652258</v>
      </c>
      <c r="L684" s="217">
        <f>(L647/L612)*S94</f>
        <v>6273.0097241915873</v>
      </c>
      <c r="M684" s="202">
        <f t="shared" si="24"/>
        <v>830024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24"/>
        <v>0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5983604</v>
      </c>
      <c r="D686" s="217">
        <f>(D615/D612)*U90</f>
        <v>236693.32771533035</v>
      </c>
      <c r="E686" s="219">
        <f>(E623/E612)*SUM(C686:D686)</f>
        <v>380058.91197280504</v>
      </c>
      <c r="F686" s="219">
        <f>(F624/F612)*U64</f>
        <v>150055.20980772167</v>
      </c>
      <c r="G686" s="217">
        <f>(G625/G612)*U91</f>
        <v>0</v>
      </c>
      <c r="H686" s="219">
        <f>(H628/H612)*U60</f>
        <v>115413.97038914783</v>
      </c>
      <c r="I686" s="217">
        <f>(I629/I612)*U92</f>
        <v>75680.942445170411</v>
      </c>
      <c r="J686" s="217">
        <f>(J630/J612)*U93</f>
        <v>844.16206028563738</v>
      </c>
      <c r="K686" s="217">
        <f>(K644/K612)*U89</f>
        <v>1869156.9983611689</v>
      </c>
      <c r="L686" s="217">
        <f>(L647/L612)*U94</f>
        <v>0</v>
      </c>
      <c r="M686" s="202">
        <f t="shared" si="24"/>
        <v>2827904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0</v>
      </c>
      <c r="L687" s="217">
        <f>(L647/L612)*V94</f>
        <v>0</v>
      </c>
      <c r="M687" s="202">
        <f t="shared" si="24"/>
        <v>0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755178</v>
      </c>
      <c r="D688" s="217">
        <f>(D615/D612)*W90</f>
        <v>31930.164258627483</v>
      </c>
      <c r="E688" s="219">
        <f>(E623/E612)*SUM(C688:D688)</f>
        <v>48092.150061727116</v>
      </c>
      <c r="F688" s="219">
        <f>(F624/F612)*W64</f>
        <v>1063.2203381929924</v>
      </c>
      <c r="G688" s="217">
        <f>(G625/G612)*W91</f>
        <v>0</v>
      </c>
      <c r="H688" s="219">
        <f>(H628/H612)*W60</f>
        <v>11330.156826888056</v>
      </c>
      <c r="I688" s="217">
        <f>(I629/I612)*W92</f>
        <v>10205.533878736946</v>
      </c>
      <c r="J688" s="217">
        <f>(J630/J612)*W93</f>
        <v>4979.0180254575162</v>
      </c>
      <c r="K688" s="217">
        <f>(K644/K612)*W89</f>
        <v>800389.83135723928</v>
      </c>
      <c r="L688" s="217">
        <f>(L647/L612)*W94</f>
        <v>0</v>
      </c>
      <c r="M688" s="202">
        <f t="shared" si="24"/>
        <v>907990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1414868</v>
      </c>
      <c r="D689" s="217">
        <f>(D615/D612)*X90</f>
        <v>85127.575537221535</v>
      </c>
      <c r="E689" s="219">
        <f>(E623/E612)*SUM(C689:D689)</f>
        <v>91649.427088091703</v>
      </c>
      <c r="F689" s="219">
        <f>(F624/F612)*X64</f>
        <v>6474.9263189150142</v>
      </c>
      <c r="G689" s="217">
        <f>(G625/G612)*X91</f>
        <v>0</v>
      </c>
      <c r="H689" s="219">
        <f>(H628/H612)*X60</f>
        <v>42708.930140676333</v>
      </c>
      <c r="I689" s="217">
        <f>(I629/I612)*X92</f>
        <v>27222.837401001401</v>
      </c>
      <c r="J689" s="217">
        <f>(J630/J612)*X93</f>
        <v>13272.254300460894</v>
      </c>
      <c r="K689" s="217">
        <f>(K644/K612)*X89</f>
        <v>2236147.6408967655</v>
      </c>
      <c r="L689" s="217">
        <f>(L647/L612)*X94</f>
        <v>0</v>
      </c>
      <c r="M689" s="202">
        <f t="shared" si="24"/>
        <v>2502604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2996679</v>
      </c>
      <c r="D690" s="217">
        <f>(D615/D612)*Y90</f>
        <v>328617.04830576433</v>
      </c>
      <c r="E690" s="219">
        <f>(E623/E612)*SUM(C690:D690)</f>
        <v>203174.9177769199</v>
      </c>
      <c r="F690" s="219">
        <f>(F624/F612)*Y64</f>
        <v>7857.9178473217526</v>
      </c>
      <c r="G690" s="217">
        <f>(G625/G612)*Y91</f>
        <v>0</v>
      </c>
      <c r="H690" s="219">
        <f>(H628/H612)*Y60</f>
        <v>50006.31928341779</v>
      </c>
      <c r="I690" s="217">
        <f>(I629/I612)*Y92</f>
        <v>105158.20894527523</v>
      </c>
      <c r="J690" s="217">
        <f>(J630/J612)*Y93</f>
        <v>51227.879626272777</v>
      </c>
      <c r="K690" s="217">
        <f>(K644/K612)*Y89</f>
        <v>1067217.4739524312</v>
      </c>
      <c r="L690" s="217">
        <f>(L647/L612)*Y94</f>
        <v>0</v>
      </c>
      <c r="M690" s="202">
        <f t="shared" si="24"/>
        <v>1813260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24"/>
        <v>0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0</v>
      </c>
      <c r="L692" s="217">
        <f>(L647/L612)*AA94</f>
        <v>0</v>
      </c>
      <c r="M692" s="202">
        <f t="shared" si="24"/>
        <v>0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7580388</v>
      </c>
      <c r="D693" s="217">
        <f>(D615/D612)*AB90</f>
        <v>68137.212904190397</v>
      </c>
      <c r="E693" s="219">
        <f>(E623/E612)*SUM(C693:D693)</f>
        <v>467323.34765750065</v>
      </c>
      <c r="F693" s="219">
        <f>(F624/F612)*AB64</f>
        <v>388093.87339109706</v>
      </c>
      <c r="G693" s="217">
        <f>(G625/G612)*AB91</f>
        <v>0</v>
      </c>
      <c r="H693" s="219">
        <f>(H628/H612)*AB60</f>
        <v>70631.045439481823</v>
      </c>
      <c r="I693" s="217">
        <f>(I629/I612)*AB92</f>
        <v>25768.367014483072</v>
      </c>
      <c r="J693" s="217">
        <f>(J630/J612)*AB93</f>
        <v>0</v>
      </c>
      <c r="K693" s="217">
        <f>(K644/K612)*AB89</f>
        <v>1826937.3015515762</v>
      </c>
      <c r="L693" s="217">
        <f>(L647/L612)*AB94</f>
        <v>0</v>
      </c>
      <c r="M693" s="202">
        <f t="shared" si="24"/>
        <v>2846891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1468386</v>
      </c>
      <c r="D694" s="217">
        <f>(D615/D612)*AC90</f>
        <v>60462.255990648744</v>
      </c>
      <c r="E694" s="219">
        <f>(E623/E612)*SUM(C694:D694)</f>
        <v>93412.320043669475</v>
      </c>
      <c r="F694" s="219">
        <f>(F624/F612)*AC64</f>
        <v>6920.4087638180881</v>
      </c>
      <c r="G694" s="217">
        <f>(G625/G612)*AC91</f>
        <v>0</v>
      </c>
      <c r="H694" s="219">
        <f>(H628/H612)*AC60</f>
        <v>33068.695010002091</v>
      </c>
      <c r="I694" s="217">
        <f>(I629/I612)*AC92</f>
        <v>19295.973794476504</v>
      </c>
      <c r="J694" s="217">
        <f>(J630/J612)*AC93</f>
        <v>10556.097274761556</v>
      </c>
      <c r="K694" s="217">
        <f>(K644/K612)*AC89</f>
        <v>482726.08374087681</v>
      </c>
      <c r="L694" s="217">
        <f>(L647/L612)*AC94</f>
        <v>0</v>
      </c>
      <c r="M694" s="202">
        <f t="shared" si="24"/>
        <v>706442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24"/>
        <v>0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1470971</v>
      </c>
      <c r="D696" s="217">
        <f>(D615/D612)*AE90</f>
        <v>0</v>
      </c>
      <c r="E696" s="219">
        <f>(E623/E612)*SUM(C696:D696)</f>
        <v>89876.031377568579</v>
      </c>
      <c r="F696" s="219">
        <f>(F624/F612)*AE64</f>
        <v>1012.1475202438259</v>
      </c>
      <c r="G696" s="217">
        <f>(G625/G612)*AE91</f>
        <v>0</v>
      </c>
      <c r="H696" s="219">
        <f>(H628/H612)*AE60</f>
        <v>12405.561542660482</v>
      </c>
      <c r="I696" s="217">
        <f>(I629/I612)*AE92</f>
        <v>150755.85556262487</v>
      </c>
      <c r="J696" s="217">
        <f>(J630/J612)*AE93</f>
        <v>4222.6198664020039</v>
      </c>
      <c r="K696" s="217">
        <f>(K644/K612)*AE89</f>
        <v>302559.65962434589</v>
      </c>
      <c r="L696" s="217">
        <f>(L647/L612)*AE94</f>
        <v>250.92038896766351</v>
      </c>
      <c r="M696" s="202">
        <f t="shared" si="24"/>
        <v>561083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24"/>
        <v>0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8592645</v>
      </c>
      <c r="D698" s="217">
        <f>(D615/D612)*AG90</f>
        <v>302311.27995324373</v>
      </c>
      <c r="E698" s="219">
        <f>(E623/E612)*SUM(C698:D698)</f>
        <v>543480.03442568099</v>
      </c>
      <c r="F698" s="219">
        <f>(F624/F612)*AG64</f>
        <v>33472.235931715775</v>
      </c>
      <c r="G698" s="217">
        <f>(G625/G612)*AG91</f>
        <v>73217.050153969016</v>
      </c>
      <c r="H698" s="219">
        <f>(H628/H612)*AG60</f>
        <v>112149.34893055297</v>
      </c>
      <c r="I698" s="217">
        <f>(I629/I612)*AG92</f>
        <v>96673.798357251639</v>
      </c>
      <c r="J698" s="217">
        <f>(J630/J612)*AG93</f>
        <v>76972.560508767448</v>
      </c>
      <c r="K698" s="217">
        <f>(K644/K612)*AG89</f>
        <v>2351291.9161931924</v>
      </c>
      <c r="L698" s="217">
        <f>(L647/L612)*AG94</f>
        <v>595685.00340923306</v>
      </c>
      <c r="M698" s="202">
        <f t="shared" si="24"/>
        <v>4185253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24"/>
        <v>0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24"/>
        <v>0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35560753</v>
      </c>
      <c r="D701" s="217">
        <f>(D615/D612)*AJ90</f>
        <v>2798722.8378617154</v>
      </c>
      <c r="E701" s="219">
        <f>(E623/E612)*SUM(C701:D701)</f>
        <v>2343756.2358678337</v>
      </c>
      <c r="F701" s="219">
        <f>(F624/F612)*AJ64</f>
        <v>48650.507155005987</v>
      </c>
      <c r="G701" s="217">
        <f>(G625/G612)*AJ91</f>
        <v>0</v>
      </c>
      <c r="H701" s="219">
        <f>(H628/H612)*AJ60</f>
        <v>762615.57272776018</v>
      </c>
      <c r="I701" s="217">
        <f>(I629/I612)*AJ92</f>
        <v>1054709.2007837666</v>
      </c>
      <c r="J701" s="217">
        <f>(J630/J612)*AJ93</f>
        <v>19866.309065050096</v>
      </c>
      <c r="K701" s="217">
        <f>(K644/K612)*AJ89</f>
        <v>2552823.2887193845</v>
      </c>
      <c r="L701" s="217">
        <f>(L647/L612)*AJ94</f>
        <v>489796.59926487913</v>
      </c>
      <c r="M701" s="202">
        <f t="shared" si="24"/>
        <v>10070941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259435</v>
      </c>
      <c r="D702" s="217">
        <f>(D615/D612)*AK90</f>
        <v>0</v>
      </c>
      <c r="E702" s="219">
        <f>(E623/E612)*SUM(C702:D702)</f>
        <v>15851.42616709609</v>
      </c>
      <c r="F702" s="219">
        <f>(F624/F612)*AK64</f>
        <v>385.43624186267488</v>
      </c>
      <c r="G702" s="217">
        <f>(G625/G612)*AK91</f>
        <v>0</v>
      </c>
      <c r="H702" s="219">
        <f>(H628/H612)*AK60</f>
        <v>0</v>
      </c>
      <c r="I702" s="217">
        <f>(I629/I612)*AK92</f>
        <v>38907.082839365314</v>
      </c>
      <c r="J702" s="217">
        <f>(J630/J612)*AK93</f>
        <v>4222.6198664020039</v>
      </c>
      <c r="K702" s="217">
        <f>(K644/K612)*AK89</f>
        <v>61484.628099861045</v>
      </c>
      <c r="L702" s="217">
        <f>(L647/L612)*AK94</f>
        <v>0</v>
      </c>
      <c r="M702" s="202">
        <f t="shared" si="24"/>
        <v>120851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194761</v>
      </c>
      <c r="D703" s="217">
        <f>(D615/D612)*AL90</f>
        <v>0</v>
      </c>
      <c r="E703" s="219">
        <f>(E623/E612)*SUM(C703:D703)</f>
        <v>11899.857813054528</v>
      </c>
      <c r="F703" s="219">
        <f>(F624/F612)*AL64</f>
        <v>547.37649056520434</v>
      </c>
      <c r="G703" s="217">
        <f>(G625/G612)*AL91</f>
        <v>0</v>
      </c>
      <c r="H703" s="219">
        <f>(H628/H612)*AL60</f>
        <v>2573.2898555983047</v>
      </c>
      <c r="I703" s="217">
        <f>(I629/I612)*AL92</f>
        <v>25865.331706917626</v>
      </c>
      <c r="J703" s="217">
        <f>(J630/J612)*AL93</f>
        <v>0</v>
      </c>
      <c r="K703" s="217">
        <f>(K644/K612)*AL89</f>
        <v>29136.598051387529</v>
      </c>
      <c r="L703" s="217">
        <f>(L647/L612)*AL94</f>
        <v>0</v>
      </c>
      <c r="M703" s="202">
        <f t="shared" si="24"/>
        <v>70022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24"/>
        <v>0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24"/>
        <v>0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1692855</v>
      </c>
      <c r="D706" s="217">
        <f>(D615/D612)*AO90</f>
        <v>220757.53931469424</v>
      </c>
      <c r="E706" s="219">
        <f>(E623/E612)*SUM(C706:D706)</f>
        <v>116921.34014059838</v>
      </c>
      <c r="F706" s="219">
        <f>(F624/F612)*AO64</f>
        <v>4919.2600250610931</v>
      </c>
      <c r="G706" s="217">
        <f>(G625/G612)*AO91</f>
        <v>303917.88237395039</v>
      </c>
      <c r="H706" s="219">
        <f>(H628/H612)*AO60</f>
        <v>27269.191007086509</v>
      </c>
      <c r="I706" s="217">
        <f>(I629/I612)*AO91</f>
        <v>71341.772458724066</v>
      </c>
      <c r="J706" s="217">
        <f>(J630/J612)*AO93</f>
        <v>25511.247000872274</v>
      </c>
      <c r="K706" s="217">
        <f>(K644/K612)*AO89</f>
        <v>332220.66978477681</v>
      </c>
      <c r="L706" s="217">
        <f>(L647/L612)*AO94</f>
        <v>173135.06838768782</v>
      </c>
      <c r="M706" s="202">
        <f t="shared" si="24"/>
        <v>1275994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24"/>
        <v>0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24"/>
        <v>0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3439190</v>
      </c>
      <c r="D709" s="217">
        <f>(D615/D612)*AR90</f>
        <v>81670.915553260027</v>
      </c>
      <c r="E709" s="219">
        <f>(E623/E612)*SUM(C709:D709)</f>
        <v>215123.89171664134</v>
      </c>
      <c r="F709" s="219">
        <f>(F624/F612)*AR64</f>
        <v>8341.3065544793808</v>
      </c>
      <c r="G709" s="217">
        <f>(G625/G612)*AR91</f>
        <v>0</v>
      </c>
      <c r="H709" s="219">
        <f>(H628/H612)*AR60</f>
        <v>82268.460756590575</v>
      </c>
      <c r="I709" s="217">
        <f>(I629/I612)*AR92</f>
        <v>26083.502264895378</v>
      </c>
      <c r="J709" s="217">
        <f>(J630/J612)*AR93</f>
        <v>2533.3909633438207</v>
      </c>
      <c r="K709" s="217">
        <f>(K644/K612)*AR89</f>
        <v>242906.66965733035</v>
      </c>
      <c r="L709" s="217">
        <f>(L647/L612)*AR94</f>
        <v>220559.02190257618</v>
      </c>
      <c r="M709" s="202">
        <f t="shared" si="24"/>
        <v>879487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24"/>
        <v>0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24"/>
        <v>0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24"/>
        <v>0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>
        <f>(G625/G612)*AV91</f>
        <v>0</v>
      </c>
      <c r="H713" s="219">
        <f>(H628/H612)*AV60</f>
        <v>0</v>
      </c>
      <c r="I713" s="217">
        <f>(I629/I612)*AV92</f>
        <v>0</v>
      </c>
      <c r="J713" s="217">
        <f>(J630/J612)*AV93</f>
        <v>0</v>
      </c>
      <c r="K713" s="217">
        <f>(K644/K612)*AV89</f>
        <v>0</v>
      </c>
      <c r="L713" s="217">
        <f>(L647/L612)*AV94</f>
        <v>0</v>
      </c>
      <c r="M713" s="202">
        <f t="shared" si="24"/>
        <v>0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135791349</v>
      </c>
      <c r="D715" s="202">
        <f>SUM(D616:D647)+SUM(D668:D713)</f>
        <v>8620910</v>
      </c>
      <c r="E715" s="202">
        <f>SUM(E624:E647)+SUM(E668:E713)</f>
        <v>7819079.8317725267</v>
      </c>
      <c r="F715" s="202">
        <f>SUM(F625:F648)+SUM(F668:F713)</f>
        <v>1224494.2082232325</v>
      </c>
      <c r="G715" s="202">
        <f>SUM(G626:G647)+SUM(G668:G713)</f>
        <v>1504718.8121205678</v>
      </c>
      <c r="H715" s="202">
        <f>SUM(H629:H647)+SUM(H668:H713)</f>
        <v>2214565.5682656453</v>
      </c>
      <c r="I715" s="202">
        <f>SUM(I630:I647)+SUM(I668:I713)</f>
        <v>2425086.9577882281</v>
      </c>
      <c r="J715" s="202">
        <f>SUM(J631:J647)+SUM(J668:J713)</f>
        <v>379038.71767560719</v>
      </c>
      <c r="K715" s="202">
        <f>SUM(K668:K713)</f>
        <v>18372202.004308358</v>
      </c>
      <c r="L715" s="202">
        <f>SUM(L668:L713)</f>
        <v>3320178.5868201237</v>
      </c>
      <c r="M715" s="202">
        <f>SUM(M668:M713)</f>
        <v>40758648</v>
      </c>
      <c r="N715" s="211" t="s">
        <v>693</v>
      </c>
    </row>
    <row r="716" spans="1:14" s="202" customFormat="1" ht="12.6" customHeight="1" x14ac:dyDescent="0.2">
      <c r="C716" s="214">
        <f>CE85</f>
        <v>135791349</v>
      </c>
      <c r="D716" s="202">
        <f>D615</f>
        <v>8620910</v>
      </c>
      <c r="E716" s="202">
        <f>E623</f>
        <v>7819079.8317725249</v>
      </c>
      <c r="F716" s="202">
        <f>F624</f>
        <v>1224494.2082232325</v>
      </c>
      <c r="G716" s="202">
        <f>G625</f>
        <v>1504718.8121205678</v>
      </c>
      <c r="H716" s="202">
        <f>H628</f>
        <v>2214565.5682656444</v>
      </c>
      <c r="I716" s="202">
        <f>I629</f>
        <v>2424408.2049411861</v>
      </c>
      <c r="J716" s="202">
        <f>J630</f>
        <v>379038.71767560719</v>
      </c>
      <c r="K716" s="202">
        <f>K644</f>
        <v>18372202.004308354</v>
      </c>
      <c r="L716" s="202">
        <f>L647</f>
        <v>3320178.5868201233</v>
      </c>
      <c r="M716" s="202">
        <f>C648</f>
        <v>40757968</v>
      </c>
      <c r="N716" s="211" t="s">
        <v>694</v>
      </c>
    </row>
  </sheetData>
  <sheetProtection algorithmName="SHA-512" hashValue="2Q14m+29qsUoQgUNobegyyXLfLIXgIXOQeZF1QFDknALf8cBcABJlykWY2oF0ZDklXDv10A/mkQRnpbxKpcNSw==" saltValue="baNeIpv/EUKp1wT9frgt3g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view="pageBreakPreview" topLeftCell="A124" zoomScale="60" zoomScaleNormal="100" workbookViewId="0">
      <selection activeCell="C177" sqref="C177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901</v>
      </c>
      <c r="B1" s="169"/>
      <c r="C1" s="169"/>
    </row>
    <row r="2" spans="1:3" ht="20.100000000000001" customHeight="1" x14ac:dyDescent="0.25">
      <c r="A2" s="168"/>
      <c r="B2" s="169"/>
      <c r="C2" s="94" t="s">
        <v>902</v>
      </c>
    </row>
    <row r="3" spans="1:3" ht="20.100000000000001" customHeight="1" x14ac:dyDescent="0.25">
      <c r="A3" s="120" t="str">
        <f>"Hospital: "&amp;data!C98</f>
        <v>Hospital: Kittitas Valley Healthcare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903</v>
      </c>
      <c r="C4" s="173"/>
    </row>
    <row r="5" spans="1:3" ht="20.100000000000001" customHeight="1" x14ac:dyDescent="0.25">
      <c r="A5" s="174">
        <v>1</v>
      </c>
      <c r="B5" s="175" t="s">
        <v>419</v>
      </c>
      <c r="C5" s="175"/>
    </row>
    <row r="6" spans="1:3" ht="20.100000000000001" customHeight="1" x14ac:dyDescent="0.25">
      <c r="A6" s="174">
        <v>2</v>
      </c>
      <c r="B6" s="176" t="s">
        <v>420</v>
      </c>
      <c r="C6" s="176">
        <f>data!C266</f>
        <v>16649664</v>
      </c>
    </row>
    <row r="7" spans="1:3" ht="20.100000000000001" customHeight="1" x14ac:dyDescent="0.25">
      <c r="A7" s="174">
        <v>3</v>
      </c>
      <c r="B7" s="176" t="s">
        <v>421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422</v>
      </c>
      <c r="C8" s="176">
        <f>data!C268</f>
        <v>15834125</v>
      </c>
    </row>
    <row r="9" spans="1:3" ht="20.100000000000001" customHeight="1" x14ac:dyDescent="0.25">
      <c r="A9" s="174">
        <v>5</v>
      </c>
      <c r="B9" s="176" t="s">
        <v>904</v>
      </c>
      <c r="C9" s="176">
        <f>data!C269</f>
        <v>0</v>
      </c>
    </row>
    <row r="10" spans="1:3" ht="20.100000000000001" customHeight="1" x14ac:dyDescent="0.25">
      <c r="A10" s="174">
        <v>6</v>
      </c>
      <c r="B10" s="176" t="s">
        <v>905</v>
      </c>
      <c r="C10" s="176">
        <f>data!C270</f>
        <v>1265794</v>
      </c>
    </row>
    <row r="11" spans="1:3" ht="20.100000000000001" customHeight="1" x14ac:dyDescent="0.25">
      <c r="A11" s="174">
        <v>7</v>
      </c>
      <c r="B11" s="176" t="s">
        <v>906</v>
      </c>
      <c r="C11" s="176">
        <f>data!C271</f>
        <v>823712</v>
      </c>
    </row>
    <row r="12" spans="1:3" ht="20.100000000000001" customHeight="1" x14ac:dyDescent="0.25">
      <c r="A12" s="174">
        <v>8</v>
      </c>
      <c r="B12" s="176" t="s">
        <v>426</v>
      </c>
      <c r="C12" s="176">
        <f>data!C272</f>
        <v>1036828</v>
      </c>
    </row>
    <row r="13" spans="1:3" ht="20.100000000000001" customHeight="1" x14ac:dyDescent="0.25">
      <c r="A13" s="174">
        <v>9</v>
      </c>
      <c r="B13" s="176" t="s">
        <v>427</v>
      </c>
      <c r="C13" s="176">
        <f>data!C273</f>
        <v>2985308</v>
      </c>
    </row>
    <row r="14" spans="1:3" ht="20.100000000000001" customHeight="1" x14ac:dyDescent="0.25">
      <c r="A14" s="174">
        <v>10</v>
      </c>
      <c r="B14" s="176" t="s">
        <v>428</v>
      </c>
      <c r="C14" s="176">
        <f>data!C274</f>
        <v>1635726</v>
      </c>
    </row>
    <row r="15" spans="1:3" ht="20.100000000000001" customHeight="1" x14ac:dyDescent="0.25">
      <c r="A15" s="174">
        <v>11</v>
      </c>
      <c r="B15" s="176" t="s">
        <v>907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908</v>
      </c>
      <c r="C16" s="176">
        <f>data!D276</f>
        <v>40231157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909</v>
      </c>
      <c r="C18" s="175"/>
    </row>
    <row r="19" spans="1:3" ht="20.100000000000001" customHeight="1" x14ac:dyDescent="0.25">
      <c r="A19" s="174">
        <v>15</v>
      </c>
      <c r="B19" s="176" t="s">
        <v>420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421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432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910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911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9834338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1121229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64493832</v>
      </c>
    </row>
    <row r="28" spans="1:3" ht="20.100000000000001" customHeight="1" x14ac:dyDescent="0.25">
      <c r="A28" s="174">
        <v>24</v>
      </c>
      <c r="B28" s="176" t="s">
        <v>912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393</v>
      </c>
      <c r="C29" s="176">
        <f>data!C287</f>
        <v>12502818</v>
      </c>
    </row>
    <row r="30" spans="1:3" ht="20.100000000000001" customHeight="1" x14ac:dyDescent="0.25">
      <c r="A30" s="174">
        <v>26</v>
      </c>
      <c r="B30" s="176" t="s">
        <v>437</v>
      </c>
      <c r="C30" s="176">
        <f>data!C288</f>
        <v>39971683</v>
      </c>
    </row>
    <row r="31" spans="1:3" ht="20.100000000000001" customHeight="1" x14ac:dyDescent="0.25">
      <c r="A31" s="174">
        <v>27</v>
      </c>
      <c r="B31" s="176" t="s">
        <v>396</v>
      </c>
      <c r="C31" s="176">
        <f>data!C289</f>
        <v>9553576</v>
      </c>
    </row>
    <row r="32" spans="1:3" ht="20.100000000000001" customHeight="1" x14ac:dyDescent="0.25">
      <c r="A32" s="174">
        <v>28</v>
      </c>
      <c r="B32" s="176" t="s">
        <v>397</v>
      </c>
      <c r="C32" s="176">
        <f>data!C290</f>
        <v>13084997</v>
      </c>
    </row>
    <row r="33" spans="1:3" ht="20.100000000000001" customHeight="1" x14ac:dyDescent="0.25">
      <c r="A33" s="174">
        <v>29</v>
      </c>
      <c r="B33" s="176" t="s">
        <v>611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913</v>
      </c>
      <c r="C34" s="176">
        <f>data!C292</f>
        <v>66538115</v>
      </c>
    </row>
    <row r="35" spans="1:3" ht="20.100000000000001" customHeight="1" x14ac:dyDescent="0.25">
      <c r="A35" s="174">
        <v>31</v>
      </c>
      <c r="B35" s="176" t="s">
        <v>914</v>
      </c>
      <c r="C35" s="176">
        <f>data!D293</f>
        <v>84024358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915</v>
      </c>
      <c r="C37" s="175"/>
    </row>
    <row r="38" spans="1:3" ht="20.100000000000001" customHeight="1" x14ac:dyDescent="0.25">
      <c r="A38" s="174">
        <v>34</v>
      </c>
      <c r="B38" s="176" t="s">
        <v>916</v>
      </c>
      <c r="C38" s="176">
        <f>data!C295</f>
        <v>43739517</v>
      </c>
    </row>
    <row r="39" spans="1:3" ht="20.100000000000001" customHeight="1" x14ac:dyDescent="0.25">
      <c r="A39" s="174">
        <v>35</v>
      </c>
      <c r="B39" s="176" t="s">
        <v>917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444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432</v>
      </c>
      <c r="C41" s="176">
        <f>data!C298</f>
        <v>0</v>
      </c>
    </row>
    <row r="42" spans="1:3" ht="20.100000000000001" customHeight="1" x14ac:dyDescent="0.25">
      <c r="A42" s="174">
        <v>38</v>
      </c>
      <c r="B42" s="176" t="s">
        <v>918</v>
      </c>
      <c r="C42" s="176">
        <f>data!D299</f>
        <v>43739517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919</v>
      </c>
      <c r="C44" s="175"/>
    </row>
    <row r="45" spans="1:3" ht="20.100000000000001" customHeight="1" x14ac:dyDescent="0.25">
      <c r="A45" s="174">
        <v>41</v>
      </c>
      <c r="B45" s="176" t="s">
        <v>447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448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920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450</v>
      </c>
      <c r="C48" s="176">
        <f>data!C305</f>
        <v>200867</v>
      </c>
    </row>
    <row r="49" spans="1:3" ht="20.100000000000001" customHeight="1" x14ac:dyDescent="0.25">
      <c r="A49" s="174">
        <v>45</v>
      </c>
      <c r="B49" s="176" t="s">
        <v>921</v>
      </c>
      <c r="C49" s="176">
        <f>data!D306</f>
        <v>200867</v>
      </c>
    </row>
    <row r="50" spans="1:3" ht="20.100000000000001" customHeight="1" x14ac:dyDescent="0.25">
      <c r="A50" s="179">
        <v>46</v>
      </c>
      <c r="B50" s="180" t="s">
        <v>922</v>
      </c>
      <c r="C50" s="176">
        <f>data!D308</f>
        <v>168195899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923</v>
      </c>
      <c r="B53" s="169"/>
      <c r="C53" s="169"/>
    </row>
    <row r="54" spans="1:3" ht="20.100000000000001" customHeight="1" x14ac:dyDescent="0.25">
      <c r="A54" s="168"/>
      <c r="B54" s="169"/>
      <c r="C54" s="94" t="s">
        <v>924</v>
      </c>
    </row>
    <row r="55" spans="1:3" ht="20.100000000000001" customHeight="1" x14ac:dyDescent="0.25">
      <c r="A55" s="120" t="str">
        <f>"Hospital: "&amp;data!C98</f>
        <v>Hospital: Kittitas Valley Healthcare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925</v>
      </c>
      <c r="C56" s="173"/>
    </row>
    <row r="57" spans="1:3" ht="20.100000000000001" customHeight="1" x14ac:dyDescent="0.25">
      <c r="A57" s="183">
        <v>1</v>
      </c>
      <c r="B57" s="168" t="s">
        <v>454</v>
      </c>
      <c r="C57" s="184"/>
    </row>
    <row r="58" spans="1:3" ht="20.100000000000001" customHeight="1" x14ac:dyDescent="0.25">
      <c r="A58" s="174">
        <v>2</v>
      </c>
      <c r="B58" s="176" t="s">
        <v>455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926</v>
      </c>
      <c r="C59" s="176">
        <f>data!C315</f>
        <v>3208936</v>
      </c>
    </row>
    <row r="60" spans="1:3" ht="20.100000000000001" customHeight="1" x14ac:dyDescent="0.25">
      <c r="A60" s="174">
        <v>4</v>
      </c>
      <c r="B60" s="176" t="s">
        <v>927</v>
      </c>
      <c r="C60" s="176">
        <f>data!C316</f>
        <v>9540829</v>
      </c>
    </row>
    <row r="61" spans="1:3" ht="20.100000000000001" customHeight="1" x14ac:dyDescent="0.25">
      <c r="A61" s="174">
        <v>5</v>
      </c>
      <c r="B61" s="176" t="s">
        <v>458</v>
      </c>
      <c r="C61" s="176">
        <f>data!C317</f>
        <v>293590</v>
      </c>
    </row>
    <row r="62" spans="1:3" ht="20.100000000000001" customHeight="1" x14ac:dyDescent="0.25">
      <c r="A62" s="174">
        <v>6</v>
      </c>
      <c r="B62" s="176" t="s">
        <v>928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929</v>
      </c>
      <c r="C63" s="176">
        <f>data!C319</f>
        <v>0</v>
      </c>
    </row>
    <row r="64" spans="1:3" ht="20.100000000000001" customHeight="1" x14ac:dyDescent="0.25">
      <c r="A64" s="174">
        <v>8</v>
      </c>
      <c r="B64" s="176" t="s">
        <v>461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462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463</v>
      </c>
      <c r="C66" s="176">
        <f>data!C322</f>
        <v>65000</v>
      </c>
    </row>
    <row r="67" spans="1:3" ht="20.100000000000001" customHeight="1" x14ac:dyDescent="0.25">
      <c r="A67" s="174">
        <v>11</v>
      </c>
      <c r="B67" s="176" t="s">
        <v>930</v>
      </c>
      <c r="C67" s="176">
        <f>data!C323</f>
        <v>3803677</v>
      </c>
    </row>
    <row r="68" spans="1:3" ht="20.100000000000001" customHeight="1" x14ac:dyDescent="0.25">
      <c r="A68" s="174">
        <v>12</v>
      </c>
      <c r="B68" s="176" t="s">
        <v>931</v>
      </c>
      <c r="C68" s="176">
        <f>data!D324</f>
        <v>16912032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932</v>
      </c>
      <c r="C70" s="175"/>
    </row>
    <row r="71" spans="1:3" ht="20.100000000000001" customHeight="1" x14ac:dyDescent="0.25">
      <c r="A71" s="174">
        <v>15</v>
      </c>
      <c r="B71" s="176" t="s">
        <v>467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933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469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934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471</v>
      </c>
      <c r="C76" s="175"/>
    </row>
    <row r="77" spans="1:3" ht="20.100000000000001" customHeight="1" x14ac:dyDescent="0.25">
      <c r="A77" s="174">
        <v>21</v>
      </c>
      <c r="B77" s="176" t="s">
        <v>472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935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474</v>
      </c>
      <c r="C79" s="176">
        <f>data!C333</f>
        <v>4118222</v>
      </c>
    </row>
    <row r="80" spans="1:3" ht="20.100000000000001" customHeight="1" x14ac:dyDescent="0.25">
      <c r="A80" s="174">
        <v>24</v>
      </c>
      <c r="B80" s="176" t="s">
        <v>936</v>
      </c>
      <c r="C80" s="176">
        <f>data!C334</f>
        <v>2884400</v>
      </c>
    </row>
    <row r="81" spans="1:3" ht="20.100000000000001" customHeight="1" x14ac:dyDescent="0.25">
      <c r="A81" s="174">
        <v>25</v>
      </c>
      <c r="B81" s="176" t="s">
        <v>476</v>
      </c>
      <c r="C81" s="176">
        <f>data!C335</f>
        <v>39975946</v>
      </c>
    </row>
    <row r="82" spans="1:3" ht="20.100000000000001" customHeight="1" x14ac:dyDescent="0.25">
      <c r="A82" s="174">
        <v>26</v>
      </c>
      <c r="B82" s="176" t="s">
        <v>937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478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479</v>
      </c>
      <c r="C84" s="176">
        <f>data!C338</f>
        <v>4528712</v>
      </c>
    </row>
    <row r="85" spans="1:3" ht="20.100000000000001" customHeight="1" x14ac:dyDescent="0.25">
      <c r="A85" s="174">
        <v>29</v>
      </c>
      <c r="B85" s="176" t="s">
        <v>611</v>
      </c>
      <c r="C85" s="176">
        <f>data!D339</f>
        <v>51507280</v>
      </c>
    </row>
    <row r="86" spans="1:3" ht="20.100000000000001" customHeight="1" x14ac:dyDescent="0.25">
      <c r="A86" s="174">
        <v>30</v>
      </c>
      <c r="B86" s="176" t="s">
        <v>938</v>
      </c>
      <c r="C86" s="176">
        <f>data!D340</f>
        <v>3803677</v>
      </c>
    </row>
    <row r="87" spans="1:3" ht="20.100000000000001" customHeight="1" x14ac:dyDescent="0.25">
      <c r="A87" s="174">
        <v>31</v>
      </c>
      <c r="B87" s="176" t="s">
        <v>939</v>
      </c>
      <c r="C87" s="176">
        <f>data!D341</f>
        <v>47703603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940</v>
      </c>
      <c r="C89" s="176">
        <f>data!C343</f>
        <v>103580264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941</v>
      </c>
      <c r="C91" s="175"/>
    </row>
    <row r="92" spans="1:3" ht="20.100000000000001" customHeight="1" x14ac:dyDescent="0.25">
      <c r="A92" s="174">
        <v>36</v>
      </c>
      <c r="B92" s="176" t="s">
        <v>483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484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942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943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944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945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946</v>
      </c>
      <c r="C102" s="176">
        <f>data!C343+data!C345+data!C346+data!C347+data!C348-data!C349</f>
        <v>103580264</v>
      </c>
    </row>
    <row r="103" spans="1:3" ht="20.100000000000001" customHeight="1" x14ac:dyDescent="0.25">
      <c r="A103" s="174">
        <v>47</v>
      </c>
      <c r="B103" s="176" t="s">
        <v>947</v>
      </c>
      <c r="C103" s="176">
        <f>data!D352</f>
        <v>168195899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948</v>
      </c>
      <c r="B106" s="169"/>
      <c r="C106" s="169"/>
    </row>
    <row r="107" spans="1:3" ht="20.100000000000001" customHeight="1" x14ac:dyDescent="0.25">
      <c r="A107" s="170"/>
      <c r="C107" s="94" t="s">
        <v>949</v>
      </c>
    </row>
    <row r="108" spans="1:3" ht="20.100000000000001" customHeight="1" x14ac:dyDescent="0.25">
      <c r="A108" s="120" t="str">
        <f>"Hospital: "&amp;data!C98</f>
        <v>Hospital: Kittitas Valley Healthcare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950</v>
      </c>
      <c r="C110" s="175"/>
    </row>
    <row r="111" spans="1:3" ht="20.100000000000001" customHeight="1" x14ac:dyDescent="0.25">
      <c r="A111" s="174">
        <v>2</v>
      </c>
      <c r="B111" s="176" t="s">
        <v>492</v>
      </c>
      <c r="C111" s="176">
        <f>data!C358</f>
        <v>28884941</v>
      </c>
    </row>
    <row r="112" spans="1:3" ht="20.100000000000001" customHeight="1" x14ac:dyDescent="0.25">
      <c r="A112" s="174">
        <v>3</v>
      </c>
      <c r="B112" s="176" t="s">
        <v>493</v>
      </c>
      <c r="C112" s="176">
        <f>data!C359</f>
        <v>227072741</v>
      </c>
    </row>
    <row r="113" spans="1:3" ht="20.100000000000001" customHeight="1" x14ac:dyDescent="0.25">
      <c r="A113" s="174">
        <v>4</v>
      </c>
      <c r="B113" s="176" t="s">
        <v>951</v>
      </c>
      <c r="C113" s="176">
        <f>data!D360</f>
        <v>255957682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952</v>
      </c>
      <c r="C115" s="175"/>
    </row>
    <row r="116" spans="1:3" ht="20.100000000000001" customHeight="1" x14ac:dyDescent="0.25">
      <c r="A116" s="174">
        <v>7</v>
      </c>
      <c r="B116" s="188" t="s">
        <v>953</v>
      </c>
      <c r="C116" s="189">
        <f>data!C362</f>
        <v>4712773</v>
      </c>
    </row>
    <row r="117" spans="1:3" ht="20.100000000000001" customHeight="1" x14ac:dyDescent="0.25">
      <c r="A117" s="174">
        <v>8</v>
      </c>
      <c r="B117" s="176" t="s">
        <v>496</v>
      </c>
      <c r="C117" s="189">
        <f>data!C363</f>
        <v>109181537</v>
      </c>
    </row>
    <row r="118" spans="1:3" ht="20.100000000000001" customHeight="1" x14ac:dyDescent="0.25">
      <c r="A118" s="174">
        <v>9</v>
      </c>
      <c r="B118" s="176" t="s">
        <v>954</v>
      </c>
      <c r="C118" s="189">
        <f>data!C364</f>
        <v>2277147</v>
      </c>
    </row>
    <row r="119" spans="1:3" ht="20.100000000000001" customHeight="1" x14ac:dyDescent="0.25">
      <c r="A119" s="174">
        <v>10</v>
      </c>
      <c r="B119" s="176" t="s">
        <v>955</v>
      </c>
      <c r="C119" s="189">
        <f>data!C365</f>
        <v>0</v>
      </c>
    </row>
    <row r="120" spans="1:3" ht="20.100000000000001" customHeight="1" x14ac:dyDescent="0.25">
      <c r="A120" s="174">
        <v>11</v>
      </c>
      <c r="B120" s="176" t="s">
        <v>899</v>
      </c>
      <c r="C120" s="189">
        <f>data!D366</f>
        <v>116171457</v>
      </c>
    </row>
    <row r="121" spans="1:3" ht="20.100000000000001" customHeight="1" x14ac:dyDescent="0.25">
      <c r="A121" s="174">
        <v>12</v>
      </c>
      <c r="B121" s="176" t="s">
        <v>956</v>
      </c>
      <c r="C121" s="189">
        <f>data!D367</f>
        <v>139786225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500</v>
      </c>
      <c r="C123" s="175"/>
    </row>
    <row r="124" spans="1:3" ht="20.100000000000001" customHeight="1" x14ac:dyDescent="0.25">
      <c r="A124" s="174">
        <v>15</v>
      </c>
      <c r="B124" s="190" t="s">
        <v>501</v>
      </c>
      <c r="C124" s="191"/>
    </row>
    <row r="125" spans="1:3" ht="20.100000000000001" customHeight="1" x14ac:dyDescent="0.25">
      <c r="A125" s="195" t="s">
        <v>957</v>
      </c>
      <c r="B125" s="192" t="s">
        <v>502</v>
      </c>
      <c r="C125" s="191">
        <f>data!C370</f>
        <v>471543</v>
      </c>
    </row>
    <row r="126" spans="1:3" ht="20.100000000000001" customHeight="1" x14ac:dyDescent="0.25">
      <c r="A126" s="195" t="s">
        <v>958</v>
      </c>
      <c r="B126" s="192" t="s">
        <v>503</v>
      </c>
      <c r="C126" s="191">
        <f>data!C371</f>
        <v>450108</v>
      </c>
    </row>
    <row r="127" spans="1:3" ht="20.100000000000001" customHeight="1" x14ac:dyDescent="0.25">
      <c r="A127" s="195" t="s">
        <v>959</v>
      </c>
      <c r="B127" s="192" t="s">
        <v>504</v>
      </c>
      <c r="C127" s="191">
        <f>data!C372</f>
        <v>0</v>
      </c>
    </row>
    <row r="128" spans="1:3" ht="20.100000000000001" customHeight="1" x14ac:dyDescent="0.25">
      <c r="A128" s="195" t="s">
        <v>960</v>
      </c>
      <c r="B128" s="192" t="s">
        <v>505</v>
      </c>
      <c r="C128" s="191">
        <f>data!C373</f>
        <v>10566</v>
      </c>
    </row>
    <row r="129" spans="1:3" ht="20.100000000000001" customHeight="1" x14ac:dyDescent="0.25">
      <c r="A129" s="195" t="s">
        <v>961</v>
      </c>
      <c r="B129" s="192" t="s">
        <v>506</v>
      </c>
      <c r="C129" s="191">
        <f>data!C374</f>
        <v>0</v>
      </c>
    </row>
    <row r="130" spans="1:3" ht="20.100000000000001" customHeight="1" x14ac:dyDescent="0.25">
      <c r="A130" s="195" t="s">
        <v>962</v>
      </c>
      <c r="B130" s="192" t="s">
        <v>507</v>
      </c>
      <c r="C130" s="191">
        <f>data!C375</f>
        <v>0</v>
      </c>
    </row>
    <row r="131" spans="1:3" ht="20.100000000000001" customHeight="1" x14ac:dyDescent="0.25">
      <c r="A131" s="195" t="s">
        <v>963</v>
      </c>
      <c r="B131" s="192" t="s">
        <v>508</v>
      </c>
      <c r="C131" s="191">
        <f>data!C376</f>
        <v>0</v>
      </c>
    </row>
    <row r="132" spans="1:3" ht="20.100000000000001" customHeight="1" x14ac:dyDescent="0.25">
      <c r="A132" s="195" t="s">
        <v>964</v>
      </c>
      <c r="B132" s="192" t="s">
        <v>509</v>
      </c>
      <c r="C132" s="191">
        <f>data!C377</f>
        <v>0</v>
      </c>
    </row>
    <row r="133" spans="1:3" ht="20.100000000000001" customHeight="1" x14ac:dyDescent="0.25">
      <c r="A133" s="195" t="s">
        <v>965</v>
      </c>
      <c r="B133" s="192" t="s">
        <v>510</v>
      </c>
      <c r="C133" s="191">
        <f>data!C378</f>
        <v>185530</v>
      </c>
    </row>
    <row r="134" spans="1:3" ht="20.100000000000001" customHeight="1" x14ac:dyDescent="0.25">
      <c r="A134" s="195" t="s">
        <v>966</v>
      </c>
      <c r="B134" s="192" t="s">
        <v>511</v>
      </c>
      <c r="C134" s="191">
        <f>data!C379</f>
        <v>487850</v>
      </c>
    </row>
    <row r="135" spans="1:3" ht="20.100000000000001" customHeight="1" x14ac:dyDescent="0.25">
      <c r="A135" s="195" t="s">
        <v>967</v>
      </c>
      <c r="B135" s="192" t="s">
        <v>512</v>
      </c>
      <c r="C135" s="191">
        <f>data!C380</f>
        <v>870268</v>
      </c>
    </row>
    <row r="136" spans="1:3" ht="20.100000000000001" customHeight="1" x14ac:dyDescent="0.25">
      <c r="A136" s="174">
        <v>16</v>
      </c>
      <c r="B136" s="176" t="s">
        <v>514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968</v>
      </c>
      <c r="C137" s="189">
        <f>data!D383</f>
        <v>2475865</v>
      </c>
    </row>
    <row r="138" spans="1:3" ht="20.100000000000001" customHeight="1" x14ac:dyDescent="0.25">
      <c r="A138" s="174">
        <v>18</v>
      </c>
      <c r="B138" s="176" t="s">
        <v>969</v>
      </c>
      <c r="C138" s="189">
        <f>data!D384</f>
        <v>142262090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970</v>
      </c>
      <c r="C140" s="175"/>
    </row>
    <row r="141" spans="1:3" ht="20.100000000000001" customHeight="1" x14ac:dyDescent="0.25">
      <c r="A141" s="174">
        <v>21</v>
      </c>
      <c r="B141" s="176" t="s">
        <v>518</v>
      </c>
      <c r="C141" s="189">
        <f>data!C389</f>
        <v>63318850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15967057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7582569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14763806</v>
      </c>
    </row>
    <row r="145" spans="1:3" ht="20.100000000000001" customHeight="1" x14ac:dyDescent="0.25">
      <c r="A145" s="174">
        <v>25</v>
      </c>
      <c r="B145" s="176" t="s">
        <v>971</v>
      </c>
      <c r="C145" s="189">
        <f>data!C393</f>
        <v>1447162</v>
      </c>
    </row>
    <row r="146" spans="1:3" ht="20.100000000000001" customHeight="1" x14ac:dyDescent="0.25">
      <c r="A146" s="174">
        <v>26</v>
      </c>
      <c r="B146" s="176" t="s">
        <v>972</v>
      </c>
      <c r="C146" s="189">
        <f>data!C394</f>
        <v>14361366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8398051</v>
      </c>
    </row>
    <row r="148" spans="1:3" ht="20.100000000000001" customHeight="1" x14ac:dyDescent="0.25">
      <c r="A148" s="174">
        <v>28</v>
      </c>
      <c r="B148" s="176" t="s">
        <v>973</v>
      </c>
      <c r="C148" s="189">
        <f>data!C396</f>
        <v>397769</v>
      </c>
    </row>
    <row r="149" spans="1:3" ht="20.100000000000001" customHeight="1" x14ac:dyDescent="0.25">
      <c r="A149" s="174">
        <v>29</v>
      </c>
      <c r="B149" s="176" t="s">
        <v>523</v>
      </c>
      <c r="C149" s="189">
        <f>data!C397</f>
        <v>2499813</v>
      </c>
    </row>
    <row r="150" spans="1:3" ht="20.100000000000001" customHeight="1" x14ac:dyDescent="0.25">
      <c r="A150" s="174">
        <v>30</v>
      </c>
      <c r="B150" s="176" t="s">
        <v>974</v>
      </c>
      <c r="C150" s="189">
        <f>data!C398</f>
        <v>1216627</v>
      </c>
    </row>
    <row r="151" spans="1:3" ht="20.100000000000001" customHeight="1" x14ac:dyDescent="0.25">
      <c r="A151" s="174">
        <v>31</v>
      </c>
      <c r="B151" s="176" t="s">
        <v>525</v>
      </c>
      <c r="C151" s="189">
        <f>data!C399</f>
        <v>1691532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975</v>
      </c>
      <c r="B153" s="193" t="s">
        <v>269</v>
      </c>
      <c r="C153" s="189">
        <f>data!C401</f>
        <v>0</v>
      </c>
    </row>
    <row r="154" spans="1:3" ht="20.100000000000001" customHeight="1" x14ac:dyDescent="0.25">
      <c r="A154" s="195" t="s">
        <v>976</v>
      </c>
      <c r="B154" s="193" t="s">
        <v>270</v>
      </c>
      <c r="C154" s="189">
        <f>data!C402</f>
        <v>0</v>
      </c>
    </row>
    <row r="155" spans="1:3" ht="20.100000000000001" customHeight="1" x14ac:dyDescent="0.25">
      <c r="A155" s="195" t="s">
        <v>977</v>
      </c>
      <c r="B155" s="193" t="s">
        <v>978</v>
      </c>
      <c r="C155" s="189">
        <f>data!C403</f>
        <v>0</v>
      </c>
    </row>
    <row r="156" spans="1:3" ht="20.100000000000001" customHeight="1" x14ac:dyDescent="0.25">
      <c r="A156" s="195" t="s">
        <v>979</v>
      </c>
      <c r="B156" s="193" t="s">
        <v>272</v>
      </c>
      <c r="C156" s="189">
        <f>data!C404</f>
        <v>0</v>
      </c>
    </row>
    <row r="157" spans="1:3" ht="20.100000000000001" customHeight="1" x14ac:dyDescent="0.25">
      <c r="A157" s="195" t="s">
        <v>980</v>
      </c>
      <c r="B157" s="193" t="s">
        <v>273</v>
      </c>
      <c r="C157" s="189">
        <f>data!C405</f>
        <v>0</v>
      </c>
    </row>
    <row r="158" spans="1:3" ht="20.100000000000001" customHeight="1" x14ac:dyDescent="0.25">
      <c r="A158" s="195" t="s">
        <v>981</v>
      </c>
      <c r="B158" s="193" t="s">
        <v>274</v>
      </c>
      <c r="C158" s="189">
        <f>data!C406</f>
        <v>0</v>
      </c>
    </row>
    <row r="159" spans="1:3" ht="20.100000000000001" customHeight="1" x14ac:dyDescent="0.25">
      <c r="A159" s="195" t="s">
        <v>982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983</v>
      </c>
      <c r="B160" s="193" t="s">
        <v>276</v>
      </c>
      <c r="C160" s="189">
        <f>data!C408</f>
        <v>2680672</v>
      </c>
    </row>
    <row r="161" spans="1:3" ht="20.100000000000001" customHeight="1" x14ac:dyDescent="0.25">
      <c r="A161" s="195" t="s">
        <v>984</v>
      </c>
      <c r="B161" s="193" t="s">
        <v>277</v>
      </c>
      <c r="C161" s="189">
        <f>data!C409</f>
        <v>1209166</v>
      </c>
    </row>
    <row r="162" spans="1:3" ht="20.100000000000001" customHeight="1" x14ac:dyDescent="0.25">
      <c r="A162" s="195" t="s">
        <v>985</v>
      </c>
      <c r="B162" s="193" t="s">
        <v>278</v>
      </c>
      <c r="C162" s="189">
        <f>data!C410</f>
        <v>298698</v>
      </c>
    </row>
    <row r="163" spans="1:3" ht="20.100000000000001" customHeight="1" x14ac:dyDescent="0.25">
      <c r="A163" s="195" t="s">
        <v>986</v>
      </c>
      <c r="B163" s="193" t="s">
        <v>279</v>
      </c>
      <c r="C163" s="189">
        <f>data!C411</f>
        <v>470218</v>
      </c>
    </row>
    <row r="164" spans="1:3" ht="20.100000000000001" customHeight="1" x14ac:dyDescent="0.25">
      <c r="A164" s="195" t="s">
        <v>987</v>
      </c>
      <c r="B164" s="193" t="s">
        <v>280</v>
      </c>
      <c r="C164" s="189">
        <f>data!C412</f>
        <v>0</v>
      </c>
    </row>
    <row r="165" spans="1:3" ht="20.100000000000001" customHeight="1" x14ac:dyDescent="0.25">
      <c r="A165" s="195" t="s">
        <v>988</v>
      </c>
      <c r="B165" s="193" t="s">
        <v>281</v>
      </c>
      <c r="C165" s="189">
        <f>data!C413</f>
        <v>0</v>
      </c>
    </row>
    <row r="166" spans="1:3" ht="20.100000000000001" customHeight="1" x14ac:dyDescent="0.25">
      <c r="A166" s="195" t="s">
        <v>989</v>
      </c>
      <c r="B166" s="193" t="s">
        <v>990</v>
      </c>
      <c r="C166" s="189">
        <f>data!C414</f>
        <v>846168</v>
      </c>
    </row>
    <row r="167" spans="1:3" ht="20.100000000000001" customHeight="1" x14ac:dyDescent="0.25">
      <c r="A167" s="174">
        <v>34</v>
      </c>
      <c r="B167" s="176" t="s">
        <v>991</v>
      </c>
      <c r="C167" s="189">
        <f>data!D416</f>
        <v>137149524</v>
      </c>
    </row>
    <row r="168" spans="1:3" ht="20.100000000000001" customHeight="1" x14ac:dyDescent="0.25">
      <c r="A168" s="174">
        <v>35</v>
      </c>
      <c r="B168" s="176" t="s">
        <v>992</v>
      </c>
      <c r="C168" s="189">
        <f>data!D417</f>
        <v>5112566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993</v>
      </c>
      <c r="C170" s="189">
        <f>data!D420</f>
        <v>2176581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994</v>
      </c>
      <c r="C172" s="176">
        <f>data!D421</f>
        <v>7289147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995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996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997</v>
      </c>
      <c r="C177" s="189">
        <f>data!D424</f>
        <v>7289147</v>
      </c>
    </row>
    <row r="178" spans="1:3" ht="20.100000000000001" customHeight="1" x14ac:dyDescent="0.25">
      <c r="A178" s="179">
        <v>45</v>
      </c>
      <c r="B178" s="178" t="s">
        <v>998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 r:id="rId1"/>
  <headerFooter alignWithMargins="0"/>
  <rowBreaks count="3" manualBreakCount="3">
    <brk id="52" max="1048575" man="1"/>
    <brk id="104" max="1048575" man="1"/>
    <brk id="139" max="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253" zoomScale="65" workbookViewId="0">
      <selection activeCell="P368" sqref="P368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999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1000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Kittitas Valley Healthcare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1001</v>
      </c>
      <c r="C6" s="243" t="s">
        <v>117</v>
      </c>
      <c r="D6" s="244" t="s">
        <v>1002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1003</v>
      </c>
      <c r="E7" s="244" t="s">
        <v>189</v>
      </c>
      <c r="F7" s="244" t="s">
        <v>1004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1005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454</v>
      </c>
      <c r="D9" s="238">
        <f>data!D59</f>
        <v>0</v>
      </c>
      <c r="E9" s="238">
        <f>data!E59</f>
        <v>2785</v>
      </c>
      <c r="F9" s="238">
        <f>data!F59</f>
        <v>0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15.68</v>
      </c>
      <c r="D10" s="245">
        <f>data!D60</f>
        <v>0</v>
      </c>
      <c r="E10" s="245">
        <f>data!E60</f>
        <v>15.74</v>
      </c>
      <c r="F10" s="245">
        <f>data!F60</f>
        <v>0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1669038</v>
      </c>
      <c r="D11" s="238">
        <f>data!D61</f>
        <v>0</v>
      </c>
      <c r="E11" s="238">
        <f>data!E61</f>
        <v>1509727</v>
      </c>
      <c r="F11" s="238">
        <f>data!F61</f>
        <v>0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420880</v>
      </c>
      <c r="D12" s="238">
        <f>data!D62</f>
        <v>0</v>
      </c>
      <c r="E12" s="238">
        <f>data!E62</f>
        <v>380706</v>
      </c>
      <c r="F12" s="238">
        <f>data!F62</f>
        <v>0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30755</v>
      </c>
      <c r="D13" s="238">
        <f>data!D63</f>
        <v>0</v>
      </c>
      <c r="E13" s="238">
        <f>data!E63</f>
        <v>598272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102120</v>
      </c>
      <c r="D14" s="238">
        <f>data!D64</f>
        <v>0</v>
      </c>
      <c r="E14" s="238">
        <f>data!E64</f>
        <v>129964</v>
      </c>
      <c r="F14" s="238">
        <f>data!F64</f>
        <v>0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520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521</v>
      </c>
      <c r="C16" s="238">
        <f>data!C66</f>
        <v>336558</v>
      </c>
      <c r="D16" s="238">
        <f>data!D66</f>
        <v>0</v>
      </c>
      <c r="E16" s="238">
        <f>data!E66</f>
        <v>625268</v>
      </c>
      <c r="F16" s="238">
        <f>data!F66</f>
        <v>0</v>
      </c>
      <c r="G16" s="238">
        <f>data!G66</f>
        <v>0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161432</v>
      </c>
      <c r="D17" s="238">
        <f>data!D67</f>
        <v>0</v>
      </c>
      <c r="E17" s="238">
        <f>data!E67</f>
        <v>465240</v>
      </c>
      <c r="F17" s="238">
        <f>data!F67</f>
        <v>0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1006</v>
      </c>
      <c r="C18" s="238">
        <f>data!C68</f>
        <v>0</v>
      </c>
      <c r="D18" s="238">
        <f>data!D68</f>
        <v>0</v>
      </c>
      <c r="E18" s="238">
        <f>data!E68</f>
        <v>0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1007</v>
      </c>
      <c r="C19" s="238">
        <f>data!C69</f>
        <v>397871</v>
      </c>
      <c r="D19" s="238">
        <f>data!D69</f>
        <v>0</v>
      </c>
      <c r="E19" s="238">
        <f>data!E69</f>
        <v>65407</v>
      </c>
      <c r="F19" s="238">
        <f>data!F69</f>
        <v>0</v>
      </c>
      <c r="G19" s="238">
        <f>data!G69</f>
        <v>0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-1090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1008</v>
      </c>
      <c r="C21" s="238">
        <f>data!C85</f>
        <v>3118654</v>
      </c>
      <c r="D21" s="238">
        <f>data!D85</f>
        <v>0</v>
      </c>
      <c r="E21" s="238">
        <f>data!E85</f>
        <v>3773494</v>
      </c>
      <c r="F21" s="238">
        <f>data!F85</f>
        <v>0</v>
      </c>
      <c r="G21" s="238">
        <f>data!G85</f>
        <v>0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1009</v>
      </c>
      <c r="C23" s="246">
        <f>+data!M668</f>
        <v>1263714</v>
      </c>
      <c r="D23" s="246">
        <f>+data!M669</f>
        <v>0</v>
      </c>
      <c r="E23" s="246">
        <f>+data!M670</f>
        <v>2580062</v>
      </c>
      <c r="F23" s="246">
        <f>+data!M671</f>
        <v>0</v>
      </c>
      <c r="G23" s="246">
        <f>+data!M672</f>
        <v>0</v>
      </c>
      <c r="H23" s="246">
        <f>+data!M673</f>
        <v>0</v>
      </c>
      <c r="I23" s="246">
        <f>+data!M674</f>
        <v>0</v>
      </c>
    </row>
    <row r="24" spans="1:9" ht="20.100000000000001" customHeight="1" x14ac:dyDescent="0.2">
      <c r="A24" s="230">
        <v>19</v>
      </c>
      <c r="B24" s="246" t="s">
        <v>1010</v>
      </c>
      <c r="C24" s="238">
        <f>data!C87</f>
        <v>1622340</v>
      </c>
      <c r="D24" s="238">
        <f>data!D87</f>
        <v>0</v>
      </c>
      <c r="E24" s="238">
        <f>data!E87</f>
        <v>6385254</v>
      </c>
      <c r="F24" s="238">
        <f>data!F87</f>
        <v>0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1011</v>
      </c>
      <c r="C25" s="238">
        <f>data!C88</f>
        <v>0</v>
      </c>
      <c r="D25" s="238">
        <f>data!D88</f>
        <v>0</v>
      </c>
      <c r="E25" s="238">
        <f>data!E88</f>
        <v>423873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1012</v>
      </c>
      <c r="C26" s="238">
        <f>data!C89</f>
        <v>1622340</v>
      </c>
      <c r="D26" s="238">
        <f>data!D89</f>
        <v>0</v>
      </c>
      <c r="E26" s="238">
        <f>data!E89</f>
        <v>6809127</v>
      </c>
      <c r="F26" s="238">
        <f>data!F89</f>
        <v>0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1013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1014</v>
      </c>
      <c r="C28" s="238">
        <f>data!C90</f>
        <v>2897</v>
      </c>
      <c r="D28" s="238">
        <f>data!D90</f>
        <v>0</v>
      </c>
      <c r="E28" s="238">
        <f>data!E90</f>
        <v>8349</v>
      </c>
      <c r="F28" s="238">
        <f>data!F90</f>
        <v>0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1015</v>
      </c>
      <c r="C29" s="238">
        <f>data!C91</f>
        <v>2329</v>
      </c>
      <c r="D29" s="238">
        <f>data!D91</f>
        <v>0</v>
      </c>
      <c r="E29" s="238">
        <f>data!E91</f>
        <v>6521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1016</v>
      </c>
      <c r="C30" s="238">
        <f>data!C92</f>
        <v>2239</v>
      </c>
      <c r="D30" s="238">
        <f>data!D92</f>
        <v>0</v>
      </c>
      <c r="E30" s="238">
        <f>data!E92</f>
        <v>6457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1017</v>
      </c>
      <c r="C31" s="238">
        <f>data!C93</f>
        <v>22773</v>
      </c>
      <c r="D31" s="238">
        <f>data!D93</f>
        <v>0</v>
      </c>
      <c r="E31" s="238">
        <f>data!E93</f>
        <v>62473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15.64</v>
      </c>
      <c r="D32" s="245">
        <f>data!D94</f>
        <v>0</v>
      </c>
      <c r="E32" s="245">
        <f>data!E94</f>
        <v>15.3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999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1018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Kittitas Valley Healthcare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1001</v>
      </c>
      <c r="C38" s="244"/>
      <c r="D38" s="244" t="s">
        <v>125</v>
      </c>
      <c r="E38" s="244" t="s">
        <v>126</v>
      </c>
      <c r="F38" s="244" t="s">
        <v>1019</v>
      </c>
      <c r="G38" s="244" t="s">
        <v>128</v>
      </c>
      <c r="H38" s="244" t="s">
        <v>1020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1005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362</v>
      </c>
      <c r="D41" s="238">
        <f>data!K59</f>
        <v>0</v>
      </c>
      <c r="E41" s="238">
        <f>data!L59</f>
        <v>136</v>
      </c>
      <c r="F41" s="238">
        <f>data!M59</f>
        <v>0</v>
      </c>
      <c r="G41" s="238">
        <f>data!N59</f>
        <v>0</v>
      </c>
      <c r="H41" s="238">
        <f>data!O59</f>
        <v>219</v>
      </c>
      <c r="I41" s="238">
        <f>data!P59</f>
        <v>132227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9.2200000000000006</v>
      </c>
      <c r="D42" s="245">
        <f>data!K60</f>
        <v>0</v>
      </c>
      <c r="E42" s="245">
        <f>data!L60</f>
        <v>0.77</v>
      </c>
      <c r="F42" s="245">
        <f>data!M60</f>
        <v>0</v>
      </c>
      <c r="G42" s="245">
        <f>data!N60</f>
        <v>0</v>
      </c>
      <c r="H42" s="245">
        <f>data!O60</f>
        <v>7.35</v>
      </c>
      <c r="I42" s="245">
        <f>data!P60</f>
        <v>14.41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1077009</v>
      </c>
      <c r="D43" s="238">
        <f>data!K61</f>
        <v>0</v>
      </c>
      <c r="E43" s="238">
        <f>data!L61</f>
        <v>73725</v>
      </c>
      <c r="F43" s="238">
        <f>data!M61</f>
        <v>0</v>
      </c>
      <c r="G43" s="238">
        <f>data!N61</f>
        <v>0</v>
      </c>
      <c r="H43" s="238">
        <f>data!O61</f>
        <v>858762</v>
      </c>
      <c r="I43" s="238">
        <f>data!P61</f>
        <v>1229016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271588</v>
      </c>
      <c r="D44" s="238">
        <f>data!K62</f>
        <v>0</v>
      </c>
      <c r="E44" s="238">
        <f>data!L62</f>
        <v>18591</v>
      </c>
      <c r="F44" s="238">
        <f>data!M62</f>
        <v>0</v>
      </c>
      <c r="G44" s="238">
        <f>data!N62</f>
        <v>0</v>
      </c>
      <c r="H44" s="238">
        <f>data!O62</f>
        <v>216553</v>
      </c>
      <c r="I44" s="238">
        <f>data!P62</f>
        <v>309920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29215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0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86559</v>
      </c>
      <c r="D46" s="238">
        <f>data!K64</f>
        <v>0</v>
      </c>
      <c r="E46" s="238">
        <f>data!L64</f>
        <v>6347</v>
      </c>
      <c r="F46" s="238">
        <f>data!M64</f>
        <v>0</v>
      </c>
      <c r="G46" s="238">
        <f>data!N64</f>
        <v>0</v>
      </c>
      <c r="H46" s="238">
        <f>data!O64</f>
        <v>69019</v>
      </c>
      <c r="I46" s="238">
        <f>data!P64</f>
        <v>4575758</v>
      </c>
    </row>
    <row r="47" spans="1:9" ht="20.100000000000001" customHeight="1" x14ac:dyDescent="0.2">
      <c r="A47" s="230">
        <v>10</v>
      </c>
      <c r="B47" s="238" t="s">
        <v>520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3069</v>
      </c>
    </row>
    <row r="48" spans="1:9" ht="20.100000000000001" customHeight="1" x14ac:dyDescent="0.2">
      <c r="A48" s="230">
        <v>11</v>
      </c>
      <c r="B48" s="238" t="s">
        <v>521</v>
      </c>
      <c r="C48" s="238">
        <f>data!J66</f>
        <v>224958</v>
      </c>
      <c r="D48" s="238">
        <f>data!K66</f>
        <v>0</v>
      </c>
      <c r="E48" s="238">
        <f>data!L66</f>
        <v>30534</v>
      </c>
      <c r="F48" s="238">
        <f>data!M66</f>
        <v>0</v>
      </c>
      <c r="G48" s="238">
        <f>data!N66</f>
        <v>0</v>
      </c>
      <c r="H48" s="238">
        <f>data!O66</f>
        <v>179372</v>
      </c>
      <c r="I48" s="238">
        <f>data!P66</f>
        <v>260448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14042</v>
      </c>
      <c r="D49" s="238">
        <f>data!K67</f>
        <v>0</v>
      </c>
      <c r="E49" s="238">
        <f>data!L67</f>
        <v>22735</v>
      </c>
      <c r="F49" s="238">
        <f>data!M67</f>
        <v>0</v>
      </c>
      <c r="G49" s="238">
        <f>data!N67</f>
        <v>0</v>
      </c>
      <c r="H49" s="238">
        <f>data!O67</f>
        <v>159482</v>
      </c>
      <c r="I49" s="238">
        <f>data!P67</f>
        <v>702902</v>
      </c>
    </row>
    <row r="50" spans="1:11" ht="20.100000000000001" customHeight="1" x14ac:dyDescent="0.2">
      <c r="A50" s="230">
        <v>13</v>
      </c>
      <c r="B50" s="238" t="s">
        <v>1006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17462</v>
      </c>
    </row>
    <row r="51" spans="1:11" ht="20.100000000000001" customHeight="1" x14ac:dyDescent="0.2">
      <c r="A51" s="230">
        <v>14</v>
      </c>
      <c r="B51" s="238" t="s">
        <v>1007</v>
      </c>
      <c r="C51" s="238">
        <f>data!J69</f>
        <v>8592</v>
      </c>
      <c r="D51" s="238">
        <f>data!K69</f>
        <v>0</v>
      </c>
      <c r="E51" s="238">
        <f>data!L69</f>
        <v>2028</v>
      </c>
      <c r="F51" s="238">
        <f>data!M69</f>
        <v>0</v>
      </c>
      <c r="G51" s="238">
        <f>data!N69</f>
        <v>0</v>
      </c>
      <c r="H51" s="238">
        <f>data!O69</f>
        <v>14661</v>
      </c>
      <c r="I51" s="238">
        <f>data!P69</f>
        <v>219442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-2823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1008</v>
      </c>
      <c r="C53" s="238">
        <f>data!J85</f>
        <v>1682748</v>
      </c>
      <c r="D53" s="238">
        <f>data!K85</f>
        <v>0</v>
      </c>
      <c r="E53" s="238">
        <f>data!L85</f>
        <v>183175</v>
      </c>
      <c r="F53" s="238">
        <f>data!M85</f>
        <v>0</v>
      </c>
      <c r="G53" s="238">
        <f>data!N85</f>
        <v>0</v>
      </c>
      <c r="H53" s="238">
        <f>data!O85</f>
        <v>1495026</v>
      </c>
      <c r="I53" s="238">
        <f>data!P85</f>
        <v>7318017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1009</v>
      </c>
      <c r="C55" s="246">
        <f>+data!M675</f>
        <v>429234</v>
      </c>
      <c r="D55" s="246">
        <f>+data!M676</f>
        <v>0</v>
      </c>
      <c r="E55" s="246">
        <f>+data!M677</f>
        <v>125968</v>
      </c>
      <c r="F55" s="246">
        <f>+data!M692</f>
        <v>0</v>
      </c>
      <c r="G55" s="246">
        <v>0</v>
      </c>
      <c r="H55" s="246">
        <f>+data!M680</f>
        <v>839694</v>
      </c>
      <c r="I55" s="246">
        <f>+data!M681</f>
        <v>4486963</v>
      </c>
    </row>
    <row r="56" spans="1:11" ht="20.100000000000001" customHeight="1" x14ac:dyDescent="0.2">
      <c r="A56" s="230">
        <v>19</v>
      </c>
      <c r="B56" s="246" t="s">
        <v>1010</v>
      </c>
      <c r="C56" s="238">
        <f>data!J87</f>
        <v>647775</v>
      </c>
      <c r="D56" s="238">
        <f>data!K87</f>
        <v>0</v>
      </c>
      <c r="E56" s="238">
        <f>data!L87</f>
        <v>311811</v>
      </c>
      <c r="F56" s="238">
        <f>data!M87</f>
        <v>0</v>
      </c>
      <c r="G56" s="238">
        <f>data!N87</f>
        <v>0</v>
      </c>
      <c r="H56" s="238">
        <f>data!O87</f>
        <v>1328275</v>
      </c>
      <c r="I56" s="238">
        <f>data!P87</f>
        <v>3709792</v>
      </c>
    </row>
    <row r="57" spans="1:11" ht="20.100000000000001" customHeight="1" x14ac:dyDescent="0.2">
      <c r="A57" s="230">
        <v>20</v>
      </c>
      <c r="B57" s="246" t="s">
        <v>1011</v>
      </c>
      <c r="C57" s="238">
        <f>data!J88</f>
        <v>0</v>
      </c>
      <c r="D57" s="238">
        <f>data!K88</f>
        <v>0</v>
      </c>
      <c r="E57" s="238">
        <f>data!L88</f>
        <v>20699</v>
      </c>
      <c r="F57" s="238">
        <f>data!M88</f>
        <v>0</v>
      </c>
      <c r="G57" s="238">
        <f>data!N88</f>
        <v>0</v>
      </c>
      <c r="H57" s="238">
        <f>data!O88</f>
        <v>476535</v>
      </c>
      <c r="I57" s="238">
        <f>data!P88</f>
        <v>28568536</v>
      </c>
    </row>
    <row r="58" spans="1:11" ht="20.100000000000001" customHeight="1" x14ac:dyDescent="0.2">
      <c r="A58" s="230">
        <v>21</v>
      </c>
      <c r="B58" s="246" t="s">
        <v>1012</v>
      </c>
      <c r="C58" s="238">
        <f>data!J89</f>
        <v>647775</v>
      </c>
      <c r="D58" s="238">
        <f>data!K89</f>
        <v>0</v>
      </c>
      <c r="E58" s="238">
        <f>data!L89</f>
        <v>332510</v>
      </c>
      <c r="F58" s="238">
        <f>data!M89</f>
        <v>0</v>
      </c>
      <c r="G58" s="238">
        <f>data!N89</f>
        <v>0</v>
      </c>
      <c r="H58" s="238">
        <f>data!O89</f>
        <v>1804810</v>
      </c>
      <c r="I58" s="238">
        <f>data!P89</f>
        <v>32278328</v>
      </c>
    </row>
    <row r="59" spans="1:11" ht="20.100000000000001" customHeight="1" x14ac:dyDescent="0.2">
      <c r="A59" s="230" t="s">
        <v>1013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1014</v>
      </c>
      <c r="C60" s="238">
        <f>data!J90</f>
        <v>252</v>
      </c>
      <c r="D60" s="238">
        <f>data!K90</f>
        <v>0</v>
      </c>
      <c r="E60" s="238">
        <f>data!L90</f>
        <v>408</v>
      </c>
      <c r="F60" s="238">
        <f>data!M90</f>
        <v>0</v>
      </c>
      <c r="G60" s="238">
        <f>data!N90</f>
        <v>0</v>
      </c>
      <c r="H60" s="238">
        <f>data!O90</f>
        <v>2862</v>
      </c>
      <c r="I60" s="238">
        <f>data!P90</f>
        <v>12614</v>
      </c>
      <c r="K60" s="249"/>
    </row>
    <row r="61" spans="1:11" ht="20.100000000000001" customHeight="1" x14ac:dyDescent="0.2">
      <c r="A61" s="230">
        <v>23</v>
      </c>
      <c r="B61" s="238" t="s">
        <v>1015</v>
      </c>
      <c r="C61" s="238">
        <f>data!J91</f>
        <v>0</v>
      </c>
      <c r="D61" s="238">
        <f>data!K91</f>
        <v>0</v>
      </c>
      <c r="E61" s="238">
        <f>data!L91</f>
        <v>318</v>
      </c>
      <c r="F61" s="238">
        <f>data!M91</f>
        <v>0</v>
      </c>
      <c r="G61" s="238">
        <f>data!N91</f>
        <v>0</v>
      </c>
      <c r="H61" s="238">
        <f>data!O91</f>
        <v>1724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1016</v>
      </c>
      <c r="C62" s="238">
        <f>data!J92</f>
        <v>197</v>
      </c>
      <c r="D62" s="238">
        <f>data!K92</f>
        <v>0</v>
      </c>
      <c r="E62" s="238">
        <f>data!L92</f>
        <v>315</v>
      </c>
      <c r="F62" s="238">
        <f>data!M92</f>
        <v>0</v>
      </c>
      <c r="G62" s="238">
        <f>data!N92</f>
        <v>0</v>
      </c>
      <c r="H62" s="238">
        <f>data!O92</f>
        <v>2213</v>
      </c>
      <c r="I62" s="238">
        <f>data!P92</f>
        <v>9752</v>
      </c>
    </row>
    <row r="63" spans="1:11" ht="20.100000000000001" customHeight="1" x14ac:dyDescent="0.2">
      <c r="A63" s="230">
        <v>25</v>
      </c>
      <c r="B63" s="238" t="s">
        <v>1017</v>
      </c>
      <c r="C63" s="238">
        <f>data!J93</f>
        <v>5563</v>
      </c>
      <c r="D63" s="238">
        <f>data!K93</f>
        <v>0</v>
      </c>
      <c r="E63" s="238">
        <f>data!L93</f>
        <v>3051</v>
      </c>
      <c r="F63" s="238">
        <f>data!M93</f>
        <v>0</v>
      </c>
      <c r="G63" s="238">
        <f>data!N93</f>
        <v>0</v>
      </c>
      <c r="H63" s="238">
        <f>data!O93</f>
        <v>6977</v>
      </c>
      <c r="I63" s="238">
        <f>data!P93</f>
        <v>81340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8.44</v>
      </c>
      <c r="D64" s="245">
        <f>data!K94</f>
        <v>0</v>
      </c>
      <c r="E64" s="245">
        <f>data!L94</f>
        <v>0.75</v>
      </c>
      <c r="F64" s="245">
        <f>data!M94</f>
        <v>0</v>
      </c>
      <c r="G64" s="245">
        <f>data!N94</f>
        <v>0</v>
      </c>
      <c r="H64" s="245">
        <f>data!O94</f>
        <v>6.73</v>
      </c>
      <c r="I64" s="245">
        <f>data!P94</f>
        <v>7.56</v>
      </c>
    </row>
    <row r="65" spans="1:9" ht="20.100000000000001" customHeight="1" x14ac:dyDescent="0.2">
      <c r="A65" s="231" t="s">
        <v>999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1021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Kittitas Valley Healthcare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1001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1022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1005</v>
      </c>
      <c r="C72" s="240" t="s">
        <v>1023</v>
      </c>
      <c r="D72" s="239" t="s">
        <v>1024</v>
      </c>
      <c r="E72" s="250"/>
      <c r="F72" s="250"/>
      <c r="G72" s="239" t="s">
        <v>1025</v>
      </c>
      <c r="H72" s="239" t="s">
        <v>1025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132227</v>
      </c>
      <c r="D73" s="246">
        <f>data!R59</f>
        <v>0</v>
      </c>
      <c r="E73" s="250"/>
      <c r="F73" s="250"/>
      <c r="G73" s="238">
        <f>data!U59</f>
        <v>276837</v>
      </c>
      <c r="H73" s="238">
        <f>data!V59</f>
        <v>0</v>
      </c>
      <c r="I73" s="238">
        <f>data!W59</f>
        <v>2735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24.02</v>
      </c>
      <c r="D74" s="245">
        <f>data!R60</f>
        <v>0</v>
      </c>
      <c r="E74" s="245">
        <f>data!S60</f>
        <v>6.09</v>
      </c>
      <c r="F74" s="245">
        <f>data!T60</f>
        <v>0</v>
      </c>
      <c r="G74" s="245">
        <f>data!U60</f>
        <v>30.05</v>
      </c>
      <c r="H74" s="245">
        <f>data!V60</f>
        <v>0</v>
      </c>
      <c r="I74" s="245">
        <f>data!W60</f>
        <v>2.95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2823523</v>
      </c>
      <c r="D75" s="238">
        <f>data!R61</f>
        <v>0</v>
      </c>
      <c r="E75" s="238">
        <f>data!S61</f>
        <v>370470</v>
      </c>
      <c r="F75" s="238">
        <f>data!T61</f>
        <v>0</v>
      </c>
      <c r="G75" s="238">
        <f>data!U61</f>
        <v>2263917</v>
      </c>
      <c r="H75" s="238">
        <f>data!V61</f>
        <v>0</v>
      </c>
      <c r="I75" s="238">
        <f>data!W61</f>
        <v>366413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712005</v>
      </c>
      <c r="D76" s="238">
        <f>data!R62</f>
        <v>0</v>
      </c>
      <c r="E76" s="238">
        <f>data!S62</f>
        <v>93421</v>
      </c>
      <c r="F76" s="238">
        <f>data!T62</f>
        <v>0</v>
      </c>
      <c r="G76" s="238">
        <f>data!U62</f>
        <v>570890</v>
      </c>
      <c r="H76" s="238">
        <f>data!V62</f>
        <v>0</v>
      </c>
      <c r="I76" s="238">
        <f>data!W62</f>
        <v>92398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1215968</v>
      </c>
      <c r="D77" s="238">
        <f>data!R63</f>
        <v>0</v>
      </c>
      <c r="E77" s="238">
        <f>data!S63</f>
        <v>0</v>
      </c>
      <c r="F77" s="238">
        <f>data!T63</f>
        <v>0</v>
      </c>
      <c r="G77" s="238">
        <f>data!U63</f>
        <v>0</v>
      </c>
      <c r="H77" s="238">
        <f>data!V63</f>
        <v>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523123</v>
      </c>
      <c r="D78" s="238">
        <f>data!R64</f>
        <v>0</v>
      </c>
      <c r="E78" s="238">
        <f>data!S64</f>
        <v>211295</v>
      </c>
      <c r="F78" s="238">
        <f>data!T64</f>
        <v>0</v>
      </c>
      <c r="G78" s="238">
        <f>data!U64</f>
        <v>1789281</v>
      </c>
      <c r="H78" s="238">
        <f>data!V64</f>
        <v>0</v>
      </c>
      <c r="I78" s="238">
        <f>data!W64</f>
        <v>12678</v>
      </c>
    </row>
    <row r="79" spans="1:9" ht="20.100000000000001" customHeight="1" x14ac:dyDescent="0.2">
      <c r="A79" s="230">
        <v>10</v>
      </c>
      <c r="B79" s="238" t="s">
        <v>520</v>
      </c>
      <c r="C79" s="238">
        <f>data!Q65</f>
        <v>3476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521</v>
      </c>
      <c r="C80" s="238">
        <f>data!Q66</f>
        <v>9134</v>
      </c>
      <c r="D80" s="238">
        <f>data!R66</f>
        <v>0</v>
      </c>
      <c r="E80" s="238">
        <f>data!S66</f>
        <v>9453</v>
      </c>
      <c r="F80" s="238">
        <f>data!T66</f>
        <v>0</v>
      </c>
      <c r="G80" s="238">
        <f>data!U66</f>
        <v>877297</v>
      </c>
      <c r="H80" s="238">
        <f>data!V66</f>
        <v>0</v>
      </c>
      <c r="I80" s="238">
        <f>data!W66</f>
        <v>0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99133</v>
      </c>
      <c r="D81" s="238">
        <f>data!R67</f>
        <v>0</v>
      </c>
      <c r="E81" s="238">
        <f>data!S67</f>
        <v>0</v>
      </c>
      <c r="F81" s="238">
        <f>data!T67</f>
        <v>0</v>
      </c>
      <c r="G81" s="238">
        <f>data!U67</f>
        <v>225125</v>
      </c>
      <c r="H81" s="238">
        <f>data!V67</f>
        <v>0</v>
      </c>
      <c r="I81" s="238">
        <f>data!W67</f>
        <v>30370</v>
      </c>
    </row>
    <row r="82" spans="1:9" ht="20.100000000000001" customHeight="1" x14ac:dyDescent="0.2">
      <c r="A82" s="230">
        <v>13</v>
      </c>
      <c r="B82" s="238" t="s">
        <v>1006</v>
      </c>
      <c r="C82" s="238">
        <f>data!Q68</f>
        <v>851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166</v>
      </c>
      <c r="H82" s="238">
        <f>data!V68</f>
        <v>0</v>
      </c>
      <c r="I82" s="238">
        <f>data!W68</f>
        <v>252000</v>
      </c>
    </row>
    <row r="83" spans="1:9" ht="20.100000000000001" customHeight="1" x14ac:dyDescent="0.2">
      <c r="A83" s="230">
        <v>14</v>
      </c>
      <c r="B83" s="238" t="s">
        <v>1007</v>
      </c>
      <c r="C83" s="238">
        <f>data!Q69</f>
        <v>6943</v>
      </c>
      <c r="D83" s="238">
        <f>data!R69</f>
        <v>0</v>
      </c>
      <c r="E83" s="238">
        <f>data!S69</f>
        <v>30028</v>
      </c>
      <c r="F83" s="238">
        <f>data!T69</f>
        <v>0</v>
      </c>
      <c r="G83" s="238">
        <f>data!U69</f>
        <v>257798</v>
      </c>
      <c r="H83" s="238">
        <f>data!V69</f>
        <v>0</v>
      </c>
      <c r="I83" s="238">
        <f>data!W69</f>
        <v>1319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-56269</v>
      </c>
      <c r="F84" s="238">
        <f>-data!T84</f>
        <v>0</v>
      </c>
      <c r="G84" s="238">
        <f>-data!U84</f>
        <v>-870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1008</v>
      </c>
      <c r="C85" s="238">
        <f>data!Q85</f>
        <v>5394156</v>
      </c>
      <c r="D85" s="238">
        <f>data!R85</f>
        <v>0</v>
      </c>
      <c r="E85" s="238">
        <f>data!S85</f>
        <v>658398</v>
      </c>
      <c r="F85" s="238">
        <f>data!T85</f>
        <v>0</v>
      </c>
      <c r="G85" s="238">
        <f>data!U85</f>
        <v>5983604</v>
      </c>
      <c r="H85" s="238">
        <f>data!V85</f>
        <v>0</v>
      </c>
      <c r="I85" s="238">
        <f>data!W85</f>
        <v>755178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1009</v>
      </c>
      <c r="C87" s="246">
        <f>+data!M682</f>
        <v>1434267</v>
      </c>
      <c r="D87" s="246">
        <f>+data!M683</f>
        <v>0</v>
      </c>
      <c r="E87" s="246">
        <f>+data!M684</f>
        <v>830024</v>
      </c>
      <c r="F87" s="246">
        <f>+data!M685</f>
        <v>0</v>
      </c>
      <c r="G87" s="246">
        <f>+data!M686</f>
        <v>2827904</v>
      </c>
      <c r="H87" s="246">
        <f>+data!M687</f>
        <v>0</v>
      </c>
      <c r="I87" s="246">
        <f>+data!M688</f>
        <v>907990</v>
      </c>
    </row>
    <row r="88" spans="1:9" ht="20.100000000000001" customHeight="1" x14ac:dyDescent="0.2">
      <c r="A88" s="230">
        <v>19</v>
      </c>
      <c r="B88" s="246" t="s">
        <v>1010</v>
      </c>
      <c r="C88" s="238">
        <f>data!Q87</f>
        <v>282161</v>
      </c>
      <c r="D88" s="238">
        <f>data!R87</f>
        <v>0</v>
      </c>
      <c r="E88" s="238">
        <f>data!S87</f>
        <v>1680491</v>
      </c>
      <c r="F88" s="238">
        <f>data!T87</f>
        <v>0</v>
      </c>
      <c r="G88" s="238">
        <f>data!U87</f>
        <v>1958401</v>
      </c>
      <c r="H88" s="238">
        <f>data!V87</f>
        <v>0</v>
      </c>
      <c r="I88" s="238">
        <f>data!W87</f>
        <v>198870</v>
      </c>
    </row>
    <row r="89" spans="1:9" ht="20.100000000000001" customHeight="1" x14ac:dyDescent="0.2">
      <c r="A89" s="230">
        <v>20</v>
      </c>
      <c r="B89" s="246" t="s">
        <v>1011</v>
      </c>
      <c r="C89" s="238">
        <f>data!Q88</f>
        <v>4632999</v>
      </c>
      <c r="D89" s="238">
        <f>data!R88</f>
        <v>0</v>
      </c>
      <c r="E89" s="238">
        <f>data!S88</f>
        <v>8662654</v>
      </c>
      <c r="F89" s="238">
        <f>data!T88</f>
        <v>0</v>
      </c>
      <c r="G89" s="238">
        <f>data!U88</f>
        <v>24082304</v>
      </c>
      <c r="H89" s="238">
        <f>data!V88</f>
        <v>0</v>
      </c>
      <c r="I89" s="238">
        <f>data!W88</f>
        <v>10951994</v>
      </c>
    </row>
    <row r="90" spans="1:9" ht="20.100000000000001" customHeight="1" x14ac:dyDescent="0.2">
      <c r="A90" s="230">
        <v>21</v>
      </c>
      <c r="B90" s="246" t="s">
        <v>1012</v>
      </c>
      <c r="C90" s="238">
        <f>data!Q89</f>
        <v>4915160</v>
      </c>
      <c r="D90" s="238">
        <f>data!R89</f>
        <v>0</v>
      </c>
      <c r="E90" s="238">
        <f>data!S89</f>
        <v>10343145</v>
      </c>
      <c r="F90" s="238">
        <f>data!T89</f>
        <v>0</v>
      </c>
      <c r="G90" s="238">
        <f>data!U89</f>
        <v>26040705</v>
      </c>
      <c r="H90" s="238">
        <f>data!V89</f>
        <v>0</v>
      </c>
      <c r="I90" s="238">
        <f>data!W89</f>
        <v>11150864</v>
      </c>
    </row>
    <row r="91" spans="1:9" ht="20.100000000000001" customHeight="1" x14ac:dyDescent="0.2">
      <c r="A91" s="230" t="s">
        <v>1013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1014</v>
      </c>
      <c r="C92" s="238">
        <f>data!Q90</f>
        <v>1779</v>
      </c>
      <c r="D92" s="238">
        <f>data!R90</f>
        <v>0</v>
      </c>
      <c r="E92" s="238">
        <f>data!S90</f>
        <v>0</v>
      </c>
      <c r="F92" s="238">
        <f>data!T90</f>
        <v>0</v>
      </c>
      <c r="G92" s="238">
        <f>data!U90</f>
        <v>4040</v>
      </c>
      <c r="H92" s="238">
        <f>data!V90</f>
        <v>0</v>
      </c>
      <c r="I92" s="238">
        <f>data!W90</f>
        <v>545</v>
      </c>
    </row>
    <row r="93" spans="1:9" ht="20.100000000000001" customHeight="1" x14ac:dyDescent="0.2">
      <c r="A93" s="230">
        <v>23</v>
      </c>
      <c r="B93" s="238" t="s">
        <v>1015</v>
      </c>
      <c r="C93" s="238">
        <f>data!Q91</f>
        <v>27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1016</v>
      </c>
      <c r="C94" s="238">
        <f>data!Q92</f>
        <v>1378</v>
      </c>
      <c r="D94" s="238">
        <f>data!R92</f>
        <v>0</v>
      </c>
      <c r="E94" s="238">
        <f>data!S92</f>
        <v>0</v>
      </c>
      <c r="F94" s="238">
        <f>data!T92</f>
        <v>0</v>
      </c>
      <c r="G94" s="238">
        <f>data!U92</f>
        <v>3122</v>
      </c>
      <c r="H94" s="238">
        <f>data!V92</f>
        <v>0</v>
      </c>
      <c r="I94" s="238">
        <f>data!W92</f>
        <v>421</v>
      </c>
    </row>
    <row r="95" spans="1:9" ht="20.100000000000001" customHeight="1" x14ac:dyDescent="0.2">
      <c r="A95" s="230">
        <v>25</v>
      </c>
      <c r="B95" s="238" t="s">
        <v>1017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933</v>
      </c>
      <c r="H95" s="238">
        <f>data!V93</f>
        <v>0</v>
      </c>
      <c r="I95" s="238">
        <f>data!W93</f>
        <v>5503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18.690000000000001</v>
      </c>
      <c r="D96" s="245">
        <f>data!R94</f>
        <v>0</v>
      </c>
      <c r="E96" s="245">
        <f>data!S94</f>
        <v>0.25</v>
      </c>
      <c r="F96" s="245">
        <f>data!T94</f>
        <v>0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999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1026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Kittitas Valley Healthcare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1001</v>
      </c>
      <c r="C102" s="244" t="s">
        <v>1027</v>
      </c>
      <c r="D102" s="244" t="s">
        <v>1028</v>
      </c>
      <c r="E102" s="244" t="s">
        <v>1028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1005</v>
      </c>
      <c r="C104" s="239" t="s">
        <v>250</v>
      </c>
      <c r="D104" s="240" t="s">
        <v>1029</v>
      </c>
      <c r="E104" s="240" t="s">
        <v>1029</v>
      </c>
      <c r="F104" s="240" t="s">
        <v>1029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7291</v>
      </c>
      <c r="D105" s="238">
        <f>data!Y59</f>
        <v>28142</v>
      </c>
      <c r="E105" s="238">
        <f>data!Z59</f>
        <v>0</v>
      </c>
      <c r="F105" s="238">
        <f>data!AA59</f>
        <v>0</v>
      </c>
      <c r="G105" s="250"/>
      <c r="H105" s="238">
        <f>data!AC59</f>
        <v>1365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11.12</v>
      </c>
      <c r="D106" s="245">
        <f>data!Y60</f>
        <v>13.02</v>
      </c>
      <c r="E106" s="245">
        <f>data!Z60</f>
        <v>0</v>
      </c>
      <c r="F106" s="245">
        <f>data!AA60</f>
        <v>0</v>
      </c>
      <c r="G106" s="245">
        <f>data!AB60</f>
        <v>18.39</v>
      </c>
      <c r="H106" s="245">
        <f>data!AC60</f>
        <v>8.61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1001470</v>
      </c>
      <c r="D107" s="238">
        <f>data!Y61</f>
        <v>1053012</v>
      </c>
      <c r="E107" s="238">
        <f>data!Z61</f>
        <v>0</v>
      </c>
      <c r="F107" s="238">
        <f>data!AA61</f>
        <v>0</v>
      </c>
      <c r="G107" s="238">
        <f>data!AB61</f>
        <v>2035889</v>
      </c>
      <c r="H107" s="238">
        <f>data!AC61</f>
        <v>859694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252540</v>
      </c>
      <c r="D108" s="238">
        <f>data!Y62</f>
        <v>265537</v>
      </c>
      <c r="E108" s="238">
        <f>data!Z62</f>
        <v>0</v>
      </c>
      <c r="F108" s="238">
        <f>data!AA62</f>
        <v>0</v>
      </c>
      <c r="G108" s="238">
        <f>data!AB62</f>
        <v>513388</v>
      </c>
      <c r="H108" s="238">
        <f>data!AC62</f>
        <v>216788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365849</v>
      </c>
      <c r="E109" s="238">
        <f>data!Z63</f>
        <v>0</v>
      </c>
      <c r="F109" s="238">
        <f>data!AA63</f>
        <v>0</v>
      </c>
      <c r="G109" s="238">
        <f>data!AB63</f>
        <v>0</v>
      </c>
      <c r="H109" s="238">
        <f>data!AC63</f>
        <v>16774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77208</v>
      </c>
      <c r="D110" s="238">
        <f>data!Y64</f>
        <v>93699</v>
      </c>
      <c r="E110" s="238">
        <f>data!Z64</f>
        <v>0</v>
      </c>
      <c r="F110" s="238">
        <f>data!AA64</f>
        <v>0</v>
      </c>
      <c r="G110" s="238">
        <f>data!AB64</f>
        <v>4627690</v>
      </c>
      <c r="H110" s="238">
        <f>data!AC64</f>
        <v>82520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520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521</v>
      </c>
      <c r="C112" s="238">
        <f>data!X66</f>
        <v>0</v>
      </c>
      <c r="D112" s="238">
        <f>data!Y66</f>
        <v>499137</v>
      </c>
      <c r="E112" s="238">
        <f>data!Z66</f>
        <v>0</v>
      </c>
      <c r="F112" s="238">
        <f>data!AA66</f>
        <v>0</v>
      </c>
      <c r="G112" s="238">
        <f>data!AB66</f>
        <v>266911</v>
      </c>
      <c r="H112" s="238">
        <f>data!AC66</f>
        <v>219010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80967</v>
      </c>
      <c r="D113" s="238">
        <f>data!Y67</f>
        <v>312556</v>
      </c>
      <c r="E113" s="238">
        <f>data!Z67</f>
        <v>0</v>
      </c>
      <c r="F113" s="238">
        <f>data!AA67</f>
        <v>0</v>
      </c>
      <c r="G113" s="238">
        <f>data!AB67</f>
        <v>64807</v>
      </c>
      <c r="H113" s="238">
        <f>data!AC67</f>
        <v>57507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1006</v>
      </c>
      <c r="C114" s="238">
        <f>data!X68</f>
        <v>0</v>
      </c>
      <c r="D114" s="238">
        <f>data!Y68</f>
        <v>0</v>
      </c>
      <c r="E114" s="238">
        <f>data!Z68</f>
        <v>0</v>
      </c>
      <c r="F114" s="238">
        <f>data!AA68</f>
        <v>0</v>
      </c>
      <c r="G114" s="238">
        <f>data!AB68</f>
        <v>76243</v>
      </c>
      <c r="H114" s="238">
        <f>data!AC68</f>
        <v>3297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1007</v>
      </c>
      <c r="C115" s="238">
        <f>data!X69</f>
        <v>2683</v>
      </c>
      <c r="D115" s="238">
        <f>data!Y69</f>
        <v>411442</v>
      </c>
      <c r="E115" s="238">
        <f>data!Z69</f>
        <v>0</v>
      </c>
      <c r="F115" s="238">
        <f>data!AA69</f>
        <v>0</v>
      </c>
      <c r="G115" s="238">
        <f>data!AB69</f>
        <v>4596</v>
      </c>
      <c r="H115" s="238">
        <f>data!AC69</f>
        <v>12796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-4553</v>
      </c>
      <c r="E116" s="238">
        <f>-data!Z84</f>
        <v>0</v>
      </c>
      <c r="F116" s="238">
        <f>-data!AA84</f>
        <v>0</v>
      </c>
      <c r="G116" s="238">
        <f>-data!AB84</f>
        <v>-9136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1008</v>
      </c>
      <c r="C117" s="238">
        <f>data!X85</f>
        <v>1414868</v>
      </c>
      <c r="D117" s="238">
        <f>data!Y85</f>
        <v>2996679</v>
      </c>
      <c r="E117" s="238">
        <f>data!Z85</f>
        <v>0</v>
      </c>
      <c r="F117" s="238">
        <f>data!AA85</f>
        <v>0</v>
      </c>
      <c r="G117" s="238">
        <f>data!AB85</f>
        <v>7580388</v>
      </c>
      <c r="H117" s="238">
        <f>data!AC85</f>
        <v>1468386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1009</v>
      </c>
      <c r="C119" s="246">
        <f>+data!M689</f>
        <v>2502604</v>
      </c>
      <c r="D119" s="246">
        <f>+data!M690</f>
        <v>1813260</v>
      </c>
      <c r="E119" s="246">
        <f>+data!M691</f>
        <v>0</v>
      </c>
      <c r="F119" s="246">
        <f>+data!M692</f>
        <v>0</v>
      </c>
      <c r="G119" s="246">
        <f>+data!M693</f>
        <v>2846891</v>
      </c>
      <c r="H119" s="246">
        <f>+data!M694</f>
        <v>706442</v>
      </c>
      <c r="I119" s="246">
        <f>+data!M695</f>
        <v>0</v>
      </c>
    </row>
    <row r="120" spans="1:9" ht="20.100000000000001" customHeight="1" x14ac:dyDescent="0.2">
      <c r="A120" s="230">
        <v>19</v>
      </c>
      <c r="B120" s="246" t="s">
        <v>1010</v>
      </c>
      <c r="C120" s="238">
        <f>data!X87</f>
        <v>1580212</v>
      </c>
      <c r="D120" s="238">
        <f>data!Y87</f>
        <v>431354</v>
      </c>
      <c r="E120" s="238">
        <f>data!Z87</f>
        <v>0</v>
      </c>
      <c r="F120" s="238">
        <f>data!AA87</f>
        <v>0</v>
      </c>
      <c r="G120" s="238">
        <f>data!AB87</f>
        <v>4657470</v>
      </c>
      <c r="H120" s="238">
        <f>data!AC87</f>
        <v>1419621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1011</v>
      </c>
      <c r="C121" s="238">
        <f>data!X88</f>
        <v>29573330</v>
      </c>
      <c r="D121" s="238">
        <f>data!Y88</f>
        <v>14436897</v>
      </c>
      <c r="E121" s="238">
        <f>data!Z88</f>
        <v>0</v>
      </c>
      <c r="F121" s="238">
        <f>data!AA88</f>
        <v>0</v>
      </c>
      <c r="G121" s="238">
        <f>data!AB88</f>
        <v>20795039</v>
      </c>
      <c r="H121" s="238">
        <f>data!AC88</f>
        <v>5305618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1012</v>
      </c>
      <c r="C122" s="238">
        <f>data!X89</f>
        <v>31153542</v>
      </c>
      <c r="D122" s="238">
        <f>data!Y89</f>
        <v>14868251</v>
      </c>
      <c r="E122" s="238">
        <f>data!Z89</f>
        <v>0</v>
      </c>
      <c r="F122" s="238">
        <f>data!AA89</f>
        <v>0</v>
      </c>
      <c r="G122" s="238">
        <f>data!AB89</f>
        <v>25452509</v>
      </c>
      <c r="H122" s="238">
        <f>data!AC89</f>
        <v>6725239</v>
      </c>
      <c r="I122" s="238">
        <f>data!AD89</f>
        <v>0</v>
      </c>
    </row>
    <row r="123" spans="1:9" ht="20.100000000000001" customHeight="1" x14ac:dyDescent="0.2">
      <c r="A123" s="230" t="s">
        <v>1013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1014</v>
      </c>
      <c r="C124" s="238">
        <f>data!X90</f>
        <v>1453</v>
      </c>
      <c r="D124" s="238">
        <f>data!Y90</f>
        <v>5609</v>
      </c>
      <c r="E124" s="238">
        <f>data!Z90</f>
        <v>0</v>
      </c>
      <c r="F124" s="238">
        <f>data!AA90</f>
        <v>0</v>
      </c>
      <c r="G124" s="238">
        <f>data!AB90</f>
        <v>1163</v>
      </c>
      <c r="H124" s="238">
        <f>data!AC90</f>
        <v>1032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1015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1016</v>
      </c>
      <c r="C126" s="238">
        <f>data!X92</f>
        <v>1123</v>
      </c>
      <c r="D126" s="238">
        <f>data!Y92</f>
        <v>4338</v>
      </c>
      <c r="E126" s="238">
        <f>data!Z92</f>
        <v>0</v>
      </c>
      <c r="F126" s="238">
        <f>data!AA92</f>
        <v>0</v>
      </c>
      <c r="G126" s="238">
        <f>data!AB92</f>
        <v>1063</v>
      </c>
      <c r="H126" s="238">
        <f>data!AC92</f>
        <v>796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1017</v>
      </c>
      <c r="C127" s="238">
        <f>data!X93</f>
        <v>14669</v>
      </c>
      <c r="D127" s="238">
        <f>data!Y93</f>
        <v>56619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11667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999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1030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Kittitas Valley Healthcare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1001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1031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1005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1032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13281</v>
      </c>
      <c r="D137" s="238">
        <f>data!AF59</f>
        <v>0</v>
      </c>
      <c r="E137" s="238">
        <f>data!AG59</f>
        <v>17233</v>
      </c>
      <c r="F137" s="238">
        <f>data!AH59</f>
        <v>0</v>
      </c>
      <c r="G137" s="238">
        <f>data!AI59</f>
        <v>0</v>
      </c>
      <c r="H137" s="238">
        <f>data!AJ59</f>
        <v>90101</v>
      </c>
      <c r="I137" s="238">
        <f>data!AK59</f>
        <v>2389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3.23</v>
      </c>
      <c r="D138" s="245">
        <f>data!AF60</f>
        <v>0</v>
      </c>
      <c r="E138" s="245">
        <f>data!AG60</f>
        <v>29.2</v>
      </c>
      <c r="F138" s="245">
        <f>data!AH60</f>
        <v>0</v>
      </c>
      <c r="G138" s="245">
        <f>data!AI60</f>
        <v>0</v>
      </c>
      <c r="H138" s="245">
        <f>data!AJ60</f>
        <v>198.56</v>
      </c>
      <c r="I138" s="245">
        <f>data!AK60</f>
        <v>0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260942</v>
      </c>
      <c r="D139" s="238">
        <f>data!AF61</f>
        <v>0</v>
      </c>
      <c r="E139" s="238">
        <f>data!AG61</f>
        <v>4112947</v>
      </c>
      <c r="F139" s="238">
        <f>data!AH61</f>
        <v>0</v>
      </c>
      <c r="G139" s="238">
        <f>data!AI61</f>
        <v>0</v>
      </c>
      <c r="H139" s="238">
        <f>data!AJ61</f>
        <v>22015585</v>
      </c>
      <c r="I139" s="238">
        <f>data!AK61</f>
        <v>0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65802</v>
      </c>
      <c r="D140" s="238">
        <f>data!AF62</f>
        <v>0</v>
      </c>
      <c r="E140" s="238">
        <f>data!AG62</f>
        <v>1037158</v>
      </c>
      <c r="F140" s="238">
        <f>data!AH62</f>
        <v>0</v>
      </c>
      <c r="G140" s="238">
        <f>data!AI62</f>
        <v>0</v>
      </c>
      <c r="H140" s="238">
        <f>data!AJ62</f>
        <v>5551650</v>
      </c>
      <c r="I140" s="238">
        <f>data!AK62</f>
        <v>0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1673092</v>
      </c>
      <c r="F141" s="238">
        <f>data!AH63</f>
        <v>0</v>
      </c>
      <c r="G141" s="238">
        <f>data!AI63</f>
        <v>0</v>
      </c>
      <c r="H141" s="238">
        <f>data!AJ63</f>
        <v>3113489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12069</v>
      </c>
      <c r="D142" s="238">
        <f>data!AF64</f>
        <v>0</v>
      </c>
      <c r="E142" s="238">
        <f>data!AG64</f>
        <v>399128</v>
      </c>
      <c r="F142" s="238">
        <f>data!AH64</f>
        <v>0</v>
      </c>
      <c r="G142" s="238">
        <f>data!AI64</f>
        <v>0</v>
      </c>
      <c r="H142" s="238">
        <f>data!AJ64</f>
        <v>580116</v>
      </c>
      <c r="I142" s="238">
        <f>data!AK64</f>
        <v>4596</v>
      </c>
    </row>
    <row r="143" spans="1:14" ht="20.100000000000001" customHeight="1" x14ac:dyDescent="0.2">
      <c r="A143" s="230">
        <v>10</v>
      </c>
      <c r="B143" s="238" t="s">
        <v>520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263903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521</v>
      </c>
      <c r="C144" s="238">
        <f>data!AE66</f>
        <v>1118334</v>
      </c>
      <c r="D144" s="238">
        <f>data!AF66</f>
        <v>0</v>
      </c>
      <c r="E144" s="238">
        <f>data!AG66</f>
        <v>952527</v>
      </c>
      <c r="F144" s="238">
        <f>data!AH66</f>
        <v>0</v>
      </c>
      <c r="G144" s="238">
        <f>data!AI66</f>
        <v>0</v>
      </c>
      <c r="H144" s="238">
        <f>data!AJ66</f>
        <v>1263681</v>
      </c>
      <c r="I144" s="238">
        <f>data!AK66</f>
        <v>254839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0</v>
      </c>
      <c r="D145" s="238">
        <f>data!AF67</f>
        <v>0</v>
      </c>
      <c r="E145" s="238">
        <f>data!AG67</f>
        <v>287536</v>
      </c>
      <c r="F145" s="238">
        <f>data!AH67</f>
        <v>0</v>
      </c>
      <c r="G145" s="238">
        <f>data!AI67</f>
        <v>0</v>
      </c>
      <c r="H145" s="238">
        <f>data!AJ67</f>
        <v>2661935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1006</v>
      </c>
      <c r="C146" s="238">
        <f>data!AE68</f>
        <v>0</v>
      </c>
      <c r="D146" s="238">
        <f>data!AF68</f>
        <v>0</v>
      </c>
      <c r="E146" s="238">
        <f>data!AG68</f>
        <v>0</v>
      </c>
      <c r="F146" s="238">
        <f>data!AH68</f>
        <v>0</v>
      </c>
      <c r="G146" s="238">
        <f>data!AI68</f>
        <v>0</v>
      </c>
      <c r="H146" s="238">
        <f>data!AJ68</f>
        <v>6971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1007</v>
      </c>
      <c r="C147" s="238">
        <f>data!AE69</f>
        <v>13824</v>
      </c>
      <c r="D147" s="238">
        <f>data!AF69</f>
        <v>0</v>
      </c>
      <c r="E147" s="238">
        <f>data!AG69</f>
        <v>130257</v>
      </c>
      <c r="F147" s="238">
        <f>data!AH69</f>
        <v>0</v>
      </c>
      <c r="G147" s="238">
        <f>data!AI69</f>
        <v>0</v>
      </c>
      <c r="H147" s="238">
        <f>data!AJ69</f>
        <v>346863</v>
      </c>
      <c r="I147" s="238">
        <f>data!AK69</f>
        <v>0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-243440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1008</v>
      </c>
      <c r="C149" s="238">
        <f>data!AE85</f>
        <v>1470971</v>
      </c>
      <c r="D149" s="238">
        <f>data!AF85</f>
        <v>0</v>
      </c>
      <c r="E149" s="238">
        <f>data!AG85</f>
        <v>8592645</v>
      </c>
      <c r="F149" s="238">
        <f>data!AH85</f>
        <v>0</v>
      </c>
      <c r="G149" s="238">
        <f>data!AI85</f>
        <v>0</v>
      </c>
      <c r="H149" s="238">
        <f>data!AJ85</f>
        <v>35560753</v>
      </c>
      <c r="I149" s="238">
        <f>data!AK85</f>
        <v>259435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1009</v>
      </c>
      <c r="C151" s="246">
        <f>+data!M696</f>
        <v>561083</v>
      </c>
      <c r="D151" s="246">
        <f>+data!M697</f>
        <v>0</v>
      </c>
      <c r="E151" s="246">
        <f>+data!M698</f>
        <v>4185253</v>
      </c>
      <c r="F151" s="246">
        <f>+data!M699</f>
        <v>0</v>
      </c>
      <c r="G151" s="246">
        <f>+data!M700</f>
        <v>0</v>
      </c>
      <c r="H151" s="246">
        <f>+data!M701</f>
        <v>10070941</v>
      </c>
      <c r="I151" s="246">
        <f>+data!M702</f>
        <v>120851</v>
      </c>
    </row>
    <row r="152" spans="1:9" ht="20.100000000000001" customHeight="1" x14ac:dyDescent="0.2">
      <c r="A152" s="230">
        <v>19</v>
      </c>
      <c r="B152" s="246" t="s">
        <v>1010</v>
      </c>
      <c r="C152" s="238">
        <f>data!AE87</f>
        <v>240967</v>
      </c>
      <c r="D152" s="238">
        <f>data!AF87</f>
        <v>0</v>
      </c>
      <c r="E152" s="238">
        <f>data!AG87</f>
        <v>616898</v>
      </c>
      <c r="F152" s="238">
        <f>data!AH87</f>
        <v>0</v>
      </c>
      <c r="G152" s="238">
        <f>data!AI87</f>
        <v>0</v>
      </c>
      <c r="H152" s="238">
        <f>data!AJ87</f>
        <v>1603996</v>
      </c>
      <c r="I152" s="238">
        <f>data!AK87</f>
        <v>119241</v>
      </c>
    </row>
    <row r="153" spans="1:9" ht="20.100000000000001" customHeight="1" x14ac:dyDescent="0.2">
      <c r="A153" s="230">
        <v>20</v>
      </c>
      <c r="B153" s="246" t="s">
        <v>1011</v>
      </c>
      <c r="C153" s="238">
        <f>data!AE88</f>
        <v>3974231</v>
      </c>
      <c r="D153" s="238">
        <f>data!AF88</f>
        <v>0</v>
      </c>
      <c r="E153" s="238">
        <f>data!AG88</f>
        <v>32140810</v>
      </c>
      <c r="F153" s="238">
        <f>data!AH88</f>
        <v>0</v>
      </c>
      <c r="G153" s="238">
        <f>data!AI88</f>
        <v>0</v>
      </c>
      <c r="H153" s="238">
        <f>data!AJ88</f>
        <v>33961405</v>
      </c>
      <c r="I153" s="238">
        <f>data!AK88</f>
        <v>737350</v>
      </c>
    </row>
    <row r="154" spans="1:9" ht="20.100000000000001" customHeight="1" x14ac:dyDescent="0.2">
      <c r="A154" s="230">
        <v>21</v>
      </c>
      <c r="B154" s="246" t="s">
        <v>1012</v>
      </c>
      <c r="C154" s="238">
        <f>data!AE89</f>
        <v>4215198</v>
      </c>
      <c r="D154" s="238">
        <f>data!AF89</f>
        <v>0</v>
      </c>
      <c r="E154" s="238">
        <f>data!AG89</f>
        <v>32757708</v>
      </c>
      <c r="F154" s="238">
        <f>data!AH89</f>
        <v>0</v>
      </c>
      <c r="G154" s="238">
        <f>data!AI89</f>
        <v>0</v>
      </c>
      <c r="H154" s="238">
        <f>data!AJ89</f>
        <v>35565401</v>
      </c>
      <c r="I154" s="238">
        <f>data!AK89</f>
        <v>856591</v>
      </c>
    </row>
    <row r="155" spans="1:9" ht="20.100000000000001" customHeight="1" x14ac:dyDescent="0.2">
      <c r="A155" s="230" t="s">
        <v>1013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1014</v>
      </c>
      <c r="C156" s="238">
        <f>data!AE90</f>
        <v>0</v>
      </c>
      <c r="D156" s="238">
        <f>data!AF90</f>
        <v>0</v>
      </c>
      <c r="E156" s="238">
        <f>data!AG90</f>
        <v>5160</v>
      </c>
      <c r="F156" s="238">
        <f>data!AH90</f>
        <v>0</v>
      </c>
      <c r="G156" s="238">
        <f>data!AI90</f>
        <v>0</v>
      </c>
      <c r="H156" s="238">
        <f>data!AJ90</f>
        <v>47770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1015</v>
      </c>
      <c r="C157" s="238">
        <f>data!AE91</f>
        <v>0</v>
      </c>
      <c r="D157" s="238">
        <f>data!AF91</f>
        <v>0</v>
      </c>
      <c r="E157" s="238">
        <f>data!AG91</f>
        <v>709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1016</v>
      </c>
      <c r="C158" s="238">
        <f>data!AE92</f>
        <v>6219</v>
      </c>
      <c r="D158" s="238">
        <f>data!AF92</f>
        <v>0</v>
      </c>
      <c r="E158" s="238">
        <f>data!AG92</f>
        <v>3988</v>
      </c>
      <c r="F158" s="238">
        <f>data!AH92</f>
        <v>0</v>
      </c>
      <c r="G158" s="238">
        <f>data!AI92</f>
        <v>0</v>
      </c>
      <c r="H158" s="238">
        <f>data!AJ92</f>
        <v>43509</v>
      </c>
      <c r="I158" s="238">
        <f>data!AK92</f>
        <v>1605</v>
      </c>
    </row>
    <row r="159" spans="1:9" ht="20.100000000000001" customHeight="1" x14ac:dyDescent="0.2">
      <c r="A159" s="230">
        <v>25</v>
      </c>
      <c r="B159" s="238" t="s">
        <v>1017</v>
      </c>
      <c r="C159" s="238">
        <f>data!AE93</f>
        <v>4667</v>
      </c>
      <c r="D159" s="238">
        <f>data!AF93</f>
        <v>0</v>
      </c>
      <c r="E159" s="238">
        <f>data!AG93</f>
        <v>85073</v>
      </c>
      <c r="F159" s="238">
        <f>data!AH93</f>
        <v>0</v>
      </c>
      <c r="G159" s="238">
        <f>data!AI93</f>
        <v>0</v>
      </c>
      <c r="H159" s="238">
        <f>data!AJ93</f>
        <v>21957</v>
      </c>
      <c r="I159" s="238">
        <f>data!AK93</f>
        <v>4667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0.01</v>
      </c>
      <c r="D160" s="245">
        <f>data!AF94</f>
        <v>0</v>
      </c>
      <c r="E160" s="245">
        <f>data!AG94</f>
        <v>23.74</v>
      </c>
      <c r="F160" s="245">
        <f>data!AH94</f>
        <v>0</v>
      </c>
      <c r="G160" s="245">
        <f>data!AI94</f>
        <v>0</v>
      </c>
      <c r="H160" s="245">
        <f>data!AJ94</f>
        <v>19.52</v>
      </c>
      <c r="I160" s="245">
        <f>data!AK94</f>
        <v>0</v>
      </c>
    </row>
    <row r="161" spans="1:9" ht="20.100000000000001" customHeight="1" x14ac:dyDescent="0.2">
      <c r="A161" s="231" t="s">
        <v>999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1033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Kittitas Valley Healthcare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1001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1034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1035</v>
      </c>
      <c r="F167" s="244" t="s">
        <v>208</v>
      </c>
      <c r="G167" s="244" t="s">
        <v>147</v>
      </c>
      <c r="H167" s="243" t="s">
        <v>1036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1005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2122</v>
      </c>
      <c r="D169" s="238">
        <f>data!AM59</f>
        <v>0</v>
      </c>
      <c r="E169" s="238">
        <f>data!AN59</f>
        <v>0</v>
      </c>
      <c r="F169" s="238">
        <f>data!AO59</f>
        <v>30168</v>
      </c>
      <c r="G169" s="238">
        <f>data!AP59</f>
        <v>0</v>
      </c>
      <c r="H169" s="238">
        <f>data!AQ59</f>
        <v>0</v>
      </c>
      <c r="I169" s="238">
        <f>data!AR59</f>
        <v>14580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0.67</v>
      </c>
      <c r="D170" s="245">
        <f>data!AM60</f>
        <v>0</v>
      </c>
      <c r="E170" s="245">
        <f>data!AN60</f>
        <v>0</v>
      </c>
      <c r="F170" s="245">
        <f>data!AO60</f>
        <v>7.1</v>
      </c>
      <c r="G170" s="245">
        <f>data!AP60</f>
        <v>0</v>
      </c>
      <c r="H170" s="245">
        <f>data!AQ60</f>
        <v>0</v>
      </c>
      <c r="I170" s="245">
        <f>data!AR60</f>
        <v>21.42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62143</v>
      </c>
      <c r="D171" s="238">
        <f>data!AM61</f>
        <v>0</v>
      </c>
      <c r="E171" s="238">
        <f>data!AN61</f>
        <v>0</v>
      </c>
      <c r="F171" s="238">
        <f>data!AO61</f>
        <v>681410</v>
      </c>
      <c r="G171" s="238">
        <f>data!AP61</f>
        <v>0</v>
      </c>
      <c r="H171" s="238">
        <f>data!AQ61</f>
        <v>0</v>
      </c>
      <c r="I171" s="238">
        <f>data!AR61</f>
        <v>2341144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15671</v>
      </c>
      <c r="D172" s="238">
        <f>data!AM62</f>
        <v>0</v>
      </c>
      <c r="E172" s="238">
        <f>data!AN62</f>
        <v>0</v>
      </c>
      <c r="F172" s="238">
        <f>data!AO62</f>
        <v>171831</v>
      </c>
      <c r="G172" s="238">
        <f>data!AP62</f>
        <v>0</v>
      </c>
      <c r="H172" s="238">
        <f>data!AQ62</f>
        <v>0</v>
      </c>
      <c r="I172" s="238">
        <f>data!AR62</f>
        <v>590364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270029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6527</v>
      </c>
      <c r="D174" s="238">
        <f>data!AM64</f>
        <v>0</v>
      </c>
      <c r="E174" s="238">
        <f>data!AN64</f>
        <v>0</v>
      </c>
      <c r="F174" s="238">
        <f>data!AO64</f>
        <v>58658</v>
      </c>
      <c r="G174" s="238">
        <f>data!AP64</f>
        <v>0</v>
      </c>
      <c r="H174" s="238">
        <f>data!AQ64</f>
        <v>0</v>
      </c>
      <c r="I174" s="238">
        <f>data!AR64</f>
        <v>99463</v>
      </c>
    </row>
    <row r="175" spans="1:9" ht="20.100000000000001" customHeight="1" x14ac:dyDescent="0.2">
      <c r="A175" s="230">
        <v>10</v>
      </c>
      <c r="B175" s="238" t="s">
        <v>520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521</v>
      </c>
      <c r="C176" s="238">
        <f>data!AL66</f>
        <v>107181</v>
      </c>
      <c r="D176" s="238">
        <f>data!AM66</f>
        <v>0</v>
      </c>
      <c r="E176" s="238">
        <f>data!AN66</f>
        <v>0</v>
      </c>
      <c r="F176" s="238">
        <f>data!AO66</f>
        <v>282212</v>
      </c>
      <c r="G176" s="238">
        <f>data!AP66</f>
        <v>0</v>
      </c>
      <c r="H176" s="238">
        <f>data!AQ66</f>
        <v>0</v>
      </c>
      <c r="I176" s="238">
        <f>data!AR66</f>
        <v>176016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209968</v>
      </c>
      <c r="G177" s="238">
        <f>data!AP67</f>
        <v>0</v>
      </c>
      <c r="H177" s="238">
        <f>data!AQ67</f>
        <v>0</v>
      </c>
      <c r="I177" s="238">
        <f>data!AR67</f>
        <v>77679</v>
      </c>
    </row>
    <row r="178" spans="1:9" ht="20.100000000000001" customHeight="1" x14ac:dyDescent="0.2">
      <c r="A178" s="230">
        <v>13</v>
      </c>
      <c r="B178" s="238" t="s">
        <v>1006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29543</v>
      </c>
    </row>
    <row r="179" spans="1:9" ht="20.100000000000001" customHeight="1" x14ac:dyDescent="0.2">
      <c r="A179" s="230">
        <v>14</v>
      </c>
      <c r="B179" s="238" t="s">
        <v>1007</v>
      </c>
      <c r="C179" s="238">
        <f>data!AL69</f>
        <v>3239</v>
      </c>
      <c r="D179" s="238">
        <f>data!AM69</f>
        <v>0</v>
      </c>
      <c r="E179" s="238">
        <f>data!AN69</f>
        <v>0</v>
      </c>
      <c r="F179" s="238">
        <f>data!AO69</f>
        <v>18747</v>
      </c>
      <c r="G179" s="238">
        <f>data!AP69</f>
        <v>0</v>
      </c>
      <c r="H179" s="238">
        <f>data!AQ69</f>
        <v>0</v>
      </c>
      <c r="I179" s="238">
        <f>data!AR69</f>
        <v>124981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1008</v>
      </c>
      <c r="C181" s="238">
        <f>data!AL85</f>
        <v>194761</v>
      </c>
      <c r="D181" s="238">
        <f>data!AM85</f>
        <v>0</v>
      </c>
      <c r="E181" s="238">
        <f>data!AN85</f>
        <v>0</v>
      </c>
      <c r="F181" s="238">
        <f>data!AO85</f>
        <v>1692855</v>
      </c>
      <c r="G181" s="238">
        <f>data!AP85</f>
        <v>0</v>
      </c>
      <c r="H181" s="238">
        <f>data!AQ85</f>
        <v>0</v>
      </c>
      <c r="I181" s="238">
        <f>data!AR85</f>
        <v>3439190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1009</v>
      </c>
      <c r="C183" s="246">
        <f>+data!M703</f>
        <v>70022</v>
      </c>
      <c r="D183" s="246">
        <f>+data!M704</f>
        <v>0</v>
      </c>
      <c r="E183" s="246">
        <f>+data!M705</f>
        <v>0</v>
      </c>
      <c r="F183" s="246">
        <f>+data!M706</f>
        <v>1275994</v>
      </c>
      <c r="G183" s="246">
        <f>+data!M707</f>
        <v>0</v>
      </c>
      <c r="H183" s="246">
        <f>+data!M708</f>
        <v>0</v>
      </c>
      <c r="I183" s="246">
        <f>+data!M709</f>
        <v>879487</v>
      </c>
    </row>
    <row r="184" spans="1:9" ht="20.100000000000001" customHeight="1" x14ac:dyDescent="0.2">
      <c r="A184" s="230">
        <v>19</v>
      </c>
      <c r="B184" s="246" t="s">
        <v>1010</v>
      </c>
      <c r="C184" s="238">
        <f>data!AL87</f>
        <v>23060</v>
      </c>
      <c r="D184" s="238">
        <f>data!AM87</f>
        <v>0</v>
      </c>
      <c r="E184" s="238">
        <f>data!AN87</f>
        <v>0</v>
      </c>
      <c r="F184" s="238">
        <f>data!AO87</f>
        <v>66952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1011</v>
      </c>
      <c r="C185" s="238">
        <f>data!AL88</f>
        <v>382865</v>
      </c>
      <c r="D185" s="238">
        <f>data!AM88</f>
        <v>0</v>
      </c>
      <c r="E185" s="238">
        <f>data!AN88</f>
        <v>0</v>
      </c>
      <c r="F185" s="238">
        <f>data!AO88</f>
        <v>4561477</v>
      </c>
      <c r="G185" s="238">
        <f>data!AP88</f>
        <v>0</v>
      </c>
      <c r="H185" s="238">
        <f>data!AQ88</f>
        <v>0</v>
      </c>
      <c r="I185" s="238">
        <f>data!AR88</f>
        <v>3384125</v>
      </c>
    </row>
    <row r="186" spans="1:9" ht="20.100000000000001" customHeight="1" x14ac:dyDescent="0.2">
      <c r="A186" s="230">
        <v>21</v>
      </c>
      <c r="B186" s="246" t="s">
        <v>1012</v>
      </c>
      <c r="C186" s="238">
        <f>data!AL89</f>
        <v>405925</v>
      </c>
      <c r="D186" s="238">
        <f>data!AM89</f>
        <v>0</v>
      </c>
      <c r="E186" s="238">
        <f>data!AN89</f>
        <v>0</v>
      </c>
      <c r="F186" s="238">
        <f>data!AO89</f>
        <v>4628429</v>
      </c>
      <c r="G186" s="238">
        <f>data!AP89</f>
        <v>0</v>
      </c>
      <c r="H186" s="238">
        <f>data!AQ89</f>
        <v>0</v>
      </c>
      <c r="I186" s="238">
        <f>data!AR89</f>
        <v>3384125</v>
      </c>
    </row>
    <row r="187" spans="1:9" ht="20.100000000000001" customHeight="1" x14ac:dyDescent="0.2">
      <c r="A187" s="230" t="s">
        <v>1013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1014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3768</v>
      </c>
      <c r="G188" s="238">
        <f>data!AP90</f>
        <v>0</v>
      </c>
      <c r="H188" s="238">
        <f>data!AQ90</f>
        <v>0</v>
      </c>
      <c r="I188" s="238">
        <f>data!AR90</f>
        <v>1394</v>
      </c>
    </row>
    <row r="189" spans="1:9" ht="20.100000000000001" customHeight="1" x14ac:dyDescent="0.2">
      <c r="A189" s="230">
        <v>23</v>
      </c>
      <c r="B189" s="238" t="s">
        <v>1015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2943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1016</v>
      </c>
      <c r="C190" s="238">
        <f>data!AL92</f>
        <v>1067</v>
      </c>
      <c r="D190" s="238">
        <f>data!AM92</f>
        <v>0</v>
      </c>
      <c r="E190" s="238">
        <f>data!AN92</f>
        <v>0</v>
      </c>
      <c r="F190" s="238">
        <f>data!AO91</f>
        <v>2943</v>
      </c>
      <c r="G190" s="238">
        <f>data!AP92</f>
        <v>0</v>
      </c>
      <c r="H190" s="238">
        <f>data!AQ92</f>
        <v>0</v>
      </c>
      <c r="I190" s="238">
        <f>data!AR92</f>
        <v>1076</v>
      </c>
    </row>
    <row r="191" spans="1:9" ht="20.100000000000001" customHeight="1" x14ac:dyDescent="0.2">
      <c r="A191" s="230">
        <v>25</v>
      </c>
      <c r="B191" s="238" t="s">
        <v>1017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28196</v>
      </c>
      <c r="G191" s="238">
        <f>data!AP93</f>
        <v>0</v>
      </c>
      <c r="H191" s="238">
        <f>data!AQ93</f>
        <v>0</v>
      </c>
      <c r="I191" s="238">
        <f>data!AR93</f>
        <v>2800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6.9</v>
      </c>
      <c r="G192" s="245">
        <f>data!AP94</f>
        <v>0</v>
      </c>
      <c r="H192" s="245">
        <f>data!AQ94</f>
        <v>0</v>
      </c>
      <c r="I192" s="245">
        <f>data!AR94</f>
        <v>8.7899999999999991</v>
      </c>
    </row>
    <row r="193" spans="1:9" ht="20.100000000000001" customHeight="1" x14ac:dyDescent="0.2">
      <c r="A193" s="231" t="s">
        <v>999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1037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Kittitas Valley Healthcare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1001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1038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1039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1005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14571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0</v>
      </c>
      <c r="G202" s="245">
        <f>data!AW60</f>
        <v>0</v>
      </c>
      <c r="H202" s="245">
        <f>data!AX60</f>
        <v>0</v>
      </c>
      <c r="I202" s="245">
        <f>data!AY60</f>
        <v>13.83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0</v>
      </c>
      <c r="G203" s="238">
        <f>data!AW61</f>
        <v>0</v>
      </c>
      <c r="H203" s="238">
        <f>data!AX61</f>
        <v>0</v>
      </c>
      <c r="I203" s="238">
        <f>data!AY61</f>
        <v>878585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0</v>
      </c>
      <c r="G204" s="238">
        <f>data!AW62</f>
        <v>0</v>
      </c>
      <c r="H204" s="238">
        <f>data!AX62</f>
        <v>0</v>
      </c>
      <c r="I204" s="238">
        <f>data!AY62</f>
        <v>221552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0</v>
      </c>
      <c r="G206" s="238">
        <f>data!AW64</f>
        <v>0</v>
      </c>
      <c r="H206" s="238">
        <f>data!AX64</f>
        <v>0</v>
      </c>
      <c r="I206" s="238">
        <f>data!AY64</f>
        <v>449465</v>
      </c>
    </row>
    <row r="207" spans="1:9" ht="20.100000000000001" customHeight="1" x14ac:dyDescent="0.2">
      <c r="A207" s="230">
        <v>10</v>
      </c>
      <c r="B207" s="238" t="s">
        <v>520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521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0</v>
      </c>
      <c r="G208" s="238">
        <f>data!AW66</f>
        <v>0</v>
      </c>
      <c r="H208" s="238">
        <f>data!AX66</f>
        <v>0</v>
      </c>
      <c r="I208" s="238">
        <f>data!AY66</f>
        <v>7866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0</v>
      </c>
      <c r="G209" s="238">
        <f>data!AW67</f>
        <v>0</v>
      </c>
      <c r="H209" s="238">
        <f>data!AX67</f>
        <v>0</v>
      </c>
      <c r="I209" s="238">
        <f>data!AY67</f>
        <v>147836</v>
      </c>
    </row>
    <row r="210" spans="1:9" ht="20.100000000000001" customHeight="1" x14ac:dyDescent="0.2">
      <c r="A210" s="230">
        <v>13</v>
      </c>
      <c r="B210" s="238" t="s">
        <v>1006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2107</v>
      </c>
    </row>
    <row r="211" spans="1:9" ht="20.100000000000001" customHeight="1" x14ac:dyDescent="0.2">
      <c r="A211" s="230">
        <v>14</v>
      </c>
      <c r="B211" s="238" t="s">
        <v>1007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0</v>
      </c>
      <c r="G211" s="238">
        <f>data!AW69</f>
        <v>0</v>
      </c>
      <c r="H211" s="238">
        <f>data!AX69</f>
        <v>0</v>
      </c>
      <c r="I211" s="238">
        <f>data!AY69</f>
        <v>7558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-487850</v>
      </c>
    </row>
    <row r="213" spans="1:9" ht="20.100000000000001" customHeight="1" x14ac:dyDescent="0.2">
      <c r="A213" s="230">
        <v>16</v>
      </c>
      <c r="B213" s="246" t="s">
        <v>1008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0</v>
      </c>
      <c r="G213" s="238">
        <f>data!AW85</f>
        <v>0</v>
      </c>
      <c r="H213" s="238">
        <f>data!AX85</f>
        <v>0</v>
      </c>
      <c r="I213" s="238">
        <f>data!AY85</f>
        <v>1227119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1009</v>
      </c>
      <c r="C215" s="246">
        <f>+data!M710</f>
        <v>0</v>
      </c>
      <c r="D215" s="246">
        <f>+data!M711</f>
        <v>0</v>
      </c>
      <c r="E215" s="246">
        <f>+data!M712</f>
        <v>0</v>
      </c>
      <c r="F215" s="246">
        <f>+data!M713</f>
        <v>0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1010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1011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0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1012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0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1013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1014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0</v>
      </c>
      <c r="G220" s="238">
        <f>data!AW90</f>
        <v>0</v>
      </c>
      <c r="H220" s="238">
        <f>data!AX90</f>
        <v>0</v>
      </c>
      <c r="I220" s="238">
        <f>data!AY90</f>
        <v>2653</v>
      </c>
    </row>
    <row r="221" spans="1:9" ht="20.100000000000001" customHeight="1" x14ac:dyDescent="0.2">
      <c r="A221" s="230">
        <v>23</v>
      </c>
      <c r="B221" s="238" t="s">
        <v>1015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1016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1017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999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1040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Kittitas Valley Healthcare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1001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1041</v>
      </c>
      <c r="F231" s="244" t="s">
        <v>1042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1005</v>
      </c>
      <c r="C232" s="240" t="s">
        <v>1043</v>
      </c>
      <c r="D232" s="240" t="s">
        <v>1044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150708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3.08</v>
      </c>
      <c r="E234" s="245">
        <f>data!BB60</f>
        <v>2.71</v>
      </c>
      <c r="F234" s="245">
        <f>data!BC60</f>
        <v>0</v>
      </c>
      <c r="G234" s="245">
        <f>data!BD60</f>
        <v>6.03</v>
      </c>
      <c r="H234" s="245">
        <f>data!BE60</f>
        <v>10.45</v>
      </c>
      <c r="I234" s="245">
        <f>data!BF60</f>
        <v>26.85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198302</v>
      </c>
      <c r="E235" s="238">
        <f>data!BB61</f>
        <v>207821</v>
      </c>
      <c r="F235" s="238">
        <f>data!BC61</f>
        <v>0</v>
      </c>
      <c r="G235" s="238">
        <f>data!BD61</f>
        <v>354418</v>
      </c>
      <c r="H235" s="238">
        <f>data!BE61</f>
        <v>844071</v>
      </c>
      <c r="I235" s="238">
        <f>data!BF61</f>
        <v>1401070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50006</v>
      </c>
      <c r="E236" s="238">
        <f>data!BB62</f>
        <v>52406</v>
      </c>
      <c r="F236" s="238">
        <f>data!BC62</f>
        <v>0</v>
      </c>
      <c r="G236" s="238">
        <f>data!BD62</f>
        <v>89373</v>
      </c>
      <c r="H236" s="238">
        <f>data!BE62</f>
        <v>212849</v>
      </c>
      <c r="I236" s="238">
        <f>data!BF62</f>
        <v>353307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105748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19</v>
      </c>
      <c r="E238" s="238">
        <f>data!BB64</f>
        <v>3834</v>
      </c>
      <c r="F238" s="238">
        <f>data!BC64</f>
        <v>0</v>
      </c>
      <c r="G238" s="238">
        <f>data!BD64</f>
        <v>4137</v>
      </c>
      <c r="H238" s="238">
        <f>data!BE64</f>
        <v>104028</v>
      </c>
      <c r="I238" s="238">
        <f>data!BF64</f>
        <v>305131</v>
      </c>
    </row>
    <row r="239" spans="1:9" ht="20.100000000000001" customHeight="1" x14ac:dyDescent="0.2">
      <c r="A239" s="230">
        <v>10</v>
      </c>
      <c r="B239" s="238" t="s">
        <v>520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739437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521</v>
      </c>
      <c r="C240" s="238">
        <f>data!AZ66</f>
        <v>0</v>
      </c>
      <c r="D240" s="238">
        <f>data!BA66</f>
        <v>0</v>
      </c>
      <c r="E240" s="238">
        <f>data!BB66</f>
        <v>4459</v>
      </c>
      <c r="F240" s="238">
        <f>data!BC66</f>
        <v>0</v>
      </c>
      <c r="G240" s="238">
        <f>data!BD66</f>
        <v>176154</v>
      </c>
      <c r="H240" s="238">
        <f>data!BE66</f>
        <v>712921</v>
      </c>
      <c r="I240" s="238">
        <f>data!BF66</f>
        <v>56061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95399</v>
      </c>
      <c r="D241" s="238">
        <f>data!BA67</f>
        <v>47644</v>
      </c>
      <c r="E241" s="238">
        <f>data!BB67</f>
        <v>12036</v>
      </c>
      <c r="F241" s="238">
        <f>data!BC67</f>
        <v>0</v>
      </c>
      <c r="G241" s="238">
        <f>data!BD67</f>
        <v>209244</v>
      </c>
      <c r="H241" s="238">
        <f>data!BE67</f>
        <v>198433</v>
      </c>
      <c r="I241" s="238">
        <f>data!BF67</f>
        <v>19113</v>
      </c>
    </row>
    <row r="242" spans="1:9" ht="20.100000000000001" customHeight="1" x14ac:dyDescent="0.2">
      <c r="A242" s="230">
        <v>13</v>
      </c>
      <c r="B242" s="238" t="s">
        <v>1006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1700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1007</v>
      </c>
      <c r="C243" s="238">
        <f>data!AZ69</f>
        <v>0</v>
      </c>
      <c r="D243" s="238">
        <f>data!BA69</f>
        <v>0</v>
      </c>
      <c r="E243" s="238">
        <f>data!BB69</f>
        <v>0</v>
      </c>
      <c r="F243" s="238">
        <f>data!BC69</f>
        <v>0</v>
      </c>
      <c r="G243" s="238">
        <f>data!BD69</f>
        <v>100664</v>
      </c>
      <c r="H243" s="238">
        <f>data!BE69</f>
        <v>817310</v>
      </c>
      <c r="I243" s="238">
        <f>data!BF69</f>
        <v>8728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1008</v>
      </c>
      <c r="C245" s="238">
        <f>data!AZ85</f>
        <v>95399</v>
      </c>
      <c r="D245" s="238">
        <f>data!BA85</f>
        <v>295971</v>
      </c>
      <c r="E245" s="238">
        <f>data!BB85</f>
        <v>280556</v>
      </c>
      <c r="F245" s="238">
        <f>data!BC85</f>
        <v>0</v>
      </c>
      <c r="G245" s="238">
        <f>data!BD85</f>
        <v>933990</v>
      </c>
      <c r="H245" s="238">
        <f>data!BE85</f>
        <v>3736497</v>
      </c>
      <c r="I245" s="238">
        <f>data!BF85</f>
        <v>2143410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1009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1010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1011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1012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1013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1014</v>
      </c>
      <c r="C252" s="254">
        <f>data!AZ90</f>
        <v>1712</v>
      </c>
      <c r="D252" s="254">
        <f>data!BA90</f>
        <v>855</v>
      </c>
      <c r="E252" s="254">
        <f>data!BB90</f>
        <v>216</v>
      </c>
      <c r="F252" s="254">
        <f>data!BC90</f>
        <v>0</v>
      </c>
      <c r="G252" s="254">
        <f>data!BD90</f>
        <v>3755</v>
      </c>
      <c r="H252" s="254">
        <f>data!BE90</f>
        <v>3561</v>
      </c>
      <c r="I252" s="254">
        <f>data!BF90</f>
        <v>343</v>
      </c>
    </row>
    <row r="253" spans="1:9" ht="20.100000000000001" customHeight="1" x14ac:dyDescent="0.2">
      <c r="A253" s="230">
        <v>23</v>
      </c>
      <c r="B253" s="238" t="s">
        <v>1015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1016</v>
      </c>
      <c r="C254" s="253" t="str">
        <f>IF(data!AZ92&gt;0,data!AZ92,"")</f>
        <v>x</v>
      </c>
      <c r="D254" s="254">
        <f>data!BA92</f>
        <v>0</v>
      </c>
      <c r="E254" s="254">
        <f>data!BB92</f>
        <v>166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1017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999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1045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Kittitas Valley Healthcare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1001</v>
      </c>
      <c r="C262" s="244" t="s">
        <v>1046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1047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1048</v>
      </c>
    </row>
    <row r="264" spans="1:9" ht="20.100000000000001" customHeight="1" x14ac:dyDescent="0.2">
      <c r="A264" s="230">
        <v>3</v>
      </c>
      <c r="B264" s="238" t="s">
        <v>1005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20.41</v>
      </c>
      <c r="E266" s="245">
        <f>data!BI60</f>
        <v>0</v>
      </c>
      <c r="F266" s="245">
        <f>data!BJ60</f>
        <v>9.27</v>
      </c>
      <c r="G266" s="245">
        <f>data!BK60</f>
        <v>41.3</v>
      </c>
      <c r="H266" s="245">
        <f>data!BL60</f>
        <v>0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2219141</v>
      </c>
      <c r="E267" s="238">
        <f>data!BI61</f>
        <v>0</v>
      </c>
      <c r="F267" s="238">
        <f>data!BJ61</f>
        <v>796005</v>
      </c>
      <c r="G267" s="238">
        <f>data!BK61</f>
        <v>2510570</v>
      </c>
      <c r="H267" s="238">
        <f>data!BL61</f>
        <v>0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559599</v>
      </c>
      <c r="E268" s="238">
        <f>data!BI62</f>
        <v>0</v>
      </c>
      <c r="F268" s="238">
        <f>data!BJ62</f>
        <v>200728</v>
      </c>
      <c r="G268" s="238">
        <f>data!BK62</f>
        <v>633088</v>
      </c>
      <c r="H268" s="238">
        <f>data!BL62</f>
        <v>0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99357</v>
      </c>
      <c r="G269" s="238">
        <f>data!BK63</f>
        <v>15600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214235</v>
      </c>
      <c r="E270" s="238">
        <f>data!BI64</f>
        <v>0</v>
      </c>
      <c r="F270" s="238">
        <f>data!BJ64</f>
        <v>5336</v>
      </c>
      <c r="G270" s="238">
        <f>data!BK64</f>
        <v>26483</v>
      </c>
      <c r="H270" s="238">
        <f>data!BL64</f>
        <v>0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520</v>
      </c>
      <c r="C271" s="238">
        <f>data!BG65</f>
        <v>0</v>
      </c>
      <c r="D271" s="238">
        <f>data!BH65</f>
        <v>433755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521</v>
      </c>
      <c r="C272" s="238">
        <f>data!BG66</f>
        <v>0</v>
      </c>
      <c r="D272" s="238">
        <f>data!BH66</f>
        <v>2663542</v>
      </c>
      <c r="E272" s="238">
        <f>data!BI66</f>
        <v>0</v>
      </c>
      <c r="F272" s="238">
        <f>data!BJ66</f>
        <v>333698</v>
      </c>
      <c r="G272" s="238">
        <f>data!BK66</f>
        <v>679598</v>
      </c>
      <c r="H272" s="238">
        <f>data!BL66</f>
        <v>0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192582</v>
      </c>
      <c r="E273" s="238">
        <f>data!BI67</f>
        <v>0</v>
      </c>
      <c r="F273" s="238">
        <f>data!BJ67</f>
        <v>0</v>
      </c>
      <c r="G273" s="238">
        <f>data!BK67</f>
        <v>376973</v>
      </c>
      <c r="H273" s="238">
        <f>data!BL67</f>
        <v>0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1006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7429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1007</v>
      </c>
      <c r="C275" s="238">
        <f>data!BG69</f>
        <v>0</v>
      </c>
      <c r="D275" s="238">
        <f>data!BH69</f>
        <v>179983</v>
      </c>
      <c r="E275" s="238">
        <f>data!BI69</f>
        <v>0</v>
      </c>
      <c r="F275" s="238">
        <f>data!BJ69</f>
        <v>3546</v>
      </c>
      <c r="G275" s="238">
        <f>data!BK69</f>
        <v>9028</v>
      </c>
      <c r="H275" s="238">
        <f>data!BL69</f>
        <v>0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-12018</v>
      </c>
      <c r="E276" s="238">
        <f>-data!BI84</f>
        <v>0</v>
      </c>
      <c r="F276" s="238">
        <f>-data!BJ84</f>
        <v>0</v>
      </c>
      <c r="G276" s="238">
        <f>-data!BK84</f>
        <v>-1931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1008</v>
      </c>
      <c r="C277" s="238">
        <f>data!BG85</f>
        <v>0</v>
      </c>
      <c r="D277" s="238">
        <f>data!BH85</f>
        <v>6450819</v>
      </c>
      <c r="E277" s="238">
        <f>data!BI85</f>
        <v>0</v>
      </c>
      <c r="F277" s="238">
        <f>data!BJ85</f>
        <v>1438670</v>
      </c>
      <c r="G277" s="238">
        <f>data!BK85</f>
        <v>4256838</v>
      </c>
      <c r="H277" s="238">
        <f>data!BL85</f>
        <v>0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1009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1010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1011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1012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1013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1014</v>
      </c>
      <c r="C284" s="254">
        <f>data!BG90</f>
        <v>0</v>
      </c>
      <c r="D284" s="254">
        <f>data!BH90</f>
        <v>3456</v>
      </c>
      <c r="E284" s="254">
        <f>data!BI90</f>
        <v>0</v>
      </c>
      <c r="F284" s="254">
        <f>data!BJ90</f>
        <v>0</v>
      </c>
      <c r="G284" s="254">
        <f>data!BK90</f>
        <v>6765</v>
      </c>
      <c r="H284" s="254">
        <f>data!BL90</f>
        <v>0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1015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1016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0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1017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999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1049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Kittitas Valley Healthcare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1001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1050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1005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5.7</v>
      </c>
      <c r="D298" s="245">
        <f>data!BO60</f>
        <v>2</v>
      </c>
      <c r="E298" s="245">
        <f>data!BP60</f>
        <v>4.5599999999999996</v>
      </c>
      <c r="F298" s="245">
        <f>data!BQ60</f>
        <v>0</v>
      </c>
      <c r="G298" s="245">
        <f>data!BR60</f>
        <v>7.32</v>
      </c>
      <c r="H298" s="245">
        <f>data!BS60</f>
        <v>0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1207923</v>
      </c>
      <c r="D299" s="238">
        <f>data!BO61</f>
        <v>228799</v>
      </c>
      <c r="E299" s="238">
        <f>data!BP61</f>
        <v>432296</v>
      </c>
      <c r="F299" s="238">
        <f>data!BQ61</f>
        <v>0</v>
      </c>
      <c r="G299" s="238">
        <f>data!BR61</f>
        <v>696310</v>
      </c>
      <c r="H299" s="238">
        <f>data!BS61</f>
        <v>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304601</v>
      </c>
      <c r="D300" s="238">
        <f>data!BO62</f>
        <v>57696</v>
      </c>
      <c r="E300" s="238">
        <f>data!BP62</f>
        <v>109012</v>
      </c>
      <c r="F300" s="238">
        <f>data!BQ62</f>
        <v>0</v>
      </c>
      <c r="G300" s="238">
        <f>data!BR62</f>
        <v>175588</v>
      </c>
      <c r="H300" s="238">
        <f>data!BS62</f>
        <v>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31781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16640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14951</v>
      </c>
      <c r="D302" s="238">
        <f>data!BO64</f>
        <v>10498</v>
      </c>
      <c r="E302" s="238">
        <f>data!BP64</f>
        <v>10610</v>
      </c>
      <c r="F302" s="238">
        <f>data!BQ64</f>
        <v>0</v>
      </c>
      <c r="G302" s="238">
        <f>data!BR64</f>
        <v>15320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520</v>
      </c>
      <c r="C303" s="238">
        <f>data!BN65</f>
        <v>-6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521</v>
      </c>
      <c r="C304" s="238">
        <f>data!BN66</f>
        <v>52744</v>
      </c>
      <c r="D304" s="238">
        <f>data!BO66</f>
        <v>28443</v>
      </c>
      <c r="E304" s="238">
        <f>data!BP66</f>
        <v>91115</v>
      </c>
      <c r="F304" s="238">
        <f>data!BQ66</f>
        <v>0</v>
      </c>
      <c r="G304" s="238">
        <f>data!BR66</f>
        <v>411461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922176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106823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1006</v>
      </c>
      <c r="C306" s="238">
        <f>data!BN68</f>
        <v>0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1007</v>
      </c>
      <c r="C307" s="238">
        <f>data!BN69</f>
        <v>1415698</v>
      </c>
      <c r="D307" s="238">
        <f>data!BO69</f>
        <v>3910</v>
      </c>
      <c r="E307" s="238">
        <f>data!BP69</f>
        <v>301219</v>
      </c>
      <c r="F307" s="238">
        <f>data!BQ69</f>
        <v>0</v>
      </c>
      <c r="G307" s="238">
        <f>data!BR69</f>
        <v>25506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-13464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1008</v>
      </c>
      <c r="C309" s="238">
        <f>data!BN85</f>
        <v>3936404</v>
      </c>
      <c r="D309" s="238">
        <f>data!BO85</f>
        <v>329346</v>
      </c>
      <c r="E309" s="238">
        <f>data!BP85</f>
        <v>944252</v>
      </c>
      <c r="F309" s="238">
        <f>data!BQ85</f>
        <v>0</v>
      </c>
      <c r="G309" s="238">
        <f>data!BR85</f>
        <v>1447648</v>
      </c>
      <c r="H309" s="238">
        <f>data!BS85</f>
        <v>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1009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1010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1011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1012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1013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1014</v>
      </c>
      <c r="C316" s="254">
        <f>data!BN90</f>
        <v>16549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1917</v>
      </c>
      <c r="H316" s="254">
        <f>data!BS90</f>
        <v>0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1015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1016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1017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999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1051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Kittitas Valley Healthcare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1001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1050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1005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22.76</v>
      </c>
      <c r="E330" s="245">
        <f>data!BW60</f>
        <v>5.0999999999999996</v>
      </c>
      <c r="F330" s="245">
        <f>data!BX60</f>
        <v>6.37</v>
      </c>
      <c r="G330" s="245">
        <f>data!BY60</f>
        <v>10.42</v>
      </c>
      <c r="H330" s="245">
        <f>data!BZ60</f>
        <v>0</v>
      </c>
      <c r="I330" s="245">
        <f>data!CA60</f>
        <v>0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1522913</v>
      </c>
      <c r="E331" s="257">
        <f>data!BW61</f>
        <v>870298</v>
      </c>
      <c r="F331" s="257">
        <f>data!BX61</f>
        <v>769899</v>
      </c>
      <c r="G331" s="257">
        <f>data!BY61</f>
        <v>1455802</v>
      </c>
      <c r="H331" s="257">
        <f>data!BZ61</f>
        <v>0</v>
      </c>
      <c r="I331" s="257">
        <f>data!CA61</f>
        <v>0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384032</v>
      </c>
      <c r="E332" s="257">
        <f>data!BW62</f>
        <v>219462</v>
      </c>
      <c r="F332" s="257">
        <f>data!BX62</f>
        <v>194145</v>
      </c>
      <c r="G332" s="257">
        <f>data!BY62</f>
        <v>367108</v>
      </c>
      <c r="H332" s="257">
        <f>data!BZ62</f>
        <v>0</v>
      </c>
      <c r="I332" s="257">
        <f>data!CA62</f>
        <v>0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0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8288</v>
      </c>
      <c r="E334" s="257">
        <f>data!BW64</f>
        <v>1122</v>
      </c>
      <c r="F334" s="257">
        <f>data!BX64</f>
        <v>3212</v>
      </c>
      <c r="G334" s="257">
        <f>data!BY64</f>
        <v>15629</v>
      </c>
      <c r="H334" s="257">
        <f>data!BZ64</f>
        <v>0</v>
      </c>
      <c r="I334" s="257">
        <f>data!CA64</f>
        <v>0</v>
      </c>
    </row>
    <row r="335" spans="1:9" ht="20.100000000000001" customHeight="1" x14ac:dyDescent="0.2">
      <c r="A335" s="230">
        <v>10</v>
      </c>
      <c r="B335" s="238" t="s">
        <v>520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521</v>
      </c>
      <c r="C336" s="257">
        <f>data!BU66</f>
        <v>0</v>
      </c>
      <c r="D336" s="257">
        <f>data!BV66</f>
        <v>457811</v>
      </c>
      <c r="E336" s="257">
        <f>data!BW66</f>
        <v>109117</v>
      </c>
      <c r="F336" s="257">
        <f>data!BX66</f>
        <v>343122</v>
      </c>
      <c r="G336" s="257">
        <f>data!BY66</f>
        <v>379566</v>
      </c>
      <c r="H336" s="257">
        <f>data!BZ66</f>
        <v>0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99356</v>
      </c>
      <c r="E337" s="257">
        <f>data!BW67</f>
        <v>0</v>
      </c>
      <c r="F337" s="257">
        <f>data!BX67</f>
        <v>0</v>
      </c>
      <c r="G337" s="257">
        <f>data!BY67</f>
        <v>336963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1006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1007</v>
      </c>
      <c r="C339" s="257">
        <f>data!BU69</f>
        <v>0</v>
      </c>
      <c r="D339" s="257">
        <f>data!BV69</f>
        <v>34533</v>
      </c>
      <c r="E339" s="257">
        <f>data!BW69</f>
        <v>178200</v>
      </c>
      <c r="F339" s="257">
        <f>data!BX69</f>
        <v>3085</v>
      </c>
      <c r="G339" s="257">
        <f>data!BY69</f>
        <v>73898</v>
      </c>
      <c r="H339" s="257">
        <f>data!BZ69</f>
        <v>0</v>
      </c>
      <c r="I339" s="257">
        <f>data!CA69</f>
        <v>0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-1115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1008</v>
      </c>
      <c r="C341" s="238">
        <f>data!BU85</f>
        <v>0</v>
      </c>
      <c r="D341" s="238">
        <f>data!BV85</f>
        <v>2505818</v>
      </c>
      <c r="E341" s="238">
        <f>data!BW85</f>
        <v>1378199</v>
      </c>
      <c r="F341" s="238">
        <f>data!BX85</f>
        <v>1313463</v>
      </c>
      <c r="G341" s="238">
        <f>data!BY85</f>
        <v>2628966</v>
      </c>
      <c r="H341" s="238">
        <f>data!BZ85</f>
        <v>0</v>
      </c>
      <c r="I341" s="238">
        <f>data!CA85</f>
        <v>0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1009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1010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1011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1012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1013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1014</v>
      </c>
      <c r="C348" s="254">
        <f>data!BU90</f>
        <v>0</v>
      </c>
      <c r="D348" s="254">
        <f>data!BV90</f>
        <v>1783</v>
      </c>
      <c r="E348" s="254">
        <f>data!BW90</f>
        <v>0</v>
      </c>
      <c r="F348" s="254">
        <f>data!BX90</f>
        <v>0</v>
      </c>
      <c r="G348" s="254">
        <f>data!BY90</f>
        <v>6047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1015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1016</v>
      </c>
      <c r="C350" s="254">
        <f>data!BU92</f>
        <v>0</v>
      </c>
      <c r="D350" s="254">
        <f>data!BV92</f>
        <v>1378</v>
      </c>
      <c r="E350" s="254">
        <f>data!BW92</f>
        <v>0</v>
      </c>
      <c r="F350" s="254">
        <f>data!BX92</f>
        <v>0</v>
      </c>
      <c r="G350" s="254">
        <f>data!BY92</f>
        <v>4675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1017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999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1052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Kittitas Valley Healthcare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1001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1053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1005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0.78</v>
      </c>
      <c r="E362" s="260"/>
      <c r="F362" s="248"/>
      <c r="G362" s="248"/>
      <c r="H362" s="248"/>
      <c r="I362" s="261">
        <f>data!CE60</f>
        <v>636.53999999999985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58791</v>
      </c>
      <c r="E363" s="262"/>
      <c r="F363" s="262"/>
      <c r="G363" s="262"/>
      <c r="H363" s="262"/>
      <c r="I363" s="257">
        <f>data!CE61</f>
        <v>63318850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14825</v>
      </c>
      <c r="E364" s="262"/>
      <c r="F364" s="262"/>
      <c r="G364" s="262"/>
      <c r="H364" s="262"/>
      <c r="I364" s="257">
        <f>data!CE62</f>
        <v>15967058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0</v>
      </c>
      <c r="E365" s="262"/>
      <c r="F365" s="262"/>
      <c r="G365" s="262"/>
      <c r="H365" s="262"/>
      <c r="I365" s="257">
        <f>data!CE63</f>
        <v>7582569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23689</v>
      </c>
      <c r="E366" s="262"/>
      <c r="F366" s="262"/>
      <c r="G366" s="262"/>
      <c r="H366" s="262"/>
      <c r="I366" s="257">
        <f>data!CE64</f>
        <v>14763805</v>
      </c>
    </row>
    <row r="367" spans="1:9" ht="20.100000000000001" customHeight="1" x14ac:dyDescent="0.2">
      <c r="A367" s="230">
        <v>10</v>
      </c>
      <c r="B367" s="238" t="s">
        <v>520</v>
      </c>
      <c r="C367" s="257">
        <f>data!CB65</f>
        <v>0</v>
      </c>
      <c r="D367" s="257">
        <f>data!CC65</f>
        <v>3528</v>
      </c>
      <c r="E367" s="262"/>
      <c r="F367" s="262"/>
      <c r="G367" s="262"/>
      <c r="H367" s="262"/>
      <c r="I367" s="257">
        <f>data!CE65</f>
        <v>1447162</v>
      </c>
    </row>
    <row r="368" spans="1:9" ht="20.100000000000001" customHeight="1" x14ac:dyDescent="0.2">
      <c r="A368" s="230">
        <v>11</v>
      </c>
      <c r="B368" s="238" t="s">
        <v>521</v>
      </c>
      <c r="C368" s="257">
        <f>data!CB66</f>
        <v>0</v>
      </c>
      <c r="D368" s="257">
        <f>data!CC66</f>
        <v>160818</v>
      </c>
      <c r="E368" s="262"/>
      <c r="F368" s="262"/>
      <c r="G368" s="262"/>
      <c r="H368" s="262"/>
      <c r="I368" s="257">
        <f>data!CE66</f>
        <v>14361366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0</v>
      </c>
      <c r="E369" s="262"/>
      <c r="F369" s="262"/>
      <c r="G369" s="262"/>
      <c r="H369" s="262"/>
      <c r="I369" s="257">
        <f>data!CE67</f>
        <v>8397994</v>
      </c>
    </row>
    <row r="370" spans="1:9" ht="20.100000000000001" customHeight="1" x14ac:dyDescent="0.2">
      <c r="A370" s="230">
        <v>13</v>
      </c>
      <c r="B370" s="238" t="s">
        <v>1006</v>
      </c>
      <c r="C370" s="257">
        <f>data!CB68</f>
        <v>0</v>
      </c>
      <c r="D370" s="257">
        <f>data!CC68</f>
        <v>0</v>
      </c>
      <c r="E370" s="262"/>
      <c r="F370" s="262"/>
      <c r="G370" s="262"/>
      <c r="H370" s="262"/>
      <c r="I370" s="257">
        <f>data!CE68</f>
        <v>397769</v>
      </c>
    </row>
    <row r="371" spans="1:9" ht="20.100000000000001" customHeight="1" x14ac:dyDescent="0.2">
      <c r="A371" s="230">
        <v>14</v>
      </c>
      <c r="B371" s="238" t="s">
        <v>1007</v>
      </c>
      <c r="C371" s="257">
        <f>data!CB69</f>
        <v>0</v>
      </c>
      <c r="D371" s="257">
        <f>data!CC69</f>
        <v>268539</v>
      </c>
      <c r="E371" s="257">
        <f>data!CD69</f>
        <v>5407972</v>
      </c>
      <c r="F371" s="262"/>
      <c r="G371" s="262"/>
      <c r="H371" s="262"/>
      <c r="I371" s="257">
        <f>data!CE69</f>
        <v>10912894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0</v>
      </c>
      <c r="E372" s="238">
        <f>-data!CD84</f>
        <v>-523559</v>
      </c>
      <c r="F372" s="248"/>
      <c r="G372" s="248"/>
      <c r="H372" s="248"/>
      <c r="I372" s="238">
        <f>-data!CE84</f>
        <v>-1358118</v>
      </c>
    </row>
    <row r="373" spans="1:9" ht="20.100000000000001" customHeight="1" x14ac:dyDescent="0.2">
      <c r="A373" s="230">
        <v>16</v>
      </c>
      <c r="B373" s="246" t="s">
        <v>1008</v>
      </c>
      <c r="C373" s="257">
        <f>data!CB85</f>
        <v>0</v>
      </c>
      <c r="D373" s="257">
        <f>data!CC85</f>
        <v>530190</v>
      </c>
      <c r="E373" s="257">
        <f>data!CD85</f>
        <v>4884413</v>
      </c>
      <c r="F373" s="262"/>
      <c r="G373" s="262"/>
      <c r="H373" s="262"/>
      <c r="I373" s="238">
        <f>data!CE85</f>
        <v>135791349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1009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1010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28884941</v>
      </c>
    </row>
    <row r="377" spans="1:9" ht="20.100000000000001" customHeight="1" x14ac:dyDescent="0.2">
      <c r="A377" s="230">
        <v>20</v>
      </c>
      <c r="B377" s="246" t="s">
        <v>1011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227072741</v>
      </c>
    </row>
    <row r="378" spans="1:9" ht="20.100000000000001" customHeight="1" x14ac:dyDescent="0.2">
      <c r="A378" s="230">
        <v>21</v>
      </c>
      <c r="B378" s="246" t="s">
        <v>1012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255957682</v>
      </c>
    </row>
    <row r="379" spans="1:9" ht="20.100000000000001" customHeight="1" x14ac:dyDescent="0.2">
      <c r="A379" s="230" t="s">
        <v>1013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1014</v>
      </c>
      <c r="C380" s="254">
        <f>data!CB90</f>
        <v>0</v>
      </c>
      <c r="D380" s="254">
        <f>data!CC90</f>
        <v>0</v>
      </c>
      <c r="E380" s="248"/>
      <c r="F380" s="248"/>
      <c r="G380" s="248"/>
      <c r="H380" s="248"/>
      <c r="I380" s="238">
        <f>data!CE90</f>
        <v>150707</v>
      </c>
    </row>
    <row r="381" spans="1:9" ht="20.100000000000001" customHeight="1" x14ac:dyDescent="0.2">
      <c r="A381" s="230">
        <v>23</v>
      </c>
      <c r="B381" s="238" t="s">
        <v>1015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14571</v>
      </c>
    </row>
    <row r="382" spans="1:9" ht="20.100000000000001" customHeight="1" x14ac:dyDescent="0.2">
      <c r="A382" s="230">
        <v>24</v>
      </c>
      <c r="B382" s="238" t="s">
        <v>1016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100012</v>
      </c>
    </row>
    <row r="383" spans="1:9" ht="20.100000000000001" customHeight="1" x14ac:dyDescent="0.2">
      <c r="A383" s="230">
        <v>25</v>
      </c>
      <c r="B383" s="238" t="s">
        <v>1017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418928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132.32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348" transitionEvaluation="1" transitionEntry="1" codeName="Sheet1">
    <tabColor rgb="FF92D050"/>
    <pageSetUpPr autoPageBreaks="0" fitToPage="1"/>
  </sheetPr>
  <dimension ref="A1:CF716"/>
  <sheetViews>
    <sheetView view="pageBreakPreview" topLeftCell="A348" zoomScale="70" zoomScaleNormal="100" zoomScaleSheetLayoutView="70" workbookViewId="0">
      <selection activeCell="D383" sqref="D383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310" t="s">
        <v>1054</v>
      </c>
    </row>
    <row r="6" spans="1:5" x14ac:dyDescent="0.25">
      <c r="A6" s="11" t="s">
        <v>1055</v>
      </c>
    </row>
    <row r="7" spans="1:5" x14ac:dyDescent="0.25">
      <c r="A7" s="11" t="s">
        <v>297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1" t="s">
        <v>23</v>
      </c>
      <c r="F30" s="312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4" x14ac:dyDescent="0.25">
      <c r="A33" s="14" t="s">
        <v>25</v>
      </c>
      <c r="B33" s="58"/>
      <c r="C33" s="58"/>
      <c r="D33" s="58"/>
    </row>
    <row r="34" spans="1:84" ht="16.5" x14ac:dyDescent="0.25">
      <c r="A34" s="14" t="s">
        <v>26</v>
      </c>
      <c r="B34" s="57"/>
      <c r="C34" s="57"/>
      <c r="D34" s="57"/>
    </row>
    <row r="35" spans="1:84" ht="16.5" x14ac:dyDescent="0.25">
      <c r="B35" s="57"/>
      <c r="C35" s="57"/>
      <c r="D35" s="57"/>
    </row>
    <row r="36" spans="1:84" x14ac:dyDescent="0.25">
      <c r="A36" s="313" t="s">
        <v>27</v>
      </c>
      <c r="B36" s="314"/>
      <c r="C36" s="315"/>
      <c r="D36" s="314"/>
      <c r="E36" s="314"/>
      <c r="F36" s="314"/>
      <c r="G36" s="316"/>
    </row>
    <row r="37" spans="1:84" x14ac:dyDescent="0.25">
      <c r="A37" s="317" t="s">
        <v>1056</v>
      </c>
      <c r="B37" s="318"/>
      <c r="C37" s="319"/>
      <c r="D37" s="320"/>
      <c r="E37" s="320"/>
      <c r="F37" s="320"/>
      <c r="G37" s="321"/>
    </row>
    <row r="38" spans="1:84" x14ac:dyDescent="0.25">
      <c r="A38" s="322" t="s">
        <v>29</v>
      </c>
      <c r="B38" s="318"/>
      <c r="C38" s="319"/>
      <c r="D38" s="320"/>
      <c r="E38" s="320"/>
      <c r="F38" s="320"/>
      <c r="G38" s="321"/>
    </row>
    <row r="39" spans="1:84" x14ac:dyDescent="0.25">
      <c r="A39" s="323" t="s">
        <v>1057</v>
      </c>
      <c r="B39" s="320"/>
      <c r="C39" s="319"/>
      <c r="D39" s="320"/>
      <c r="E39" s="320"/>
      <c r="F39" s="320"/>
      <c r="G39" s="321"/>
    </row>
    <row r="40" spans="1:84" x14ac:dyDescent="0.25">
      <c r="A40" s="324" t="s">
        <v>31</v>
      </c>
      <c r="B40" s="325"/>
      <c r="C40" s="326"/>
      <c r="D40" s="325"/>
      <c r="E40" s="325"/>
      <c r="F40" s="325"/>
      <c r="G40" s="327"/>
    </row>
    <row r="41" spans="1:84" x14ac:dyDescent="0.25">
      <c r="C41" s="13"/>
    </row>
    <row r="42" spans="1:84" x14ac:dyDescent="0.25">
      <c r="A42" s="11" t="s">
        <v>32</v>
      </c>
      <c r="C42" s="13"/>
      <c r="F42" s="312" t="s">
        <v>33</v>
      </c>
    </row>
    <row r="43" spans="1:84" x14ac:dyDescent="0.25">
      <c r="A43" s="311" t="s">
        <v>34</v>
      </c>
      <c r="C43" s="13"/>
    </row>
    <row r="44" spans="1:84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4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4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4" x14ac:dyDescent="0.25">
      <c r="A47" s="16" t="s">
        <v>230</v>
      </c>
      <c r="B47" s="272">
        <v>0</v>
      </c>
      <c r="C47" s="273">
        <v>0</v>
      </c>
      <c r="D47" s="273">
        <v>0</v>
      </c>
      <c r="E47" s="273">
        <v>0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3">
        <v>0</v>
      </c>
      <c r="R47" s="273">
        <v>0</v>
      </c>
      <c r="S47" s="273">
        <v>0</v>
      </c>
      <c r="T47" s="273">
        <v>0</v>
      </c>
      <c r="U47" s="273">
        <v>0</v>
      </c>
      <c r="V47" s="273">
        <v>0</v>
      </c>
      <c r="W47" s="273">
        <v>0</v>
      </c>
      <c r="X47" s="273">
        <v>0</v>
      </c>
      <c r="Y47" s="273">
        <v>0</v>
      </c>
      <c r="Z47" s="273">
        <v>0</v>
      </c>
      <c r="AA47" s="273">
        <v>0</v>
      </c>
      <c r="AB47" s="273">
        <v>0</v>
      </c>
      <c r="AC47" s="273">
        <v>0</v>
      </c>
      <c r="AD47" s="273">
        <v>0</v>
      </c>
      <c r="AE47" s="273">
        <v>0</v>
      </c>
      <c r="AF47" s="273">
        <v>0</v>
      </c>
      <c r="AG47" s="273">
        <v>0</v>
      </c>
      <c r="AH47" s="273">
        <v>0</v>
      </c>
      <c r="AI47" s="273">
        <v>0</v>
      </c>
      <c r="AJ47" s="273">
        <v>0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0</v>
      </c>
      <c r="AZ47" s="273">
        <v>0</v>
      </c>
      <c r="BA47" s="273">
        <v>0</v>
      </c>
      <c r="BB47" s="273">
        <v>0</v>
      </c>
      <c r="BC47" s="273">
        <v>0</v>
      </c>
      <c r="BD47" s="273">
        <v>0</v>
      </c>
      <c r="BE47" s="273">
        <v>0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0</v>
      </c>
      <c r="BM47" s="273">
        <v>0</v>
      </c>
      <c r="BN47" s="273">
        <v>0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0</v>
      </c>
      <c r="CA47" s="273">
        <v>0</v>
      </c>
      <c r="CB47" s="273">
        <v>0</v>
      </c>
      <c r="CC47" s="273">
        <v>0</v>
      </c>
      <c r="CD47" s="16"/>
      <c r="CE47" s="25">
        <v>0</v>
      </c>
      <c r="CF47" s="328">
        <v>0</v>
      </c>
    </row>
    <row r="48" spans="1:84" x14ac:dyDescent="0.25">
      <c r="A48" s="25" t="s">
        <v>231</v>
      </c>
      <c r="B48" s="329">
        <v>14961992</v>
      </c>
      <c r="C48" s="25">
        <v>427565</v>
      </c>
      <c r="D48" s="25">
        <v>0</v>
      </c>
      <c r="E48" s="25">
        <v>348417</v>
      </c>
      <c r="F48" s="25">
        <v>0</v>
      </c>
      <c r="G48" s="25">
        <v>0</v>
      </c>
      <c r="H48" s="25">
        <v>0</v>
      </c>
      <c r="I48" s="25">
        <v>0</v>
      </c>
      <c r="J48" s="25">
        <v>77867</v>
      </c>
      <c r="K48" s="25">
        <v>0</v>
      </c>
      <c r="L48" s="25">
        <v>8189</v>
      </c>
      <c r="M48" s="25">
        <v>0</v>
      </c>
      <c r="N48" s="25">
        <v>0</v>
      </c>
      <c r="O48" s="25">
        <v>417068</v>
      </c>
      <c r="P48" s="25">
        <v>224008</v>
      </c>
      <c r="Q48" s="25">
        <v>630844</v>
      </c>
      <c r="R48" s="25">
        <v>0</v>
      </c>
      <c r="S48" s="25">
        <v>88249</v>
      </c>
      <c r="T48" s="25">
        <v>0</v>
      </c>
      <c r="U48" s="25">
        <v>507831</v>
      </c>
      <c r="V48" s="25">
        <v>0</v>
      </c>
      <c r="W48" s="25">
        <v>40321</v>
      </c>
      <c r="X48" s="25">
        <v>244353</v>
      </c>
      <c r="Y48" s="25">
        <v>295386</v>
      </c>
      <c r="Z48" s="25">
        <v>0</v>
      </c>
      <c r="AA48" s="25">
        <v>0</v>
      </c>
      <c r="AB48" s="25">
        <v>480578</v>
      </c>
      <c r="AC48" s="25">
        <v>214036</v>
      </c>
      <c r="AD48" s="25">
        <v>0</v>
      </c>
      <c r="AE48" s="25">
        <v>68894</v>
      </c>
      <c r="AF48" s="25">
        <v>0</v>
      </c>
      <c r="AG48" s="25">
        <v>1174809</v>
      </c>
      <c r="AH48" s="25">
        <v>0</v>
      </c>
      <c r="AI48" s="25">
        <v>0</v>
      </c>
      <c r="AJ48" s="25">
        <v>5229223</v>
      </c>
      <c r="AK48" s="25">
        <v>0</v>
      </c>
      <c r="AL48" s="25">
        <v>16366</v>
      </c>
      <c r="AM48" s="25">
        <v>0</v>
      </c>
      <c r="AN48" s="25">
        <v>0</v>
      </c>
      <c r="AO48" s="25">
        <v>170378</v>
      </c>
      <c r="AP48" s="25">
        <v>0</v>
      </c>
      <c r="AQ48" s="25">
        <v>0</v>
      </c>
      <c r="AR48" s="25">
        <v>505559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191408</v>
      </c>
      <c r="AZ48" s="25">
        <v>0</v>
      </c>
      <c r="BA48" s="25">
        <v>41893</v>
      </c>
      <c r="BB48" s="25">
        <v>38064</v>
      </c>
      <c r="BC48" s="25">
        <v>0</v>
      </c>
      <c r="BD48" s="25">
        <v>80435</v>
      </c>
      <c r="BE48" s="25">
        <v>188402</v>
      </c>
      <c r="BF48" s="25">
        <v>285340</v>
      </c>
      <c r="BG48" s="25">
        <v>0</v>
      </c>
      <c r="BH48" s="25">
        <v>500715</v>
      </c>
      <c r="BI48" s="25">
        <v>0</v>
      </c>
      <c r="BJ48" s="25">
        <v>182842</v>
      </c>
      <c r="BK48" s="25">
        <v>597047</v>
      </c>
      <c r="BL48" s="25">
        <v>0</v>
      </c>
      <c r="BM48" s="25">
        <v>0</v>
      </c>
      <c r="BN48" s="25">
        <v>330581</v>
      </c>
      <c r="BO48" s="25">
        <v>56823</v>
      </c>
      <c r="BP48" s="25">
        <v>98648</v>
      </c>
      <c r="BQ48" s="25">
        <v>0</v>
      </c>
      <c r="BR48" s="25">
        <v>157307</v>
      </c>
      <c r="BS48" s="25">
        <v>0</v>
      </c>
      <c r="BT48" s="25">
        <v>0</v>
      </c>
      <c r="BU48" s="25">
        <v>0</v>
      </c>
      <c r="BV48" s="25">
        <v>403573</v>
      </c>
      <c r="BW48" s="25">
        <v>208756</v>
      </c>
      <c r="BX48" s="25">
        <v>198026</v>
      </c>
      <c r="BY48" s="25">
        <v>202511</v>
      </c>
      <c r="BZ48" s="25">
        <v>0</v>
      </c>
      <c r="CA48" s="25">
        <v>0</v>
      </c>
      <c r="CB48" s="25">
        <v>0</v>
      </c>
      <c r="CC48" s="25">
        <v>29682</v>
      </c>
      <c r="CD48" s="25" t="s">
        <v>1058</v>
      </c>
      <c r="CE48" s="25" t="s">
        <v>1058</v>
      </c>
      <c r="CF48" s="328">
        <v>0</v>
      </c>
    </row>
    <row r="49" spans="1:84" x14ac:dyDescent="0.25">
      <c r="A49" s="16" t="s">
        <v>232</v>
      </c>
      <c r="B49" s="25">
        <v>14961992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28">
        <v>0</v>
      </c>
    </row>
    <row r="50" spans="1:84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28">
        <v>0</v>
      </c>
    </row>
    <row r="51" spans="1:84" x14ac:dyDescent="0.25">
      <c r="A51" s="21" t="s">
        <v>233</v>
      </c>
      <c r="B51" s="273">
        <v>0</v>
      </c>
      <c r="C51" s="273">
        <v>0</v>
      </c>
      <c r="D51" s="273">
        <v>0</v>
      </c>
      <c r="E51" s="273">
        <v>0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0</v>
      </c>
      <c r="AC51" s="273">
        <v>0</v>
      </c>
      <c r="AD51" s="273">
        <v>0</v>
      </c>
      <c r="AE51" s="273">
        <v>0</v>
      </c>
      <c r="AF51" s="273">
        <v>0</v>
      </c>
      <c r="AG51" s="273">
        <v>0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0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v>0</v>
      </c>
      <c r="CF51" s="328">
        <v>0</v>
      </c>
    </row>
    <row r="52" spans="1:84" x14ac:dyDescent="0.25">
      <c r="A52" s="31" t="s">
        <v>234</v>
      </c>
      <c r="B52" s="330">
        <v>7214516</v>
      </c>
      <c r="C52" s="25">
        <v>143165</v>
      </c>
      <c r="D52" s="25">
        <v>0</v>
      </c>
      <c r="E52" s="25">
        <v>409232</v>
      </c>
      <c r="F52" s="25">
        <v>0</v>
      </c>
      <c r="G52" s="25">
        <v>0</v>
      </c>
      <c r="H52" s="25">
        <v>0</v>
      </c>
      <c r="I52" s="25">
        <v>0</v>
      </c>
      <c r="J52" s="25">
        <v>12453</v>
      </c>
      <c r="K52" s="25">
        <v>0</v>
      </c>
      <c r="L52" s="25">
        <v>9637</v>
      </c>
      <c r="M52" s="25">
        <v>0</v>
      </c>
      <c r="N52" s="25">
        <v>0</v>
      </c>
      <c r="O52" s="25">
        <v>141435</v>
      </c>
      <c r="P52" s="25">
        <v>549876</v>
      </c>
      <c r="Q52" s="25">
        <v>50011</v>
      </c>
      <c r="R52" s="25">
        <v>0</v>
      </c>
      <c r="S52" s="25">
        <v>0</v>
      </c>
      <c r="T52" s="25">
        <v>0</v>
      </c>
      <c r="U52" s="25">
        <v>199650</v>
      </c>
      <c r="V52" s="25">
        <v>0</v>
      </c>
      <c r="W52" s="25">
        <v>14578</v>
      </c>
      <c r="X52" s="25">
        <v>46700</v>
      </c>
      <c r="Y52" s="25">
        <v>183737</v>
      </c>
      <c r="Z52" s="25">
        <v>0</v>
      </c>
      <c r="AA52" s="25">
        <v>0</v>
      </c>
      <c r="AB52" s="25">
        <v>57473</v>
      </c>
      <c r="AC52" s="25">
        <v>51000</v>
      </c>
      <c r="AD52" s="25">
        <v>0</v>
      </c>
      <c r="AE52" s="25">
        <v>0</v>
      </c>
      <c r="AF52" s="25">
        <v>0</v>
      </c>
      <c r="AG52" s="25">
        <v>254998</v>
      </c>
      <c r="AH52" s="25">
        <v>0</v>
      </c>
      <c r="AI52" s="25">
        <v>0</v>
      </c>
      <c r="AJ52" s="25">
        <v>2400490</v>
      </c>
      <c r="AK52" s="25">
        <v>0</v>
      </c>
      <c r="AL52" s="25">
        <v>0</v>
      </c>
      <c r="AM52" s="25">
        <v>0</v>
      </c>
      <c r="AN52" s="25">
        <v>0</v>
      </c>
      <c r="AO52" s="25">
        <v>200094</v>
      </c>
      <c r="AP52" s="25">
        <v>0</v>
      </c>
      <c r="AQ52" s="25">
        <v>0</v>
      </c>
      <c r="AR52" s="25">
        <v>68889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131107</v>
      </c>
      <c r="AZ52" s="25">
        <v>84604</v>
      </c>
      <c r="BA52" s="25">
        <v>42253</v>
      </c>
      <c r="BB52" s="25">
        <v>10674</v>
      </c>
      <c r="BC52" s="25">
        <v>0</v>
      </c>
      <c r="BD52" s="25">
        <v>154976</v>
      </c>
      <c r="BE52" s="25">
        <v>175978</v>
      </c>
      <c r="BF52" s="25">
        <v>16950</v>
      </c>
      <c r="BG52" s="25">
        <v>0</v>
      </c>
      <c r="BH52" s="25">
        <v>170789</v>
      </c>
      <c r="BI52" s="25">
        <v>24907</v>
      </c>
      <c r="BJ52" s="25">
        <v>0</v>
      </c>
      <c r="BK52" s="25">
        <v>334314</v>
      </c>
      <c r="BL52" s="25">
        <v>0</v>
      </c>
      <c r="BM52" s="25">
        <v>0</v>
      </c>
      <c r="BN52" s="25">
        <v>792915</v>
      </c>
      <c r="BO52" s="25">
        <v>0</v>
      </c>
      <c r="BP52" s="25">
        <v>0</v>
      </c>
      <c r="BQ52" s="25">
        <v>0</v>
      </c>
      <c r="BR52" s="25">
        <v>94735</v>
      </c>
      <c r="BS52" s="25">
        <v>0</v>
      </c>
      <c r="BT52" s="25">
        <v>0</v>
      </c>
      <c r="BU52" s="25">
        <v>0</v>
      </c>
      <c r="BV52" s="25">
        <v>88113</v>
      </c>
      <c r="BW52" s="25">
        <v>0</v>
      </c>
      <c r="BX52" s="25">
        <v>0</v>
      </c>
      <c r="BY52" s="25">
        <v>298832</v>
      </c>
      <c r="BZ52" s="25">
        <v>0</v>
      </c>
      <c r="CA52" s="25">
        <v>0</v>
      </c>
      <c r="CB52" s="25">
        <v>0</v>
      </c>
      <c r="CC52" s="25">
        <v>0</v>
      </c>
      <c r="CD52" s="25" t="s">
        <v>1058</v>
      </c>
      <c r="CE52" s="25" t="s">
        <v>1058</v>
      </c>
      <c r="CF52" s="328">
        <v>0</v>
      </c>
    </row>
    <row r="53" spans="1:84" x14ac:dyDescent="0.25">
      <c r="A53" s="16" t="s">
        <v>232</v>
      </c>
      <c r="B53" s="25">
        <v>7214516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28">
        <v>0</v>
      </c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28">
        <v>0</v>
      </c>
    </row>
    <row r="55" spans="1:84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  <c r="CF55" s="328">
        <v>0</v>
      </c>
    </row>
    <row r="56" spans="1:84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  <c r="CF56" s="328">
        <v>0</v>
      </c>
    </row>
    <row r="57" spans="1:84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  <c r="CF57" s="328">
        <v>0</v>
      </c>
    </row>
    <row r="58" spans="1:84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  <c r="CF58" s="328">
        <v>0</v>
      </c>
    </row>
    <row r="59" spans="1:84" x14ac:dyDescent="0.25">
      <c r="A59" s="31" t="s">
        <v>260</v>
      </c>
      <c r="B59" s="25"/>
      <c r="C59" s="330">
        <v>505</v>
      </c>
      <c r="D59" s="330">
        <v>0</v>
      </c>
      <c r="E59" s="331">
        <v>2638</v>
      </c>
      <c r="F59" s="330">
        <v>0</v>
      </c>
      <c r="G59" s="330">
        <v>0</v>
      </c>
      <c r="H59" s="330">
        <v>0</v>
      </c>
      <c r="I59" s="330">
        <v>0</v>
      </c>
      <c r="J59" s="330">
        <v>369</v>
      </c>
      <c r="K59" s="330">
        <v>0</v>
      </c>
      <c r="L59" s="330">
        <v>62</v>
      </c>
      <c r="M59" s="330">
        <v>0</v>
      </c>
      <c r="N59" s="330">
        <v>0</v>
      </c>
      <c r="O59" s="330">
        <v>226</v>
      </c>
      <c r="P59" s="332">
        <v>137850</v>
      </c>
      <c r="Q59" s="332">
        <v>137850</v>
      </c>
      <c r="R59" s="333">
        <v>0</v>
      </c>
      <c r="S59" s="334">
        <v>0</v>
      </c>
      <c r="T59" s="334">
        <v>0</v>
      </c>
      <c r="U59" s="335">
        <v>279343</v>
      </c>
      <c r="V59" s="332">
        <v>0</v>
      </c>
      <c r="W59" s="332">
        <v>2279</v>
      </c>
      <c r="X59" s="332">
        <v>7302</v>
      </c>
      <c r="Y59" s="332">
        <v>28800</v>
      </c>
      <c r="Z59" s="332">
        <v>0</v>
      </c>
      <c r="AA59" s="332">
        <v>0</v>
      </c>
      <c r="AB59" s="334">
        <v>0</v>
      </c>
      <c r="AC59" s="333">
        <v>1225</v>
      </c>
      <c r="AD59" s="332">
        <v>0</v>
      </c>
      <c r="AE59" s="332">
        <v>14431</v>
      </c>
      <c r="AF59" s="332">
        <v>0</v>
      </c>
      <c r="AG59" s="332">
        <v>17212</v>
      </c>
      <c r="AH59" s="332">
        <v>0</v>
      </c>
      <c r="AI59" s="332">
        <v>0</v>
      </c>
      <c r="AJ59" s="332">
        <v>86142</v>
      </c>
      <c r="AK59" s="332">
        <v>2466</v>
      </c>
      <c r="AL59" s="332">
        <v>2068</v>
      </c>
      <c r="AM59" s="332">
        <v>0</v>
      </c>
      <c r="AN59" s="332">
        <v>0</v>
      </c>
      <c r="AO59" s="332">
        <v>30960</v>
      </c>
      <c r="AP59" s="332">
        <v>0</v>
      </c>
      <c r="AQ59" s="332">
        <v>0</v>
      </c>
      <c r="AR59" s="332">
        <v>14742</v>
      </c>
      <c r="AS59" s="332">
        <v>0</v>
      </c>
      <c r="AT59" s="332">
        <v>0</v>
      </c>
      <c r="AU59" s="332">
        <v>0</v>
      </c>
      <c r="AV59" s="334">
        <v>0</v>
      </c>
      <c r="AW59" s="334">
        <v>0</v>
      </c>
      <c r="AX59" s="334">
        <v>0</v>
      </c>
      <c r="AY59" s="332">
        <v>14485</v>
      </c>
      <c r="AZ59" s="332">
        <v>0</v>
      </c>
      <c r="BA59" s="334">
        <v>0</v>
      </c>
      <c r="BB59" s="334">
        <v>0</v>
      </c>
      <c r="BC59" s="334">
        <v>0</v>
      </c>
      <c r="BD59" s="334">
        <v>0</v>
      </c>
      <c r="BE59" s="336">
        <v>145989</v>
      </c>
      <c r="BF59" s="334">
        <v>0</v>
      </c>
      <c r="BG59" s="334">
        <v>0</v>
      </c>
      <c r="BH59" s="334">
        <v>0</v>
      </c>
      <c r="BI59" s="334">
        <v>0</v>
      </c>
      <c r="BJ59" s="334">
        <v>0</v>
      </c>
      <c r="BK59" s="334">
        <v>0</v>
      </c>
      <c r="BL59" s="334">
        <v>0</v>
      </c>
      <c r="BM59" s="334">
        <v>0</v>
      </c>
      <c r="BN59" s="334">
        <v>0</v>
      </c>
      <c r="BO59" s="334">
        <v>0</v>
      </c>
      <c r="BP59" s="334">
        <v>0</v>
      </c>
      <c r="BQ59" s="334">
        <v>0</v>
      </c>
      <c r="BR59" s="334">
        <v>0</v>
      </c>
      <c r="BS59" s="334">
        <v>0</v>
      </c>
      <c r="BT59" s="334">
        <v>0</v>
      </c>
      <c r="BU59" s="334">
        <v>0</v>
      </c>
      <c r="BV59" s="334">
        <v>0</v>
      </c>
      <c r="BW59" s="334">
        <v>0</v>
      </c>
      <c r="BX59" s="334">
        <v>0</v>
      </c>
      <c r="BY59" s="334">
        <v>0</v>
      </c>
      <c r="BZ59" s="334">
        <v>0</v>
      </c>
      <c r="CA59" s="334">
        <v>0</v>
      </c>
      <c r="CB59" s="334">
        <v>0</v>
      </c>
      <c r="CC59" s="334">
        <v>0</v>
      </c>
      <c r="CD59" s="224">
        <v>0</v>
      </c>
      <c r="CE59" s="25">
        <v>0</v>
      </c>
      <c r="CF59" s="328">
        <v>0</v>
      </c>
    </row>
    <row r="60" spans="1:84" s="201" customFormat="1" ht="15.75" customHeight="1" x14ac:dyDescent="0.25">
      <c r="A60" s="207" t="s">
        <v>261</v>
      </c>
      <c r="B60" s="208"/>
      <c r="C60" s="337">
        <v>16.57</v>
      </c>
      <c r="D60" s="337">
        <v>0</v>
      </c>
      <c r="E60" s="337">
        <v>14.91</v>
      </c>
      <c r="F60" s="337">
        <v>0</v>
      </c>
      <c r="G60" s="337">
        <v>0</v>
      </c>
      <c r="H60" s="337">
        <v>0</v>
      </c>
      <c r="I60" s="337">
        <v>0</v>
      </c>
      <c r="J60" s="337">
        <v>2.6</v>
      </c>
      <c r="K60" s="337">
        <v>0</v>
      </c>
      <c r="L60" s="337">
        <v>0.35</v>
      </c>
      <c r="M60" s="337">
        <v>0</v>
      </c>
      <c r="N60" s="337">
        <v>0</v>
      </c>
      <c r="O60" s="337">
        <v>13.91</v>
      </c>
      <c r="P60" s="338">
        <v>10.48</v>
      </c>
      <c r="Q60" s="338">
        <v>20.51</v>
      </c>
      <c r="R60" s="338">
        <v>0</v>
      </c>
      <c r="S60" s="278">
        <v>6.23</v>
      </c>
      <c r="T60" s="278">
        <v>0</v>
      </c>
      <c r="U60" s="339">
        <v>27.76</v>
      </c>
      <c r="V60" s="338">
        <v>0</v>
      </c>
      <c r="W60" s="338">
        <v>1.32</v>
      </c>
      <c r="X60" s="338">
        <v>10.69</v>
      </c>
      <c r="Y60" s="338">
        <v>14.8</v>
      </c>
      <c r="Z60" s="338">
        <v>0</v>
      </c>
      <c r="AA60" s="338">
        <v>0</v>
      </c>
      <c r="AB60" s="340">
        <v>16.78</v>
      </c>
      <c r="AC60" s="338">
        <v>8.5500000000000007</v>
      </c>
      <c r="AD60" s="338">
        <v>0</v>
      </c>
      <c r="AE60" s="338">
        <v>3.46</v>
      </c>
      <c r="AF60" s="338">
        <v>0</v>
      </c>
      <c r="AG60" s="338">
        <v>28.74</v>
      </c>
      <c r="AH60" s="338">
        <v>0</v>
      </c>
      <c r="AI60" s="338">
        <v>0</v>
      </c>
      <c r="AJ60" s="338">
        <v>193.77</v>
      </c>
      <c r="AK60" s="338">
        <v>0</v>
      </c>
      <c r="AL60" s="338">
        <v>0.69</v>
      </c>
      <c r="AM60" s="338">
        <v>0</v>
      </c>
      <c r="AN60" s="338">
        <v>0</v>
      </c>
      <c r="AO60" s="338">
        <v>7.29</v>
      </c>
      <c r="AP60" s="338">
        <v>0</v>
      </c>
      <c r="AQ60" s="338">
        <v>0</v>
      </c>
      <c r="AR60" s="338">
        <v>20.89</v>
      </c>
      <c r="AS60" s="338">
        <v>0</v>
      </c>
      <c r="AT60" s="338">
        <v>0</v>
      </c>
      <c r="AU60" s="338">
        <v>0</v>
      </c>
      <c r="AV60" s="340">
        <v>0</v>
      </c>
      <c r="AW60" s="340">
        <v>0</v>
      </c>
      <c r="AX60" s="340">
        <v>0</v>
      </c>
      <c r="AY60" s="338">
        <v>13.41</v>
      </c>
      <c r="AZ60" s="338">
        <v>0</v>
      </c>
      <c r="BA60" s="340">
        <v>3.1</v>
      </c>
      <c r="BB60" s="340">
        <v>1.84</v>
      </c>
      <c r="BC60" s="340">
        <v>0</v>
      </c>
      <c r="BD60" s="340">
        <v>5.75</v>
      </c>
      <c r="BE60" s="338">
        <v>9.5</v>
      </c>
      <c r="BF60" s="340">
        <v>24.25</v>
      </c>
      <c r="BG60" s="340">
        <v>0</v>
      </c>
      <c r="BH60" s="340">
        <v>18.8</v>
      </c>
      <c r="BI60" s="340">
        <v>0</v>
      </c>
      <c r="BJ60" s="340">
        <v>8.02</v>
      </c>
      <c r="BK60" s="340">
        <v>41.02</v>
      </c>
      <c r="BL60" s="340">
        <v>0</v>
      </c>
      <c r="BM60" s="340">
        <v>0</v>
      </c>
      <c r="BN60" s="340">
        <v>7.16</v>
      </c>
      <c r="BO60" s="340">
        <v>2.0299999999999998</v>
      </c>
      <c r="BP60" s="340">
        <v>4.2</v>
      </c>
      <c r="BQ60" s="340">
        <v>0</v>
      </c>
      <c r="BR60" s="340">
        <v>7.1</v>
      </c>
      <c r="BS60" s="340">
        <v>0</v>
      </c>
      <c r="BT60" s="340">
        <v>0</v>
      </c>
      <c r="BU60" s="340">
        <v>0</v>
      </c>
      <c r="BV60" s="340">
        <v>24.45</v>
      </c>
      <c r="BW60" s="340">
        <v>3.8</v>
      </c>
      <c r="BX60" s="340">
        <v>6.78</v>
      </c>
      <c r="BY60" s="340">
        <v>8.68</v>
      </c>
      <c r="BZ60" s="340">
        <v>0</v>
      </c>
      <c r="CA60" s="340">
        <v>0</v>
      </c>
      <c r="CB60" s="340">
        <v>0</v>
      </c>
      <c r="CC60" s="340">
        <v>1.58</v>
      </c>
      <c r="CD60" s="209" t="s">
        <v>247</v>
      </c>
      <c r="CE60" s="227">
        <v>611.7700000000001</v>
      </c>
      <c r="CF60" s="341">
        <v>0</v>
      </c>
    </row>
    <row r="61" spans="1:84" x14ac:dyDescent="0.25">
      <c r="A61" s="31" t="s">
        <v>262</v>
      </c>
      <c r="B61" s="16"/>
      <c r="C61" s="330">
        <v>1701327</v>
      </c>
      <c r="D61" s="330">
        <v>0</v>
      </c>
      <c r="E61" s="330">
        <v>1386387</v>
      </c>
      <c r="F61" s="330">
        <v>0</v>
      </c>
      <c r="G61" s="330">
        <v>0</v>
      </c>
      <c r="H61" s="330">
        <v>0</v>
      </c>
      <c r="I61" s="330">
        <v>0</v>
      </c>
      <c r="J61" s="330">
        <v>309842</v>
      </c>
      <c r="K61" s="330">
        <v>0</v>
      </c>
      <c r="L61" s="330">
        <v>32584</v>
      </c>
      <c r="M61" s="330">
        <v>0</v>
      </c>
      <c r="N61" s="330">
        <v>0</v>
      </c>
      <c r="O61" s="330">
        <v>1659559</v>
      </c>
      <c r="P61" s="332">
        <v>891352</v>
      </c>
      <c r="Q61" s="332">
        <v>2510195</v>
      </c>
      <c r="R61" s="332">
        <v>0</v>
      </c>
      <c r="S61" s="280">
        <v>351153</v>
      </c>
      <c r="T61" s="280">
        <v>0</v>
      </c>
      <c r="U61" s="335">
        <v>2020713</v>
      </c>
      <c r="V61" s="332">
        <v>0</v>
      </c>
      <c r="W61" s="332">
        <v>160440</v>
      </c>
      <c r="X61" s="332">
        <v>972306</v>
      </c>
      <c r="Y61" s="332">
        <v>1175374</v>
      </c>
      <c r="Z61" s="332">
        <v>0</v>
      </c>
      <c r="AA61" s="332">
        <v>0</v>
      </c>
      <c r="AB61" s="342">
        <v>1912271</v>
      </c>
      <c r="AC61" s="332">
        <v>851671</v>
      </c>
      <c r="AD61" s="332">
        <v>0</v>
      </c>
      <c r="AE61" s="332">
        <v>274137</v>
      </c>
      <c r="AF61" s="332">
        <v>0</v>
      </c>
      <c r="AG61" s="332">
        <v>4674691</v>
      </c>
      <c r="AH61" s="332">
        <v>0</v>
      </c>
      <c r="AI61" s="332">
        <v>0</v>
      </c>
      <c r="AJ61" s="332">
        <v>20807639</v>
      </c>
      <c r="AK61" s="332">
        <v>0</v>
      </c>
      <c r="AL61" s="332">
        <v>65123</v>
      </c>
      <c r="AM61" s="332">
        <v>0</v>
      </c>
      <c r="AN61" s="332">
        <v>0</v>
      </c>
      <c r="AO61" s="332">
        <v>677953</v>
      </c>
      <c r="AP61" s="332">
        <v>0</v>
      </c>
      <c r="AQ61" s="332">
        <v>0</v>
      </c>
      <c r="AR61" s="332">
        <v>2011672</v>
      </c>
      <c r="AS61" s="332">
        <v>0</v>
      </c>
      <c r="AT61" s="332">
        <v>0</v>
      </c>
      <c r="AU61" s="332">
        <v>0</v>
      </c>
      <c r="AV61" s="343">
        <v>0</v>
      </c>
      <c r="AW61" s="343">
        <v>0</v>
      </c>
      <c r="AX61" s="343">
        <v>0</v>
      </c>
      <c r="AY61" s="332">
        <v>761633</v>
      </c>
      <c r="AZ61" s="332">
        <v>0</v>
      </c>
      <c r="BA61" s="343">
        <v>166697</v>
      </c>
      <c r="BB61" s="343">
        <v>151462</v>
      </c>
      <c r="BC61" s="343">
        <v>0</v>
      </c>
      <c r="BD61" s="343">
        <v>320060</v>
      </c>
      <c r="BE61" s="332">
        <v>749670</v>
      </c>
      <c r="BF61" s="343">
        <v>1135398</v>
      </c>
      <c r="BG61" s="343">
        <v>0</v>
      </c>
      <c r="BH61" s="343">
        <v>1992398</v>
      </c>
      <c r="BI61" s="343">
        <v>0</v>
      </c>
      <c r="BJ61" s="343">
        <v>727548</v>
      </c>
      <c r="BK61" s="343">
        <v>2375716</v>
      </c>
      <c r="BL61" s="343">
        <v>0</v>
      </c>
      <c r="BM61" s="343">
        <v>0</v>
      </c>
      <c r="BN61" s="343">
        <v>1315419</v>
      </c>
      <c r="BO61" s="343">
        <v>226104</v>
      </c>
      <c r="BP61" s="343">
        <v>392531</v>
      </c>
      <c r="BQ61" s="343">
        <v>0</v>
      </c>
      <c r="BR61" s="343">
        <v>625941</v>
      </c>
      <c r="BS61" s="343">
        <v>0</v>
      </c>
      <c r="BT61" s="343">
        <v>0</v>
      </c>
      <c r="BU61" s="343">
        <v>0</v>
      </c>
      <c r="BV61" s="343">
        <v>1605859</v>
      </c>
      <c r="BW61" s="343">
        <v>830663</v>
      </c>
      <c r="BX61" s="343">
        <v>787965</v>
      </c>
      <c r="BY61" s="343">
        <v>805815</v>
      </c>
      <c r="BZ61" s="343">
        <v>0</v>
      </c>
      <c r="CA61" s="343">
        <v>0</v>
      </c>
      <c r="CB61" s="343">
        <v>0</v>
      </c>
      <c r="CC61" s="343">
        <v>118108</v>
      </c>
      <c r="CD61" s="24" t="s">
        <v>247</v>
      </c>
      <c r="CE61" s="25">
        <v>59535376</v>
      </c>
      <c r="CF61" s="328">
        <v>0</v>
      </c>
    </row>
    <row r="62" spans="1:84" x14ac:dyDescent="0.25">
      <c r="A62" s="31" t="s">
        <v>10</v>
      </c>
      <c r="B62" s="16"/>
      <c r="C62" s="25">
        <v>427565</v>
      </c>
      <c r="D62" s="25">
        <v>0</v>
      </c>
      <c r="E62" s="25">
        <v>348417</v>
      </c>
      <c r="F62" s="25">
        <v>0</v>
      </c>
      <c r="G62" s="25">
        <v>0</v>
      </c>
      <c r="H62" s="25">
        <v>0</v>
      </c>
      <c r="I62" s="25">
        <v>0</v>
      </c>
      <c r="J62" s="25">
        <v>77867</v>
      </c>
      <c r="K62" s="25">
        <v>0</v>
      </c>
      <c r="L62" s="25">
        <v>8189</v>
      </c>
      <c r="M62" s="25">
        <v>0</v>
      </c>
      <c r="N62" s="25">
        <v>0</v>
      </c>
      <c r="O62" s="25">
        <v>417068</v>
      </c>
      <c r="P62" s="25">
        <v>224008</v>
      </c>
      <c r="Q62" s="25">
        <v>630844</v>
      </c>
      <c r="R62" s="25">
        <v>0</v>
      </c>
      <c r="S62" s="25">
        <v>88249</v>
      </c>
      <c r="T62" s="25">
        <v>0</v>
      </c>
      <c r="U62" s="25">
        <v>507831</v>
      </c>
      <c r="V62" s="25">
        <v>0</v>
      </c>
      <c r="W62" s="25">
        <v>40321</v>
      </c>
      <c r="X62" s="25">
        <v>244353</v>
      </c>
      <c r="Y62" s="25">
        <v>295386</v>
      </c>
      <c r="Z62" s="25">
        <v>0</v>
      </c>
      <c r="AA62" s="25">
        <v>0</v>
      </c>
      <c r="AB62" s="25">
        <v>480578</v>
      </c>
      <c r="AC62" s="25">
        <v>214036</v>
      </c>
      <c r="AD62" s="25">
        <v>0</v>
      </c>
      <c r="AE62" s="25">
        <v>68894</v>
      </c>
      <c r="AF62" s="25">
        <v>0</v>
      </c>
      <c r="AG62" s="25">
        <v>1174809</v>
      </c>
      <c r="AH62" s="25">
        <v>0</v>
      </c>
      <c r="AI62" s="25">
        <v>0</v>
      </c>
      <c r="AJ62" s="25">
        <v>5229223</v>
      </c>
      <c r="AK62" s="25">
        <v>0</v>
      </c>
      <c r="AL62" s="25">
        <v>16366</v>
      </c>
      <c r="AM62" s="25">
        <v>0</v>
      </c>
      <c r="AN62" s="25">
        <v>0</v>
      </c>
      <c r="AO62" s="25">
        <v>170378</v>
      </c>
      <c r="AP62" s="25">
        <v>0</v>
      </c>
      <c r="AQ62" s="25">
        <v>0</v>
      </c>
      <c r="AR62" s="25">
        <v>505559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191408</v>
      </c>
      <c r="AZ62" s="25">
        <v>0</v>
      </c>
      <c r="BA62" s="25">
        <v>41893</v>
      </c>
      <c r="BB62" s="25">
        <v>38064</v>
      </c>
      <c r="BC62" s="25">
        <v>0</v>
      </c>
      <c r="BD62" s="25">
        <v>80435</v>
      </c>
      <c r="BE62" s="25">
        <v>188402</v>
      </c>
      <c r="BF62" s="25">
        <v>285340</v>
      </c>
      <c r="BG62" s="25">
        <v>0</v>
      </c>
      <c r="BH62" s="25">
        <v>500715</v>
      </c>
      <c r="BI62" s="25">
        <v>0</v>
      </c>
      <c r="BJ62" s="25">
        <v>182842</v>
      </c>
      <c r="BK62" s="25">
        <v>597047</v>
      </c>
      <c r="BL62" s="25">
        <v>0</v>
      </c>
      <c r="BM62" s="25">
        <v>0</v>
      </c>
      <c r="BN62" s="25">
        <v>330581</v>
      </c>
      <c r="BO62" s="25">
        <v>56823</v>
      </c>
      <c r="BP62" s="25">
        <v>98648</v>
      </c>
      <c r="BQ62" s="25">
        <v>0</v>
      </c>
      <c r="BR62" s="25">
        <v>157307</v>
      </c>
      <c r="BS62" s="25">
        <v>0</v>
      </c>
      <c r="BT62" s="25">
        <v>0</v>
      </c>
      <c r="BU62" s="25">
        <v>0</v>
      </c>
      <c r="BV62" s="25">
        <v>403573</v>
      </c>
      <c r="BW62" s="25">
        <v>208756</v>
      </c>
      <c r="BX62" s="25">
        <v>198026</v>
      </c>
      <c r="BY62" s="25">
        <v>202511</v>
      </c>
      <c r="BZ62" s="25">
        <v>0</v>
      </c>
      <c r="CA62" s="25">
        <v>0</v>
      </c>
      <c r="CB62" s="25">
        <v>0</v>
      </c>
      <c r="CC62" s="25">
        <v>29682</v>
      </c>
      <c r="CD62" s="24" t="s">
        <v>247</v>
      </c>
      <c r="CE62" s="25">
        <v>14961994</v>
      </c>
      <c r="CF62" s="328">
        <v>0</v>
      </c>
    </row>
    <row r="63" spans="1:84" x14ac:dyDescent="0.25">
      <c r="A63" s="31" t="s">
        <v>263</v>
      </c>
      <c r="B63" s="16"/>
      <c r="C63" s="330">
        <v>0</v>
      </c>
      <c r="D63" s="330">
        <v>0</v>
      </c>
      <c r="E63" s="330">
        <v>591662</v>
      </c>
      <c r="F63" s="330">
        <v>0</v>
      </c>
      <c r="G63" s="330">
        <v>0</v>
      </c>
      <c r="H63" s="330">
        <v>0</v>
      </c>
      <c r="I63" s="330">
        <v>0</v>
      </c>
      <c r="J63" s="330">
        <v>0</v>
      </c>
      <c r="K63" s="330">
        <v>0</v>
      </c>
      <c r="L63" s="330">
        <v>13906</v>
      </c>
      <c r="M63" s="330">
        <v>0</v>
      </c>
      <c r="N63" s="330">
        <v>0</v>
      </c>
      <c r="O63" s="330">
        <v>0</v>
      </c>
      <c r="P63" s="332">
        <v>0</v>
      </c>
      <c r="Q63" s="332">
        <v>805905</v>
      </c>
      <c r="R63" s="332">
        <v>0</v>
      </c>
      <c r="S63" s="343">
        <v>0</v>
      </c>
      <c r="T63" s="343">
        <v>0</v>
      </c>
      <c r="U63" s="335">
        <v>4375</v>
      </c>
      <c r="V63" s="332">
        <v>0</v>
      </c>
      <c r="W63" s="332">
        <v>2500</v>
      </c>
      <c r="X63" s="332">
        <v>0</v>
      </c>
      <c r="Y63" s="332">
        <v>-26179</v>
      </c>
      <c r="Z63" s="332">
        <v>0</v>
      </c>
      <c r="AA63" s="332">
        <v>0</v>
      </c>
      <c r="AB63" s="342">
        <v>0</v>
      </c>
      <c r="AC63" s="332">
        <v>23104</v>
      </c>
      <c r="AD63" s="332">
        <v>0</v>
      </c>
      <c r="AE63" s="332">
        <v>0</v>
      </c>
      <c r="AF63" s="332">
        <v>0</v>
      </c>
      <c r="AG63" s="332">
        <v>1203307</v>
      </c>
      <c r="AH63" s="332">
        <v>0</v>
      </c>
      <c r="AI63" s="332">
        <v>0</v>
      </c>
      <c r="AJ63" s="332">
        <v>2357308</v>
      </c>
      <c r="AK63" s="332">
        <v>0</v>
      </c>
      <c r="AL63" s="332">
        <v>5120</v>
      </c>
      <c r="AM63" s="332">
        <v>0</v>
      </c>
      <c r="AN63" s="332">
        <v>0</v>
      </c>
      <c r="AO63" s="332">
        <v>289326</v>
      </c>
      <c r="AP63" s="332">
        <v>0</v>
      </c>
      <c r="AQ63" s="332">
        <v>0</v>
      </c>
      <c r="AR63" s="332">
        <v>0</v>
      </c>
      <c r="AS63" s="332">
        <v>0</v>
      </c>
      <c r="AT63" s="332">
        <v>0</v>
      </c>
      <c r="AU63" s="332">
        <v>0</v>
      </c>
      <c r="AV63" s="343">
        <v>0</v>
      </c>
      <c r="AW63" s="343">
        <v>0</v>
      </c>
      <c r="AX63" s="343">
        <v>0</v>
      </c>
      <c r="AY63" s="332">
        <v>216</v>
      </c>
      <c r="AZ63" s="332">
        <v>0</v>
      </c>
      <c r="BA63" s="343">
        <v>0</v>
      </c>
      <c r="BB63" s="343">
        <v>0</v>
      </c>
      <c r="BC63" s="343">
        <v>0</v>
      </c>
      <c r="BD63" s="343">
        <v>0</v>
      </c>
      <c r="BE63" s="332">
        <v>8</v>
      </c>
      <c r="BF63" s="343">
        <v>0</v>
      </c>
      <c r="BG63" s="343">
        <v>0</v>
      </c>
      <c r="BH63" s="343">
        <v>0</v>
      </c>
      <c r="BI63" s="343">
        <v>0</v>
      </c>
      <c r="BJ63" s="343">
        <v>89652</v>
      </c>
      <c r="BK63" s="343">
        <v>15600</v>
      </c>
      <c r="BL63" s="343">
        <v>0</v>
      </c>
      <c r="BM63" s="343">
        <v>0</v>
      </c>
      <c r="BN63" s="343">
        <v>141385</v>
      </c>
      <c r="BO63" s="343">
        <v>0</v>
      </c>
      <c r="BP63" s="343">
        <v>0</v>
      </c>
      <c r="BQ63" s="343">
        <v>0</v>
      </c>
      <c r="BR63" s="343">
        <v>24548</v>
      </c>
      <c r="BS63" s="343">
        <v>0</v>
      </c>
      <c r="BT63" s="343">
        <v>0</v>
      </c>
      <c r="BU63" s="343">
        <v>0</v>
      </c>
      <c r="BV63" s="343">
        <v>1840</v>
      </c>
      <c r="BW63" s="343">
        <v>0</v>
      </c>
      <c r="BX63" s="343">
        <v>0</v>
      </c>
      <c r="BY63" s="343">
        <v>386</v>
      </c>
      <c r="BZ63" s="343">
        <v>0</v>
      </c>
      <c r="CA63" s="343">
        <v>0</v>
      </c>
      <c r="CB63" s="343">
        <v>0</v>
      </c>
      <c r="CC63" s="343">
        <v>0</v>
      </c>
      <c r="CD63" s="24" t="s">
        <v>247</v>
      </c>
      <c r="CE63" s="25">
        <v>5543969</v>
      </c>
      <c r="CF63" s="328">
        <v>0</v>
      </c>
    </row>
    <row r="64" spans="1:84" x14ac:dyDescent="0.25">
      <c r="A64" s="31" t="s">
        <v>264</v>
      </c>
      <c r="B64" s="16"/>
      <c r="C64" s="330">
        <v>85017</v>
      </c>
      <c r="D64" s="330">
        <v>0</v>
      </c>
      <c r="E64" s="330">
        <v>95311</v>
      </c>
      <c r="F64" s="330">
        <v>0</v>
      </c>
      <c r="G64" s="330">
        <v>0</v>
      </c>
      <c r="H64" s="330">
        <v>0</v>
      </c>
      <c r="I64" s="330">
        <v>0</v>
      </c>
      <c r="J64" s="330">
        <v>21735</v>
      </c>
      <c r="K64" s="330">
        <v>0</v>
      </c>
      <c r="L64" s="330">
        <v>2240</v>
      </c>
      <c r="M64" s="330">
        <v>0</v>
      </c>
      <c r="N64" s="330">
        <v>0</v>
      </c>
      <c r="O64" s="330">
        <v>116415</v>
      </c>
      <c r="P64" s="332">
        <v>5593495</v>
      </c>
      <c r="Q64" s="332">
        <v>490006</v>
      </c>
      <c r="R64" s="332">
        <v>0</v>
      </c>
      <c r="S64" s="343">
        <v>183324</v>
      </c>
      <c r="T64" s="343">
        <v>0</v>
      </c>
      <c r="U64" s="335">
        <v>2124985</v>
      </c>
      <c r="V64" s="332">
        <v>0</v>
      </c>
      <c r="W64" s="332">
        <v>14634</v>
      </c>
      <c r="X64" s="332">
        <v>57377</v>
      </c>
      <c r="Y64" s="332">
        <v>65349</v>
      </c>
      <c r="Z64" s="332">
        <v>0</v>
      </c>
      <c r="AA64" s="332">
        <v>0</v>
      </c>
      <c r="AB64" s="342">
        <v>3621906</v>
      </c>
      <c r="AC64" s="332">
        <v>71116</v>
      </c>
      <c r="AD64" s="332">
        <v>0</v>
      </c>
      <c r="AE64" s="332">
        <v>17585</v>
      </c>
      <c r="AF64" s="332">
        <v>0</v>
      </c>
      <c r="AG64" s="332">
        <v>353735</v>
      </c>
      <c r="AH64" s="332">
        <v>0</v>
      </c>
      <c r="AI64" s="332">
        <v>0</v>
      </c>
      <c r="AJ64" s="332">
        <v>734747</v>
      </c>
      <c r="AK64" s="332">
        <v>11929</v>
      </c>
      <c r="AL64" s="332">
        <v>3734</v>
      </c>
      <c r="AM64" s="332">
        <v>0</v>
      </c>
      <c r="AN64" s="332">
        <v>0</v>
      </c>
      <c r="AO64" s="332">
        <v>46608</v>
      </c>
      <c r="AP64" s="332">
        <v>0</v>
      </c>
      <c r="AQ64" s="332">
        <v>0</v>
      </c>
      <c r="AR64" s="332">
        <v>130925</v>
      </c>
      <c r="AS64" s="332">
        <v>0</v>
      </c>
      <c r="AT64" s="332">
        <v>0</v>
      </c>
      <c r="AU64" s="332">
        <v>0</v>
      </c>
      <c r="AV64" s="343">
        <v>0</v>
      </c>
      <c r="AW64" s="343">
        <v>0</v>
      </c>
      <c r="AX64" s="343">
        <v>0</v>
      </c>
      <c r="AY64" s="332">
        <v>411676</v>
      </c>
      <c r="AZ64" s="332">
        <v>0</v>
      </c>
      <c r="BA64" s="343">
        <v>10</v>
      </c>
      <c r="BB64" s="343">
        <v>302</v>
      </c>
      <c r="BC64" s="343">
        <v>0</v>
      </c>
      <c r="BD64" s="343">
        <v>-13186</v>
      </c>
      <c r="BE64" s="332">
        <v>66923</v>
      </c>
      <c r="BF64" s="343">
        <v>317652</v>
      </c>
      <c r="BG64" s="343">
        <v>0</v>
      </c>
      <c r="BH64" s="343">
        <v>473437</v>
      </c>
      <c r="BI64" s="343">
        <v>0</v>
      </c>
      <c r="BJ64" s="343">
        <v>10177</v>
      </c>
      <c r="BK64" s="343">
        <v>30398</v>
      </c>
      <c r="BL64" s="343">
        <v>0</v>
      </c>
      <c r="BM64" s="343">
        <v>0</v>
      </c>
      <c r="BN64" s="343">
        <v>13840</v>
      </c>
      <c r="BO64" s="343">
        <v>13141</v>
      </c>
      <c r="BP64" s="343">
        <v>22551</v>
      </c>
      <c r="BQ64" s="343">
        <v>0</v>
      </c>
      <c r="BR64" s="343">
        <v>13888</v>
      </c>
      <c r="BS64" s="343">
        <v>0</v>
      </c>
      <c r="BT64" s="343">
        <v>0</v>
      </c>
      <c r="BU64" s="343">
        <v>0</v>
      </c>
      <c r="BV64" s="343">
        <v>11346</v>
      </c>
      <c r="BW64" s="343">
        <v>2450</v>
      </c>
      <c r="BX64" s="343">
        <v>3735</v>
      </c>
      <c r="BY64" s="343">
        <v>5983</v>
      </c>
      <c r="BZ64" s="343">
        <v>0</v>
      </c>
      <c r="CA64" s="343">
        <v>0</v>
      </c>
      <c r="CB64" s="343">
        <v>0</v>
      </c>
      <c r="CC64" s="343">
        <v>25450</v>
      </c>
      <c r="CD64" s="24" t="s">
        <v>247</v>
      </c>
      <c r="CE64" s="25">
        <v>15251946</v>
      </c>
      <c r="CF64" s="328">
        <v>0</v>
      </c>
    </row>
    <row r="65" spans="1:84" x14ac:dyDescent="0.25">
      <c r="A65" s="31" t="s">
        <v>265</v>
      </c>
      <c r="B65" s="16"/>
      <c r="C65" s="330">
        <v>0</v>
      </c>
      <c r="D65" s="330">
        <v>0</v>
      </c>
      <c r="E65" s="330">
        <v>0</v>
      </c>
      <c r="F65" s="330">
        <v>0</v>
      </c>
      <c r="G65" s="330">
        <v>0</v>
      </c>
      <c r="H65" s="330">
        <v>0</v>
      </c>
      <c r="I65" s="330">
        <v>0</v>
      </c>
      <c r="J65" s="330">
        <v>0</v>
      </c>
      <c r="K65" s="330">
        <v>0</v>
      </c>
      <c r="L65" s="330">
        <v>0</v>
      </c>
      <c r="M65" s="330">
        <v>0</v>
      </c>
      <c r="N65" s="330">
        <v>0</v>
      </c>
      <c r="O65" s="330">
        <v>0</v>
      </c>
      <c r="P65" s="332">
        <v>2919</v>
      </c>
      <c r="Q65" s="332">
        <v>3390</v>
      </c>
      <c r="R65" s="332">
        <v>0</v>
      </c>
      <c r="S65" s="343">
        <v>0</v>
      </c>
      <c r="T65" s="343">
        <v>0</v>
      </c>
      <c r="U65" s="335">
        <v>0</v>
      </c>
      <c r="V65" s="332">
        <v>0</v>
      </c>
      <c r="W65" s="332">
        <v>0</v>
      </c>
      <c r="X65" s="332">
        <v>0</v>
      </c>
      <c r="Y65" s="332">
        <v>0</v>
      </c>
      <c r="Z65" s="332">
        <v>0</v>
      </c>
      <c r="AA65" s="332">
        <v>0</v>
      </c>
      <c r="AB65" s="342">
        <v>0</v>
      </c>
      <c r="AC65" s="332">
        <v>0</v>
      </c>
      <c r="AD65" s="332">
        <v>0</v>
      </c>
      <c r="AE65" s="332">
        <v>0</v>
      </c>
      <c r="AF65" s="332">
        <v>0</v>
      </c>
      <c r="AG65" s="332">
        <v>0</v>
      </c>
      <c r="AH65" s="332">
        <v>0</v>
      </c>
      <c r="AI65" s="332">
        <v>0</v>
      </c>
      <c r="AJ65" s="332">
        <v>255070</v>
      </c>
      <c r="AK65" s="332">
        <v>0</v>
      </c>
      <c r="AL65" s="332">
        <v>0</v>
      </c>
      <c r="AM65" s="332">
        <v>0</v>
      </c>
      <c r="AN65" s="332">
        <v>0</v>
      </c>
      <c r="AO65" s="332">
        <v>0</v>
      </c>
      <c r="AP65" s="332">
        <v>0</v>
      </c>
      <c r="AQ65" s="332">
        <v>0</v>
      </c>
      <c r="AR65" s="332">
        <v>0</v>
      </c>
      <c r="AS65" s="332">
        <v>0</v>
      </c>
      <c r="AT65" s="332">
        <v>0</v>
      </c>
      <c r="AU65" s="332">
        <v>0</v>
      </c>
      <c r="AV65" s="343">
        <v>0</v>
      </c>
      <c r="AW65" s="343">
        <v>0</v>
      </c>
      <c r="AX65" s="343">
        <v>0</v>
      </c>
      <c r="AY65" s="332">
        <v>0</v>
      </c>
      <c r="AZ65" s="332">
        <v>0</v>
      </c>
      <c r="BA65" s="343">
        <v>0</v>
      </c>
      <c r="BB65" s="343">
        <v>0</v>
      </c>
      <c r="BC65" s="343">
        <v>0</v>
      </c>
      <c r="BD65" s="343">
        <v>0</v>
      </c>
      <c r="BE65" s="332">
        <v>677458</v>
      </c>
      <c r="BF65" s="343">
        <v>0</v>
      </c>
      <c r="BG65" s="343">
        <v>0</v>
      </c>
      <c r="BH65" s="343">
        <v>421181</v>
      </c>
      <c r="BI65" s="343">
        <v>0</v>
      </c>
      <c r="BJ65" s="343">
        <v>0</v>
      </c>
      <c r="BK65" s="343">
        <v>0</v>
      </c>
      <c r="BL65" s="343">
        <v>0</v>
      </c>
      <c r="BM65" s="343">
        <v>0</v>
      </c>
      <c r="BN65" s="343">
        <v>-1</v>
      </c>
      <c r="BO65" s="343">
        <v>0</v>
      </c>
      <c r="BP65" s="343">
        <v>0</v>
      </c>
      <c r="BQ65" s="343">
        <v>0</v>
      </c>
      <c r="BR65" s="343">
        <v>0</v>
      </c>
      <c r="BS65" s="343">
        <v>0</v>
      </c>
      <c r="BT65" s="343">
        <v>0</v>
      </c>
      <c r="BU65" s="343">
        <v>0</v>
      </c>
      <c r="BV65" s="343">
        <v>0</v>
      </c>
      <c r="BW65" s="343">
        <v>0</v>
      </c>
      <c r="BX65" s="343">
        <v>0</v>
      </c>
      <c r="BY65" s="343">
        <v>0</v>
      </c>
      <c r="BZ65" s="343">
        <v>0</v>
      </c>
      <c r="CA65" s="343">
        <v>0</v>
      </c>
      <c r="CB65" s="343">
        <v>0</v>
      </c>
      <c r="CC65" s="343">
        <v>0</v>
      </c>
      <c r="CD65" s="24" t="s">
        <v>247</v>
      </c>
      <c r="CE65" s="25">
        <v>1360017</v>
      </c>
      <c r="CF65" s="328">
        <v>0</v>
      </c>
    </row>
    <row r="66" spans="1:84" x14ac:dyDescent="0.25">
      <c r="A66" s="31" t="s">
        <v>266</v>
      </c>
      <c r="B66" s="16"/>
      <c r="C66" s="330">
        <v>186946</v>
      </c>
      <c r="D66" s="330">
        <v>0</v>
      </c>
      <c r="E66" s="330">
        <v>422996</v>
      </c>
      <c r="F66" s="330">
        <v>0</v>
      </c>
      <c r="G66" s="330">
        <v>0</v>
      </c>
      <c r="H66" s="330">
        <v>0</v>
      </c>
      <c r="I66" s="330">
        <v>0</v>
      </c>
      <c r="J66" s="330">
        <v>29199</v>
      </c>
      <c r="K66" s="330">
        <v>0</v>
      </c>
      <c r="L66" s="330">
        <v>9942</v>
      </c>
      <c r="M66" s="330">
        <v>0</v>
      </c>
      <c r="N66" s="330">
        <v>0</v>
      </c>
      <c r="O66" s="330">
        <v>156397</v>
      </c>
      <c r="P66" s="332">
        <v>745700</v>
      </c>
      <c r="Q66" s="332">
        <v>142666</v>
      </c>
      <c r="R66" s="332">
        <v>0</v>
      </c>
      <c r="S66" s="343">
        <v>10452</v>
      </c>
      <c r="T66" s="343">
        <v>0</v>
      </c>
      <c r="U66" s="335">
        <v>1262191</v>
      </c>
      <c r="V66" s="332">
        <v>0</v>
      </c>
      <c r="W66" s="332">
        <v>-30000</v>
      </c>
      <c r="X66" s="332">
        <v>0</v>
      </c>
      <c r="Y66" s="332">
        <v>729367</v>
      </c>
      <c r="Z66" s="332">
        <v>0</v>
      </c>
      <c r="AA66" s="332">
        <v>0</v>
      </c>
      <c r="AB66" s="342">
        <v>258874</v>
      </c>
      <c r="AC66" s="332">
        <v>46250</v>
      </c>
      <c r="AD66" s="332">
        <v>0</v>
      </c>
      <c r="AE66" s="332">
        <v>1044439</v>
      </c>
      <c r="AF66" s="332">
        <v>0</v>
      </c>
      <c r="AG66" s="332">
        <v>1155771</v>
      </c>
      <c r="AH66" s="332">
        <v>0</v>
      </c>
      <c r="AI66" s="332">
        <v>0</v>
      </c>
      <c r="AJ66" s="332">
        <v>1655135</v>
      </c>
      <c r="AK66" s="332">
        <v>217741</v>
      </c>
      <c r="AL66" s="332">
        <v>189179</v>
      </c>
      <c r="AM66" s="332">
        <v>0</v>
      </c>
      <c r="AN66" s="332">
        <v>0</v>
      </c>
      <c r="AO66" s="332">
        <v>206848</v>
      </c>
      <c r="AP66" s="332">
        <v>0</v>
      </c>
      <c r="AQ66" s="332">
        <v>0</v>
      </c>
      <c r="AR66" s="332">
        <v>468894</v>
      </c>
      <c r="AS66" s="332">
        <v>0</v>
      </c>
      <c r="AT66" s="332">
        <v>0</v>
      </c>
      <c r="AU66" s="332">
        <v>0</v>
      </c>
      <c r="AV66" s="343">
        <v>0</v>
      </c>
      <c r="AW66" s="343">
        <v>0</v>
      </c>
      <c r="AX66" s="343">
        <v>0</v>
      </c>
      <c r="AY66" s="332">
        <v>5655</v>
      </c>
      <c r="AZ66" s="332">
        <v>0</v>
      </c>
      <c r="BA66" s="343">
        <v>5256</v>
      </c>
      <c r="BB66" s="343">
        <v>7467</v>
      </c>
      <c r="BC66" s="343">
        <v>0</v>
      </c>
      <c r="BD66" s="343">
        <v>169239</v>
      </c>
      <c r="BE66" s="332">
        <v>450224</v>
      </c>
      <c r="BF66" s="343">
        <v>60583</v>
      </c>
      <c r="BG66" s="343">
        <v>0</v>
      </c>
      <c r="BH66" s="343">
        <v>2289371</v>
      </c>
      <c r="BI66" s="343">
        <v>0</v>
      </c>
      <c r="BJ66" s="343">
        <v>352920</v>
      </c>
      <c r="BK66" s="343">
        <v>978260</v>
      </c>
      <c r="BL66" s="343">
        <v>0</v>
      </c>
      <c r="BM66" s="343">
        <v>0</v>
      </c>
      <c r="BN66" s="343">
        <v>71187</v>
      </c>
      <c r="BO66" s="343">
        <v>31893</v>
      </c>
      <c r="BP66" s="343">
        <v>73046</v>
      </c>
      <c r="BQ66" s="343">
        <v>0</v>
      </c>
      <c r="BR66" s="343">
        <v>368013</v>
      </c>
      <c r="BS66" s="343">
        <v>0</v>
      </c>
      <c r="BT66" s="343">
        <v>0</v>
      </c>
      <c r="BU66" s="343">
        <v>0</v>
      </c>
      <c r="BV66" s="343">
        <v>413742</v>
      </c>
      <c r="BW66" s="343">
        <v>65040</v>
      </c>
      <c r="BX66" s="343">
        <v>258695</v>
      </c>
      <c r="BY66" s="343">
        <v>357929</v>
      </c>
      <c r="BZ66" s="343">
        <v>0</v>
      </c>
      <c r="CA66" s="343">
        <v>0</v>
      </c>
      <c r="CB66" s="343">
        <v>0</v>
      </c>
      <c r="CC66" s="343">
        <v>72395</v>
      </c>
      <c r="CD66" s="24" t="s">
        <v>247</v>
      </c>
      <c r="CE66" s="25">
        <v>14939902</v>
      </c>
      <c r="CF66" s="328">
        <v>0</v>
      </c>
    </row>
    <row r="67" spans="1:84" x14ac:dyDescent="0.25">
      <c r="A67" s="31" t="s">
        <v>15</v>
      </c>
      <c r="B67" s="16"/>
      <c r="C67" s="25">
        <v>143165</v>
      </c>
      <c r="D67" s="25">
        <v>0</v>
      </c>
      <c r="E67" s="25">
        <v>409232</v>
      </c>
      <c r="F67" s="25">
        <v>0</v>
      </c>
      <c r="G67" s="25">
        <v>0</v>
      </c>
      <c r="H67" s="25">
        <v>0</v>
      </c>
      <c r="I67" s="25">
        <v>0</v>
      </c>
      <c r="J67" s="25">
        <v>12453</v>
      </c>
      <c r="K67" s="25">
        <v>0</v>
      </c>
      <c r="L67" s="25">
        <v>9637</v>
      </c>
      <c r="M67" s="25">
        <v>0</v>
      </c>
      <c r="N67" s="25">
        <v>0</v>
      </c>
      <c r="O67" s="25">
        <v>141435</v>
      </c>
      <c r="P67" s="25">
        <v>549876</v>
      </c>
      <c r="Q67" s="25">
        <v>50011</v>
      </c>
      <c r="R67" s="25">
        <v>0</v>
      </c>
      <c r="S67" s="25">
        <v>0</v>
      </c>
      <c r="T67" s="25">
        <v>0</v>
      </c>
      <c r="U67" s="25">
        <v>199650</v>
      </c>
      <c r="V67" s="25">
        <v>0</v>
      </c>
      <c r="W67" s="25">
        <v>14578</v>
      </c>
      <c r="X67" s="25">
        <v>46700</v>
      </c>
      <c r="Y67" s="25">
        <v>183737</v>
      </c>
      <c r="Z67" s="25">
        <v>0</v>
      </c>
      <c r="AA67" s="25">
        <v>0</v>
      </c>
      <c r="AB67" s="25">
        <v>57473</v>
      </c>
      <c r="AC67" s="25">
        <v>51000</v>
      </c>
      <c r="AD67" s="25">
        <v>0</v>
      </c>
      <c r="AE67" s="25">
        <v>0</v>
      </c>
      <c r="AF67" s="25">
        <v>0</v>
      </c>
      <c r="AG67" s="25">
        <v>254998</v>
      </c>
      <c r="AH67" s="25">
        <v>0</v>
      </c>
      <c r="AI67" s="25">
        <v>0</v>
      </c>
      <c r="AJ67" s="25">
        <v>2400490</v>
      </c>
      <c r="AK67" s="25">
        <v>0</v>
      </c>
      <c r="AL67" s="25">
        <v>0</v>
      </c>
      <c r="AM67" s="25">
        <v>0</v>
      </c>
      <c r="AN67" s="25">
        <v>0</v>
      </c>
      <c r="AO67" s="25">
        <v>200094</v>
      </c>
      <c r="AP67" s="25">
        <v>0</v>
      </c>
      <c r="AQ67" s="25">
        <v>0</v>
      </c>
      <c r="AR67" s="25">
        <v>68889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131107</v>
      </c>
      <c r="AZ67" s="25">
        <v>84604</v>
      </c>
      <c r="BA67" s="25">
        <v>42253</v>
      </c>
      <c r="BB67" s="25">
        <v>10674</v>
      </c>
      <c r="BC67" s="25">
        <v>0</v>
      </c>
      <c r="BD67" s="25">
        <v>154976</v>
      </c>
      <c r="BE67" s="25">
        <v>175978</v>
      </c>
      <c r="BF67" s="25">
        <v>16950</v>
      </c>
      <c r="BG67" s="25">
        <v>0</v>
      </c>
      <c r="BH67" s="25">
        <v>170789</v>
      </c>
      <c r="BI67" s="25">
        <v>24907</v>
      </c>
      <c r="BJ67" s="25">
        <v>0</v>
      </c>
      <c r="BK67" s="25">
        <v>334314</v>
      </c>
      <c r="BL67" s="25">
        <v>0</v>
      </c>
      <c r="BM67" s="25">
        <v>0</v>
      </c>
      <c r="BN67" s="25">
        <v>792915</v>
      </c>
      <c r="BO67" s="25">
        <v>0</v>
      </c>
      <c r="BP67" s="25">
        <v>0</v>
      </c>
      <c r="BQ67" s="25">
        <v>0</v>
      </c>
      <c r="BR67" s="25">
        <v>94735</v>
      </c>
      <c r="BS67" s="25">
        <v>0</v>
      </c>
      <c r="BT67" s="25">
        <v>0</v>
      </c>
      <c r="BU67" s="25">
        <v>0</v>
      </c>
      <c r="BV67" s="25">
        <v>88113</v>
      </c>
      <c r="BW67" s="25">
        <v>0</v>
      </c>
      <c r="BX67" s="25">
        <v>0</v>
      </c>
      <c r="BY67" s="25">
        <v>298832</v>
      </c>
      <c r="BZ67" s="25">
        <v>0</v>
      </c>
      <c r="CA67" s="25">
        <v>0</v>
      </c>
      <c r="CB67" s="25">
        <v>0</v>
      </c>
      <c r="CC67" s="25">
        <v>0</v>
      </c>
      <c r="CD67" s="24" t="s">
        <v>247</v>
      </c>
      <c r="CE67" s="25">
        <v>7214565</v>
      </c>
      <c r="CF67" s="328">
        <v>0</v>
      </c>
    </row>
    <row r="68" spans="1:84" x14ac:dyDescent="0.25">
      <c r="A68" s="31" t="s">
        <v>267</v>
      </c>
      <c r="B68" s="25"/>
      <c r="C68" s="330">
        <v>0</v>
      </c>
      <c r="D68" s="330">
        <v>0</v>
      </c>
      <c r="E68" s="330">
        <v>0</v>
      </c>
      <c r="F68" s="330">
        <v>0</v>
      </c>
      <c r="G68" s="330">
        <v>0</v>
      </c>
      <c r="H68" s="330">
        <v>0</v>
      </c>
      <c r="I68" s="330">
        <v>0</v>
      </c>
      <c r="J68" s="330">
        <v>0</v>
      </c>
      <c r="K68" s="330">
        <v>0</v>
      </c>
      <c r="L68" s="330">
        <v>0</v>
      </c>
      <c r="M68" s="330">
        <v>0</v>
      </c>
      <c r="N68" s="330">
        <v>0</v>
      </c>
      <c r="O68" s="330">
        <v>0</v>
      </c>
      <c r="P68" s="332">
        <v>14161</v>
      </c>
      <c r="Q68" s="332">
        <v>0</v>
      </c>
      <c r="R68" s="332">
        <v>0</v>
      </c>
      <c r="S68" s="343">
        <v>0</v>
      </c>
      <c r="T68" s="343">
        <v>0</v>
      </c>
      <c r="U68" s="335">
        <v>976</v>
      </c>
      <c r="V68" s="332">
        <v>0</v>
      </c>
      <c r="W68" s="332">
        <v>107532</v>
      </c>
      <c r="X68" s="332">
        <v>0</v>
      </c>
      <c r="Y68" s="332">
        <v>13896</v>
      </c>
      <c r="Z68" s="332">
        <v>0</v>
      </c>
      <c r="AA68" s="332">
        <v>0</v>
      </c>
      <c r="AB68" s="342">
        <v>-2575</v>
      </c>
      <c r="AC68" s="332">
        <v>9958</v>
      </c>
      <c r="AD68" s="332">
        <v>0</v>
      </c>
      <c r="AE68" s="332">
        <v>0</v>
      </c>
      <c r="AF68" s="332">
        <v>0</v>
      </c>
      <c r="AG68" s="332">
        <v>0</v>
      </c>
      <c r="AH68" s="332">
        <v>0</v>
      </c>
      <c r="AI68" s="332">
        <v>0</v>
      </c>
      <c r="AJ68" s="332">
        <v>16402</v>
      </c>
      <c r="AK68" s="332">
        <v>0</v>
      </c>
      <c r="AL68" s="332">
        <v>0</v>
      </c>
      <c r="AM68" s="332">
        <v>0</v>
      </c>
      <c r="AN68" s="332">
        <v>0</v>
      </c>
      <c r="AO68" s="332">
        <v>0</v>
      </c>
      <c r="AP68" s="332">
        <v>0</v>
      </c>
      <c r="AQ68" s="332">
        <v>0</v>
      </c>
      <c r="AR68" s="332">
        <v>55817</v>
      </c>
      <c r="AS68" s="332">
        <v>0</v>
      </c>
      <c r="AT68" s="332">
        <v>0</v>
      </c>
      <c r="AU68" s="332">
        <v>0</v>
      </c>
      <c r="AV68" s="343">
        <v>0</v>
      </c>
      <c r="AW68" s="343">
        <v>0</v>
      </c>
      <c r="AX68" s="343">
        <v>0</v>
      </c>
      <c r="AY68" s="332">
        <v>1567</v>
      </c>
      <c r="AZ68" s="332">
        <v>0</v>
      </c>
      <c r="BA68" s="343">
        <v>0</v>
      </c>
      <c r="BB68" s="343">
        <v>0</v>
      </c>
      <c r="BC68" s="343">
        <v>0</v>
      </c>
      <c r="BD68" s="343">
        <v>0</v>
      </c>
      <c r="BE68" s="332">
        <v>3637</v>
      </c>
      <c r="BF68" s="343">
        <v>0</v>
      </c>
      <c r="BG68" s="343">
        <v>0</v>
      </c>
      <c r="BH68" s="343">
        <v>0</v>
      </c>
      <c r="BI68" s="343">
        <v>0</v>
      </c>
      <c r="BJ68" s="343">
        <v>0</v>
      </c>
      <c r="BK68" s="343">
        <v>6322</v>
      </c>
      <c r="BL68" s="343">
        <v>0</v>
      </c>
      <c r="BM68" s="343">
        <v>0</v>
      </c>
      <c r="BN68" s="343">
        <v>0</v>
      </c>
      <c r="BO68" s="343">
        <v>0</v>
      </c>
      <c r="BP68" s="343">
        <v>0</v>
      </c>
      <c r="BQ68" s="343">
        <v>0</v>
      </c>
      <c r="BR68" s="343">
        <v>0</v>
      </c>
      <c r="BS68" s="343">
        <v>0</v>
      </c>
      <c r="BT68" s="343">
        <v>0</v>
      </c>
      <c r="BU68" s="343">
        <v>0</v>
      </c>
      <c r="BV68" s="343">
        <v>0</v>
      </c>
      <c r="BW68" s="343">
        <v>0</v>
      </c>
      <c r="BX68" s="343">
        <v>0</v>
      </c>
      <c r="BY68" s="343">
        <v>0</v>
      </c>
      <c r="BZ68" s="343">
        <v>0</v>
      </c>
      <c r="CA68" s="343">
        <v>0</v>
      </c>
      <c r="CB68" s="343">
        <v>0</v>
      </c>
      <c r="CC68" s="343">
        <v>0</v>
      </c>
      <c r="CD68" s="24" t="s">
        <v>247</v>
      </c>
      <c r="CE68" s="25">
        <v>227693</v>
      </c>
      <c r="CF68" s="328">
        <v>0</v>
      </c>
    </row>
    <row r="69" spans="1:84" x14ac:dyDescent="0.25">
      <c r="A69" s="31" t="s">
        <v>268</v>
      </c>
      <c r="B69" s="16"/>
      <c r="C69" s="25">
        <v>3948</v>
      </c>
      <c r="D69" s="25">
        <v>0</v>
      </c>
      <c r="E69" s="25">
        <v>39940</v>
      </c>
      <c r="F69" s="25">
        <v>0</v>
      </c>
      <c r="G69" s="25">
        <v>0</v>
      </c>
      <c r="H69" s="25">
        <v>0</v>
      </c>
      <c r="I69" s="25">
        <v>0</v>
      </c>
      <c r="J69" s="25">
        <v>2071</v>
      </c>
      <c r="K69" s="25">
        <v>0</v>
      </c>
      <c r="L69" s="25">
        <v>392</v>
      </c>
      <c r="M69" s="25">
        <v>0</v>
      </c>
      <c r="N69" s="25">
        <v>0</v>
      </c>
      <c r="O69" s="25">
        <v>16175</v>
      </c>
      <c r="P69" s="25">
        <v>151413</v>
      </c>
      <c r="Q69" s="25">
        <v>6464</v>
      </c>
      <c r="R69" s="25">
        <v>0</v>
      </c>
      <c r="S69" s="25">
        <v>46677</v>
      </c>
      <c r="T69" s="25">
        <v>0</v>
      </c>
      <c r="U69" s="25">
        <v>195002</v>
      </c>
      <c r="V69" s="25">
        <v>0</v>
      </c>
      <c r="W69" s="25">
        <v>441</v>
      </c>
      <c r="X69" s="25">
        <v>68343</v>
      </c>
      <c r="Y69" s="25">
        <v>447196</v>
      </c>
      <c r="Z69" s="25">
        <v>0</v>
      </c>
      <c r="AA69" s="25">
        <v>0</v>
      </c>
      <c r="AB69" s="25">
        <v>8894</v>
      </c>
      <c r="AC69" s="25">
        <v>37090</v>
      </c>
      <c r="AD69" s="25">
        <v>0</v>
      </c>
      <c r="AE69" s="25">
        <v>13049</v>
      </c>
      <c r="AF69" s="25">
        <v>0</v>
      </c>
      <c r="AG69" s="25">
        <v>106004</v>
      </c>
      <c r="AH69" s="25">
        <v>0</v>
      </c>
      <c r="AI69" s="25">
        <v>0</v>
      </c>
      <c r="AJ69" s="25">
        <v>849682</v>
      </c>
      <c r="AK69" s="25">
        <v>473</v>
      </c>
      <c r="AL69" s="25">
        <v>2184</v>
      </c>
      <c r="AM69" s="25">
        <v>0</v>
      </c>
      <c r="AN69" s="25">
        <v>0</v>
      </c>
      <c r="AO69" s="25">
        <v>8164</v>
      </c>
      <c r="AP69" s="25">
        <v>0</v>
      </c>
      <c r="AQ69" s="25">
        <v>0</v>
      </c>
      <c r="AR69" s="25">
        <v>89877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28103</v>
      </c>
      <c r="AZ69" s="25">
        <v>0</v>
      </c>
      <c r="BA69" s="25">
        <v>2595</v>
      </c>
      <c r="BB69" s="25">
        <v>69</v>
      </c>
      <c r="BC69" s="25">
        <v>0</v>
      </c>
      <c r="BD69" s="25">
        <v>140051</v>
      </c>
      <c r="BE69" s="25">
        <v>831334</v>
      </c>
      <c r="BF69" s="25">
        <v>11692</v>
      </c>
      <c r="BG69" s="25">
        <v>0</v>
      </c>
      <c r="BH69" s="25">
        <v>189778</v>
      </c>
      <c r="BI69" s="25">
        <v>0</v>
      </c>
      <c r="BJ69" s="25">
        <v>6911</v>
      </c>
      <c r="BK69" s="25">
        <v>9524</v>
      </c>
      <c r="BL69" s="25">
        <v>0</v>
      </c>
      <c r="BM69" s="25">
        <v>0</v>
      </c>
      <c r="BN69" s="25">
        <v>231047</v>
      </c>
      <c r="BO69" s="25">
        <v>6477</v>
      </c>
      <c r="BP69" s="25">
        <v>334126</v>
      </c>
      <c r="BQ69" s="25">
        <v>0</v>
      </c>
      <c r="BR69" s="25">
        <v>30850</v>
      </c>
      <c r="BS69" s="25">
        <v>0</v>
      </c>
      <c r="BT69" s="25">
        <v>0</v>
      </c>
      <c r="BU69" s="25">
        <v>0</v>
      </c>
      <c r="BV69" s="25">
        <v>42383</v>
      </c>
      <c r="BW69" s="25">
        <v>262297</v>
      </c>
      <c r="BX69" s="25">
        <v>25944</v>
      </c>
      <c r="BY69" s="25">
        <v>70251</v>
      </c>
      <c r="BZ69" s="25">
        <v>0</v>
      </c>
      <c r="CA69" s="25">
        <v>0</v>
      </c>
      <c r="CB69" s="25">
        <v>0</v>
      </c>
      <c r="CC69" s="25">
        <v>870292</v>
      </c>
      <c r="CD69" s="25">
        <v>4592637</v>
      </c>
      <c r="CE69" s="25">
        <v>9779840</v>
      </c>
      <c r="CF69" s="328">
        <v>0</v>
      </c>
    </row>
    <row r="70" spans="1:84" x14ac:dyDescent="0.25">
      <c r="A70" s="26" t="s">
        <v>269</v>
      </c>
      <c r="B70" s="344"/>
      <c r="C70" s="345">
        <v>0</v>
      </c>
      <c r="D70" s="345">
        <v>0</v>
      </c>
      <c r="E70" s="345">
        <v>0</v>
      </c>
      <c r="F70" s="345">
        <v>0</v>
      </c>
      <c r="G70" s="345">
        <v>0</v>
      </c>
      <c r="H70" s="345">
        <v>0</v>
      </c>
      <c r="I70" s="345">
        <v>0</v>
      </c>
      <c r="J70" s="345">
        <v>0</v>
      </c>
      <c r="K70" s="345">
        <v>0</v>
      </c>
      <c r="L70" s="345">
        <v>0</v>
      </c>
      <c r="M70" s="345">
        <v>0</v>
      </c>
      <c r="N70" s="345">
        <v>0</v>
      </c>
      <c r="O70" s="345">
        <v>0</v>
      </c>
      <c r="P70" s="345">
        <v>0</v>
      </c>
      <c r="Q70" s="345">
        <v>0</v>
      </c>
      <c r="R70" s="345">
        <v>0</v>
      </c>
      <c r="S70" s="345">
        <v>0</v>
      </c>
      <c r="T70" s="345">
        <v>0</v>
      </c>
      <c r="U70" s="345">
        <v>0</v>
      </c>
      <c r="V70" s="345">
        <v>0</v>
      </c>
      <c r="W70" s="345">
        <v>0</v>
      </c>
      <c r="X70" s="345">
        <v>0</v>
      </c>
      <c r="Y70" s="345">
        <v>0</v>
      </c>
      <c r="Z70" s="345">
        <v>0</v>
      </c>
      <c r="AA70" s="345">
        <v>0</v>
      </c>
      <c r="AB70" s="345">
        <v>0</v>
      </c>
      <c r="AC70" s="345">
        <v>0</v>
      </c>
      <c r="AD70" s="345">
        <v>0</v>
      </c>
      <c r="AE70" s="345">
        <v>0</v>
      </c>
      <c r="AF70" s="345">
        <v>0</v>
      </c>
      <c r="AG70" s="345">
        <v>0</v>
      </c>
      <c r="AH70" s="345">
        <v>0</v>
      </c>
      <c r="AI70" s="345">
        <v>0</v>
      </c>
      <c r="AJ70" s="345">
        <v>0</v>
      </c>
      <c r="AK70" s="345">
        <v>0</v>
      </c>
      <c r="AL70" s="345">
        <v>0</v>
      </c>
      <c r="AM70" s="345">
        <v>0</v>
      </c>
      <c r="AN70" s="345">
        <v>0</v>
      </c>
      <c r="AO70" s="345">
        <v>0</v>
      </c>
      <c r="AP70" s="345">
        <v>0</v>
      </c>
      <c r="AQ70" s="345">
        <v>0</v>
      </c>
      <c r="AR70" s="345">
        <v>0</v>
      </c>
      <c r="AS70" s="345">
        <v>0</v>
      </c>
      <c r="AT70" s="345">
        <v>0</v>
      </c>
      <c r="AU70" s="345">
        <v>0</v>
      </c>
      <c r="AV70" s="345">
        <v>0</v>
      </c>
      <c r="AW70" s="345">
        <v>0</v>
      </c>
      <c r="AX70" s="345">
        <v>0</v>
      </c>
      <c r="AY70" s="345">
        <v>0</v>
      </c>
      <c r="AZ70" s="345">
        <v>0</v>
      </c>
      <c r="BA70" s="345">
        <v>0</v>
      </c>
      <c r="BB70" s="345">
        <v>0</v>
      </c>
      <c r="BC70" s="345">
        <v>0</v>
      </c>
      <c r="BD70" s="345">
        <v>0</v>
      </c>
      <c r="BE70" s="345">
        <v>0</v>
      </c>
      <c r="BF70" s="345">
        <v>0</v>
      </c>
      <c r="BG70" s="345">
        <v>0</v>
      </c>
      <c r="BH70" s="345">
        <v>0</v>
      </c>
      <c r="BI70" s="345">
        <v>0</v>
      </c>
      <c r="BJ70" s="345">
        <v>0</v>
      </c>
      <c r="BK70" s="345">
        <v>0</v>
      </c>
      <c r="BL70" s="345">
        <v>0</v>
      </c>
      <c r="BM70" s="345">
        <v>0</v>
      </c>
      <c r="BN70" s="345">
        <v>0</v>
      </c>
      <c r="BO70" s="345">
        <v>0</v>
      </c>
      <c r="BP70" s="345">
        <v>0</v>
      </c>
      <c r="BQ70" s="345">
        <v>0</v>
      </c>
      <c r="BR70" s="345">
        <v>0</v>
      </c>
      <c r="BS70" s="345">
        <v>0</v>
      </c>
      <c r="BT70" s="345">
        <v>0</v>
      </c>
      <c r="BU70" s="345">
        <v>0</v>
      </c>
      <c r="BV70" s="345">
        <v>0</v>
      </c>
      <c r="BW70" s="345">
        <v>0</v>
      </c>
      <c r="BX70" s="345">
        <v>0</v>
      </c>
      <c r="BY70" s="345">
        <v>0</v>
      </c>
      <c r="BZ70" s="345">
        <v>0</v>
      </c>
      <c r="CA70" s="345">
        <v>0</v>
      </c>
      <c r="CB70" s="345">
        <v>0</v>
      </c>
      <c r="CC70" s="345">
        <v>0</v>
      </c>
      <c r="CD70" s="345">
        <v>0</v>
      </c>
      <c r="CE70" s="25">
        <v>0</v>
      </c>
      <c r="CF70" s="328">
        <v>0</v>
      </c>
    </row>
    <row r="71" spans="1:84" x14ac:dyDescent="0.25">
      <c r="A71" s="26" t="s">
        <v>270</v>
      </c>
      <c r="B71" s="344"/>
      <c r="C71" s="345">
        <v>0</v>
      </c>
      <c r="D71" s="345">
        <v>0</v>
      </c>
      <c r="E71" s="345">
        <v>0</v>
      </c>
      <c r="F71" s="345">
        <v>0</v>
      </c>
      <c r="G71" s="345">
        <v>0</v>
      </c>
      <c r="H71" s="345">
        <v>0</v>
      </c>
      <c r="I71" s="345">
        <v>0</v>
      </c>
      <c r="J71" s="345">
        <v>0</v>
      </c>
      <c r="K71" s="345">
        <v>0</v>
      </c>
      <c r="L71" s="345">
        <v>0</v>
      </c>
      <c r="M71" s="345">
        <v>0</v>
      </c>
      <c r="N71" s="345">
        <v>0</v>
      </c>
      <c r="O71" s="345">
        <v>0</v>
      </c>
      <c r="P71" s="345">
        <v>0</v>
      </c>
      <c r="Q71" s="345">
        <v>0</v>
      </c>
      <c r="R71" s="345">
        <v>0</v>
      </c>
      <c r="S71" s="345">
        <v>0</v>
      </c>
      <c r="T71" s="345">
        <v>0</v>
      </c>
      <c r="U71" s="345">
        <v>0</v>
      </c>
      <c r="V71" s="345">
        <v>0</v>
      </c>
      <c r="W71" s="345">
        <v>0</v>
      </c>
      <c r="X71" s="345">
        <v>0</v>
      </c>
      <c r="Y71" s="345">
        <v>0</v>
      </c>
      <c r="Z71" s="345">
        <v>0</v>
      </c>
      <c r="AA71" s="345">
        <v>0</v>
      </c>
      <c r="AB71" s="345">
        <v>0</v>
      </c>
      <c r="AC71" s="345">
        <v>0</v>
      </c>
      <c r="AD71" s="345">
        <v>0</v>
      </c>
      <c r="AE71" s="345">
        <v>0</v>
      </c>
      <c r="AF71" s="345">
        <v>0</v>
      </c>
      <c r="AG71" s="345">
        <v>0</v>
      </c>
      <c r="AH71" s="345">
        <v>0</v>
      </c>
      <c r="AI71" s="345">
        <v>0</v>
      </c>
      <c r="AJ71" s="345">
        <v>0</v>
      </c>
      <c r="AK71" s="345">
        <v>0</v>
      </c>
      <c r="AL71" s="345">
        <v>0</v>
      </c>
      <c r="AM71" s="345">
        <v>0</v>
      </c>
      <c r="AN71" s="345">
        <v>0</v>
      </c>
      <c r="AO71" s="345">
        <v>0</v>
      </c>
      <c r="AP71" s="345">
        <v>0</v>
      </c>
      <c r="AQ71" s="345">
        <v>0</v>
      </c>
      <c r="AR71" s="345">
        <v>0</v>
      </c>
      <c r="AS71" s="345">
        <v>0</v>
      </c>
      <c r="AT71" s="345">
        <v>0</v>
      </c>
      <c r="AU71" s="345">
        <v>0</v>
      </c>
      <c r="AV71" s="345">
        <v>0</v>
      </c>
      <c r="AW71" s="345">
        <v>0</v>
      </c>
      <c r="AX71" s="345">
        <v>0</v>
      </c>
      <c r="AY71" s="345">
        <v>0</v>
      </c>
      <c r="AZ71" s="345">
        <v>0</v>
      </c>
      <c r="BA71" s="345">
        <v>0</v>
      </c>
      <c r="BB71" s="345">
        <v>0</v>
      </c>
      <c r="BC71" s="345">
        <v>0</v>
      </c>
      <c r="BD71" s="345">
        <v>0</v>
      </c>
      <c r="BE71" s="345">
        <v>0</v>
      </c>
      <c r="BF71" s="345">
        <v>0</v>
      </c>
      <c r="BG71" s="345">
        <v>0</v>
      </c>
      <c r="BH71" s="345">
        <v>0</v>
      </c>
      <c r="BI71" s="345">
        <v>0</v>
      </c>
      <c r="BJ71" s="345">
        <v>0</v>
      </c>
      <c r="BK71" s="345">
        <v>0</v>
      </c>
      <c r="BL71" s="345">
        <v>0</v>
      </c>
      <c r="BM71" s="345">
        <v>0</v>
      </c>
      <c r="BN71" s="345">
        <v>0</v>
      </c>
      <c r="BO71" s="345">
        <v>0</v>
      </c>
      <c r="BP71" s="345">
        <v>0</v>
      </c>
      <c r="BQ71" s="345">
        <v>0</v>
      </c>
      <c r="BR71" s="345">
        <v>0</v>
      </c>
      <c r="BS71" s="345">
        <v>0</v>
      </c>
      <c r="BT71" s="345">
        <v>0</v>
      </c>
      <c r="BU71" s="345">
        <v>0</v>
      </c>
      <c r="BV71" s="345">
        <v>0</v>
      </c>
      <c r="BW71" s="345">
        <v>0</v>
      </c>
      <c r="BX71" s="345">
        <v>0</v>
      </c>
      <c r="BY71" s="345">
        <v>0</v>
      </c>
      <c r="BZ71" s="345">
        <v>0</v>
      </c>
      <c r="CA71" s="345">
        <v>0</v>
      </c>
      <c r="CB71" s="345">
        <v>0</v>
      </c>
      <c r="CC71" s="345">
        <v>0</v>
      </c>
      <c r="CD71" s="345">
        <v>0</v>
      </c>
      <c r="CE71" s="25">
        <v>0</v>
      </c>
      <c r="CF71" s="328">
        <v>0</v>
      </c>
    </row>
    <row r="72" spans="1:84" x14ac:dyDescent="0.25">
      <c r="A72" s="26" t="s">
        <v>271</v>
      </c>
      <c r="B72" s="344"/>
      <c r="C72" s="345">
        <v>0</v>
      </c>
      <c r="D72" s="345">
        <v>0</v>
      </c>
      <c r="E72" s="345">
        <v>0</v>
      </c>
      <c r="F72" s="345">
        <v>0</v>
      </c>
      <c r="G72" s="345">
        <v>0</v>
      </c>
      <c r="H72" s="345">
        <v>0</v>
      </c>
      <c r="I72" s="345">
        <v>0</v>
      </c>
      <c r="J72" s="345">
        <v>0</v>
      </c>
      <c r="K72" s="345">
        <v>0</v>
      </c>
      <c r="L72" s="345">
        <v>0</v>
      </c>
      <c r="M72" s="345">
        <v>0</v>
      </c>
      <c r="N72" s="345">
        <v>0</v>
      </c>
      <c r="O72" s="345">
        <v>0</v>
      </c>
      <c r="P72" s="345">
        <v>0</v>
      </c>
      <c r="Q72" s="345">
        <v>0</v>
      </c>
      <c r="R72" s="345">
        <v>0</v>
      </c>
      <c r="S72" s="345">
        <v>0</v>
      </c>
      <c r="T72" s="345">
        <v>0</v>
      </c>
      <c r="U72" s="345">
        <v>0</v>
      </c>
      <c r="V72" s="345">
        <v>0</v>
      </c>
      <c r="W72" s="345">
        <v>0</v>
      </c>
      <c r="X72" s="345">
        <v>0</v>
      </c>
      <c r="Y72" s="345">
        <v>0</v>
      </c>
      <c r="Z72" s="345">
        <v>0</v>
      </c>
      <c r="AA72" s="345">
        <v>0</v>
      </c>
      <c r="AB72" s="345">
        <v>0</v>
      </c>
      <c r="AC72" s="345">
        <v>0</v>
      </c>
      <c r="AD72" s="345">
        <v>0</v>
      </c>
      <c r="AE72" s="345">
        <v>0</v>
      </c>
      <c r="AF72" s="345">
        <v>0</v>
      </c>
      <c r="AG72" s="345">
        <v>0</v>
      </c>
      <c r="AH72" s="345">
        <v>0</v>
      </c>
      <c r="AI72" s="345">
        <v>0</v>
      </c>
      <c r="AJ72" s="345">
        <v>0</v>
      </c>
      <c r="AK72" s="345">
        <v>0</v>
      </c>
      <c r="AL72" s="345">
        <v>0</v>
      </c>
      <c r="AM72" s="345">
        <v>0</v>
      </c>
      <c r="AN72" s="345">
        <v>0</v>
      </c>
      <c r="AO72" s="345">
        <v>0</v>
      </c>
      <c r="AP72" s="345">
        <v>0</v>
      </c>
      <c r="AQ72" s="345">
        <v>0</v>
      </c>
      <c r="AR72" s="345">
        <v>0</v>
      </c>
      <c r="AS72" s="345">
        <v>0</v>
      </c>
      <c r="AT72" s="345">
        <v>0</v>
      </c>
      <c r="AU72" s="345">
        <v>0</v>
      </c>
      <c r="AV72" s="345">
        <v>0</v>
      </c>
      <c r="AW72" s="345">
        <v>0</v>
      </c>
      <c r="AX72" s="345">
        <v>0</v>
      </c>
      <c r="AY72" s="345">
        <v>0</v>
      </c>
      <c r="AZ72" s="345">
        <v>0</v>
      </c>
      <c r="BA72" s="345">
        <v>0</v>
      </c>
      <c r="BB72" s="345">
        <v>0</v>
      </c>
      <c r="BC72" s="345">
        <v>0</v>
      </c>
      <c r="BD72" s="345">
        <v>0</v>
      </c>
      <c r="BE72" s="345">
        <v>0</v>
      </c>
      <c r="BF72" s="345">
        <v>0</v>
      </c>
      <c r="BG72" s="345">
        <v>0</v>
      </c>
      <c r="BH72" s="345">
        <v>0</v>
      </c>
      <c r="BI72" s="345">
        <v>0</v>
      </c>
      <c r="BJ72" s="345">
        <v>0</v>
      </c>
      <c r="BK72" s="345">
        <v>0</v>
      </c>
      <c r="BL72" s="345">
        <v>0</v>
      </c>
      <c r="BM72" s="345">
        <v>0</v>
      </c>
      <c r="BN72" s="345">
        <v>0</v>
      </c>
      <c r="BO72" s="345">
        <v>0</v>
      </c>
      <c r="BP72" s="345">
        <v>0</v>
      </c>
      <c r="BQ72" s="345">
        <v>0</v>
      </c>
      <c r="BR72" s="345">
        <v>0</v>
      </c>
      <c r="BS72" s="345">
        <v>0</v>
      </c>
      <c r="BT72" s="345">
        <v>0</v>
      </c>
      <c r="BU72" s="345">
        <v>0</v>
      </c>
      <c r="BV72" s="345">
        <v>0</v>
      </c>
      <c r="BW72" s="345">
        <v>0</v>
      </c>
      <c r="BX72" s="345">
        <v>0</v>
      </c>
      <c r="BY72" s="345">
        <v>0</v>
      </c>
      <c r="BZ72" s="345">
        <v>0</v>
      </c>
      <c r="CA72" s="345">
        <v>0</v>
      </c>
      <c r="CB72" s="345">
        <v>0</v>
      </c>
      <c r="CC72" s="345">
        <v>0</v>
      </c>
      <c r="CD72" s="345">
        <v>0</v>
      </c>
      <c r="CE72" s="25">
        <v>0</v>
      </c>
      <c r="CF72" s="328">
        <v>0</v>
      </c>
    </row>
    <row r="73" spans="1:84" x14ac:dyDescent="0.25">
      <c r="A73" s="26" t="s">
        <v>272</v>
      </c>
      <c r="B73" s="344"/>
      <c r="C73" s="345">
        <v>0</v>
      </c>
      <c r="D73" s="345">
        <v>0</v>
      </c>
      <c r="E73" s="345">
        <v>0</v>
      </c>
      <c r="F73" s="345">
        <v>0</v>
      </c>
      <c r="G73" s="345">
        <v>0</v>
      </c>
      <c r="H73" s="345">
        <v>0</v>
      </c>
      <c r="I73" s="345">
        <v>0</v>
      </c>
      <c r="J73" s="345">
        <v>0</v>
      </c>
      <c r="K73" s="345">
        <v>0</v>
      </c>
      <c r="L73" s="345">
        <v>0</v>
      </c>
      <c r="M73" s="345">
        <v>0</v>
      </c>
      <c r="N73" s="345">
        <v>0</v>
      </c>
      <c r="O73" s="345">
        <v>0</v>
      </c>
      <c r="P73" s="345">
        <v>0</v>
      </c>
      <c r="Q73" s="345">
        <v>0</v>
      </c>
      <c r="R73" s="345">
        <v>0</v>
      </c>
      <c r="S73" s="345">
        <v>0</v>
      </c>
      <c r="T73" s="345">
        <v>0</v>
      </c>
      <c r="U73" s="345">
        <v>0</v>
      </c>
      <c r="V73" s="345">
        <v>0</v>
      </c>
      <c r="W73" s="345">
        <v>0</v>
      </c>
      <c r="X73" s="345">
        <v>0</v>
      </c>
      <c r="Y73" s="345">
        <v>0</v>
      </c>
      <c r="Z73" s="345">
        <v>0</v>
      </c>
      <c r="AA73" s="345">
        <v>0</v>
      </c>
      <c r="AB73" s="345">
        <v>0</v>
      </c>
      <c r="AC73" s="345">
        <v>0</v>
      </c>
      <c r="AD73" s="345">
        <v>0</v>
      </c>
      <c r="AE73" s="345">
        <v>0</v>
      </c>
      <c r="AF73" s="345">
        <v>0</v>
      </c>
      <c r="AG73" s="345">
        <v>0</v>
      </c>
      <c r="AH73" s="345">
        <v>0</v>
      </c>
      <c r="AI73" s="345">
        <v>0</v>
      </c>
      <c r="AJ73" s="345">
        <v>0</v>
      </c>
      <c r="AK73" s="345">
        <v>0</v>
      </c>
      <c r="AL73" s="345">
        <v>0</v>
      </c>
      <c r="AM73" s="345">
        <v>0</v>
      </c>
      <c r="AN73" s="345">
        <v>0</v>
      </c>
      <c r="AO73" s="345">
        <v>0</v>
      </c>
      <c r="AP73" s="345">
        <v>0</v>
      </c>
      <c r="AQ73" s="345">
        <v>0</v>
      </c>
      <c r="AR73" s="345">
        <v>0</v>
      </c>
      <c r="AS73" s="345">
        <v>0</v>
      </c>
      <c r="AT73" s="345">
        <v>0</v>
      </c>
      <c r="AU73" s="345">
        <v>0</v>
      </c>
      <c r="AV73" s="345">
        <v>0</v>
      </c>
      <c r="AW73" s="345">
        <v>0</v>
      </c>
      <c r="AX73" s="345">
        <v>0</v>
      </c>
      <c r="AY73" s="345">
        <v>0</v>
      </c>
      <c r="AZ73" s="345">
        <v>0</v>
      </c>
      <c r="BA73" s="345">
        <v>0</v>
      </c>
      <c r="BB73" s="345">
        <v>0</v>
      </c>
      <c r="BC73" s="345">
        <v>0</v>
      </c>
      <c r="BD73" s="345">
        <v>0</v>
      </c>
      <c r="BE73" s="345">
        <v>0</v>
      </c>
      <c r="BF73" s="345">
        <v>0</v>
      </c>
      <c r="BG73" s="345">
        <v>0</v>
      </c>
      <c r="BH73" s="345">
        <v>0</v>
      </c>
      <c r="BI73" s="345">
        <v>0</v>
      </c>
      <c r="BJ73" s="345">
        <v>0</v>
      </c>
      <c r="BK73" s="345">
        <v>0</v>
      </c>
      <c r="BL73" s="345">
        <v>0</v>
      </c>
      <c r="BM73" s="345">
        <v>0</v>
      </c>
      <c r="BN73" s="345">
        <v>0</v>
      </c>
      <c r="BO73" s="345">
        <v>0</v>
      </c>
      <c r="BP73" s="345">
        <v>0</v>
      </c>
      <c r="BQ73" s="345">
        <v>0</v>
      </c>
      <c r="BR73" s="345">
        <v>0</v>
      </c>
      <c r="BS73" s="345">
        <v>0</v>
      </c>
      <c r="BT73" s="345">
        <v>0</v>
      </c>
      <c r="BU73" s="345">
        <v>0</v>
      </c>
      <c r="BV73" s="345">
        <v>0</v>
      </c>
      <c r="BW73" s="345">
        <v>0</v>
      </c>
      <c r="BX73" s="345">
        <v>0</v>
      </c>
      <c r="BY73" s="345">
        <v>0</v>
      </c>
      <c r="BZ73" s="345">
        <v>0</v>
      </c>
      <c r="CA73" s="345">
        <v>0</v>
      </c>
      <c r="CB73" s="345">
        <v>0</v>
      </c>
      <c r="CC73" s="345">
        <v>0</v>
      </c>
      <c r="CD73" s="345">
        <v>2093783</v>
      </c>
      <c r="CE73" s="25">
        <v>2093783</v>
      </c>
      <c r="CF73" s="328">
        <v>0</v>
      </c>
    </row>
    <row r="74" spans="1:84" x14ac:dyDescent="0.25">
      <c r="A74" s="26" t="s">
        <v>273</v>
      </c>
      <c r="B74" s="344"/>
      <c r="C74" s="345">
        <v>0</v>
      </c>
      <c r="D74" s="345">
        <v>0</v>
      </c>
      <c r="E74" s="345">
        <v>0</v>
      </c>
      <c r="F74" s="345">
        <v>0</v>
      </c>
      <c r="G74" s="345">
        <v>0</v>
      </c>
      <c r="H74" s="345">
        <v>0</v>
      </c>
      <c r="I74" s="345">
        <v>0</v>
      </c>
      <c r="J74" s="345">
        <v>0</v>
      </c>
      <c r="K74" s="345">
        <v>0</v>
      </c>
      <c r="L74" s="345">
        <v>0</v>
      </c>
      <c r="M74" s="345">
        <v>0</v>
      </c>
      <c r="N74" s="345">
        <v>0</v>
      </c>
      <c r="O74" s="345">
        <v>0</v>
      </c>
      <c r="P74" s="345">
        <v>0</v>
      </c>
      <c r="Q74" s="345">
        <v>0</v>
      </c>
      <c r="R74" s="345">
        <v>0</v>
      </c>
      <c r="S74" s="345">
        <v>0</v>
      </c>
      <c r="T74" s="345">
        <v>0</v>
      </c>
      <c r="U74" s="345">
        <v>0</v>
      </c>
      <c r="V74" s="345">
        <v>0</v>
      </c>
      <c r="W74" s="345">
        <v>0</v>
      </c>
      <c r="X74" s="345">
        <v>0</v>
      </c>
      <c r="Y74" s="345">
        <v>0</v>
      </c>
      <c r="Z74" s="345">
        <v>0</v>
      </c>
      <c r="AA74" s="345">
        <v>0</v>
      </c>
      <c r="AB74" s="345">
        <v>0</v>
      </c>
      <c r="AC74" s="345">
        <v>0</v>
      </c>
      <c r="AD74" s="345">
        <v>0</v>
      </c>
      <c r="AE74" s="345">
        <v>0</v>
      </c>
      <c r="AF74" s="345">
        <v>0</v>
      </c>
      <c r="AG74" s="345">
        <v>0</v>
      </c>
      <c r="AH74" s="345">
        <v>0</v>
      </c>
      <c r="AI74" s="345">
        <v>0</v>
      </c>
      <c r="AJ74" s="345">
        <v>0</v>
      </c>
      <c r="AK74" s="345">
        <v>0</v>
      </c>
      <c r="AL74" s="345">
        <v>0</v>
      </c>
      <c r="AM74" s="345">
        <v>0</v>
      </c>
      <c r="AN74" s="345">
        <v>0</v>
      </c>
      <c r="AO74" s="345">
        <v>0</v>
      </c>
      <c r="AP74" s="345">
        <v>0</v>
      </c>
      <c r="AQ74" s="345">
        <v>0</v>
      </c>
      <c r="AR74" s="345">
        <v>0</v>
      </c>
      <c r="AS74" s="345">
        <v>0</v>
      </c>
      <c r="AT74" s="345">
        <v>0</v>
      </c>
      <c r="AU74" s="345">
        <v>0</v>
      </c>
      <c r="AV74" s="345">
        <v>0</v>
      </c>
      <c r="AW74" s="345">
        <v>0</v>
      </c>
      <c r="AX74" s="345">
        <v>0</v>
      </c>
      <c r="AY74" s="345">
        <v>0</v>
      </c>
      <c r="AZ74" s="345">
        <v>0</v>
      </c>
      <c r="BA74" s="345">
        <v>0</v>
      </c>
      <c r="BB74" s="345">
        <v>0</v>
      </c>
      <c r="BC74" s="345">
        <v>0</v>
      </c>
      <c r="BD74" s="345">
        <v>0</v>
      </c>
      <c r="BE74" s="345">
        <v>0</v>
      </c>
      <c r="BF74" s="345">
        <v>0</v>
      </c>
      <c r="BG74" s="345">
        <v>0</v>
      </c>
      <c r="BH74" s="345">
        <v>0</v>
      </c>
      <c r="BI74" s="345">
        <v>0</v>
      </c>
      <c r="BJ74" s="345">
        <v>0</v>
      </c>
      <c r="BK74" s="345">
        <v>0</v>
      </c>
      <c r="BL74" s="345">
        <v>0</v>
      </c>
      <c r="BM74" s="345">
        <v>0</v>
      </c>
      <c r="BN74" s="345">
        <v>0</v>
      </c>
      <c r="BO74" s="345">
        <v>0</v>
      </c>
      <c r="BP74" s="345">
        <v>0</v>
      </c>
      <c r="BQ74" s="345">
        <v>0</v>
      </c>
      <c r="BR74" s="345">
        <v>0</v>
      </c>
      <c r="BS74" s="345">
        <v>0</v>
      </c>
      <c r="BT74" s="345">
        <v>0</v>
      </c>
      <c r="BU74" s="345">
        <v>0</v>
      </c>
      <c r="BV74" s="345">
        <v>0</v>
      </c>
      <c r="BW74" s="345">
        <v>0</v>
      </c>
      <c r="BX74" s="345">
        <v>0</v>
      </c>
      <c r="BY74" s="345">
        <v>0</v>
      </c>
      <c r="BZ74" s="345">
        <v>0</v>
      </c>
      <c r="CA74" s="345">
        <v>0</v>
      </c>
      <c r="CB74" s="345">
        <v>0</v>
      </c>
      <c r="CC74" s="345">
        <v>0</v>
      </c>
      <c r="CD74" s="345">
        <v>0</v>
      </c>
      <c r="CE74" s="25">
        <v>0</v>
      </c>
      <c r="CF74" s="328">
        <v>0</v>
      </c>
    </row>
    <row r="75" spans="1:84" x14ac:dyDescent="0.25">
      <c r="A75" s="26" t="s">
        <v>274</v>
      </c>
      <c r="B75" s="344"/>
      <c r="C75" s="345">
        <v>0</v>
      </c>
      <c r="D75" s="345">
        <v>0</v>
      </c>
      <c r="E75" s="345">
        <v>0</v>
      </c>
      <c r="F75" s="345">
        <v>0</v>
      </c>
      <c r="G75" s="345">
        <v>0</v>
      </c>
      <c r="H75" s="345">
        <v>0</v>
      </c>
      <c r="I75" s="345">
        <v>0</v>
      </c>
      <c r="J75" s="345">
        <v>0</v>
      </c>
      <c r="K75" s="345">
        <v>0</v>
      </c>
      <c r="L75" s="345">
        <v>0</v>
      </c>
      <c r="M75" s="345">
        <v>0</v>
      </c>
      <c r="N75" s="345">
        <v>0</v>
      </c>
      <c r="O75" s="345">
        <v>0</v>
      </c>
      <c r="P75" s="345">
        <v>0</v>
      </c>
      <c r="Q75" s="345">
        <v>0</v>
      </c>
      <c r="R75" s="345">
        <v>0</v>
      </c>
      <c r="S75" s="345">
        <v>0</v>
      </c>
      <c r="T75" s="345">
        <v>0</v>
      </c>
      <c r="U75" s="345">
        <v>0</v>
      </c>
      <c r="V75" s="345">
        <v>0</v>
      </c>
      <c r="W75" s="345">
        <v>0</v>
      </c>
      <c r="X75" s="345">
        <v>0</v>
      </c>
      <c r="Y75" s="345">
        <v>0</v>
      </c>
      <c r="Z75" s="345">
        <v>0</v>
      </c>
      <c r="AA75" s="345">
        <v>0</v>
      </c>
      <c r="AB75" s="345">
        <v>0</v>
      </c>
      <c r="AC75" s="345">
        <v>0</v>
      </c>
      <c r="AD75" s="345">
        <v>0</v>
      </c>
      <c r="AE75" s="345">
        <v>0</v>
      </c>
      <c r="AF75" s="345">
        <v>0</v>
      </c>
      <c r="AG75" s="345">
        <v>0</v>
      </c>
      <c r="AH75" s="345">
        <v>0</v>
      </c>
      <c r="AI75" s="345">
        <v>0</v>
      </c>
      <c r="AJ75" s="345">
        <v>0</v>
      </c>
      <c r="AK75" s="345">
        <v>0</v>
      </c>
      <c r="AL75" s="345">
        <v>0</v>
      </c>
      <c r="AM75" s="345">
        <v>0</v>
      </c>
      <c r="AN75" s="345">
        <v>0</v>
      </c>
      <c r="AO75" s="345">
        <v>0</v>
      </c>
      <c r="AP75" s="345">
        <v>0</v>
      </c>
      <c r="AQ75" s="345">
        <v>0</v>
      </c>
      <c r="AR75" s="345">
        <v>0</v>
      </c>
      <c r="AS75" s="345">
        <v>0</v>
      </c>
      <c r="AT75" s="345">
        <v>0</v>
      </c>
      <c r="AU75" s="345">
        <v>0</v>
      </c>
      <c r="AV75" s="345">
        <v>0</v>
      </c>
      <c r="AW75" s="345">
        <v>0</v>
      </c>
      <c r="AX75" s="345">
        <v>0</v>
      </c>
      <c r="AY75" s="345">
        <v>0</v>
      </c>
      <c r="AZ75" s="345">
        <v>0</v>
      </c>
      <c r="BA75" s="345">
        <v>0</v>
      </c>
      <c r="BB75" s="345">
        <v>0</v>
      </c>
      <c r="BC75" s="345">
        <v>0</v>
      </c>
      <c r="BD75" s="345">
        <v>0</v>
      </c>
      <c r="BE75" s="345">
        <v>0</v>
      </c>
      <c r="BF75" s="345">
        <v>0</v>
      </c>
      <c r="BG75" s="345">
        <v>0</v>
      </c>
      <c r="BH75" s="345">
        <v>0</v>
      </c>
      <c r="BI75" s="345">
        <v>0</v>
      </c>
      <c r="BJ75" s="345">
        <v>0</v>
      </c>
      <c r="BK75" s="345">
        <v>0</v>
      </c>
      <c r="BL75" s="345">
        <v>0</v>
      </c>
      <c r="BM75" s="345">
        <v>0</v>
      </c>
      <c r="BN75" s="345">
        <v>0</v>
      </c>
      <c r="BO75" s="345">
        <v>0</v>
      </c>
      <c r="BP75" s="345">
        <v>0</v>
      </c>
      <c r="BQ75" s="345">
        <v>0</v>
      </c>
      <c r="BR75" s="345">
        <v>0</v>
      </c>
      <c r="BS75" s="345">
        <v>0</v>
      </c>
      <c r="BT75" s="345">
        <v>0</v>
      </c>
      <c r="BU75" s="345">
        <v>0</v>
      </c>
      <c r="BV75" s="345">
        <v>0</v>
      </c>
      <c r="BW75" s="345">
        <v>0</v>
      </c>
      <c r="BX75" s="345">
        <v>0</v>
      </c>
      <c r="BY75" s="345">
        <v>0</v>
      </c>
      <c r="BZ75" s="345">
        <v>0</v>
      </c>
      <c r="CA75" s="345">
        <v>0</v>
      </c>
      <c r="CB75" s="345">
        <v>0</v>
      </c>
      <c r="CC75" s="345">
        <v>0</v>
      </c>
      <c r="CD75" s="345">
        <v>0</v>
      </c>
      <c r="CE75" s="25">
        <v>0</v>
      </c>
      <c r="CF75" s="328">
        <v>0</v>
      </c>
    </row>
    <row r="76" spans="1:84" x14ac:dyDescent="0.25">
      <c r="A76" s="26" t="s">
        <v>275</v>
      </c>
      <c r="B76" s="346"/>
      <c r="C76" s="345">
        <v>0</v>
      </c>
      <c r="D76" s="345">
        <v>0</v>
      </c>
      <c r="E76" s="345">
        <v>0</v>
      </c>
      <c r="F76" s="345">
        <v>0</v>
      </c>
      <c r="G76" s="345">
        <v>0</v>
      </c>
      <c r="H76" s="345">
        <v>0</v>
      </c>
      <c r="I76" s="345">
        <v>0</v>
      </c>
      <c r="J76" s="345">
        <v>0</v>
      </c>
      <c r="K76" s="345">
        <v>0</v>
      </c>
      <c r="L76" s="345">
        <v>0</v>
      </c>
      <c r="M76" s="345">
        <v>0</v>
      </c>
      <c r="N76" s="345">
        <v>0</v>
      </c>
      <c r="O76" s="345">
        <v>0</v>
      </c>
      <c r="P76" s="345">
        <v>0</v>
      </c>
      <c r="Q76" s="345">
        <v>0</v>
      </c>
      <c r="R76" s="345">
        <v>0</v>
      </c>
      <c r="S76" s="345">
        <v>0</v>
      </c>
      <c r="T76" s="345">
        <v>0</v>
      </c>
      <c r="U76" s="345">
        <v>0</v>
      </c>
      <c r="V76" s="345">
        <v>0</v>
      </c>
      <c r="W76" s="345">
        <v>0</v>
      </c>
      <c r="X76" s="345">
        <v>0</v>
      </c>
      <c r="Y76" s="345">
        <v>0</v>
      </c>
      <c r="Z76" s="345">
        <v>0</v>
      </c>
      <c r="AA76" s="345">
        <v>0</v>
      </c>
      <c r="AB76" s="345">
        <v>0</v>
      </c>
      <c r="AC76" s="345">
        <v>0</v>
      </c>
      <c r="AD76" s="345">
        <v>0</v>
      </c>
      <c r="AE76" s="345">
        <v>0</v>
      </c>
      <c r="AF76" s="345">
        <v>0</v>
      </c>
      <c r="AG76" s="345">
        <v>0</v>
      </c>
      <c r="AH76" s="345">
        <v>0</v>
      </c>
      <c r="AI76" s="345">
        <v>0</v>
      </c>
      <c r="AJ76" s="345">
        <v>0</v>
      </c>
      <c r="AK76" s="345">
        <v>0</v>
      </c>
      <c r="AL76" s="345">
        <v>0</v>
      </c>
      <c r="AM76" s="345">
        <v>0</v>
      </c>
      <c r="AN76" s="345">
        <v>0</v>
      </c>
      <c r="AO76" s="345">
        <v>0</v>
      </c>
      <c r="AP76" s="345">
        <v>0</v>
      </c>
      <c r="AQ76" s="345">
        <v>0</v>
      </c>
      <c r="AR76" s="345">
        <v>0</v>
      </c>
      <c r="AS76" s="345">
        <v>0</v>
      </c>
      <c r="AT76" s="345">
        <v>0</v>
      </c>
      <c r="AU76" s="345">
        <v>0</v>
      </c>
      <c r="AV76" s="345">
        <v>0</v>
      </c>
      <c r="AW76" s="345">
        <v>0</v>
      </c>
      <c r="AX76" s="345">
        <v>0</v>
      </c>
      <c r="AY76" s="345">
        <v>0</v>
      </c>
      <c r="AZ76" s="345">
        <v>0</v>
      </c>
      <c r="BA76" s="345">
        <v>0</v>
      </c>
      <c r="BB76" s="345">
        <v>0</v>
      </c>
      <c r="BC76" s="345">
        <v>0</v>
      </c>
      <c r="BD76" s="345">
        <v>0</v>
      </c>
      <c r="BE76" s="345">
        <v>0</v>
      </c>
      <c r="BF76" s="345">
        <v>0</v>
      </c>
      <c r="BG76" s="345">
        <v>0</v>
      </c>
      <c r="BH76" s="345">
        <v>0</v>
      </c>
      <c r="BI76" s="345">
        <v>0</v>
      </c>
      <c r="BJ76" s="345">
        <v>0</v>
      </c>
      <c r="BK76" s="345">
        <v>0</v>
      </c>
      <c r="BL76" s="345">
        <v>0</v>
      </c>
      <c r="BM76" s="345">
        <v>0</v>
      </c>
      <c r="BN76" s="345">
        <v>0</v>
      </c>
      <c r="BO76" s="345">
        <v>0</v>
      </c>
      <c r="BP76" s="345">
        <v>0</v>
      </c>
      <c r="BQ76" s="345">
        <v>0</v>
      </c>
      <c r="BR76" s="345">
        <v>0</v>
      </c>
      <c r="BS76" s="345">
        <v>0</v>
      </c>
      <c r="BT76" s="345">
        <v>0</v>
      </c>
      <c r="BU76" s="345">
        <v>0</v>
      </c>
      <c r="BV76" s="345">
        <v>0</v>
      </c>
      <c r="BW76" s="345">
        <v>0</v>
      </c>
      <c r="BX76" s="345">
        <v>0</v>
      </c>
      <c r="BY76" s="345">
        <v>0</v>
      </c>
      <c r="BZ76" s="345">
        <v>0</v>
      </c>
      <c r="CA76" s="345">
        <v>0</v>
      </c>
      <c r="CB76" s="345">
        <v>0</v>
      </c>
      <c r="CC76" s="345">
        <v>0</v>
      </c>
      <c r="CD76" s="345">
        <v>0</v>
      </c>
      <c r="CE76" s="25">
        <v>0</v>
      </c>
      <c r="CF76" s="328">
        <v>0</v>
      </c>
    </row>
    <row r="77" spans="1:84" x14ac:dyDescent="0.25">
      <c r="A77" s="26" t="s">
        <v>276</v>
      </c>
      <c r="B77" s="344"/>
      <c r="C77" s="345">
        <v>1098</v>
      </c>
      <c r="D77" s="345">
        <v>0</v>
      </c>
      <c r="E77" s="345">
        <v>23245</v>
      </c>
      <c r="F77" s="345">
        <v>0</v>
      </c>
      <c r="G77" s="345">
        <v>0</v>
      </c>
      <c r="H77" s="345">
        <v>0</v>
      </c>
      <c r="I77" s="345">
        <v>0</v>
      </c>
      <c r="J77" s="345">
        <v>0</v>
      </c>
      <c r="K77" s="345">
        <v>0</v>
      </c>
      <c r="L77" s="345">
        <v>0</v>
      </c>
      <c r="M77" s="345">
        <v>0</v>
      </c>
      <c r="N77" s="345">
        <v>0</v>
      </c>
      <c r="O77" s="345">
        <v>5085</v>
      </c>
      <c r="P77" s="345">
        <v>132072</v>
      </c>
      <c r="Q77" s="345">
        <v>271</v>
      </c>
      <c r="R77" s="345">
        <v>0</v>
      </c>
      <c r="S77" s="345">
        <v>44604</v>
      </c>
      <c r="T77" s="345">
        <v>0</v>
      </c>
      <c r="U77" s="345">
        <v>165273</v>
      </c>
      <c r="V77" s="345">
        <v>0</v>
      </c>
      <c r="W77" s="345">
        <v>0</v>
      </c>
      <c r="X77" s="345">
        <v>67008</v>
      </c>
      <c r="Y77" s="345">
        <v>437414</v>
      </c>
      <c r="Z77" s="345">
        <v>0</v>
      </c>
      <c r="AA77" s="345">
        <v>0</v>
      </c>
      <c r="AB77" s="345">
        <v>1461</v>
      </c>
      <c r="AC77" s="345">
        <v>32856</v>
      </c>
      <c r="AD77" s="345">
        <v>0</v>
      </c>
      <c r="AE77" s="345">
        <v>9244</v>
      </c>
      <c r="AF77" s="345">
        <v>0</v>
      </c>
      <c r="AG77" s="345">
        <v>2037</v>
      </c>
      <c r="AH77" s="345">
        <v>0</v>
      </c>
      <c r="AI77" s="345">
        <v>0</v>
      </c>
      <c r="AJ77" s="345">
        <v>457211</v>
      </c>
      <c r="AK77" s="345">
        <v>0</v>
      </c>
      <c r="AL77" s="345">
        <v>0</v>
      </c>
      <c r="AM77" s="345">
        <v>0</v>
      </c>
      <c r="AN77" s="345">
        <v>0</v>
      </c>
      <c r="AO77" s="345">
        <v>0</v>
      </c>
      <c r="AP77" s="345">
        <v>0</v>
      </c>
      <c r="AQ77" s="345">
        <v>0</v>
      </c>
      <c r="AR77" s="345">
        <v>48</v>
      </c>
      <c r="AS77" s="345">
        <v>0</v>
      </c>
      <c r="AT77" s="345">
        <v>0</v>
      </c>
      <c r="AU77" s="345">
        <v>0</v>
      </c>
      <c r="AV77" s="345">
        <v>0</v>
      </c>
      <c r="AW77" s="345">
        <v>0</v>
      </c>
      <c r="AX77" s="345">
        <v>0</v>
      </c>
      <c r="AY77" s="345">
        <v>24137</v>
      </c>
      <c r="AZ77" s="345">
        <v>0</v>
      </c>
      <c r="BA77" s="345">
        <v>2595</v>
      </c>
      <c r="BB77" s="345">
        <v>0</v>
      </c>
      <c r="BC77" s="345">
        <v>0</v>
      </c>
      <c r="BD77" s="345">
        <v>0</v>
      </c>
      <c r="BE77" s="345">
        <v>811765</v>
      </c>
      <c r="BF77" s="345">
        <v>8892</v>
      </c>
      <c r="BG77" s="345">
        <v>0</v>
      </c>
      <c r="BH77" s="345">
        <v>173751</v>
      </c>
      <c r="BI77" s="345">
        <v>0</v>
      </c>
      <c r="BJ77" s="345">
        <v>0</v>
      </c>
      <c r="BK77" s="345">
        <v>0</v>
      </c>
      <c r="BL77" s="345">
        <v>0</v>
      </c>
      <c r="BM77" s="345">
        <v>0</v>
      </c>
      <c r="BN77" s="345">
        <v>0</v>
      </c>
      <c r="BO77" s="345">
        <v>0</v>
      </c>
      <c r="BP77" s="345">
        <v>0</v>
      </c>
      <c r="BQ77" s="345">
        <v>0</v>
      </c>
      <c r="BR77" s="345">
        <v>2534</v>
      </c>
      <c r="BS77" s="345">
        <v>0</v>
      </c>
      <c r="BT77" s="345">
        <v>0</v>
      </c>
      <c r="BU77" s="345">
        <v>0</v>
      </c>
      <c r="BV77" s="345">
        <v>26436</v>
      </c>
      <c r="BW77" s="345">
        <v>0</v>
      </c>
      <c r="BX77" s="345">
        <v>0</v>
      </c>
      <c r="BY77" s="345">
        <v>40975</v>
      </c>
      <c r="BZ77" s="345">
        <v>0</v>
      </c>
      <c r="CA77" s="345">
        <v>0</v>
      </c>
      <c r="CB77" s="345">
        <v>0</v>
      </c>
      <c r="CC77" s="345">
        <v>65671</v>
      </c>
      <c r="CD77" s="345">
        <v>0</v>
      </c>
      <c r="CE77" s="25">
        <v>2535683</v>
      </c>
      <c r="CF77" s="328">
        <v>0</v>
      </c>
    </row>
    <row r="78" spans="1:84" x14ac:dyDescent="0.25">
      <c r="A78" s="26" t="s">
        <v>277</v>
      </c>
      <c r="B78" s="16"/>
      <c r="C78" s="345">
        <v>0</v>
      </c>
      <c r="D78" s="345">
        <v>0</v>
      </c>
      <c r="E78" s="345">
        <v>0</v>
      </c>
      <c r="F78" s="345">
        <v>0</v>
      </c>
      <c r="G78" s="345">
        <v>0</v>
      </c>
      <c r="H78" s="345">
        <v>0</v>
      </c>
      <c r="I78" s="345">
        <v>0</v>
      </c>
      <c r="J78" s="345">
        <v>0</v>
      </c>
      <c r="K78" s="345">
        <v>0</v>
      </c>
      <c r="L78" s="345">
        <v>0</v>
      </c>
      <c r="M78" s="345">
        <v>0</v>
      </c>
      <c r="N78" s="345">
        <v>0</v>
      </c>
      <c r="O78" s="345">
        <v>0</v>
      </c>
      <c r="P78" s="345">
        <v>0</v>
      </c>
      <c r="Q78" s="345">
        <v>0</v>
      </c>
      <c r="R78" s="345">
        <v>0</v>
      </c>
      <c r="S78" s="345">
        <v>0</v>
      </c>
      <c r="T78" s="345">
        <v>0</v>
      </c>
      <c r="U78" s="345">
        <v>0</v>
      </c>
      <c r="V78" s="345">
        <v>0</v>
      </c>
      <c r="W78" s="345">
        <v>0</v>
      </c>
      <c r="X78" s="345">
        <v>0</v>
      </c>
      <c r="Y78" s="345">
        <v>0</v>
      </c>
      <c r="Z78" s="345">
        <v>0</v>
      </c>
      <c r="AA78" s="345">
        <v>0</v>
      </c>
      <c r="AB78" s="345">
        <v>0</v>
      </c>
      <c r="AC78" s="345">
        <v>0</v>
      </c>
      <c r="AD78" s="345">
        <v>0</v>
      </c>
      <c r="AE78" s="345">
        <v>0</v>
      </c>
      <c r="AF78" s="345">
        <v>0</v>
      </c>
      <c r="AG78" s="345">
        <v>0</v>
      </c>
      <c r="AH78" s="345">
        <v>0</v>
      </c>
      <c r="AI78" s="345">
        <v>0</v>
      </c>
      <c r="AJ78" s="345">
        <v>0</v>
      </c>
      <c r="AK78" s="345">
        <v>0</v>
      </c>
      <c r="AL78" s="345">
        <v>0</v>
      </c>
      <c r="AM78" s="345">
        <v>0</v>
      </c>
      <c r="AN78" s="345">
        <v>0</v>
      </c>
      <c r="AO78" s="345">
        <v>0</v>
      </c>
      <c r="AP78" s="345">
        <v>0</v>
      </c>
      <c r="AQ78" s="345">
        <v>0</v>
      </c>
      <c r="AR78" s="345">
        <v>0</v>
      </c>
      <c r="AS78" s="345">
        <v>0</v>
      </c>
      <c r="AT78" s="345">
        <v>0</v>
      </c>
      <c r="AU78" s="345">
        <v>0</v>
      </c>
      <c r="AV78" s="345">
        <v>0</v>
      </c>
      <c r="AW78" s="345">
        <v>0</v>
      </c>
      <c r="AX78" s="345">
        <v>0</v>
      </c>
      <c r="AY78" s="345">
        <v>0</v>
      </c>
      <c r="AZ78" s="345">
        <v>0</v>
      </c>
      <c r="BA78" s="345">
        <v>0</v>
      </c>
      <c r="BB78" s="345">
        <v>0</v>
      </c>
      <c r="BC78" s="345">
        <v>0</v>
      </c>
      <c r="BD78" s="345">
        <v>0</v>
      </c>
      <c r="BE78" s="345">
        <v>0</v>
      </c>
      <c r="BF78" s="345">
        <v>0</v>
      </c>
      <c r="BG78" s="345">
        <v>0</v>
      </c>
      <c r="BH78" s="345">
        <v>0</v>
      </c>
      <c r="BI78" s="345">
        <v>0</v>
      </c>
      <c r="BJ78" s="345">
        <v>0</v>
      </c>
      <c r="BK78" s="345">
        <v>0</v>
      </c>
      <c r="BL78" s="345">
        <v>0</v>
      </c>
      <c r="BM78" s="345">
        <v>0</v>
      </c>
      <c r="BN78" s="345">
        <v>0</v>
      </c>
      <c r="BO78" s="345">
        <v>0</v>
      </c>
      <c r="BP78" s="345">
        <v>0</v>
      </c>
      <c r="BQ78" s="345">
        <v>0</v>
      </c>
      <c r="BR78" s="345">
        <v>0</v>
      </c>
      <c r="BS78" s="345">
        <v>0</v>
      </c>
      <c r="BT78" s="345">
        <v>0</v>
      </c>
      <c r="BU78" s="345">
        <v>0</v>
      </c>
      <c r="BV78" s="345">
        <v>0</v>
      </c>
      <c r="BW78" s="345">
        <v>0</v>
      </c>
      <c r="BX78" s="345">
        <v>0</v>
      </c>
      <c r="BY78" s="345">
        <v>0</v>
      </c>
      <c r="BZ78" s="345">
        <v>0</v>
      </c>
      <c r="CA78" s="345">
        <v>0</v>
      </c>
      <c r="CB78" s="345">
        <v>0</v>
      </c>
      <c r="CC78" s="345">
        <v>0</v>
      </c>
      <c r="CD78" s="345">
        <v>0</v>
      </c>
      <c r="CE78" s="25">
        <v>0</v>
      </c>
      <c r="CF78" s="328">
        <v>0</v>
      </c>
    </row>
    <row r="79" spans="1:84" x14ac:dyDescent="0.25">
      <c r="A79" s="26" t="s">
        <v>278</v>
      </c>
      <c r="B79" s="16"/>
      <c r="C79" s="345">
        <v>0</v>
      </c>
      <c r="D79" s="345">
        <v>0</v>
      </c>
      <c r="E79" s="345">
        <v>0</v>
      </c>
      <c r="F79" s="345">
        <v>0</v>
      </c>
      <c r="G79" s="345">
        <v>0</v>
      </c>
      <c r="H79" s="345">
        <v>0</v>
      </c>
      <c r="I79" s="345">
        <v>0</v>
      </c>
      <c r="J79" s="345">
        <v>0</v>
      </c>
      <c r="K79" s="345">
        <v>0</v>
      </c>
      <c r="L79" s="345">
        <v>0</v>
      </c>
      <c r="M79" s="345">
        <v>0</v>
      </c>
      <c r="N79" s="345">
        <v>0</v>
      </c>
      <c r="O79" s="345">
        <v>0</v>
      </c>
      <c r="P79" s="345">
        <v>0</v>
      </c>
      <c r="Q79" s="345">
        <v>0</v>
      </c>
      <c r="R79" s="345">
        <v>0</v>
      </c>
      <c r="S79" s="345">
        <v>0</v>
      </c>
      <c r="T79" s="345">
        <v>0</v>
      </c>
      <c r="U79" s="345">
        <v>0</v>
      </c>
      <c r="V79" s="345">
        <v>0</v>
      </c>
      <c r="W79" s="345">
        <v>0</v>
      </c>
      <c r="X79" s="345">
        <v>0</v>
      </c>
      <c r="Y79" s="345">
        <v>0</v>
      </c>
      <c r="Z79" s="345">
        <v>0</v>
      </c>
      <c r="AA79" s="345">
        <v>0</v>
      </c>
      <c r="AB79" s="345">
        <v>0</v>
      </c>
      <c r="AC79" s="345">
        <v>0</v>
      </c>
      <c r="AD79" s="345">
        <v>0</v>
      </c>
      <c r="AE79" s="345">
        <v>0</v>
      </c>
      <c r="AF79" s="345">
        <v>0</v>
      </c>
      <c r="AG79" s="345">
        <v>0</v>
      </c>
      <c r="AH79" s="345">
        <v>0</v>
      </c>
      <c r="AI79" s="345">
        <v>0</v>
      </c>
      <c r="AJ79" s="345">
        <v>0</v>
      </c>
      <c r="AK79" s="345">
        <v>0</v>
      </c>
      <c r="AL79" s="345">
        <v>0</v>
      </c>
      <c r="AM79" s="345">
        <v>0</v>
      </c>
      <c r="AN79" s="345">
        <v>0</v>
      </c>
      <c r="AO79" s="345">
        <v>0</v>
      </c>
      <c r="AP79" s="345">
        <v>0</v>
      </c>
      <c r="AQ79" s="345">
        <v>0</v>
      </c>
      <c r="AR79" s="345">
        <v>0</v>
      </c>
      <c r="AS79" s="345">
        <v>0</v>
      </c>
      <c r="AT79" s="345">
        <v>0</v>
      </c>
      <c r="AU79" s="345">
        <v>0</v>
      </c>
      <c r="AV79" s="345">
        <v>0</v>
      </c>
      <c r="AW79" s="345">
        <v>0</v>
      </c>
      <c r="AX79" s="345">
        <v>0</v>
      </c>
      <c r="AY79" s="345">
        <v>0</v>
      </c>
      <c r="AZ79" s="345">
        <v>0</v>
      </c>
      <c r="BA79" s="345">
        <v>0</v>
      </c>
      <c r="BB79" s="345">
        <v>0</v>
      </c>
      <c r="BC79" s="345">
        <v>0</v>
      </c>
      <c r="BD79" s="345">
        <v>0</v>
      </c>
      <c r="BE79" s="345">
        <v>0</v>
      </c>
      <c r="BF79" s="345">
        <v>0</v>
      </c>
      <c r="BG79" s="345">
        <v>0</v>
      </c>
      <c r="BH79" s="345">
        <v>0</v>
      </c>
      <c r="BI79" s="345">
        <v>0</v>
      </c>
      <c r="BJ79" s="345">
        <v>0</v>
      </c>
      <c r="BK79" s="345">
        <v>0</v>
      </c>
      <c r="BL79" s="345">
        <v>0</v>
      </c>
      <c r="BM79" s="345">
        <v>0</v>
      </c>
      <c r="BN79" s="345">
        <v>0</v>
      </c>
      <c r="BO79" s="345">
        <v>0</v>
      </c>
      <c r="BP79" s="345">
        <v>0</v>
      </c>
      <c r="BQ79" s="345">
        <v>0</v>
      </c>
      <c r="BR79" s="345">
        <v>0</v>
      </c>
      <c r="BS79" s="345">
        <v>0</v>
      </c>
      <c r="BT79" s="345">
        <v>0</v>
      </c>
      <c r="BU79" s="345">
        <v>0</v>
      </c>
      <c r="BV79" s="345">
        <v>0</v>
      </c>
      <c r="BW79" s="345">
        <v>0</v>
      </c>
      <c r="BX79" s="345">
        <v>0</v>
      </c>
      <c r="BY79" s="345">
        <v>0</v>
      </c>
      <c r="BZ79" s="345">
        <v>0</v>
      </c>
      <c r="CA79" s="345">
        <v>0</v>
      </c>
      <c r="CB79" s="345">
        <v>0</v>
      </c>
      <c r="CC79" s="345">
        <v>0</v>
      </c>
      <c r="CD79" s="345">
        <v>0</v>
      </c>
      <c r="CE79" s="25">
        <v>0</v>
      </c>
      <c r="CF79" s="328">
        <v>0</v>
      </c>
    </row>
    <row r="80" spans="1:84" x14ac:dyDescent="0.25">
      <c r="A80" s="26" t="s">
        <v>279</v>
      </c>
      <c r="B80" s="16"/>
      <c r="C80" s="345">
        <v>1062</v>
      </c>
      <c r="D80" s="345">
        <v>0</v>
      </c>
      <c r="E80" s="345">
        <v>0</v>
      </c>
      <c r="F80" s="345">
        <v>0</v>
      </c>
      <c r="G80" s="345">
        <v>0</v>
      </c>
      <c r="H80" s="345">
        <v>0</v>
      </c>
      <c r="I80" s="345">
        <v>0</v>
      </c>
      <c r="J80" s="345">
        <v>2071</v>
      </c>
      <c r="K80" s="345">
        <v>0</v>
      </c>
      <c r="L80" s="345">
        <v>0</v>
      </c>
      <c r="M80" s="345">
        <v>0</v>
      </c>
      <c r="N80" s="345">
        <v>0</v>
      </c>
      <c r="O80" s="345">
        <v>11090</v>
      </c>
      <c r="P80" s="345">
        <v>10537</v>
      </c>
      <c r="Q80" s="345">
        <v>6193</v>
      </c>
      <c r="R80" s="345">
        <v>0</v>
      </c>
      <c r="S80" s="345">
        <v>0</v>
      </c>
      <c r="T80" s="345">
        <v>0</v>
      </c>
      <c r="U80" s="345">
        <v>8085</v>
      </c>
      <c r="V80" s="345">
        <v>0</v>
      </c>
      <c r="W80" s="345">
        <v>0</v>
      </c>
      <c r="X80" s="345">
        <v>0</v>
      </c>
      <c r="Y80" s="345">
        <v>6200</v>
      </c>
      <c r="Z80" s="345">
        <v>0</v>
      </c>
      <c r="AA80" s="345">
        <v>0</v>
      </c>
      <c r="AB80" s="345">
        <v>0</v>
      </c>
      <c r="AC80" s="345">
        <v>4234</v>
      </c>
      <c r="AD80" s="345">
        <v>0</v>
      </c>
      <c r="AE80" s="345">
        <v>1595</v>
      </c>
      <c r="AF80" s="345">
        <v>0</v>
      </c>
      <c r="AG80" s="345">
        <v>64701</v>
      </c>
      <c r="AH80" s="345">
        <v>0</v>
      </c>
      <c r="AI80" s="345">
        <v>0</v>
      </c>
      <c r="AJ80" s="345">
        <v>167867</v>
      </c>
      <c r="AK80" s="345">
        <v>0</v>
      </c>
      <c r="AL80" s="345">
        <v>0</v>
      </c>
      <c r="AM80" s="345">
        <v>0</v>
      </c>
      <c r="AN80" s="345">
        <v>0</v>
      </c>
      <c r="AO80" s="345">
        <v>0</v>
      </c>
      <c r="AP80" s="345">
        <v>0</v>
      </c>
      <c r="AQ80" s="345">
        <v>0</v>
      </c>
      <c r="AR80" s="345">
        <v>1330</v>
      </c>
      <c r="AS80" s="345">
        <v>0</v>
      </c>
      <c r="AT80" s="345">
        <v>0</v>
      </c>
      <c r="AU80" s="345">
        <v>0</v>
      </c>
      <c r="AV80" s="345">
        <v>0</v>
      </c>
      <c r="AW80" s="345">
        <v>0</v>
      </c>
      <c r="AX80" s="345">
        <v>0</v>
      </c>
      <c r="AY80" s="345">
        <v>2105</v>
      </c>
      <c r="AZ80" s="345">
        <v>0</v>
      </c>
      <c r="BA80" s="345">
        <v>0</v>
      </c>
      <c r="BB80" s="345">
        <v>0</v>
      </c>
      <c r="BC80" s="345">
        <v>0</v>
      </c>
      <c r="BD80" s="345">
        <v>5291</v>
      </c>
      <c r="BE80" s="345">
        <v>7486</v>
      </c>
      <c r="BF80" s="345">
        <v>617</v>
      </c>
      <c r="BG80" s="345">
        <v>0</v>
      </c>
      <c r="BH80" s="345">
        <v>15168</v>
      </c>
      <c r="BI80" s="345">
        <v>0</v>
      </c>
      <c r="BJ80" s="345">
        <v>5586</v>
      </c>
      <c r="BK80" s="345">
        <v>5977</v>
      </c>
      <c r="BL80" s="345">
        <v>0</v>
      </c>
      <c r="BM80" s="345">
        <v>0</v>
      </c>
      <c r="BN80" s="345">
        <v>60443</v>
      </c>
      <c r="BO80" s="345">
        <v>5787</v>
      </c>
      <c r="BP80" s="345">
        <v>9933</v>
      </c>
      <c r="BQ80" s="345">
        <v>0</v>
      </c>
      <c r="BR80" s="345">
        <v>2942</v>
      </c>
      <c r="BS80" s="345">
        <v>0</v>
      </c>
      <c r="BT80" s="345">
        <v>0</v>
      </c>
      <c r="BU80" s="345">
        <v>0</v>
      </c>
      <c r="BV80" s="345">
        <v>13607</v>
      </c>
      <c r="BW80" s="345">
        <v>38973</v>
      </c>
      <c r="BX80" s="345">
        <v>19632</v>
      </c>
      <c r="BY80" s="345">
        <v>16785</v>
      </c>
      <c r="BZ80" s="345">
        <v>0</v>
      </c>
      <c r="CA80" s="345">
        <v>0</v>
      </c>
      <c r="CB80" s="345">
        <v>0</v>
      </c>
      <c r="CC80" s="345">
        <v>0</v>
      </c>
      <c r="CD80" s="345">
        <v>0</v>
      </c>
      <c r="CE80" s="25">
        <v>495297</v>
      </c>
      <c r="CF80" s="328">
        <v>0</v>
      </c>
    </row>
    <row r="81" spans="1:84" x14ac:dyDescent="0.25">
      <c r="A81" s="26" t="s">
        <v>280</v>
      </c>
      <c r="B81" s="16"/>
      <c r="C81" s="345">
        <v>0</v>
      </c>
      <c r="D81" s="345">
        <v>0</v>
      </c>
      <c r="E81" s="345">
        <v>0</v>
      </c>
      <c r="F81" s="345">
        <v>0</v>
      </c>
      <c r="G81" s="345">
        <v>0</v>
      </c>
      <c r="H81" s="345">
        <v>0</v>
      </c>
      <c r="I81" s="345">
        <v>0</v>
      </c>
      <c r="J81" s="345">
        <v>0</v>
      </c>
      <c r="K81" s="345">
        <v>0</v>
      </c>
      <c r="L81" s="345">
        <v>0</v>
      </c>
      <c r="M81" s="345">
        <v>0</v>
      </c>
      <c r="N81" s="345">
        <v>0</v>
      </c>
      <c r="O81" s="345">
        <v>0</v>
      </c>
      <c r="P81" s="345">
        <v>0</v>
      </c>
      <c r="Q81" s="345">
        <v>0</v>
      </c>
      <c r="R81" s="345">
        <v>0</v>
      </c>
      <c r="S81" s="345">
        <v>0</v>
      </c>
      <c r="T81" s="345">
        <v>0</v>
      </c>
      <c r="U81" s="345">
        <v>0</v>
      </c>
      <c r="V81" s="345">
        <v>0</v>
      </c>
      <c r="W81" s="345">
        <v>0</v>
      </c>
      <c r="X81" s="345">
        <v>0</v>
      </c>
      <c r="Y81" s="345">
        <v>0</v>
      </c>
      <c r="Z81" s="345">
        <v>0</v>
      </c>
      <c r="AA81" s="345">
        <v>0</v>
      </c>
      <c r="AB81" s="345">
        <v>0</v>
      </c>
      <c r="AC81" s="345">
        <v>0</v>
      </c>
      <c r="AD81" s="345">
        <v>0</v>
      </c>
      <c r="AE81" s="345">
        <v>0</v>
      </c>
      <c r="AF81" s="345">
        <v>0</v>
      </c>
      <c r="AG81" s="345">
        <v>0</v>
      </c>
      <c r="AH81" s="345">
        <v>0</v>
      </c>
      <c r="AI81" s="345">
        <v>0</v>
      </c>
      <c r="AJ81" s="345">
        <v>0</v>
      </c>
      <c r="AK81" s="345">
        <v>0</v>
      </c>
      <c r="AL81" s="345">
        <v>0</v>
      </c>
      <c r="AM81" s="345">
        <v>0</v>
      </c>
      <c r="AN81" s="345">
        <v>0</v>
      </c>
      <c r="AO81" s="345">
        <v>0</v>
      </c>
      <c r="AP81" s="345">
        <v>0</v>
      </c>
      <c r="AQ81" s="345">
        <v>0</v>
      </c>
      <c r="AR81" s="345">
        <v>0</v>
      </c>
      <c r="AS81" s="345">
        <v>0</v>
      </c>
      <c r="AT81" s="345">
        <v>0</v>
      </c>
      <c r="AU81" s="345">
        <v>0</v>
      </c>
      <c r="AV81" s="345">
        <v>0</v>
      </c>
      <c r="AW81" s="345">
        <v>0</v>
      </c>
      <c r="AX81" s="345">
        <v>0</v>
      </c>
      <c r="AY81" s="345">
        <v>0</v>
      </c>
      <c r="AZ81" s="345">
        <v>0</v>
      </c>
      <c r="BA81" s="345">
        <v>0</v>
      </c>
      <c r="BB81" s="345">
        <v>0</v>
      </c>
      <c r="BC81" s="345">
        <v>0</v>
      </c>
      <c r="BD81" s="345">
        <v>0</v>
      </c>
      <c r="BE81" s="345">
        <v>0</v>
      </c>
      <c r="BF81" s="345">
        <v>0</v>
      </c>
      <c r="BG81" s="345">
        <v>0</v>
      </c>
      <c r="BH81" s="345">
        <v>0</v>
      </c>
      <c r="BI81" s="345">
        <v>0</v>
      </c>
      <c r="BJ81" s="345">
        <v>0</v>
      </c>
      <c r="BK81" s="345">
        <v>0</v>
      </c>
      <c r="BL81" s="345">
        <v>0</v>
      </c>
      <c r="BM81" s="345">
        <v>0</v>
      </c>
      <c r="BN81" s="345">
        <v>0</v>
      </c>
      <c r="BO81" s="345">
        <v>0</v>
      </c>
      <c r="BP81" s="345">
        <v>0</v>
      </c>
      <c r="BQ81" s="345">
        <v>0</v>
      </c>
      <c r="BR81" s="345">
        <v>0</v>
      </c>
      <c r="BS81" s="345">
        <v>0</v>
      </c>
      <c r="BT81" s="345">
        <v>0</v>
      </c>
      <c r="BU81" s="345">
        <v>0</v>
      </c>
      <c r="BV81" s="345">
        <v>0</v>
      </c>
      <c r="BW81" s="345">
        <v>0</v>
      </c>
      <c r="BX81" s="345">
        <v>0</v>
      </c>
      <c r="BY81" s="345">
        <v>0</v>
      </c>
      <c r="BZ81" s="345">
        <v>0</v>
      </c>
      <c r="CA81" s="345">
        <v>0</v>
      </c>
      <c r="CB81" s="345">
        <v>0</v>
      </c>
      <c r="CC81" s="345">
        <v>0</v>
      </c>
      <c r="CD81" s="345">
        <v>0</v>
      </c>
      <c r="CE81" s="25">
        <v>0</v>
      </c>
      <c r="CF81" s="328">
        <v>0</v>
      </c>
    </row>
    <row r="82" spans="1:84" x14ac:dyDescent="0.25">
      <c r="A82" s="26" t="s">
        <v>281</v>
      </c>
      <c r="B82" s="16"/>
      <c r="C82" s="345">
        <v>0</v>
      </c>
      <c r="D82" s="345">
        <v>0</v>
      </c>
      <c r="E82" s="345">
        <v>0</v>
      </c>
      <c r="F82" s="345">
        <v>0</v>
      </c>
      <c r="G82" s="345">
        <v>0</v>
      </c>
      <c r="H82" s="345">
        <v>0</v>
      </c>
      <c r="I82" s="345">
        <v>0</v>
      </c>
      <c r="J82" s="345">
        <v>0</v>
      </c>
      <c r="K82" s="345">
        <v>0</v>
      </c>
      <c r="L82" s="345">
        <v>0</v>
      </c>
      <c r="M82" s="345">
        <v>0</v>
      </c>
      <c r="N82" s="345">
        <v>0</v>
      </c>
      <c r="O82" s="345">
        <v>0</v>
      </c>
      <c r="P82" s="345">
        <v>0</v>
      </c>
      <c r="Q82" s="345">
        <v>0</v>
      </c>
      <c r="R82" s="345">
        <v>0</v>
      </c>
      <c r="S82" s="345">
        <v>0</v>
      </c>
      <c r="T82" s="345">
        <v>0</v>
      </c>
      <c r="U82" s="345">
        <v>0</v>
      </c>
      <c r="V82" s="345">
        <v>0</v>
      </c>
      <c r="W82" s="345">
        <v>0</v>
      </c>
      <c r="X82" s="345">
        <v>0</v>
      </c>
      <c r="Y82" s="345">
        <v>0</v>
      </c>
      <c r="Z82" s="345">
        <v>0</v>
      </c>
      <c r="AA82" s="345">
        <v>0</v>
      </c>
      <c r="AB82" s="345">
        <v>0</v>
      </c>
      <c r="AC82" s="345">
        <v>0</v>
      </c>
      <c r="AD82" s="345">
        <v>0</v>
      </c>
      <c r="AE82" s="345">
        <v>0</v>
      </c>
      <c r="AF82" s="345">
        <v>0</v>
      </c>
      <c r="AG82" s="345">
        <v>0</v>
      </c>
      <c r="AH82" s="345">
        <v>0</v>
      </c>
      <c r="AI82" s="345">
        <v>0</v>
      </c>
      <c r="AJ82" s="345">
        <v>0</v>
      </c>
      <c r="AK82" s="345">
        <v>0</v>
      </c>
      <c r="AL82" s="345">
        <v>0</v>
      </c>
      <c r="AM82" s="345">
        <v>0</v>
      </c>
      <c r="AN82" s="345">
        <v>0</v>
      </c>
      <c r="AO82" s="345">
        <v>0</v>
      </c>
      <c r="AP82" s="345">
        <v>0</v>
      </c>
      <c r="AQ82" s="345">
        <v>0</v>
      </c>
      <c r="AR82" s="345">
        <v>0</v>
      </c>
      <c r="AS82" s="345">
        <v>0</v>
      </c>
      <c r="AT82" s="345">
        <v>0</v>
      </c>
      <c r="AU82" s="345">
        <v>0</v>
      </c>
      <c r="AV82" s="345">
        <v>0</v>
      </c>
      <c r="AW82" s="345">
        <v>0</v>
      </c>
      <c r="AX82" s="345">
        <v>0</v>
      </c>
      <c r="AY82" s="345">
        <v>0</v>
      </c>
      <c r="AZ82" s="345">
        <v>0</v>
      </c>
      <c r="BA82" s="345">
        <v>0</v>
      </c>
      <c r="BB82" s="345">
        <v>0</v>
      </c>
      <c r="BC82" s="345">
        <v>0</v>
      </c>
      <c r="BD82" s="345">
        <v>0</v>
      </c>
      <c r="BE82" s="345">
        <v>0</v>
      </c>
      <c r="BF82" s="345">
        <v>0</v>
      </c>
      <c r="BG82" s="345">
        <v>0</v>
      </c>
      <c r="BH82" s="345">
        <v>0</v>
      </c>
      <c r="BI82" s="345">
        <v>0</v>
      </c>
      <c r="BJ82" s="345">
        <v>0</v>
      </c>
      <c r="BK82" s="345">
        <v>0</v>
      </c>
      <c r="BL82" s="345">
        <v>0</v>
      </c>
      <c r="BM82" s="345">
        <v>0</v>
      </c>
      <c r="BN82" s="345">
        <v>0</v>
      </c>
      <c r="BO82" s="345">
        <v>0</v>
      </c>
      <c r="BP82" s="345">
        <v>0</v>
      </c>
      <c r="BQ82" s="345">
        <v>0</v>
      </c>
      <c r="BR82" s="345">
        <v>0</v>
      </c>
      <c r="BS82" s="345">
        <v>0</v>
      </c>
      <c r="BT82" s="345">
        <v>0</v>
      </c>
      <c r="BU82" s="345">
        <v>0</v>
      </c>
      <c r="BV82" s="345">
        <v>0</v>
      </c>
      <c r="BW82" s="345">
        <v>0</v>
      </c>
      <c r="BX82" s="345">
        <v>0</v>
      </c>
      <c r="BY82" s="345">
        <v>0</v>
      </c>
      <c r="BZ82" s="345">
        <v>0</v>
      </c>
      <c r="CA82" s="345">
        <v>0</v>
      </c>
      <c r="CB82" s="345">
        <v>0</v>
      </c>
      <c r="CC82" s="345">
        <v>0</v>
      </c>
      <c r="CD82" s="345">
        <v>0</v>
      </c>
      <c r="CE82" s="25">
        <v>0</v>
      </c>
      <c r="CF82" s="328">
        <v>0</v>
      </c>
    </row>
    <row r="83" spans="1:84" x14ac:dyDescent="0.25">
      <c r="A83" s="26" t="s">
        <v>282</v>
      </c>
      <c r="B83" s="16"/>
      <c r="C83" s="330">
        <v>1788</v>
      </c>
      <c r="D83" s="330">
        <v>0</v>
      </c>
      <c r="E83" s="332">
        <v>16695</v>
      </c>
      <c r="F83" s="332">
        <v>0</v>
      </c>
      <c r="G83" s="330">
        <v>0</v>
      </c>
      <c r="H83" s="330">
        <v>0</v>
      </c>
      <c r="I83" s="332">
        <v>0</v>
      </c>
      <c r="J83" s="332">
        <v>0</v>
      </c>
      <c r="K83" s="332">
        <v>0</v>
      </c>
      <c r="L83" s="332">
        <v>392</v>
      </c>
      <c r="M83" s="330">
        <v>0</v>
      </c>
      <c r="N83" s="330">
        <v>0</v>
      </c>
      <c r="O83" s="330">
        <v>0</v>
      </c>
      <c r="P83" s="332">
        <v>8804</v>
      </c>
      <c r="Q83" s="332">
        <v>0</v>
      </c>
      <c r="R83" s="335">
        <v>0</v>
      </c>
      <c r="S83" s="332">
        <v>2073</v>
      </c>
      <c r="T83" s="330">
        <v>0</v>
      </c>
      <c r="U83" s="332">
        <v>21644</v>
      </c>
      <c r="V83" s="332">
        <v>0</v>
      </c>
      <c r="W83" s="330">
        <v>441</v>
      </c>
      <c r="X83" s="332">
        <v>1335</v>
      </c>
      <c r="Y83" s="332">
        <v>3582</v>
      </c>
      <c r="Z83" s="332">
        <v>0</v>
      </c>
      <c r="AA83" s="332">
        <v>0</v>
      </c>
      <c r="AB83" s="332">
        <v>7433</v>
      </c>
      <c r="AC83" s="332">
        <v>0</v>
      </c>
      <c r="AD83" s="332">
        <v>0</v>
      </c>
      <c r="AE83" s="332">
        <v>2210</v>
      </c>
      <c r="AF83" s="332">
        <v>0</v>
      </c>
      <c r="AG83" s="332">
        <v>39266</v>
      </c>
      <c r="AH83" s="332">
        <v>0</v>
      </c>
      <c r="AI83" s="332">
        <v>0</v>
      </c>
      <c r="AJ83" s="332">
        <v>224604</v>
      </c>
      <c r="AK83" s="332">
        <v>473</v>
      </c>
      <c r="AL83" s="332">
        <v>2184</v>
      </c>
      <c r="AM83" s="332">
        <v>0</v>
      </c>
      <c r="AN83" s="332">
        <v>0</v>
      </c>
      <c r="AO83" s="330">
        <v>8164</v>
      </c>
      <c r="AP83" s="332">
        <v>0</v>
      </c>
      <c r="AQ83" s="330">
        <v>0</v>
      </c>
      <c r="AR83" s="330">
        <v>88499</v>
      </c>
      <c r="AS83" s="330">
        <v>0</v>
      </c>
      <c r="AT83" s="330">
        <v>0</v>
      </c>
      <c r="AU83" s="332">
        <v>0</v>
      </c>
      <c r="AV83" s="332">
        <v>0</v>
      </c>
      <c r="AW83" s="332">
        <v>0</v>
      </c>
      <c r="AX83" s="332">
        <v>0</v>
      </c>
      <c r="AY83" s="332">
        <v>1861</v>
      </c>
      <c r="AZ83" s="332">
        <v>0</v>
      </c>
      <c r="BA83" s="332">
        <v>0</v>
      </c>
      <c r="BB83" s="332">
        <v>69</v>
      </c>
      <c r="BC83" s="332">
        <v>0</v>
      </c>
      <c r="BD83" s="332">
        <v>134760</v>
      </c>
      <c r="BE83" s="332">
        <v>12083</v>
      </c>
      <c r="BF83" s="332">
        <v>2183</v>
      </c>
      <c r="BG83" s="332">
        <v>0</v>
      </c>
      <c r="BH83" s="335">
        <v>859</v>
      </c>
      <c r="BI83" s="332">
        <v>0</v>
      </c>
      <c r="BJ83" s="332">
        <v>1325</v>
      </c>
      <c r="BK83" s="332">
        <v>3547</v>
      </c>
      <c r="BL83" s="332">
        <v>0</v>
      </c>
      <c r="BM83" s="332">
        <v>0</v>
      </c>
      <c r="BN83" s="332">
        <v>170604</v>
      </c>
      <c r="BO83" s="332">
        <v>690</v>
      </c>
      <c r="BP83" s="332">
        <v>324193</v>
      </c>
      <c r="BQ83" s="332">
        <v>0</v>
      </c>
      <c r="BR83" s="332">
        <v>25374</v>
      </c>
      <c r="BS83" s="332">
        <v>0</v>
      </c>
      <c r="BT83" s="332">
        <v>0</v>
      </c>
      <c r="BU83" s="332">
        <v>0</v>
      </c>
      <c r="BV83" s="332">
        <v>2340</v>
      </c>
      <c r="BW83" s="332">
        <v>223324</v>
      </c>
      <c r="BX83" s="332">
        <v>6312</v>
      </c>
      <c r="BY83" s="332">
        <v>12491</v>
      </c>
      <c r="BZ83" s="332">
        <v>0</v>
      </c>
      <c r="CA83" s="332">
        <v>0</v>
      </c>
      <c r="CB83" s="332">
        <v>0</v>
      </c>
      <c r="CC83" s="332">
        <v>804621</v>
      </c>
      <c r="CD83" s="345">
        <v>2498854</v>
      </c>
      <c r="CE83" s="25">
        <v>4655077</v>
      </c>
      <c r="CF83" s="328">
        <v>0</v>
      </c>
    </row>
    <row r="84" spans="1:84" x14ac:dyDescent="0.25">
      <c r="A84" s="31" t="s">
        <v>283</v>
      </c>
      <c r="B84" s="16"/>
      <c r="C84" s="330">
        <v>0</v>
      </c>
      <c r="D84" s="330">
        <v>0</v>
      </c>
      <c r="E84" s="330">
        <v>0</v>
      </c>
      <c r="F84" s="330">
        <v>0</v>
      </c>
      <c r="G84" s="330">
        <v>0</v>
      </c>
      <c r="H84" s="330">
        <v>0</v>
      </c>
      <c r="I84" s="330">
        <v>0</v>
      </c>
      <c r="J84" s="330">
        <v>0</v>
      </c>
      <c r="K84" s="330">
        <v>0</v>
      </c>
      <c r="L84" s="330">
        <v>0</v>
      </c>
      <c r="M84" s="330">
        <v>0</v>
      </c>
      <c r="N84" s="330">
        <v>0</v>
      </c>
      <c r="O84" s="330">
        <v>2869</v>
      </c>
      <c r="P84" s="330">
        <v>0</v>
      </c>
      <c r="Q84" s="330">
        <v>0</v>
      </c>
      <c r="R84" s="330">
        <v>0</v>
      </c>
      <c r="S84" s="330">
        <v>47284</v>
      </c>
      <c r="T84" s="330">
        <v>0</v>
      </c>
      <c r="U84" s="330">
        <v>0</v>
      </c>
      <c r="V84" s="330">
        <v>0</v>
      </c>
      <c r="W84" s="330">
        <v>0</v>
      </c>
      <c r="X84" s="330">
        <v>0</v>
      </c>
      <c r="Y84" s="330">
        <v>2990</v>
      </c>
      <c r="Z84" s="330">
        <v>0</v>
      </c>
      <c r="AA84" s="330">
        <v>0</v>
      </c>
      <c r="AB84" s="330">
        <v>4769</v>
      </c>
      <c r="AC84" s="330">
        <v>0</v>
      </c>
      <c r="AD84" s="330">
        <v>0</v>
      </c>
      <c r="AE84" s="330">
        <v>0</v>
      </c>
      <c r="AF84" s="330">
        <v>0</v>
      </c>
      <c r="AG84" s="330">
        <v>0</v>
      </c>
      <c r="AH84" s="330">
        <v>0</v>
      </c>
      <c r="AI84" s="330">
        <v>0</v>
      </c>
      <c r="AJ84" s="330">
        <v>230216</v>
      </c>
      <c r="AK84" s="330">
        <v>0</v>
      </c>
      <c r="AL84" s="330">
        <v>0</v>
      </c>
      <c r="AM84" s="330">
        <v>0</v>
      </c>
      <c r="AN84" s="330">
        <v>0</v>
      </c>
      <c r="AO84" s="330">
        <v>0</v>
      </c>
      <c r="AP84" s="330">
        <v>0</v>
      </c>
      <c r="AQ84" s="330">
        <v>0</v>
      </c>
      <c r="AR84" s="330">
        <v>0</v>
      </c>
      <c r="AS84" s="330">
        <v>0</v>
      </c>
      <c r="AT84" s="330">
        <v>0</v>
      </c>
      <c r="AU84" s="330">
        <v>0</v>
      </c>
      <c r="AV84" s="330">
        <v>0</v>
      </c>
      <c r="AW84" s="330">
        <v>0</v>
      </c>
      <c r="AX84" s="330">
        <v>0</v>
      </c>
      <c r="AY84" s="330">
        <v>390678</v>
      </c>
      <c r="AZ84" s="330">
        <v>0</v>
      </c>
      <c r="BA84" s="330">
        <v>0</v>
      </c>
      <c r="BB84" s="330">
        <v>0</v>
      </c>
      <c r="BC84" s="330">
        <v>0</v>
      </c>
      <c r="BD84" s="330">
        <v>0</v>
      </c>
      <c r="BE84" s="330">
        <v>0</v>
      </c>
      <c r="BF84" s="330">
        <v>0</v>
      </c>
      <c r="BG84" s="330">
        <v>0</v>
      </c>
      <c r="BH84" s="330">
        <v>30119</v>
      </c>
      <c r="BI84" s="330">
        <v>0</v>
      </c>
      <c r="BJ84" s="330">
        <v>0</v>
      </c>
      <c r="BK84" s="330">
        <v>5552</v>
      </c>
      <c r="BL84" s="330">
        <v>0</v>
      </c>
      <c r="BM84" s="330">
        <v>0</v>
      </c>
      <c r="BN84" s="330">
        <v>47927</v>
      </c>
      <c r="BO84" s="330">
        <v>0</v>
      </c>
      <c r="BP84" s="330">
        <v>0</v>
      </c>
      <c r="BQ84" s="330">
        <v>0</v>
      </c>
      <c r="BR84" s="330">
        <v>40</v>
      </c>
      <c r="BS84" s="330">
        <v>0</v>
      </c>
      <c r="BT84" s="330">
        <v>0</v>
      </c>
      <c r="BU84" s="330">
        <v>0</v>
      </c>
      <c r="BV84" s="330">
        <v>1120</v>
      </c>
      <c r="BW84" s="330">
        <v>0</v>
      </c>
      <c r="BX84" s="330">
        <v>0</v>
      </c>
      <c r="BY84" s="330">
        <v>0</v>
      </c>
      <c r="BZ84" s="330">
        <v>0</v>
      </c>
      <c r="CA84" s="330">
        <v>0</v>
      </c>
      <c r="CB84" s="330">
        <v>0</v>
      </c>
      <c r="CC84" s="330">
        <v>310297</v>
      </c>
      <c r="CD84" s="345">
        <v>0</v>
      </c>
      <c r="CE84" s="25">
        <v>1073861</v>
      </c>
      <c r="CF84" s="328">
        <v>0</v>
      </c>
    </row>
    <row r="85" spans="1:84" x14ac:dyDescent="0.25">
      <c r="A85" s="31" t="s">
        <v>284</v>
      </c>
      <c r="B85" s="25"/>
      <c r="C85" s="25">
        <v>2547968</v>
      </c>
      <c r="D85" s="25">
        <v>0</v>
      </c>
      <c r="E85" s="25">
        <v>3293945</v>
      </c>
      <c r="F85" s="25">
        <v>0</v>
      </c>
      <c r="G85" s="25">
        <v>0</v>
      </c>
      <c r="H85" s="25">
        <v>0</v>
      </c>
      <c r="I85" s="25">
        <v>0</v>
      </c>
      <c r="J85" s="25">
        <v>453167</v>
      </c>
      <c r="K85" s="25">
        <v>0</v>
      </c>
      <c r="L85" s="25">
        <v>76890</v>
      </c>
      <c r="M85" s="25">
        <v>0</v>
      </c>
      <c r="N85" s="25">
        <v>0</v>
      </c>
      <c r="O85" s="25">
        <v>2504180</v>
      </c>
      <c r="P85" s="25">
        <v>8172924</v>
      </c>
      <c r="Q85" s="25">
        <v>4639481</v>
      </c>
      <c r="R85" s="25">
        <v>0</v>
      </c>
      <c r="S85" s="25">
        <v>632571</v>
      </c>
      <c r="T85" s="25">
        <v>0</v>
      </c>
      <c r="U85" s="25">
        <v>6315723</v>
      </c>
      <c r="V85" s="25">
        <v>0</v>
      </c>
      <c r="W85" s="25">
        <v>310446</v>
      </c>
      <c r="X85" s="25">
        <v>1389079</v>
      </c>
      <c r="Y85" s="25">
        <v>2881136</v>
      </c>
      <c r="Z85" s="25">
        <v>0</v>
      </c>
      <c r="AA85" s="25">
        <v>0</v>
      </c>
      <c r="AB85" s="25">
        <v>6332652</v>
      </c>
      <c r="AC85" s="25">
        <v>1304225</v>
      </c>
      <c r="AD85" s="25">
        <v>0</v>
      </c>
      <c r="AE85" s="25">
        <v>1418104</v>
      </c>
      <c r="AF85" s="25">
        <v>0</v>
      </c>
      <c r="AG85" s="25">
        <v>8923315</v>
      </c>
      <c r="AH85" s="25">
        <v>0</v>
      </c>
      <c r="AI85" s="25">
        <v>0</v>
      </c>
      <c r="AJ85" s="25">
        <v>34075480</v>
      </c>
      <c r="AK85" s="25">
        <v>230143</v>
      </c>
      <c r="AL85" s="25">
        <v>281706</v>
      </c>
      <c r="AM85" s="25">
        <v>0</v>
      </c>
      <c r="AN85" s="25">
        <v>0</v>
      </c>
      <c r="AO85" s="25">
        <v>1599371</v>
      </c>
      <c r="AP85" s="25">
        <v>0</v>
      </c>
      <c r="AQ85" s="25">
        <v>0</v>
      </c>
      <c r="AR85" s="25">
        <v>3331633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1140687</v>
      </c>
      <c r="AZ85" s="25">
        <v>84604</v>
      </c>
      <c r="BA85" s="25">
        <v>258704</v>
      </c>
      <c r="BB85" s="25">
        <v>208038</v>
      </c>
      <c r="BC85" s="25">
        <v>0</v>
      </c>
      <c r="BD85" s="25">
        <v>851575</v>
      </c>
      <c r="BE85" s="25">
        <v>3143634</v>
      </c>
      <c r="BF85" s="25">
        <v>1827615</v>
      </c>
      <c r="BG85" s="25">
        <v>0</v>
      </c>
      <c r="BH85" s="25">
        <v>6007550</v>
      </c>
      <c r="BI85" s="25">
        <v>24907</v>
      </c>
      <c r="BJ85" s="25">
        <v>1370050</v>
      </c>
      <c r="BK85" s="25">
        <v>4341629</v>
      </c>
      <c r="BL85" s="25">
        <v>0</v>
      </c>
      <c r="BM85" s="25">
        <v>0</v>
      </c>
      <c r="BN85" s="25">
        <v>2848446</v>
      </c>
      <c r="BO85" s="25">
        <v>334438</v>
      </c>
      <c r="BP85" s="25">
        <v>920902</v>
      </c>
      <c r="BQ85" s="25">
        <v>0</v>
      </c>
      <c r="BR85" s="25">
        <v>1315242</v>
      </c>
      <c r="BS85" s="25">
        <v>0</v>
      </c>
      <c r="BT85" s="25">
        <v>0</v>
      </c>
      <c r="BU85" s="25">
        <v>0</v>
      </c>
      <c r="BV85" s="25">
        <v>2565736</v>
      </c>
      <c r="BW85" s="25">
        <v>1369206</v>
      </c>
      <c r="BX85" s="25">
        <v>1274365</v>
      </c>
      <c r="BY85" s="25">
        <v>1741707</v>
      </c>
      <c r="BZ85" s="25">
        <v>0</v>
      </c>
      <c r="CA85" s="25">
        <v>0</v>
      </c>
      <c r="CB85" s="25">
        <v>0</v>
      </c>
      <c r="CC85" s="25">
        <v>805630</v>
      </c>
      <c r="CD85" s="25">
        <v>4592637</v>
      </c>
      <c r="CE85" s="25">
        <v>127741441</v>
      </c>
      <c r="CF85" s="328">
        <v>0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47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  <c r="CF86" s="328">
        <v>0</v>
      </c>
    </row>
    <row r="87" spans="1:84" x14ac:dyDescent="0.25">
      <c r="A87" s="21" t="s">
        <v>286</v>
      </c>
      <c r="B87" s="16"/>
      <c r="C87" s="330">
        <v>1713113</v>
      </c>
      <c r="D87" s="330">
        <v>0</v>
      </c>
      <c r="E87" s="330">
        <v>5742184</v>
      </c>
      <c r="F87" s="330">
        <v>0</v>
      </c>
      <c r="G87" s="330">
        <v>0</v>
      </c>
      <c r="H87" s="330">
        <v>0</v>
      </c>
      <c r="I87" s="330">
        <v>0</v>
      </c>
      <c r="J87" s="330">
        <v>635670</v>
      </c>
      <c r="K87" s="330">
        <v>0</v>
      </c>
      <c r="L87" s="330">
        <v>136397</v>
      </c>
      <c r="M87" s="330">
        <v>0</v>
      </c>
      <c r="N87" s="330">
        <v>0</v>
      </c>
      <c r="O87" s="330">
        <v>1243433</v>
      </c>
      <c r="P87" s="330">
        <v>3480044</v>
      </c>
      <c r="Q87" s="330">
        <v>262557</v>
      </c>
      <c r="R87" s="330">
        <v>0</v>
      </c>
      <c r="S87" s="330">
        <v>1413603</v>
      </c>
      <c r="T87" s="330">
        <v>0</v>
      </c>
      <c r="U87" s="330">
        <v>1864902</v>
      </c>
      <c r="V87" s="330">
        <v>0</v>
      </c>
      <c r="W87" s="330">
        <v>208240</v>
      </c>
      <c r="X87" s="330">
        <v>1523482</v>
      </c>
      <c r="Y87" s="330">
        <v>385602</v>
      </c>
      <c r="Z87" s="330">
        <v>0</v>
      </c>
      <c r="AA87" s="330">
        <v>0</v>
      </c>
      <c r="AB87" s="330">
        <v>4169297</v>
      </c>
      <c r="AC87" s="330">
        <v>897048</v>
      </c>
      <c r="AD87" s="330">
        <v>0</v>
      </c>
      <c r="AE87" s="330">
        <v>174755</v>
      </c>
      <c r="AF87" s="330">
        <v>0</v>
      </c>
      <c r="AG87" s="330">
        <v>525347</v>
      </c>
      <c r="AH87" s="330">
        <v>0</v>
      </c>
      <c r="AI87" s="330">
        <v>0</v>
      </c>
      <c r="AJ87" s="330">
        <v>1385392</v>
      </c>
      <c r="AK87" s="330">
        <v>58923</v>
      </c>
      <c r="AL87" s="330">
        <v>32790</v>
      </c>
      <c r="AM87" s="330">
        <v>0</v>
      </c>
      <c r="AN87" s="330">
        <v>0</v>
      </c>
      <c r="AO87" s="330">
        <v>63905</v>
      </c>
      <c r="AP87" s="330">
        <v>0</v>
      </c>
      <c r="AQ87" s="330">
        <v>0</v>
      </c>
      <c r="AR87" s="330">
        <v>0</v>
      </c>
      <c r="AS87" s="330">
        <v>0</v>
      </c>
      <c r="AT87" s="330">
        <v>0</v>
      </c>
      <c r="AU87" s="330">
        <v>0</v>
      </c>
      <c r="AV87" s="330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25916684</v>
      </c>
      <c r="CF87" s="328">
        <v>0</v>
      </c>
    </row>
    <row r="88" spans="1:84" x14ac:dyDescent="0.25">
      <c r="A88" s="21" t="s">
        <v>287</v>
      </c>
      <c r="B88" s="16"/>
      <c r="C88" s="330">
        <v>-10007</v>
      </c>
      <c r="D88" s="330">
        <v>0</v>
      </c>
      <c r="E88" s="330">
        <v>136397</v>
      </c>
      <c r="F88" s="330">
        <v>0</v>
      </c>
      <c r="G88" s="330">
        <v>0</v>
      </c>
      <c r="H88" s="330">
        <v>0</v>
      </c>
      <c r="I88" s="330">
        <v>0</v>
      </c>
      <c r="J88" s="330">
        <v>0</v>
      </c>
      <c r="K88" s="330">
        <v>0</v>
      </c>
      <c r="L88" s="330">
        <v>3206</v>
      </c>
      <c r="M88" s="330">
        <v>0</v>
      </c>
      <c r="N88" s="330">
        <v>0</v>
      </c>
      <c r="O88" s="330">
        <v>490151</v>
      </c>
      <c r="P88" s="330">
        <v>25225404</v>
      </c>
      <c r="Q88" s="330">
        <v>5622878</v>
      </c>
      <c r="R88" s="330">
        <v>0</v>
      </c>
      <c r="S88" s="330">
        <v>8283655</v>
      </c>
      <c r="T88" s="330">
        <v>0</v>
      </c>
      <c r="U88" s="330">
        <v>23869215</v>
      </c>
      <c r="V88" s="330">
        <v>0</v>
      </c>
      <c r="W88" s="330">
        <v>8611030</v>
      </c>
      <c r="X88" s="330">
        <v>28736053</v>
      </c>
      <c r="Y88" s="330">
        <v>14115648</v>
      </c>
      <c r="Z88" s="330">
        <v>0</v>
      </c>
      <c r="AA88" s="330">
        <v>0</v>
      </c>
      <c r="AB88" s="330">
        <v>20209423</v>
      </c>
      <c r="AC88" s="330">
        <v>4764509</v>
      </c>
      <c r="AD88" s="330">
        <v>0</v>
      </c>
      <c r="AE88" s="330">
        <v>4020011</v>
      </c>
      <c r="AF88" s="330">
        <v>0</v>
      </c>
      <c r="AG88" s="330">
        <v>27176928</v>
      </c>
      <c r="AH88" s="330">
        <v>0</v>
      </c>
      <c r="AI88" s="330">
        <v>0</v>
      </c>
      <c r="AJ88" s="330">
        <v>33036349</v>
      </c>
      <c r="AK88" s="330">
        <v>690368</v>
      </c>
      <c r="AL88" s="330">
        <v>626949</v>
      </c>
      <c r="AM88" s="330">
        <v>0</v>
      </c>
      <c r="AN88" s="330">
        <v>0</v>
      </c>
      <c r="AO88" s="330">
        <v>5836012</v>
      </c>
      <c r="AP88" s="330">
        <v>0</v>
      </c>
      <c r="AQ88" s="330">
        <v>0</v>
      </c>
      <c r="AR88" s="330">
        <v>3080197</v>
      </c>
      <c r="AS88" s="330">
        <v>0</v>
      </c>
      <c r="AT88" s="330">
        <v>0</v>
      </c>
      <c r="AU88" s="330">
        <v>0</v>
      </c>
      <c r="AV88" s="330">
        <v>0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214524376</v>
      </c>
      <c r="CF88" s="328">
        <v>0</v>
      </c>
    </row>
    <row r="89" spans="1:84" x14ac:dyDescent="0.25">
      <c r="A89" s="21" t="s">
        <v>288</v>
      </c>
      <c r="B89" s="16"/>
      <c r="C89" s="25">
        <v>1703106</v>
      </c>
      <c r="D89" s="25">
        <v>0</v>
      </c>
      <c r="E89" s="25">
        <v>5878581</v>
      </c>
      <c r="F89" s="25">
        <v>0</v>
      </c>
      <c r="G89" s="25">
        <v>0</v>
      </c>
      <c r="H89" s="25">
        <v>0</v>
      </c>
      <c r="I89" s="25">
        <v>0</v>
      </c>
      <c r="J89" s="25">
        <v>635670</v>
      </c>
      <c r="K89" s="25">
        <v>0</v>
      </c>
      <c r="L89" s="25">
        <v>139603</v>
      </c>
      <c r="M89" s="25">
        <v>0</v>
      </c>
      <c r="N89" s="25">
        <v>0</v>
      </c>
      <c r="O89" s="25">
        <v>1733584</v>
      </c>
      <c r="P89" s="25">
        <v>28705448</v>
      </c>
      <c r="Q89" s="25">
        <v>5885435</v>
      </c>
      <c r="R89" s="25">
        <v>0</v>
      </c>
      <c r="S89" s="25">
        <v>9697258</v>
      </c>
      <c r="T89" s="25">
        <v>0</v>
      </c>
      <c r="U89" s="25">
        <v>25734117</v>
      </c>
      <c r="V89" s="25">
        <v>0</v>
      </c>
      <c r="W89" s="25">
        <v>8819270</v>
      </c>
      <c r="X89" s="25">
        <v>30259535</v>
      </c>
      <c r="Y89" s="25">
        <v>14501250</v>
      </c>
      <c r="Z89" s="25">
        <v>0</v>
      </c>
      <c r="AA89" s="25">
        <v>0</v>
      </c>
      <c r="AB89" s="25">
        <v>24378720</v>
      </c>
      <c r="AC89" s="25">
        <v>5661557</v>
      </c>
      <c r="AD89" s="25">
        <v>0</v>
      </c>
      <c r="AE89" s="25">
        <v>4194766</v>
      </c>
      <c r="AF89" s="25">
        <v>0</v>
      </c>
      <c r="AG89" s="25">
        <v>27702275</v>
      </c>
      <c r="AH89" s="25">
        <v>0</v>
      </c>
      <c r="AI89" s="25">
        <v>0</v>
      </c>
      <c r="AJ89" s="25">
        <v>34421741</v>
      </c>
      <c r="AK89" s="25">
        <v>749291</v>
      </c>
      <c r="AL89" s="25">
        <v>659739</v>
      </c>
      <c r="AM89" s="25">
        <v>0</v>
      </c>
      <c r="AN89" s="25">
        <v>0</v>
      </c>
      <c r="AO89" s="25">
        <v>5899917</v>
      </c>
      <c r="AP89" s="25">
        <v>0</v>
      </c>
      <c r="AQ89" s="25">
        <v>0</v>
      </c>
      <c r="AR89" s="25">
        <v>3080197</v>
      </c>
      <c r="AS89" s="25">
        <v>0</v>
      </c>
      <c r="AT89" s="25">
        <v>0</v>
      </c>
      <c r="AU89" s="25">
        <v>0</v>
      </c>
      <c r="AV89" s="25"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240441060</v>
      </c>
      <c r="CF89" s="328">
        <v>0</v>
      </c>
    </row>
    <row r="90" spans="1:84" x14ac:dyDescent="0.25">
      <c r="A90" s="31" t="s">
        <v>289</v>
      </c>
      <c r="B90" s="25"/>
      <c r="C90" s="330">
        <v>2897</v>
      </c>
      <c r="D90" s="330">
        <v>0</v>
      </c>
      <c r="E90" s="330">
        <v>8281</v>
      </c>
      <c r="F90" s="330">
        <v>0</v>
      </c>
      <c r="G90" s="330">
        <v>0</v>
      </c>
      <c r="H90" s="330">
        <v>0</v>
      </c>
      <c r="I90" s="330">
        <v>0</v>
      </c>
      <c r="J90" s="330">
        <v>252</v>
      </c>
      <c r="K90" s="330">
        <v>0</v>
      </c>
      <c r="L90" s="330">
        <v>195</v>
      </c>
      <c r="M90" s="330">
        <v>0</v>
      </c>
      <c r="N90" s="330">
        <v>0</v>
      </c>
      <c r="O90" s="330">
        <v>2862</v>
      </c>
      <c r="P90" s="330">
        <v>11127</v>
      </c>
      <c r="Q90" s="330">
        <v>1012</v>
      </c>
      <c r="R90" s="330">
        <v>0</v>
      </c>
      <c r="S90" s="330">
        <v>0</v>
      </c>
      <c r="T90" s="330">
        <v>0</v>
      </c>
      <c r="U90" s="330">
        <v>4040</v>
      </c>
      <c r="V90" s="330">
        <v>0</v>
      </c>
      <c r="W90" s="330">
        <v>295</v>
      </c>
      <c r="X90" s="330">
        <v>945</v>
      </c>
      <c r="Y90" s="330">
        <v>3718</v>
      </c>
      <c r="Z90" s="330">
        <v>0</v>
      </c>
      <c r="AA90" s="330">
        <v>0</v>
      </c>
      <c r="AB90" s="330">
        <v>1163</v>
      </c>
      <c r="AC90" s="330">
        <v>1032</v>
      </c>
      <c r="AD90" s="330">
        <v>0</v>
      </c>
      <c r="AE90" s="330">
        <v>0</v>
      </c>
      <c r="AF90" s="330">
        <v>0</v>
      </c>
      <c r="AG90" s="330">
        <v>5160</v>
      </c>
      <c r="AH90" s="330">
        <v>0</v>
      </c>
      <c r="AI90" s="330">
        <v>0</v>
      </c>
      <c r="AJ90" s="330">
        <v>48575</v>
      </c>
      <c r="AK90" s="330">
        <v>0</v>
      </c>
      <c r="AL90" s="330">
        <v>0</v>
      </c>
      <c r="AM90" s="330">
        <v>0</v>
      </c>
      <c r="AN90" s="330">
        <v>0</v>
      </c>
      <c r="AO90" s="330">
        <v>4049</v>
      </c>
      <c r="AP90" s="330">
        <v>0</v>
      </c>
      <c r="AQ90" s="330">
        <v>0</v>
      </c>
      <c r="AR90" s="330">
        <v>1394</v>
      </c>
      <c r="AS90" s="330">
        <v>0</v>
      </c>
      <c r="AT90" s="330">
        <v>0</v>
      </c>
      <c r="AU90" s="330">
        <v>0</v>
      </c>
      <c r="AV90" s="330">
        <v>0</v>
      </c>
      <c r="AW90" s="330">
        <v>0</v>
      </c>
      <c r="AX90" s="330">
        <v>0</v>
      </c>
      <c r="AY90" s="330">
        <v>2653</v>
      </c>
      <c r="AZ90" s="330">
        <v>1712</v>
      </c>
      <c r="BA90" s="330">
        <v>855</v>
      </c>
      <c r="BB90" s="330">
        <v>216</v>
      </c>
      <c r="BC90" s="330">
        <v>0</v>
      </c>
      <c r="BD90" s="330">
        <v>3136</v>
      </c>
      <c r="BE90" s="330">
        <v>3561</v>
      </c>
      <c r="BF90" s="330">
        <v>343</v>
      </c>
      <c r="BG90" s="330">
        <v>0</v>
      </c>
      <c r="BH90" s="330">
        <v>3456</v>
      </c>
      <c r="BI90" s="330">
        <v>504</v>
      </c>
      <c r="BJ90" s="330">
        <v>0</v>
      </c>
      <c r="BK90" s="330">
        <v>6765</v>
      </c>
      <c r="BL90" s="330">
        <v>0</v>
      </c>
      <c r="BM90" s="330">
        <v>0</v>
      </c>
      <c r="BN90" s="330">
        <v>16045</v>
      </c>
      <c r="BO90" s="330">
        <v>0</v>
      </c>
      <c r="BP90" s="330">
        <v>0</v>
      </c>
      <c r="BQ90" s="330">
        <v>0</v>
      </c>
      <c r="BR90" s="330">
        <v>1917</v>
      </c>
      <c r="BS90" s="330">
        <v>0</v>
      </c>
      <c r="BT90" s="330">
        <v>0</v>
      </c>
      <c r="BU90" s="330">
        <v>0</v>
      </c>
      <c r="BV90" s="330">
        <v>1783</v>
      </c>
      <c r="BW90" s="330">
        <v>0</v>
      </c>
      <c r="BX90" s="330">
        <v>0</v>
      </c>
      <c r="BY90" s="330">
        <v>6047</v>
      </c>
      <c r="BZ90" s="330">
        <v>0</v>
      </c>
      <c r="CA90" s="330">
        <v>0</v>
      </c>
      <c r="CB90" s="330">
        <v>0</v>
      </c>
      <c r="CC90" s="330">
        <v>0</v>
      </c>
      <c r="CD90" s="224" t="s">
        <v>247</v>
      </c>
      <c r="CE90" s="25">
        <v>145990</v>
      </c>
      <c r="CF90" s="25">
        <v>-1</v>
      </c>
    </row>
    <row r="91" spans="1:84" x14ac:dyDescent="0.25">
      <c r="A91" s="21" t="s">
        <v>290</v>
      </c>
      <c r="B91" s="16"/>
      <c r="C91" s="330">
        <v>2382</v>
      </c>
      <c r="D91" s="330">
        <v>0</v>
      </c>
      <c r="E91" s="330">
        <v>6274</v>
      </c>
      <c r="F91" s="330">
        <v>0</v>
      </c>
      <c r="G91" s="330">
        <v>0</v>
      </c>
      <c r="H91" s="330">
        <v>0</v>
      </c>
      <c r="I91" s="330">
        <v>0</v>
      </c>
      <c r="J91" s="330">
        <v>0</v>
      </c>
      <c r="K91" s="330">
        <v>0</v>
      </c>
      <c r="L91" s="330">
        <v>147</v>
      </c>
      <c r="M91" s="330">
        <v>0</v>
      </c>
      <c r="N91" s="330">
        <v>0</v>
      </c>
      <c r="O91" s="330">
        <v>1884</v>
      </c>
      <c r="P91" s="330">
        <v>0</v>
      </c>
      <c r="Q91" s="330">
        <v>44</v>
      </c>
      <c r="R91" s="330">
        <v>0</v>
      </c>
      <c r="S91" s="330">
        <v>0</v>
      </c>
      <c r="T91" s="330">
        <v>0</v>
      </c>
      <c r="U91" s="330">
        <v>0</v>
      </c>
      <c r="V91" s="330">
        <v>0</v>
      </c>
      <c r="W91" s="330">
        <v>0</v>
      </c>
      <c r="X91" s="330">
        <v>0</v>
      </c>
      <c r="Y91" s="330">
        <v>0</v>
      </c>
      <c r="Z91" s="330">
        <v>0</v>
      </c>
      <c r="AA91" s="330">
        <v>0</v>
      </c>
      <c r="AB91" s="330">
        <v>0</v>
      </c>
      <c r="AC91" s="330">
        <v>0</v>
      </c>
      <c r="AD91" s="330">
        <v>0</v>
      </c>
      <c r="AE91" s="330">
        <v>0</v>
      </c>
      <c r="AF91" s="330">
        <v>0</v>
      </c>
      <c r="AG91" s="330">
        <v>687</v>
      </c>
      <c r="AH91" s="330">
        <v>0</v>
      </c>
      <c r="AI91" s="330">
        <v>0</v>
      </c>
      <c r="AJ91" s="330">
        <v>0</v>
      </c>
      <c r="AK91" s="330">
        <v>0</v>
      </c>
      <c r="AL91" s="330">
        <v>0</v>
      </c>
      <c r="AM91" s="330">
        <v>0</v>
      </c>
      <c r="AN91" s="330">
        <v>0</v>
      </c>
      <c r="AO91" s="330">
        <v>3069</v>
      </c>
      <c r="AP91" s="330">
        <v>0</v>
      </c>
      <c r="AQ91" s="330">
        <v>0</v>
      </c>
      <c r="AR91" s="330">
        <v>0</v>
      </c>
      <c r="AS91" s="330">
        <v>0</v>
      </c>
      <c r="AT91" s="330">
        <v>0</v>
      </c>
      <c r="AU91" s="330">
        <v>0</v>
      </c>
      <c r="AV91" s="330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330">
        <v>0</v>
      </c>
      <c r="BI91" s="330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14487</v>
      </c>
      <c r="CF91" s="25">
        <v>-2</v>
      </c>
    </row>
    <row r="92" spans="1:84" x14ac:dyDescent="0.25">
      <c r="A92" s="21" t="s">
        <v>291</v>
      </c>
      <c r="B92" s="16"/>
      <c r="C92" s="330">
        <v>2073.0500000000002</v>
      </c>
      <c r="D92" s="330">
        <v>0</v>
      </c>
      <c r="E92" s="330">
        <v>5930</v>
      </c>
      <c r="F92" s="330">
        <v>0</v>
      </c>
      <c r="G92" s="330">
        <v>0</v>
      </c>
      <c r="H92" s="330">
        <v>0</v>
      </c>
      <c r="I92" s="330">
        <v>0</v>
      </c>
      <c r="J92" s="330">
        <v>180</v>
      </c>
      <c r="K92" s="330">
        <v>0</v>
      </c>
      <c r="L92" s="330">
        <v>139</v>
      </c>
      <c r="M92" s="330">
        <v>0</v>
      </c>
      <c r="N92" s="330">
        <v>0</v>
      </c>
      <c r="O92" s="330">
        <v>2049</v>
      </c>
      <c r="P92" s="330">
        <v>7965.62</v>
      </c>
      <c r="Q92" s="330">
        <v>724.15</v>
      </c>
      <c r="R92" s="330">
        <v>0</v>
      </c>
      <c r="S92" s="330">
        <v>0</v>
      </c>
      <c r="T92" s="330">
        <v>0</v>
      </c>
      <c r="U92" s="330">
        <v>2891.86</v>
      </c>
      <c r="V92" s="330">
        <v>0</v>
      </c>
      <c r="W92" s="330">
        <v>211</v>
      </c>
      <c r="X92" s="330">
        <v>675</v>
      </c>
      <c r="Y92" s="330">
        <v>2663</v>
      </c>
      <c r="Z92" s="330">
        <v>0</v>
      </c>
      <c r="AA92" s="330">
        <v>0</v>
      </c>
      <c r="AB92" s="330">
        <v>984.46</v>
      </c>
      <c r="AC92" s="330">
        <v>738.35</v>
      </c>
      <c r="AD92" s="330">
        <v>0</v>
      </c>
      <c r="AE92" s="330">
        <v>5755.32</v>
      </c>
      <c r="AF92" s="330">
        <v>0</v>
      </c>
      <c r="AG92" s="330">
        <v>3696.47</v>
      </c>
      <c r="AH92" s="330">
        <v>0</v>
      </c>
      <c r="AI92" s="330">
        <v>0</v>
      </c>
      <c r="AJ92" s="330">
        <v>40855.18</v>
      </c>
      <c r="AK92" s="330">
        <v>1486.16</v>
      </c>
      <c r="AL92" s="330">
        <v>989.2</v>
      </c>
      <c r="AM92" s="330">
        <v>0</v>
      </c>
      <c r="AN92" s="330">
        <v>0</v>
      </c>
      <c r="AO92" s="330">
        <v>2900</v>
      </c>
      <c r="AP92" s="330">
        <v>0</v>
      </c>
      <c r="AQ92" s="330">
        <v>0</v>
      </c>
      <c r="AR92" s="330">
        <v>993.93</v>
      </c>
      <c r="AS92" s="330">
        <v>0</v>
      </c>
      <c r="AT92" s="330">
        <v>0</v>
      </c>
      <c r="AU92" s="330">
        <v>0</v>
      </c>
      <c r="AV92" s="330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156.19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330">
        <v>0</v>
      </c>
      <c r="BI92" s="330">
        <v>0</v>
      </c>
      <c r="BJ92" s="24" t="s">
        <v>247</v>
      </c>
      <c r="BK92" s="273">
        <v>0</v>
      </c>
      <c r="BL92" s="273">
        <v>0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0</v>
      </c>
      <c r="BT92" s="273">
        <v>0</v>
      </c>
      <c r="BU92" s="273">
        <v>0</v>
      </c>
      <c r="BV92" s="273">
        <v>1277.9100000000001</v>
      </c>
      <c r="BW92" s="273">
        <v>0</v>
      </c>
      <c r="BX92" s="273">
        <v>0</v>
      </c>
      <c r="BY92" s="273">
        <v>4330.6899999999996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v>89665.54</v>
      </c>
      <c r="CF92" s="16"/>
    </row>
    <row r="93" spans="1:84" x14ac:dyDescent="0.25">
      <c r="A93" s="21" t="s">
        <v>292</v>
      </c>
      <c r="B93" s="16"/>
      <c r="C93" s="330">
        <v>20959</v>
      </c>
      <c r="D93" s="330">
        <v>0</v>
      </c>
      <c r="E93" s="330">
        <v>53834</v>
      </c>
      <c r="F93" s="330">
        <v>0</v>
      </c>
      <c r="G93" s="330">
        <v>0</v>
      </c>
      <c r="H93" s="330">
        <v>0</v>
      </c>
      <c r="I93" s="330">
        <v>0</v>
      </c>
      <c r="J93" s="330">
        <v>3976</v>
      </c>
      <c r="K93" s="330">
        <v>0</v>
      </c>
      <c r="L93" s="330">
        <v>1265</v>
      </c>
      <c r="M93" s="330">
        <v>0</v>
      </c>
      <c r="N93" s="330">
        <v>0</v>
      </c>
      <c r="O93" s="330">
        <v>23857</v>
      </c>
      <c r="P93" s="330">
        <v>60100</v>
      </c>
      <c r="Q93" s="330">
        <v>0</v>
      </c>
      <c r="R93" s="330">
        <v>0</v>
      </c>
      <c r="S93" s="330">
        <v>0</v>
      </c>
      <c r="T93" s="330">
        <v>0</v>
      </c>
      <c r="U93" s="330">
        <v>2722</v>
      </c>
      <c r="V93" s="330">
        <v>0</v>
      </c>
      <c r="W93" s="330">
        <v>4034</v>
      </c>
      <c r="X93" s="330">
        <v>12926</v>
      </c>
      <c r="Y93" s="330">
        <v>50870</v>
      </c>
      <c r="Z93" s="330">
        <v>0</v>
      </c>
      <c r="AA93" s="330">
        <v>0</v>
      </c>
      <c r="AB93" s="330">
        <v>0</v>
      </c>
      <c r="AC93" s="330">
        <v>16331</v>
      </c>
      <c r="AD93" s="330">
        <v>0</v>
      </c>
      <c r="AE93" s="330">
        <v>6805</v>
      </c>
      <c r="AF93" s="330">
        <v>0</v>
      </c>
      <c r="AG93" s="330">
        <v>68837</v>
      </c>
      <c r="AH93" s="330">
        <v>0</v>
      </c>
      <c r="AI93" s="330">
        <v>0</v>
      </c>
      <c r="AJ93" s="330">
        <v>23681</v>
      </c>
      <c r="AK93" s="330">
        <v>4083</v>
      </c>
      <c r="AL93" s="330">
        <v>0</v>
      </c>
      <c r="AM93" s="330">
        <v>0</v>
      </c>
      <c r="AN93" s="330">
        <v>0</v>
      </c>
      <c r="AO93" s="330">
        <v>26325</v>
      </c>
      <c r="AP93" s="330">
        <v>0</v>
      </c>
      <c r="AQ93" s="330">
        <v>0</v>
      </c>
      <c r="AR93" s="330">
        <v>3266</v>
      </c>
      <c r="AS93" s="330">
        <v>0</v>
      </c>
      <c r="AT93" s="330">
        <v>0</v>
      </c>
      <c r="AU93" s="330">
        <v>0</v>
      </c>
      <c r="AV93" s="330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330">
        <v>0</v>
      </c>
      <c r="BI93" s="330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383871</v>
      </c>
      <c r="CF93" s="25">
        <v>0</v>
      </c>
    </row>
    <row r="94" spans="1:84" x14ac:dyDescent="0.25">
      <c r="A94" s="21" t="s">
        <v>293</v>
      </c>
      <c r="B94" s="16"/>
      <c r="C94" s="337">
        <v>16.45</v>
      </c>
      <c r="D94" s="337">
        <v>0</v>
      </c>
      <c r="E94" s="337">
        <v>14.87</v>
      </c>
      <c r="F94" s="337">
        <v>0</v>
      </c>
      <c r="G94" s="337">
        <v>0</v>
      </c>
      <c r="H94" s="337">
        <v>0</v>
      </c>
      <c r="I94" s="337">
        <v>0</v>
      </c>
      <c r="J94" s="337">
        <v>2.6</v>
      </c>
      <c r="K94" s="337">
        <v>0</v>
      </c>
      <c r="L94" s="337">
        <v>0.35</v>
      </c>
      <c r="M94" s="337">
        <v>0</v>
      </c>
      <c r="N94" s="337">
        <v>0</v>
      </c>
      <c r="O94" s="337">
        <v>13.91</v>
      </c>
      <c r="P94" s="338">
        <v>4.88</v>
      </c>
      <c r="Q94" s="338">
        <v>0</v>
      </c>
      <c r="R94" s="338">
        <v>0</v>
      </c>
      <c r="S94" s="340">
        <v>0</v>
      </c>
      <c r="T94" s="340">
        <v>0</v>
      </c>
      <c r="U94" s="339">
        <v>0.04</v>
      </c>
      <c r="V94" s="338">
        <v>0</v>
      </c>
      <c r="W94" s="338">
        <v>0</v>
      </c>
      <c r="X94" s="338">
        <v>0</v>
      </c>
      <c r="Y94" s="338">
        <v>0.01</v>
      </c>
      <c r="Z94" s="338">
        <v>0</v>
      </c>
      <c r="AA94" s="338">
        <v>0</v>
      </c>
      <c r="AB94" s="340">
        <v>0</v>
      </c>
      <c r="AC94" s="338">
        <v>0.84</v>
      </c>
      <c r="AD94" s="338">
        <v>0</v>
      </c>
      <c r="AE94" s="338">
        <v>0</v>
      </c>
      <c r="AF94" s="338">
        <v>0</v>
      </c>
      <c r="AG94" s="338">
        <v>22.93</v>
      </c>
      <c r="AH94" s="338">
        <v>0</v>
      </c>
      <c r="AI94" s="338">
        <v>0</v>
      </c>
      <c r="AJ94" s="338">
        <v>28.23</v>
      </c>
      <c r="AK94" s="338">
        <v>0</v>
      </c>
      <c r="AL94" s="338">
        <v>0</v>
      </c>
      <c r="AM94" s="338">
        <v>0</v>
      </c>
      <c r="AN94" s="338">
        <v>0</v>
      </c>
      <c r="AO94" s="338">
        <v>7.27</v>
      </c>
      <c r="AP94" s="338">
        <v>0</v>
      </c>
      <c r="AQ94" s="338">
        <v>0</v>
      </c>
      <c r="AR94" s="338">
        <v>10.84</v>
      </c>
      <c r="AS94" s="338">
        <v>0</v>
      </c>
      <c r="AT94" s="338">
        <v>0</v>
      </c>
      <c r="AU94" s="338">
        <v>0</v>
      </c>
      <c r="AV94" s="340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123.22000000000001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1059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98926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348" t="s">
        <v>1060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348" t="s">
        <v>1061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349" t="s">
        <v>1062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350" t="s">
        <v>1063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351" t="s">
        <v>1064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1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352">
        <v>856</v>
      </c>
      <c r="D127" s="353">
        <v>3143</v>
      </c>
      <c r="E127" s="16"/>
    </row>
    <row r="128" spans="1:5" x14ac:dyDescent="0.25">
      <c r="A128" s="16" t="s">
        <v>334</v>
      </c>
      <c r="B128" s="35" t="s">
        <v>299</v>
      </c>
      <c r="C128" s="352">
        <v>9</v>
      </c>
      <c r="D128" s="353">
        <v>62</v>
      </c>
      <c r="E128" s="16"/>
    </row>
    <row r="129" spans="1:5" x14ac:dyDescent="0.25">
      <c r="A129" s="16" t="s">
        <v>335</v>
      </c>
      <c r="B129" s="35" t="s">
        <v>299</v>
      </c>
      <c r="C129" s="354">
        <v>0</v>
      </c>
      <c r="D129" s="353">
        <v>0</v>
      </c>
      <c r="E129" s="16"/>
    </row>
    <row r="130" spans="1:5" x14ac:dyDescent="0.25">
      <c r="A130" s="16" t="s">
        <v>336</v>
      </c>
      <c r="B130" s="35" t="s">
        <v>299</v>
      </c>
      <c r="C130" s="352">
        <v>226</v>
      </c>
      <c r="D130" s="353">
        <v>369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354">
        <v>6</v>
      </c>
      <c r="D132" s="16"/>
      <c r="E132" s="16"/>
    </row>
    <row r="133" spans="1:5" x14ac:dyDescent="0.25">
      <c r="A133" s="16" t="s">
        <v>339</v>
      </c>
      <c r="B133" s="35" t="s">
        <v>299</v>
      </c>
      <c r="C133" s="354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354">
        <v>19</v>
      </c>
      <c r="D134" s="16"/>
      <c r="E134" s="16"/>
    </row>
    <row r="135" spans="1:5" x14ac:dyDescent="0.25">
      <c r="A135" s="16" t="s">
        <v>341</v>
      </c>
      <c r="B135" s="35" t="s">
        <v>299</v>
      </c>
      <c r="C135" s="354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354">
        <v>0</v>
      </c>
      <c r="D136" s="16"/>
      <c r="E136" s="16"/>
    </row>
    <row r="137" spans="1:5" x14ac:dyDescent="0.25">
      <c r="A137" s="16" t="s">
        <v>343</v>
      </c>
      <c r="B137" s="35" t="s">
        <v>299</v>
      </c>
      <c r="C137" s="354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354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354">
        <v>0</v>
      </c>
      <c r="D139" s="16"/>
      <c r="E139" s="16"/>
    </row>
    <row r="140" spans="1:5" x14ac:dyDescent="0.25">
      <c r="A140" s="16" t="s">
        <v>345</v>
      </c>
      <c r="B140" s="35"/>
      <c r="C140" s="354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354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354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v>25</v>
      </c>
    </row>
    <row r="144" spans="1:5" x14ac:dyDescent="0.25">
      <c r="A144" s="16" t="s">
        <v>348</v>
      </c>
      <c r="B144" s="35" t="s">
        <v>299</v>
      </c>
      <c r="C144" s="354">
        <v>25</v>
      </c>
      <c r="D144" s="16"/>
      <c r="E144" s="16"/>
    </row>
    <row r="145" spans="1:6" x14ac:dyDescent="0.25">
      <c r="A145" s="16" t="s">
        <v>349</v>
      </c>
      <c r="B145" s="35" t="s">
        <v>299</v>
      </c>
      <c r="C145" s="352">
        <v>6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355">
        <v>438</v>
      </c>
      <c r="C154" s="355">
        <v>147</v>
      </c>
      <c r="D154" s="355">
        <v>271</v>
      </c>
      <c r="E154" s="25">
        <v>856</v>
      </c>
    </row>
    <row r="155" spans="1:6" x14ac:dyDescent="0.25">
      <c r="A155" s="16" t="s">
        <v>241</v>
      </c>
      <c r="B155" s="355">
        <v>1361</v>
      </c>
      <c r="C155" s="355">
        <v>25</v>
      </c>
      <c r="D155" s="355">
        <v>1757</v>
      </c>
      <c r="E155" s="25">
        <v>3143</v>
      </c>
    </row>
    <row r="156" spans="1:6" x14ac:dyDescent="0.25">
      <c r="A156" s="16" t="s">
        <v>355</v>
      </c>
      <c r="B156" s="353">
        <v>0</v>
      </c>
      <c r="C156" s="353">
        <v>0</v>
      </c>
      <c r="D156" s="353">
        <v>0</v>
      </c>
      <c r="E156" s="25">
        <v>0</v>
      </c>
    </row>
    <row r="157" spans="1:6" x14ac:dyDescent="0.25">
      <c r="A157" s="16" t="s">
        <v>286</v>
      </c>
      <c r="B157" s="355">
        <v>12916206</v>
      </c>
      <c r="C157" s="355">
        <v>4638813</v>
      </c>
      <c r="D157" s="355">
        <v>8330002</v>
      </c>
      <c r="E157" s="25">
        <v>25885021</v>
      </c>
      <c r="F157" s="14"/>
    </row>
    <row r="158" spans="1:6" x14ac:dyDescent="0.25">
      <c r="A158" s="16" t="s">
        <v>287</v>
      </c>
      <c r="B158" s="355">
        <v>93771280</v>
      </c>
      <c r="C158" s="355">
        <v>38158588</v>
      </c>
      <c r="D158" s="355">
        <v>82594507</v>
      </c>
      <c r="E158" s="25">
        <v>214524375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355">
        <v>7</v>
      </c>
      <c r="C160" s="355">
        <v>0</v>
      </c>
      <c r="D160" s="355">
        <v>2</v>
      </c>
      <c r="E160" s="25">
        <v>9</v>
      </c>
    </row>
    <row r="161" spans="1:5" x14ac:dyDescent="0.25">
      <c r="A161" s="16" t="s">
        <v>241</v>
      </c>
      <c r="B161" s="355">
        <v>46</v>
      </c>
      <c r="C161" s="355">
        <v>0</v>
      </c>
      <c r="D161" s="355">
        <v>16</v>
      </c>
      <c r="E161" s="25">
        <v>62</v>
      </c>
    </row>
    <row r="162" spans="1:5" x14ac:dyDescent="0.25">
      <c r="A162" s="16" t="s">
        <v>355</v>
      </c>
      <c r="B162" s="353">
        <v>0</v>
      </c>
      <c r="C162" s="353">
        <v>0</v>
      </c>
      <c r="D162" s="353">
        <v>0</v>
      </c>
      <c r="E162" s="25">
        <v>0</v>
      </c>
    </row>
    <row r="163" spans="1:5" x14ac:dyDescent="0.25">
      <c r="A163" s="16" t="s">
        <v>286</v>
      </c>
      <c r="B163" s="355">
        <v>4388</v>
      </c>
      <c r="C163" s="355">
        <v>0</v>
      </c>
      <c r="D163" s="355">
        <v>25837</v>
      </c>
      <c r="E163" s="25">
        <v>30225</v>
      </c>
    </row>
    <row r="164" spans="1:5" x14ac:dyDescent="0.25">
      <c r="A164" s="16" t="s">
        <v>287</v>
      </c>
      <c r="B164" s="353">
        <v>0</v>
      </c>
      <c r="C164" s="353">
        <v>0</v>
      </c>
      <c r="D164" s="353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353">
        <v>11268917</v>
      </c>
      <c r="C173" s="353">
        <v>8242807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354">
        <v>4104312</v>
      </c>
      <c r="D181" s="16"/>
      <c r="E181" s="16"/>
    </row>
    <row r="182" spans="1:5" x14ac:dyDescent="0.25">
      <c r="A182" s="16" t="s">
        <v>365</v>
      </c>
      <c r="B182" s="35" t="s">
        <v>299</v>
      </c>
      <c r="C182" s="354">
        <v>39459</v>
      </c>
      <c r="D182" s="16"/>
      <c r="E182" s="16"/>
    </row>
    <row r="183" spans="1:5" x14ac:dyDescent="0.25">
      <c r="A183" s="20" t="s">
        <v>366</v>
      </c>
      <c r="B183" s="35" t="s">
        <v>299</v>
      </c>
      <c r="C183" s="354">
        <v>502104</v>
      </c>
      <c r="D183" s="16"/>
      <c r="E183" s="16"/>
    </row>
    <row r="184" spans="1:5" x14ac:dyDescent="0.25">
      <c r="A184" s="16" t="s">
        <v>367</v>
      </c>
      <c r="B184" s="35" t="s">
        <v>299</v>
      </c>
      <c r="C184" s="354">
        <v>5998844</v>
      </c>
      <c r="D184" s="16"/>
      <c r="E184" s="16"/>
    </row>
    <row r="185" spans="1:5" x14ac:dyDescent="0.25">
      <c r="A185" s="16" t="s">
        <v>368</v>
      </c>
      <c r="B185" s="35" t="s">
        <v>299</v>
      </c>
      <c r="C185" s="354">
        <v>54819</v>
      </c>
      <c r="D185" s="16"/>
      <c r="E185" s="16"/>
    </row>
    <row r="186" spans="1:5" x14ac:dyDescent="0.25">
      <c r="A186" s="16" t="s">
        <v>369</v>
      </c>
      <c r="B186" s="35" t="s">
        <v>299</v>
      </c>
      <c r="C186" s="354">
        <v>3406511</v>
      </c>
      <c r="D186" s="16"/>
      <c r="E186" s="16"/>
    </row>
    <row r="187" spans="1:5" x14ac:dyDescent="0.25">
      <c r="A187" s="16" t="s">
        <v>370</v>
      </c>
      <c r="B187" s="35" t="s">
        <v>299</v>
      </c>
      <c r="C187" s="354">
        <v>855943</v>
      </c>
      <c r="D187" s="16"/>
      <c r="E187" s="16"/>
    </row>
    <row r="188" spans="1:5" x14ac:dyDescent="0.25">
      <c r="A188" s="16" t="s">
        <v>370</v>
      </c>
      <c r="B188" s="35" t="s">
        <v>299</v>
      </c>
      <c r="C188" s="354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14961992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354">
        <v>15463</v>
      </c>
      <c r="D191" s="16"/>
      <c r="E191" s="16"/>
    </row>
    <row r="192" spans="1:5" x14ac:dyDescent="0.25">
      <c r="A192" s="16" t="s">
        <v>373</v>
      </c>
      <c r="B192" s="35" t="s">
        <v>299</v>
      </c>
      <c r="C192" s="354">
        <v>212230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227693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354">
        <v>1545048</v>
      </c>
      <c r="D195" s="16"/>
      <c r="E195" s="16"/>
    </row>
    <row r="196" spans="1:5" x14ac:dyDescent="0.25">
      <c r="A196" s="16" t="s">
        <v>376</v>
      </c>
      <c r="B196" s="35" t="s">
        <v>299</v>
      </c>
      <c r="C196" s="354">
        <v>548735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2093783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354">
        <v>1070406</v>
      </c>
      <c r="D199" s="16"/>
      <c r="E199" s="16"/>
    </row>
    <row r="200" spans="1:5" x14ac:dyDescent="0.25">
      <c r="A200" s="16" t="s">
        <v>379</v>
      </c>
      <c r="B200" s="35" t="s">
        <v>299</v>
      </c>
      <c r="C200" s="354">
        <v>0</v>
      </c>
      <c r="D200" s="16"/>
      <c r="E200" s="16"/>
    </row>
    <row r="201" spans="1:5" x14ac:dyDescent="0.25">
      <c r="A201" s="16" t="s">
        <v>158</v>
      </c>
      <c r="B201" s="35" t="s">
        <v>299</v>
      </c>
      <c r="C201" s="354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1070406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354">
        <v>0</v>
      </c>
      <c r="D204" s="16"/>
      <c r="E204" s="16"/>
    </row>
    <row r="205" spans="1:5" x14ac:dyDescent="0.25">
      <c r="A205" s="16" t="s">
        <v>382</v>
      </c>
      <c r="B205" s="35" t="s">
        <v>299</v>
      </c>
      <c r="C205" s="354">
        <v>1428448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1428448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353">
        <v>3212912</v>
      </c>
      <c r="C211" s="354">
        <v>121426</v>
      </c>
      <c r="D211" s="353">
        <v>0</v>
      </c>
      <c r="E211" s="25">
        <v>3334338</v>
      </c>
    </row>
    <row r="212" spans="1:5" x14ac:dyDescent="0.25">
      <c r="A212" s="16" t="s">
        <v>390</v>
      </c>
      <c r="B212" s="353">
        <v>211345</v>
      </c>
      <c r="C212" s="354">
        <v>841418</v>
      </c>
      <c r="D212" s="353">
        <v>0</v>
      </c>
      <c r="E212" s="25">
        <v>1052763</v>
      </c>
    </row>
    <row r="213" spans="1:5" x14ac:dyDescent="0.25">
      <c r="A213" s="16" t="s">
        <v>391</v>
      </c>
      <c r="B213" s="353">
        <v>48482067</v>
      </c>
      <c r="C213" s="354">
        <v>3218374</v>
      </c>
      <c r="D213" s="353">
        <v>0</v>
      </c>
      <c r="E213" s="25">
        <v>51700441</v>
      </c>
    </row>
    <row r="214" spans="1:5" x14ac:dyDescent="0.25">
      <c r="A214" s="16" t="s">
        <v>392</v>
      </c>
      <c r="B214" s="353">
        <v>0</v>
      </c>
      <c r="C214" s="354">
        <v>0</v>
      </c>
      <c r="D214" s="353">
        <v>0</v>
      </c>
      <c r="E214" s="25">
        <v>0</v>
      </c>
    </row>
    <row r="215" spans="1:5" x14ac:dyDescent="0.25">
      <c r="A215" s="16" t="s">
        <v>393</v>
      </c>
      <c r="B215" s="353">
        <v>6980569</v>
      </c>
      <c r="C215" s="354">
        <v>2591573</v>
      </c>
      <c r="D215" s="353">
        <v>0</v>
      </c>
      <c r="E215" s="25">
        <v>9572142</v>
      </c>
    </row>
    <row r="216" spans="1:5" x14ac:dyDescent="0.25">
      <c r="A216" s="16" t="s">
        <v>394</v>
      </c>
      <c r="B216" s="353">
        <v>33367301</v>
      </c>
      <c r="C216" s="354">
        <v>3048992</v>
      </c>
      <c r="D216" s="353">
        <v>749060</v>
      </c>
      <c r="E216" s="25">
        <v>35667233</v>
      </c>
    </row>
    <row r="217" spans="1:5" x14ac:dyDescent="0.25">
      <c r="A217" s="16" t="s">
        <v>395</v>
      </c>
      <c r="B217" s="353">
        <v>0</v>
      </c>
      <c r="C217" s="354">
        <v>0</v>
      </c>
      <c r="D217" s="353">
        <v>0</v>
      </c>
      <c r="E217" s="25">
        <v>0</v>
      </c>
    </row>
    <row r="218" spans="1:5" x14ac:dyDescent="0.25">
      <c r="A218" s="16" t="s">
        <v>396</v>
      </c>
      <c r="B218" s="353">
        <v>5716029</v>
      </c>
      <c r="C218" s="354">
        <v>5170103</v>
      </c>
      <c r="D218" s="353">
        <v>1205267</v>
      </c>
      <c r="E218" s="25">
        <v>9680865</v>
      </c>
    </row>
    <row r="219" spans="1:5" x14ac:dyDescent="0.25">
      <c r="A219" s="16" t="s">
        <v>397</v>
      </c>
      <c r="B219" s="353">
        <v>8119115</v>
      </c>
      <c r="C219" s="354">
        <v>15538109</v>
      </c>
      <c r="D219" s="353">
        <v>6987944</v>
      </c>
      <c r="E219" s="25">
        <v>16669280</v>
      </c>
    </row>
    <row r="220" spans="1:5" x14ac:dyDescent="0.25">
      <c r="A220" s="16" t="s">
        <v>229</v>
      </c>
      <c r="B220" s="25">
        <v>106089338</v>
      </c>
      <c r="C220" s="225">
        <v>30529995</v>
      </c>
      <c r="D220" s="25">
        <v>8942271</v>
      </c>
      <c r="E220" s="25">
        <v>127677062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5" x14ac:dyDescent="0.25">
      <c r="A225" s="16" t="s">
        <v>390</v>
      </c>
      <c r="B225" s="353">
        <v>220006</v>
      </c>
      <c r="C225" s="354">
        <v>48288</v>
      </c>
      <c r="D225" s="353">
        <v>0</v>
      </c>
      <c r="E225" s="25">
        <v>268294</v>
      </c>
    </row>
    <row r="226" spans="1:5" x14ac:dyDescent="0.25">
      <c r="A226" s="16" t="s">
        <v>391</v>
      </c>
      <c r="B226" s="353">
        <v>22210502</v>
      </c>
      <c r="C226" s="354">
        <v>2593651</v>
      </c>
      <c r="D226" s="353">
        <v>0</v>
      </c>
      <c r="E226" s="25">
        <v>24804153</v>
      </c>
    </row>
    <row r="227" spans="1:5" x14ac:dyDescent="0.25">
      <c r="A227" s="16" t="s">
        <v>392</v>
      </c>
      <c r="B227" s="353">
        <v>0</v>
      </c>
      <c r="C227" s="354">
        <v>0</v>
      </c>
      <c r="D227" s="353">
        <v>0</v>
      </c>
      <c r="E227" s="25">
        <v>0</v>
      </c>
    </row>
    <row r="228" spans="1:5" x14ac:dyDescent="0.25">
      <c r="A228" s="16" t="s">
        <v>393</v>
      </c>
      <c r="B228" s="353">
        <v>4691980</v>
      </c>
      <c r="C228" s="354">
        <v>412734</v>
      </c>
      <c r="D228" s="353">
        <v>0</v>
      </c>
      <c r="E228" s="25">
        <v>5104714</v>
      </c>
    </row>
    <row r="229" spans="1:5" x14ac:dyDescent="0.25">
      <c r="A229" s="16" t="s">
        <v>394</v>
      </c>
      <c r="B229" s="353">
        <v>25516990</v>
      </c>
      <c r="C229" s="354">
        <v>2523748</v>
      </c>
      <c r="D229" s="353">
        <v>748949</v>
      </c>
      <c r="E229" s="25">
        <v>27291789</v>
      </c>
    </row>
    <row r="230" spans="1:5" x14ac:dyDescent="0.25">
      <c r="A230" s="16" t="s">
        <v>395</v>
      </c>
      <c r="B230" s="353">
        <v>0</v>
      </c>
      <c r="C230" s="354">
        <v>0</v>
      </c>
      <c r="D230" s="353">
        <v>0</v>
      </c>
      <c r="E230" s="25">
        <v>0</v>
      </c>
    </row>
    <row r="231" spans="1:5" x14ac:dyDescent="0.25">
      <c r="A231" s="16" t="s">
        <v>396</v>
      </c>
      <c r="B231" s="353">
        <v>1225541</v>
      </c>
      <c r="C231" s="354">
        <v>1636095</v>
      </c>
      <c r="D231" s="353">
        <v>1032620</v>
      </c>
      <c r="E231" s="25">
        <v>1829016</v>
      </c>
    </row>
    <row r="232" spans="1:5" x14ac:dyDescent="0.25">
      <c r="A232" s="16" t="s">
        <v>397</v>
      </c>
      <c r="B232" s="353">
        <v>0</v>
      </c>
      <c r="C232" s="354">
        <v>0</v>
      </c>
      <c r="D232" s="353">
        <v>0</v>
      </c>
      <c r="E232" s="25">
        <v>0</v>
      </c>
    </row>
    <row r="233" spans="1:5" x14ac:dyDescent="0.25">
      <c r="A233" s="16" t="s">
        <v>229</v>
      </c>
      <c r="B233" s="25">
        <v>53865019</v>
      </c>
      <c r="C233" s="225">
        <v>7214516</v>
      </c>
      <c r="D233" s="25">
        <v>1781569</v>
      </c>
      <c r="E233" s="25">
        <v>59297966</v>
      </c>
    </row>
    <row r="234" spans="1:5" x14ac:dyDescent="0.25">
      <c r="A234" s="16"/>
      <c r="B234" s="16"/>
      <c r="C234" s="22"/>
      <c r="D234" s="16"/>
      <c r="E234" s="16"/>
    </row>
    <row r="235" spans="1:5" x14ac:dyDescent="0.25">
      <c r="A235" s="30" t="s">
        <v>399</v>
      </c>
      <c r="B235" s="30"/>
      <c r="C235" s="30"/>
      <c r="D235" s="30"/>
      <c r="E235" s="30"/>
    </row>
    <row r="236" spans="1:5" x14ac:dyDescent="0.25">
      <c r="A236" s="30"/>
      <c r="B236" s="363" t="s">
        <v>400</v>
      </c>
      <c r="C236" s="363"/>
      <c r="D236" s="30"/>
      <c r="E236" s="30"/>
    </row>
    <row r="237" spans="1:5" x14ac:dyDescent="0.25">
      <c r="A237" s="43" t="s">
        <v>400</v>
      </c>
      <c r="B237" s="30"/>
      <c r="C237" s="354">
        <v>5541525</v>
      </c>
      <c r="D237" s="32">
        <v>5541525</v>
      </c>
      <c r="E237" s="30"/>
    </row>
    <row r="238" spans="1:5" x14ac:dyDescent="0.25">
      <c r="A238" s="34" t="s">
        <v>401</v>
      </c>
      <c r="B238" s="34"/>
      <c r="C238" s="34"/>
      <c r="D238" s="34"/>
      <c r="E238" s="34"/>
    </row>
    <row r="239" spans="1:5" x14ac:dyDescent="0.25">
      <c r="A239" s="16" t="s">
        <v>402</v>
      </c>
      <c r="B239" s="35" t="s">
        <v>299</v>
      </c>
      <c r="C239" s="354">
        <v>46007652</v>
      </c>
      <c r="D239" s="16"/>
      <c r="E239" s="16"/>
    </row>
    <row r="240" spans="1:5" x14ac:dyDescent="0.25">
      <c r="A240" s="16" t="s">
        <v>403</v>
      </c>
      <c r="B240" s="35" t="s">
        <v>299</v>
      </c>
      <c r="C240" s="354">
        <v>18466230</v>
      </c>
      <c r="D240" s="16"/>
      <c r="E240" s="16"/>
    </row>
    <row r="241" spans="1:5" x14ac:dyDescent="0.25">
      <c r="A241" s="16" t="s">
        <v>404</v>
      </c>
      <c r="B241" s="35" t="s">
        <v>299</v>
      </c>
      <c r="C241" s="354">
        <v>0</v>
      </c>
      <c r="D241" s="16"/>
      <c r="E241" s="16"/>
    </row>
    <row r="242" spans="1:5" x14ac:dyDescent="0.25">
      <c r="A242" s="16" t="s">
        <v>405</v>
      </c>
      <c r="B242" s="35" t="s">
        <v>299</v>
      </c>
      <c r="C242" s="354">
        <v>0</v>
      </c>
      <c r="D242" s="16"/>
      <c r="E242" s="16"/>
    </row>
    <row r="243" spans="1:5" x14ac:dyDescent="0.25">
      <c r="A243" s="16" t="s">
        <v>406</v>
      </c>
      <c r="B243" s="35" t="s">
        <v>299</v>
      </c>
      <c r="C243" s="354">
        <v>0</v>
      </c>
      <c r="D243" s="16"/>
      <c r="E243" s="16"/>
    </row>
    <row r="244" spans="1:5" x14ac:dyDescent="0.25">
      <c r="A244" s="16" t="s">
        <v>407</v>
      </c>
      <c r="B244" s="35" t="s">
        <v>299</v>
      </c>
      <c r="C244" s="354">
        <v>39208452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v>103682334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2">
        <v>490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354">
        <v>225805</v>
      </c>
      <c r="D249" s="16"/>
      <c r="E249" s="16"/>
    </row>
    <row r="250" spans="1:5" x14ac:dyDescent="0.25">
      <c r="A250" s="21" t="s">
        <v>412</v>
      </c>
      <c r="B250" s="35" t="s">
        <v>299</v>
      </c>
      <c r="C250" s="354">
        <v>1869094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v>2094899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v>111318758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356">
        <v>15389148</v>
      </c>
      <c r="D266" s="16"/>
      <c r="E266" s="16"/>
    </row>
    <row r="267" spans="1:5" x14ac:dyDescent="0.25">
      <c r="A267" s="16" t="s">
        <v>421</v>
      </c>
      <c r="B267" s="35" t="s">
        <v>299</v>
      </c>
      <c r="C267" s="356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356">
        <v>16493939</v>
      </c>
      <c r="D268" s="16"/>
      <c r="E268" s="16"/>
    </row>
    <row r="269" spans="1:5" x14ac:dyDescent="0.25">
      <c r="A269" s="16" t="s">
        <v>423</v>
      </c>
      <c r="B269" s="35" t="s">
        <v>299</v>
      </c>
      <c r="C269" s="356">
        <v>0</v>
      </c>
      <c r="D269" s="16"/>
      <c r="E269" s="16"/>
    </row>
    <row r="270" spans="1:5" x14ac:dyDescent="0.25">
      <c r="A270" s="16" t="s">
        <v>424</v>
      </c>
      <c r="B270" s="35" t="s">
        <v>299</v>
      </c>
      <c r="C270" s="356">
        <v>1300000</v>
      </c>
      <c r="D270" s="16"/>
      <c r="E270" s="16"/>
    </row>
    <row r="271" spans="1:5" x14ac:dyDescent="0.25">
      <c r="A271" s="16" t="s">
        <v>425</v>
      </c>
      <c r="B271" s="35" t="s">
        <v>299</v>
      </c>
      <c r="C271" s="356">
        <v>1184640</v>
      </c>
      <c r="D271" s="16"/>
      <c r="E271" s="16"/>
    </row>
    <row r="272" spans="1:5" x14ac:dyDescent="0.25">
      <c r="A272" s="16" t="s">
        <v>426</v>
      </c>
      <c r="B272" s="35" t="s">
        <v>299</v>
      </c>
      <c r="C272" s="356">
        <v>1014666</v>
      </c>
      <c r="D272" s="16"/>
      <c r="E272" s="16"/>
    </row>
    <row r="273" spans="1:5" x14ac:dyDescent="0.25">
      <c r="A273" s="16" t="s">
        <v>427</v>
      </c>
      <c r="B273" s="35" t="s">
        <v>299</v>
      </c>
      <c r="C273" s="356">
        <v>2824106</v>
      </c>
      <c r="D273" s="16"/>
      <c r="E273" s="16"/>
    </row>
    <row r="274" spans="1:5" x14ac:dyDescent="0.25">
      <c r="A274" s="16" t="s">
        <v>428</v>
      </c>
      <c r="B274" s="35" t="s">
        <v>299</v>
      </c>
      <c r="C274" s="356">
        <v>2096089</v>
      </c>
      <c r="D274" s="16"/>
      <c r="E274" s="16"/>
    </row>
    <row r="275" spans="1:5" x14ac:dyDescent="0.25">
      <c r="A275" s="16" t="s">
        <v>429</v>
      </c>
      <c r="B275" s="35" t="s">
        <v>299</v>
      </c>
      <c r="C275" s="356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v>40302588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v>0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354">
        <v>3334338</v>
      </c>
      <c r="D283" s="16"/>
      <c r="E283" s="16"/>
    </row>
    <row r="284" spans="1:5" x14ac:dyDescent="0.25">
      <c r="A284" s="16" t="s">
        <v>390</v>
      </c>
      <c r="B284" s="35" t="s">
        <v>299</v>
      </c>
      <c r="C284" s="354">
        <v>1052763</v>
      </c>
      <c r="D284" s="16"/>
      <c r="E284" s="16"/>
    </row>
    <row r="285" spans="1:5" x14ac:dyDescent="0.25">
      <c r="A285" s="16" t="s">
        <v>391</v>
      </c>
      <c r="B285" s="35" t="s">
        <v>299</v>
      </c>
      <c r="C285" s="354">
        <v>51700441</v>
      </c>
      <c r="D285" s="16"/>
      <c r="E285" s="16"/>
    </row>
    <row r="286" spans="1:5" x14ac:dyDescent="0.25">
      <c r="A286" s="16" t="s">
        <v>435</v>
      </c>
      <c r="B286" s="35" t="s">
        <v>299</v>
      </c>
      <c r="C286" s="354">
        <v>0</v>
      </c>
      <c r="D286" s="16"/>
      <c r="E286" s="16"/>
    </row>
    <row r="287" spans="1:5" x14ac:dyDescent="0.25">
      <c r="A287" s="16" t="s">
        <v>436</v>
      </c>
      <c r="B287" s="35" t="s">
        <v>299</v>
      </c>
      <c r="C287" s="354">
        <v>9572142</v>
      </c>
      <c r="D287" s="16"/>
      <c r="E287" s="16"/>
    </row>
    <row r="288" spans="1:5" x14ac:dyDescent="0.25">
      <c r="A288" s="16" t="s">
        <v>437</v>
      </c>
      <c r="B288" s="35" t="s">
        <v>299</v>
      </c>
      <c r="C288" s="354">
        <v>35667233</v>
      </c>
      <c r="D288" s="16"/>
      <c r="E288" s="16"/>
    </row>
    <row r="289" spans="1:5" x14ac:dyDescent="0.25">
      <c r="A289" s="16" t="s">
        <v>396</v>
      </c>
      <c r="B289" s="35" t="s">
        <v>299</v>
      </c>
      <c r="C289" s="354">
        <v>9680865</v>
      </c>
      <c r="D289" s="16"/>
      <c r="E289" s="16"/>
    </row>
    <row r="290" spans="1:5" x14ac:dyDescent="0.25">
      <c r="A290" s="16" t="s">
        <v>397</v>
      </c>
      <c r="B290" s="35" t="s">
        <v>299</v>
      </c>
      <c r="C290" s="354">
        <v>16669280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v>127677062</v>
      </c>
      <c r="E291" s="16"/>
    </row>
    <row r="292" spans="1:5" x14ac:dyDescent="0.25">
      <c r="A292" s="16" t="s">
        <v>439</v>
      </c>
      <c r="B292" s="35" t="s">
        <v>299</v>
      </c>
      <c r="C292" s="356">
        <v>59297966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v>68379096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354">
        <v>47222772</v>
      </c>
      <c r="D295" s="16"/>
      <c r="E295" s="16"/>
    </row>
    <row r="296" spans="1:5" x14ac:dyDescent="0.25">
      <c r="A296" s="16" t="s">
        <v>443</v>
      </c>
      <c r="B296" s="35" t="s">
        <v>299</v>
      </c>
      <c r="C296" s="354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354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354">
        <v>0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v>47222772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5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5" x14ac:dyDescent="0.25">
      <c r="A306" s="16" t="s">
        <v>451</v>
      </c>
      <c r="B306" s="16"/>
      <c r="C306" s="22"/>
      <c r="D306" s="25">
        <v>0</v>
      </c>
      <c r="E306" s="16"/>
    </row>
    <row r="307" spans="1:5" x14ac:dyDescent="0.25">
      <c r="A307" s="16"/>
      <c r="B307" s="16"/>
      <c r="C307" s="22"/>
      <c r="D307" s="16"/>
      <c r="E307" s="16"/>
    </row>
    <row r="308" spans="1:5" x14ac:dyDescent="0.25">
      <c r="A308" s="16" t="s">
        <v>452</v>
      </c>
      <c r="B308" s="16"/>
      <c r="C308" s="22"/>
      <c r="D308" s="25">
        <v>155904456</v>
      </c>
      <c r="E308" s="16"/>
    </row>
    <row r="309" spans="1:5" x14ac:dyDescent="0.25">
      <c r="A309" s="16"/>
      <c r="B309" s="16"/>
      <c r="C309" s="22"/>
      <c r="D309" s="16"/>
      <c r="E309" s="16"/>
    </row>
    <row r="310" spans="1:5" x14ac:dyDescent="0.25">
      <c r="A310" s="16"/>
      <c r="B310" s="16"/>
      <c r="C310" s="22"/>
      <c r="D310" s="16"/>
      <c r="E310" s="16"/>
    </row>
    <row r="311" spans="1:5" x14ac:dyDescent="0.25">
      <c r="A311" s="16"/>
      <c r="B311" s="16"/>
      <c r="C311" s="22"/>
      <c r="D311" s="16"/>
      <c r="E311" s="16"/>
    </row>
    <row r="312" spans="1:5" x14ac:dyDescent="0.25">
      <c r="A312" s="30" t="s">
        <v>453</v>
      </c>
      <c r="B312" s="30"/>
      <c r="C312" s="30"/>
      <c r="D312" s="30"/>
      <c r="E312" s="30"/>
    </row>
    <row r="313" spans="1:5" x14ac:dyDescent="0.25">
      <c r="A313" s="34" t="s">
        <v>454</v>
      </c>
      <c r="B313" s="34"/>
      <c r="C313" s="34"/>
      <c r="D313" s="34"/>
      <c r="E313" s="34"/>
    </row>
    <row r="314" spans="1:5" x14ac:dyDescent="0.25">
      <c r="A314" s="16" t="s">
        <v>455</v>
      </c>
      <c r="B314" s="35" t="s">
        <v>299</v>
      </c>
      <c r="C314" s="354">
        <v>0</v>
      </c>
      <c r="D314" s="16"/>
      <c r="E314" s="16"/>
    </row>
    <row r="315" spans="1:5" x14ac:dyDescent="0.25">
      <c r="A315" s="16" t="s">
        <v>456</v>
      </c>
      <c r="B315" s="35" t="s">
        <v>299</v>
      </c>
      <c r="C315" s="354">
        <v>6161448</v>
      </c>
      <c r="D315" s="16"/>
      <c r="E315" s="16"/>
    </row>
    <row r="316" spans="1:5" x14ac:dyDescent="0.25">
      <c r="A316" s="16" t="s">
        <v>457</v>
      </c>
      <c r="B316" s="35" t="s">
        <v>299</v>
      </c>
      <c r="C316" s="354">
        <v>5263441</v>
      </c>
      <c r="D316" s="16"/>
      <c r="E316" s="16"/>
    </row>
    <row r="317" spans="1:5" x14ac:dyDescent="0.25">
      <c r="A317" s="16" t="s">
        <v>458</v>
      </c>
      <c r="B317" s="35" t="s">
        <v>299</v>
      </c>
      <c r="C317" s="354">
        <v>286510</v>
      </c>
      <c r="D317" s="16"/>
      <c r="E317" s="16"/>
    </row>
    <row r="318" spans="1:5" x14ac:dyDescent="0.25">
      <c r="A318" s="16" t="s">
        <v>459</v>
      </c>
      <c r="B318" s="35" t="s">
        <v>299</v>
      </c>
      <c r="C318" s="354">
        <v>0</v>
      </c>
      <c r="D318" s="16"/>
      <c r="E318" s="16"/>
    </row>
    <row r="319" spans="1:5" x14ac:dyDescent="0.25">
      <c r="A319" s="16" t="s">
        <v>460</v>
      </c>
      <c r="B319" s="35" t="s">
        <v>299</v>
      </c>
      <c r="C319" s="354">
        <v>0</v>
      </c>
      <c r="D319" s="16"/>
      <c r="E319" s="16"/>
    </row>
    <row r="320" spans="1:5" x14ac:dyDescent="0.25">
      <c r="A320" s="16" t="s">
        <v>461</v>
      </c>
      <c r="B320" s="35" t="s">
        <v>299</v>
      </c>
      <c r="C320" s="354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354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354">
        <v>65000</v>
      </c>
      <c r="D322" s="16"/>
      <c r="E322" s="16"/>
    </row>
    <row r="323" spans="1:5" x14ac:dyDescent="0.25">
      <c r="A323" s="16" t="s">
        <v>464</v>
      </c>
      <c r="B323" s="35" t="s">
        <v>299</v>
      </c>
      <c r="C323" s="354">
        <v>3874347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v>15650746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354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354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354">
        <v>0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v>0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354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354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354">
        <v>3885811</v>
      </c>
      <c r="D333" s="16"/>
      <c r="E333" s="16"/>
    </row>
    <row r="334" spans="1:5" x14ac:dyDescent="0.25">
      <c r="A334" s="21" t="s">
        <v>475</v>
      </c>
      <c r="B334" s="35" t="s">
        <v>299</v>
      </c>
      <c r="C334" s="354">
        <v>3452729</v>
      </c>
      <c r="D334" s="16"/>
      <c r="E334" s="16"/>
    </row>
    <row r="335" spans="1:5" x14ac:dyDescent="0.25">
      <c r="A335" s="16" t="s">
        <v>476</v>
      </c>
      <c r="B335" s="35" t="s">
        <v>299</v>
      </c>
      <c r="C335" s="354">
        <v>31776052</v>
      </c>
      <c r="D335" s="16"/>
      <c r="E335" s="16"/>
    </row>
    <row r="336" spans="1:5" x14ac:dyDescent="0.25">
      <c r="A336" s="21" t="s">
        <v>477</v>
      </c>
      <c r="B336" s="35" t="s">
        <v>299</v>
      </c>
      <c r="C336" s="354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357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354">
        <v>5432167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44546759</v>
      </c>
      <c r="E339" s="16"/>
    </row>
    <row r="340" spans="1:5" x14ac:dyDescent="0.25">
      <c r="A340" s="16" t="s">
        <v>480</v>
      </c>
      <c r="B340" s="16"/>
      <c r="C340" s="22"/>
      <c r="D340" s="25">
        <v>3874347</v>
      </c>
      <c r="E340" s="16"/>
    </row>
    <row r="341" spans="1:5" x14ac:dyDescent="0.25">
      <c r="A341" s="16" t="s">
        <v>481</v>
      </c>
      <c r="B341" s="16"/>
      <c r="C341" s="22"/>
      <c r="D341" s="25">
        <v>40672412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358">
        <v>99581298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v>155904456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v>155904456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359">
        <v>25915245</v>
      </c>
      <c r="D358" s="16"/>
      <c r="E358" s="16"/>
    </row>
    <row r="359" spans="1:5" x14ac:dyDescent="0.25">
      <c r="A359" s="16" t="s">
        <v>493</v>
      </c>
      <c r="B359" s="35" t="s">
        <v>299</v>
      </c>
      <c r="C359" s="359">
        <v>214524379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v>240439624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354">
        <v>5541525</v>
      </c>
      <c r="D362" s="16"/>
      <c r="E362" s="34"/>
    </row>
    <row r="363" spans="1:5" x14ac:dyDescent="0.25">
      <c r="A363" s="16" t="s">
        <v>496</v>
      </c>
      <c r="B363" s="35" t="s">
        <v>299</v>
      </c>
      <c r="C363" s="354">
        <v>103682333</v>
      </c>
      <c r="D363" s="16"/>
      <c r="E363" s="16"/>
    </row>
    <row r="364" spans="1:5" x14ac:dyDescent="0.25">
      <c r="A364" s="16" t="s">
        <v>497</v>
      </c>
      <c r="B364" s="35" t="s">
        <v>299</v>
      </c>
      <c r="C364" s="354">
        <v>2094899</v>
      </c>
      <c r="D364" s="16"/>
      <c r="E364" s="16"/>
    </row>
    <row r="365" spans="1:5" x14ac:dyDescent="0.25">
      <c r="A365" s="16" t="s">
        <v>498</v>
      </c>
      <c r="B365" s="35" t="s">
        <v>299</v>
      </c>
      <c r="C365" s="354">
        <v>0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v>111318757</v>
      </c>
      <c r="E366" s="16"/>
    </row>
    <row r="367" spans="1:5" x14ac:dyDescent="0.25">
      <c r="A367" s="16" t="s">
        <v>499</v>
      </c>
      <c r="B367" s="16"/>
      <c r="C367" s="22"/>
      <c r="D367" s="25">
        <v>129120867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354">
        <v>199833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354">
        <v>278694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354">
        <v>0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354">
        <v>29262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354">
        <v>0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354">
        <v>0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354">
        <v>0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354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354">
        <v>196445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354">
        <v>390678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360">
        <v>683183</v>
      </c>
      <c r="D380" s="25">
        <v>0</v>
      </c>
      <c r="E380" s="204"/>
      <c r="F380" s="47"/>
    </row>
    <row r="381" spans="1:6" x14ac:dyDescent="0.25">
      <c r="A381" s="48" t="s">
        <v>513</v>
      </c>
      <c r="B381" s="35"/>
      <c r="C381" s="35"/>
      <c r="D381" s="25">
        <v>1778095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v>1778095</v>
      </c>
      <c r="E383" s="16"/>
    </row>
    <row r="384" spans="1:6" x14ac:dyDescent="0.25">
      <c r="A384" s="16" t="s">
        <v>516</v>
      </c>
      <c r="B384" s="16"/>
      <c r="C384" s="22"/>
      <c r="D384" s="25">
        <v>130898962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354">
        <v>59535376</v>
      </c>
      <c r="D389" s="16"/>
      <c r="E389" s="16"/>
    </row>
    <row r="390" spans="1:5" x14ac:dyDescent="0.25">
      <c r="A390" s="16" t="s">
        <v>10</v>
      </c>
      <c r="B390" s="35" t="s">
        <v>299</v>
      </c>
      <c r="C390" s="354">
        <v>14961992</v>
      </c>
      <c r="D390" s="16"/>
      <c r="E390" s="16"/>
    </row>
    <row r="391" spans="1:5" x14ac:dyDescent="0.25">
      <c r="A391" s="16" t="s">
        <v>263</v>
      </c>
      <c r="B391" s="35" t="s">
        <v>299</v>
      </c>
      <c r="C391" s="354">
        <v>5543969</v>
      </c>
      <c r="D391" s="16"/>
      <c r="E391" s="16"/>
    </row>
    <row r="392" spans="1:5" x14ac:dyDescent="0.25">
      <c r="A392" s="16" t="s">
        <v>519</v>
      </c>
      <c r="B392" s="35" t="s">
        <v>299</v>
      </c>
      <c r="C392" s="354">
        <v>15251946</v>
      </c>
      <c r="D392" s="16"/>
      <c r="E392" s="16"/>
    </row>
    <row r="393" spans="1:5" x14ac:dyDescent="0.25">
      <c r="A393" s="16" t="s">
        <v>520</v>
      </c>
      <c r="B393" s="35" t="s">
        <v>299</v>
      </c>
      <c r="C393" s="354">
        <v>1360017</v>
      </c>
      <c r="D393" s="16"/>
      <c r="E393" s="16"/>
    </row>
    <row r="394" spans="1:5" x14ac:dyDescent="0.25">
      <c r="A394" s="16" t="s">
        <v>521</v>
      </c>
      <c r="B394" s="35" t="s">
        <v>299</v>
      </c>
      <c r="C394" s="354">
        <v>14939902</v>
      </c>
      <c r="D394" s="16"/>
      <c r="E394" s="16"/>
    </row>
    <row r="395" spans="1:5" x14ac:dyDescent="0.25">
      <c r="A395" s="16" t="s">
        <v>15</v>
      </c>
      <c r="B395" s="35" t="s">
        <v>299</v>
      </c>
      <c r="C395" s="354">
        <v>7214516</v>
      </c>
      <c r="D395" s="16"/>
      <c r="E395" s="16"/>
    </row>
    <row r="396" spans="1:5" x14ac:dyDescent="0.25">
      <c r="A396" s="16" t="s">
        <v>522</v>
      </c>
      <c r="B396" s="35" t="s">
        <v>299</v>
      </c>
      <c r="C396" s="354">
        <v>227693</v>
      </c>
      <c r="D396" s="16"/>
      <c r="E396" s="16"/>
    </row>
    <row r="397" spans="1:5" x14ac:dyDescent="0.25">
      <c r="A397" s="16" t="s">
        <v>523</v>
      </c>
      <c r="B397" s="35" t="s">
        <v>299</v>
      </c>
      <c r="C397" s="354">
        <v>2093783</v>
      </c>
      <c r="D397" s="16"/>
      <c r="E397" s="16"/>
    </row>
    <row r="398" spans="1:5" x14ac:dyDescent="0.25">
      <c r="A398" s="16" t="s">
        <v>524</v>
      </c>
      <c r="B398" s="35" t="s">
        <v>299</v>
      </c>
      <c r="C398" s="354">
        <v>1070406</v>
      </c>
      <c r="D398" s="16"/>
      <c r="E398" s="16"/>
    </row>
    <row r="399" spans="1:5" x14ac:dyDescent="0.25">
      <c r="A399" s="16" t="s">
        <v>525</v>
      </c>
      <c r="B399" s="35" t="s">
        <v>299</v>
      </c>
      <c r="C399" s="354">
        <v>1428448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354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354">
        <v>0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354">
        <v>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354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354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354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354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354">
        <v>2535683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354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354">
        <v>238852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354">
        <v>608516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354">
        <v>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354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360">
        <v>1804152</v>
      </c>
      <c r="D414" s="25">
        <v>0</v>
      </c>
      <c r="E414" s="204" t="s">
        <v>1065</v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v>5187203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v>128815251</v>
      </c>
      <c r="E416" s="25"/>
    </row>
    <row r="417" spans="1:13" x14ac:dyDescent="0.25">
      <c r="A417" s="25" t="s">
        <v>530</v>
      </c>
      <c r="B417" s="16"/>
      <c r="C417" s="22"/>
      <c r="D417" s="25">
        <v>2083711</v>
      </c>
      <c r="E417" s="25"/>
    </row>
    <row r="418" spans="1:13" x14ac:dyDescent="0.25">
      <c r="A418" s="25" t="s">
        <v>531</v>
      </c>
      <c r="B418" s="16"/>
      <c r="C418" s="294">
        <v>3162717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v>3162717</v>
      </c>
      <c r="E420" s="25"/>
    </row>
    <row r="421" spans="1:13" x14ac:dyDescent="0.25">
      <c r="A421" s="25" t="s">
        <v>534</v>
      </c>
      <c r="B421" s="16"/>
      <c r="C421" s="22"/>
      <c r="D421" s="25">
        <v>5246428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v>5246428</v>
      </c>
      <c r="E424" s="16"/>
    </row>
    <row r="426" spans="1:13" ht="29.1" customHeight="1" x14ac:dyDescent="0.25">
      <c r="A426" s="365" t="s">
        <v>538</v>
      </c>
      <c r="B426" s="365"/>
      <c r="C426" s="365"/>
      <c r="D426" s="365"/>
      <c r="E426" s="365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142429</v>
      </c>
      <c r="E612" s="219">
        <f>SUM(C624:D647)+SUM(C668:D713)</f>
        <v>120924901.80357933</v>
      </c>
      <c r="F612" s="219">
        <f>CE64-(AX64+BD64+BE64+BG64+BJ64+BN64+BP64+BQ64+CB64+CC64+CD64)</f>
        <v>15126191</v>
      </c>
      <c r="G612" s="217">
        <f>CE91-(AX91+AY91+BD91+BE91+BG91+BJ91+BN91+BP91+BQ91+CB91+CC91+CD91)</f>
        <v>14487</v>
      </c>
      <c r="H612" s="222">
        <f>CE60-(AX60+AY60+AZ60+BD60+BE60+BG60+BJ60+BN60+BO60+BP60+BQ60+BR60+CB60+CC60+CD60)</f>
        <v>553.0200000000001</v>
      </c>
      <c r="I612" s="217">
        <f>CE92-(AX92+AY92+AZ92+BD92+BE92+BF92+BG92+BJ92+BN92+BO92+BP92+BQ92+BR92+CB92+CC92+CD92)</f>
        <v>89665.54</v>
      </c>
      <c r="J612" s="217">
        <f>CE93-(AX93+AY93+AZ93+BA93+BD93+BE93+BF93+BG93+BJ93+BN93+BO93+BP93+BQ93+BR93+CB93+CC93+CD93)</f>
        <v>383871</v>
      </c>
      <c r="K612" s="217">
        <f>CE89-(AW89+AX89+AY89+AZ89+BA89+BB89+BC89+BD89+BE89+BF89+BG89+BH89+BI89+BJ89+BK89+BL89+BM89+BN89+BO89+BP89+BQ89+BR89+BS89+BT89+BU89+BV89+BW89+BX89+CB89+CC89+CD89)</f>
        <v>240441060</v>
      </c>
      <c r="L612" s="223">
        <f>CE94-(AW94+AX94+AY94+AZ94+BA94+BB94+BC94+BD94+BE94+BF94+BG94+BH94+BI94+BJ94+BK94+BL94+BM94+BN94+BO94+BP94+BQ94+BR94+BS94+BT94+BU94+BV94+BW94+BX94+BY94+BZ94+CA94+CB94+CC94+CD94)</f>
        <v>123.22000000000001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3143634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4592637</v>
      </c>
      <c r="D615" s="217">
        <f>SUM(C614:C615)</f>
        <v>7736271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1370050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2848446</v>
      </c>
      <c r="D619" s="217">
        <f>(D615/D612)*BN90</f>
        <v>871511.1964206727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805630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920902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6816539.1964206723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851575</v>
      </c>
      <c r="D624" s="217">
        <f>(D615/D612)*BD90</f>
        <v>170337.12134466998</v>
      </c>
      <c r="E624" s="219">
        <f>(E623/E612)*SUM(C624:D624)</f>
        <v>57605.207252995708</v>
      </c>
      <c r="F624" s="219">
        <f>SUM(C624:E624)</f>
        <v>1079517.3285976658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1140687</v>
      </c>
      <c r="D625" s="217">
        <f>(D615/D612)*AY90</f>
        <v>144102.16292328108</v>
      </c>
      <c r="E625" s="219">
        <f>(E623/E612)*SUM(C625:D625)</f>
        <v>72423.591481831769</v>
      </c>
      <c r="F625" s="219">
        <f>(F624/F612)*AY64</f>
        <v>29380.256785582878</v>
      </c>
      <c r="G625" s="217">
        <f>SUM(C625:F625)</f>
        <v>1386593.0111906959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1315242</v>
      </c>
      <c r="D626" s="217">
        <f>(D615/D612)*BR90</f>
        <v>104125.0834240218</v>
      </c>
      <c r="E626" s="219">
        <f>(E623/E612)*SUM(C626:D626)</f>
        <v>80009.751622413591</v>
      </c>
      <c r="F626" s="219">
        <f>(F624/F612)*BR64</f>
        <v>991.15082307002353</v>
      </c>
      <c r="G626" s="217">
        <f>(G625/G612)*BR91</f>
        <v>0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334438</v>
      </c>
      <c r="D627" s="217">
        <f>(D615/D612)*BO90</f>
        <v>0</v>
      </c>
      <c r="E627" s="219">
        <f>(E623/E612)*SUM(C627:D627)</f>
        <v>18852.276923701902</v>
      </c>
      <c r="F627" s="219">
        <f>(F624/F612)*BO64</f>
        <v>937.83935526808602</v>
      </c>
      <c r="G627" s="217">
        <f>(G625/G612)*BO91</f>
        <v>0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84604</v>
      </c>
      <c r="D628" s="217">
        <f>(D615/D612)*AZ90</f>
        <v>92990.163183059631</v>
      </c>
      <c r="E628" s="219">
        <f>(E623/E612)*SUM(C628:D628)</f>
        <v>10010.986623410452</v>
      </c>
      <c r="F628" s="219">
        <f>(F624/F612)*AZ64</f>
        <v>0</v>
      </c>
      <c r="G628" s="217">
        <f>(G625/G612)*AZ91</f>
        <v>0</v>
      </c>
      <c r="H628" s="219">
        <f>SUM(C626:G628)</f>
        <v>2042201.251954945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1827615</v>
      </c>
      <c r="D629" s="217">
        <f>(D615/D612)*BF90</f>
        <v>18630.62264707328</v>
      </c>
      <c r="E629" s="219">
        <f>(E623/E612)*SUM(C629:D629)</f>
        <v>104072.90363928462</v>
      </c>
      <c r="F629" s="219">
        <f>(F624/F612)*BF64</f>
        <v>22670.005850362839</v>
      </c>
      <c r="G629" s="217">
        <f>(G625/G612)*BF91</f>
        <v>0</v>
      </c>
      <c r="H629" s="219">
        <f>(H628/H612)*BF60</f>
        <v>89550.794473811824</v>
      </c>
      <c r="I629" s="217">
        <f>SUM(C629:H629)</f>
        <v>2062539.3266105326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258704</v>
      </c>
      <c r="D630" s="217">
        <f>(D615/D612)*BA90</f>
        <v>46440.764907427561</v>
      </c>
      <c r="E630" s="219">
        <f>(E623/E612)*SUM(C630:D630)</f>
        <v>17201.016660345827</v>
      </c>
      <c r="F630" s="219">
        <f>(F624/F612)*BA64</f>
        <v>0.7136742677635538</v>
      </c>
      <c r="G630" s="217">
        <f>(G625/G612)*BA91</f>
        <v>0</v>
      </c>
      <c r="H630" s="219">
        <f>(H628/H612)*BA60</f>
        <v>11447.730427580067</v>
      </c>
      <c r="I630" s="217">
        <f>(I629/I612)*BA92</f>
        <v>0</v>
      </c>
      <c r="J630" s="217">
        <f>SUM(C630:I630)</f>
        <v>333794.2256696212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208038</v>
      </c>
      <c r="D632" s="217">
        <f>(D615/D612)*BB90</f>
        <v>11732.403766086962</v>
      </c>
      <c r="E632" s="219">
        <f>(E623/E612)*SUM(C632:D632)</f>
        <v>12388.462170662575</v>
      </c>
      <c r="F632" s="219">
        <f>(F624/F612)*BB64</f>
        <v>21.552962886459326</v>
      </c>
      <c r="G632" s="217">
        <f>(G625/G612)*BB91</f>
        <v>0</v>
      </c>
      <c r="H632" s="219">
        <f>(H628/H612)*BB60</f>
        <v>6794.7819312088141</v>
      </c>
      <c r="I632" s="217">
        <f>(I629/I612)*BB92</f>
        <v>3592.7739622523786</v>
      </c>
      <c r="J632" s="217">
        <f>(J630/J612)*BB93</f>
        <v>0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24907</v>
      </c>
      <c r="D634" s="217">
        <f>(D615/D612)*BI90</f>
        <v>27375.608787536246</v>
      </c>
      <c r="E634" s="219">
        <f>(E623/E612)*SUM(C634:D634)</f>
        <v>2947.1717303542173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4341629</v>
      </c>
      <c r="D635" s="217">
        <f>(D615/D612)*BK90</f>
        <v>367452.3679517514</v>
      </c>
      <c r="E635" s="219">
        <f>(E623/E612)*SUM(C635:D635)</f>
        <v>265451.01335635124</v>
      </c>
      <c r="F635" s="219">
        <f>(F624/F612)*BK64</f>
        <v>2169.4270391476507</v>
      </c>
      <c r="G635" s="217">
        <f>(G625/G612)*BK91</f>
        <v>0</v>
      </c>
      <c r="H635" s="219">
        <f>(H628/H612)*BK60</f>
        <v>151479.32327075303</v>
      </c>
      <c r="I635" s="217">
        <f>(I629/I612)*BK92</f>
        <v>0</v>
      </c>
      <c r="J635" s="217">
        <f>(J630/J612)*BK93</f>
        <v>0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6007550</v>
      </c>
      <c r="D636" s="217">
        <f>(D615/D612)*BH90</f>
        <v>187718.46025739139</v>
      </c>
      <c r="E636" s="219">
        <f>(E623/E612)*SUM(C636:D636)</f>
        <v>349227.41025077482</v>
      </c>
      <c r="F636" s="219">
        <f>(F624/F612)*BH64</f>
        <v>33787.980430717362</v>
      </c>
      <c r="G636" s="217">
        <f>(G625/G612)*BH91</f>
        <v>0</v>
      </c>
      <c r="H636" s="219">
        <f>(H628/H612)*BH60</f>
        <v>69424.945818872671</v>
      </c>
      <c r="I636" s="217">
        <f>(I629/I612)*BH92</f>
        <v>0</v>
      </c>
      <c r="J636" s="217">
        <f>(J630/J612)*BH93</f>
        <v>0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0</v>
      </c>
      <c r="D637" s="217">
        <f>(D615/D612)*BL90</f>
        <v>0</v>
      </c>
      <c r="E637" s="219">
        <f>(E623/E612)*SUM(C637:D637)</f>
        <v>0</v>
      </c>
      <c r="F637" s="219">
        <f>(F624/F612)*BL64</f>
        <v>0</v>
      </c>
      <c r="G637" s="217">
        <f>(G625/G612)*BL91</f>
        <v>0</v>
      </c>
      <c r="H637" s="219">
        <f>(H628/H612)*BL60</f>
        <v>0</v>
      </c>
      <c r="I637" s="217">
        <f>(I629/I612)*BL92</f>
        <v>0</v>
      </c>
      <c r="J637" s="217">
        <f>(J630/J612)*BL93</f>
        <v>0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2565736</v>
      </c>
      <c r="D642" s="217">
        <f>(D615/D612)*BV90</f>
        <v>96846.647754319696</v>
      </c>
      <c r="E642" s="219">
        <f>(E623/E612)*SUM(C642:D642)</f>
        <v>150089.83849834008</v>
      </c>
      <c r="F642" s="219">
        <f>(F624/F612)*BV64</f>
        <v>809.73482420452819</v>
      </c>
      <c r="G642" s="217">
        <f>(G625/G612)*BV91</f>
        <v>0</v>
      </c>
      <c r="H642" s="219">
        <f>(H628/H612)*BV60</f>
        <v>90289.357727204071</v>
      </c>
      <c r="I642" s="217">
        <f>(I629/I612)*BV92</f>
        <v>29395.235124540221</v>
      </c>
      <c r="J642" s="217">
        <f>(J630/J612)*BV93</f>
        <v>0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1369206</v>
      </c>
      <c r="D643" s="217">
        <f>(D615/D612)*BW90</f>
        <v>0</v>
      </c>
      <c r="E643" s="219">
        <f>(E623/E612)*SUM(C643:D643)</f>
        <v>77182.170320340942</v>
      </c>
      <c r="F643" s="219">
        <f>(F624/F612)*BW64</f>
        <v>174.85019560207067</v>
      </c>
      <c r="G643" s="217">
        <f>(G625/G612)*BW91</f>
        <v>0</v>
      </c>
      <c r="H643" s="219">
        <f>(H628/H612)*BW60</f>
        <v>14032.701814452985</v>
      </c>
      <c r="I643" s="217">
        <f>(I629/I612)*BW92</f>
        <v>0</v>
      </c>
      <c r="J643" s="217">
        <f>(J630/J612)*BW93</f>
        <v>0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1274365</v>
      </c>
      <c r="D644" s="217">
        <f>(D615/D612)*BX90</f>
        <v>0</v>
      </c>
      <c r="E644" s="219">
        <f>(E623/E612)*SUM(C644:D644)</f>
        <v>71835.981203910356</v>
      </c>
      <c r="F644" s="219">
        <f>(F624/F612)*BX64</f>
        <v>266.55733900968733</v>
      </c>
      <c r="G644" s="217">
        <f>(G625/G612)*BX91</f>
        <v>0</v>
      </c>
      <c r="H644" s="219">
        <f>(H628/H612)*BX60</f>
        <v>25037.294289997695</v>
      </c>
      <c r="I644" s="217">
        <f>(I629/I612)*BX92</f>
        <v>0</v>
      </c>
      <c r="J644" s="217">
        <f>(J630/J612)*BX93</f>
        <v>0</v>
      </c>
      <c r="K644" s="219">
        <f>SUM(C631:J644)</f>
        <v>17838955.052778669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1741707</v>
      </c>
      <c r="D645" s="217">
        <f>(D615/D612)*BY90</f>
        <v>328452.98876633268</v>
      </c>
      <c r="E645" s="219">
        <f>(E623/E612)*SUM(C645:D645)</f>
        <v>116694.96105284244</v>
      </c>
      <c r="F645" s="219">
        <f>(F624/F612)*BY64</f>
        <v>426.99131440293422</v>
      </c>
      <c r="G645" s="217">
        <f>(G625/G612)*BY91</f>
        <v>0</v>
      </c>
      <c r="H645" s="219">
        <f>(H628/H612)*BY60</f>
        <v>32053.645197224188</v>
      </c>
      <c r="I645" s="217">
        <f>(I629/I612)*BY92</f>
        <v>99617.07068689898</v>
      </c>
      <c r="J645" s="217">
        <f>(J630/J612)*BY93</f>
        <v>0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2318952.6570177013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37027302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2547968</v>
      </c>
      <c r="D668" s="217">
        <f>(D615/D612)*C90</f>
        <v>157355.43384423116</v>
      </c>
      <c r="E668" s="219">
        <f>(E623/E612)*SUM(C668:D668)</f>
        <v>152499.13748740149</v>
      </c>
      <c r="F668" s="219">
        <f>(F624/F612)*C64</f>
        <v>6067.4445222454051</v>
      </c>
      <c r="G668" s="217">
        <f>(G625/G612)*C91</f>
        <v>227988.16543495806</v>
      </c>
      <c r="H668" s="219">
        <f>(H628/H612)*C60</f>
        <v>61189.96554354894</v>
      </c>
      <c r="I668" s="217">
        <f>(I629/I612)*C92</f>
        <v>47685.511636130956</v>
      </c>
      <c r="J668" s="217">
        <f>(J630/J612)*C93</f>
        <v>18224.854640776695</v>
      </c>
      <c r="K668" s="217">
        <f>(K644/K612)*C89</f>
        <v>126357.91650609786</v>
      </c>
      <c r="L668" s="217">
        <f>(L647/L612)*C94</f>
        <v>309582.62626149313</v>
      </c>
      <c r="M668" s="202">
        <f t="shared" ref="M668:M713" si="0">ROUND(SUM(D668:L668),0)</f>
        <v>1106951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0"/>
        <v>0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3293945</v>
      </c>
      <c r="D670" s="217">
        <f>(D615/D612)*E90</f>
        <v>449796.46105076914</v>
      </c>
      <c r="E670" s="219">
        <f>(E623/E612)*SUM(C670:D670)</f>
        <v>211034.78299258294</v>
      </c>
      <c r="F670" s="219">
        <f>(F624/F612)*E64</f>
        <v>6802.1008134812073</v>
      </c>
      <c r="G670" s="217">
        <f>(G625/G612)*E91</f>
        <v>600502.83372750925</v>
      </c>
      <c r="H670" s="219">
        <f>(H628/H612)*E60</f>
        <v>55059.890540393164</v>
      </c>
      <c r="I670" s="217">
        <f>(I629/I612)*E92</f>
        <v>136405.33706483516</v>
      </c>
      <c r="J670" s="217">
        <f>(J630/J612)*E93</f>
        <v>46811.242174319988</v>
      </c>
      <c r="K670" s="217">
        <f>(K644/K612)*E89</f>
        <v>436147.39609415579</v>
      </c>
      <c r="L670" s="217">
        <f>(L647/L612)*E94</f>
        <v>279847.63845035882</v>
      </c>
      <c r="M670" s="202">
        <f t="shared" si="0"/>
        <v>2222408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0"/>
        <v>0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0"/>
        <v>0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0"/>
        <v>0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0"/>
        <v>0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453167</v>
      </c>
      <c r="D675" s="217">
        <f>(D615/D612)*J90</f>
        <v>13687.804393768123</v>
      </c>
      <c r="E675" s="219">
        <f>(E623/E612)*SUM(C675:D675)</f>
        <v>26316.614904980892</v>
      </c>
      <c r="F675" s="219">
        <f>(F624/F612)*J64</f>
        <v>1551.1710209840842</v>
      </c>
      <c r="G675" s="217">
        <f>(G625/G612)*J91</f>
        <v>0</v>
      </c>
      <c r="H675" s="219">
        <f>(H628/H612)*J60</f>
        <v>9601.322294099411</v>
      </c>
      <c r="I675" s="217">
        <f>(I629/I612)*J92</f>
        <v>4140.4655432833606</v>
      </c>
      <c r="J675" s="217">
        <f>(J630/J612)*J93</f>
        <v>3457.3224892279277</v>
      </c>
      <c r="K675" s="217">
        <f>(K644/K612)*J89</f>
        <v>47162.030305472021</v>
      </c>
      <c r="L675" s="217">
        <f>(L647/L612)*J94</f>
        <v>48930.992600600744</v>
      </c>
      <c r="M675" s="202">
        <f t="shared" si="0"/>
        <v>154848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0"/>
        <v>0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76890</v>
      </c>
      <c r="D677" s="217">
        <f>(D615/D612)*L90</f>
        <v>10591.753399939618</v>
      </c>
      <c r="E677" s="219">
        <f>(E623/E612)*SUM(C677:D677)</f>
        <v>4931.3482345506854</v>
      </c>
      <c r="F677" s="219">
        <f>(F624/F612)*L64</f>
        <v>159.86303597903606</v>
      </c>
      <c r="G677" s="217">
        <f>(G625/G612)*L91</f>
        <v>14069.798622560385</v>
      </c>
      <c r="H677" s="219">
        <f>(H628/H612)*L60</f>
        <v>1292.4856934364591</v>
      </c>
      <c r="I677" s="217">
        <f>(I629/I612)*L92</f>
        <v>3197.3595028688173</v>
      </c>
      <c r="J677" s="217">
        <f>(J630/J612)*L93</f>
        <v>1099.9781058534529</v>
      </c>
      <c r="K677" s="217">
        <f>(K644/K612)*L89</f>
        <v>10357.513987973021</v>
      </c>
      <c r="L677" s="217">
        <f>(L647/L612)*L94</f>
        <v>6586.8643885424071</v>
      </c>
      <c r="M677" s="202">
        <f t="shared" si="0"/>
        <v>52287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0"/>
        <v>0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0"/>
        <v>0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2504180</v>
      </c>
      <c r="D680" s="217">
        <f>(D615/D612)*O90</f>
        <v>155454.34990065225</v>
      </c>
      <c r="E680" s="219">
        <f>(E623/E612)*SUM(C680:D680)</f>
        <v>149923.64288782066</v>
      </c>
      <c r="F680" s="219">
        <f>(F624/F612)*O64</f>
        <v>8308.2389881694107</v>
      </c>
      <c r="G680" s="217">
        <f>(G625/G612)*O91</f>
        <v>180323.13336669229</v>
      </c>
      <c r="H680" s="219">
        <f>(H628/H612)*O60</f>
        <v>51367.074273431848</v>
      </c>
      <c r="I680" s="217">
        <f>(I629/I612)*O92</f>
        <v>47132.299434375593</v>
      </c>
      <c r="J680" s="217">
        <f>(J630/J612)*O93</f>
        <v>20744.80448327733</v>
      </c>
      <c r="K680" s="217">
        <f>(K644/K612)*O89</f>
        <v>128619.15954045558</v>
      </c>
      <c r="L680" s="217">
        <f>(L647/L612)*O94</f>
        <v>261780.81041321397</v>
      </c>
      <c r="M680" s="202">
        <f t="shared" si="0"/>
        <v>1003654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8172924</v>
      </c>
      <c r="D681" s="217">
        <f>(D615/D612)*P90</f>
        <v>604381.74400578532</v>
      </c>
      <c r="E681" s="219">
        <f>(E623/E612)*SUM(C681:D681)</f>
        <v>494776.90492706088</v>
      </c>
      <c r="F681" s="219">
        <f>(F624/F612)*P64</f>
        <v>399193.34483640996</v>
      </c>
      <c r="G681" s="217">
        <f>(G625/G612)*P91</f>
        <v>0</v>
      </c>
      <c r="H681" s="219">
        <f>(H628/H612)*P60</f>
        <v>38700.714477754555</v>
      </c>
      <c r="I681" s="217">
        <f>(I629/I612)*P92</f>
        <v>183229.86189382669</v>
      </c>
      <c r="J681" s="217">
        <f>(J630/J612)*P93</f>
        <v>52259.829376911082</v>
      </c>
      <c r="K681" s="217">
        <f>(K644/K612)*P89</f>
        <v>2129732.7363382746</v>
      </c>
      <c r="L681" s="217">
        <f>(L647/L612)*P94</f>
        <v>91839.709188819848</v>
      </c>
      <c r="M681" s="202">
        <f t="shared" si="0"/>
        <v>3994115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4639481</v>
      </c>
      <c r="D682" s="217">
        <f>(D615/D612)*Q90</f>
        <v>54968.484311481508</v>
      </c>
      <c r="E682" s="219">
        <f>(E623/E612)*SUM(C682:D682)</f>
        <v>264626.2137752577</v>
      </c>
      <c r="F682" s="219">
        <f>(F624/F612)*Q64</f>
        <v>34970.467324974794</v>
      </c>
      <c r="G682" s="217">
        <f>(G625/G612)*Q91</f>
        <v>4211.3682951881428</v>
      </c>
      <c r="H682" s="219">
        <f>(H628/H612)*Q60</f>
        <v>75739.661635376513</v>
      </c>
      <c r="I682" s="217">
        <f>(I629/I612)*Q92</f>
        <v>16657.322906492474</v>
      </c>
      <c r="J682" s="217">
        <f>(J630/J612)*Q93</f>
        <v>0</v>
      </c>
      <c r="K682" s="217">
        <f>(K644/K612)*Q89</f>
        <v>436655.91239304311</v>
      </c>
      <c r="L682" s="217">
        <f>(L647/L612)*Q94</f>
        <v>0</v>
      </c>
      <c r="M682" s="202">
        <f t="shared" si="0"/>
        <v>887829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0</v>
      </c>
      <c r="D683" s="217">
        <f>(D615/D612)*R90</f>
        <v>0</v>
      </c>
      <c r="E683" s="219">
        <f>(E623/E612)*SUM(C683:D683)</f>
        <v>0</v>
      </c>
      <c r="F683" s="219">
        <f>(F624/F612)*R64</f>
        <v>0</v>
      </c>
      <c r="G683" s="217">
        <f>(G625/G612)*R91</f>
        <v>0</v>
      </c>
      <c r="H683" s="219">
        <f>(H628/H612)*R60</f>
        <v>0</v>
      </c>
      <c r="I683" s="217">
        <f>(I629/I612)*R92</f>
        <v>0</v>
      </c>
      <c r="J683" s="217">
        <f>(J630/J612)*R93</f>
        <v>0</v>
      </c>
      <c r="K683" s="217">
        <f>(K644/K612)*R89</f>
        <v>0</v>
      </c>
      <c r="L683" s="217">
        <f>(L647/L612)*R94</f>
        <v>0</v>
      </c>
      <c r="M683" s="202">
        <f t="shared" si="0"/>
        <v>0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632571</v>
      </c>
      <c r="D684" s="217">
        <f>(D615/D612)*S90</f>
        <v>0</v>
      </c>
      <c r="E684" s="219">
        <f>(E623/E612)*SUM(C684:D684)</f>
        <v>35658.040252312938</v>
      </c>
      <c r="F684" s="219">
        <f>(F624/F612)*S64</f>
        <v>13083.362146348574</v>
      </c>
      <c r="G684" s="217">
        <f>(G625/G612)*S91</f>
        <v>0</v>
      </c>
      <c r="H684" s="219">
        <f>(H628/H612)*S60</f>
        <v>23006.245343168976</v>
      </c>
      <c r="I684" s="217">
        <f>(I629/I612)*S92</f>
        <v>0</v>
      </c>
      <c r="J684" s="217">
        <f>(J630/J612)*S93</f>
        <v>0</v>
      </c>
      <c r="K684" s="217">
        <f>(K644/K612)*S89</f>
        <v>719465.09301364073</v>
      </c>
      <c r="L684" s="217">
        <f>(L647/L612)*S94</f>
        <v>0</v>
      </c>
      <c r="M684" s="202">
        <f t="shared" si="0"/>
        <v>791213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0"/>
        <v>0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6315723</v>
      </c>
      <c r="D686" s="217">
        <f>(D615/D612)*U90</f>
        <v>219439.403773108</v>
      </c>
      <c r="E686" s="219">
        <f>(E623/E612)*SUM(C686:D686)</f>
        <v>368387.23882243043</v>
      </c>
      <c r="F686" s="219">
        <f>(F624/F612)*U64</f>
        <v>151654.71138835355</v>
      </c>
      <c r="G686" s="217">
        <f>(G625/G612)*U91</f>
        <v>0</v>
      </c>
      <c r="H686" s="219">
        <f>(H628/H612)*U60</f>
        <v>102512.57957084604</v>
      </c>
      <c r="I686" s="217">
        <f>(I629/I612)*U92</f>
        <v>66520.259366663449</v>
      </c>
      <c r="J686" s="217">
        <f>(J630/J612)*U93</f>
        <v>2366.9094103818961</v>
      </c>
      <c r="K686" s="217">
        <f>(K644/K612)*U89</f>
        <v>1909281.8692695308</v>
      </c>
      <c r="L686" s="217">
        <f>(L647/L612)*U94</f>
        <v>752.78450154770371</v>
      </c>
      <c r="M686" s="202">
        <f t="shared" si="0"/>
        <v>2820916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0</v>
      </c>
      <c r="L687" s="217">
        <f>(L647/L612)*V94</f>
        <v>0</v>
      </c>
      <c r="M687" s="202">
        <f t="shared" si="0"/>
        <v>0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310446</v>
      </c>
      <c r="D688" s="217">
        <f>(D615/D612)*W90</f>
        <v>16023.421810165064</v>
      </c>
      <c r="E688" s="219">
        <f>(E623/E612)*SUM(C688:D688)</f>
        <v>18403.08800760104</v>
      </c>
      <c r="F688" s="219">
        <f>(F624/F612)*W64</f>
        <v>1044.3909234451846</v>
      </c>
      <c r="G688" s="217">
        <f>(G625/G612)*W91</f>
        <v>0</v>
      </c>
      <c r="H688" s="219">
        <f>(H628/H612)*W60</f>
        <v>4874.5174723889322</v>
      </c>
      <c r="I688" s="217">
        <f>(I629/I612)*W92</f>
        <v>4853.5457201821619</v>
      </c>
      <c r="J688" s="217">
        <f>(J630/J612)*W93</f>
        <v>3507.7562679943312</v>
      </c>
      <c r="K688" s="217">
        <f>(K644/K612)*W89</f>
        <v>654324.85253691417</v>
      </c>
      <c r="L688" s="217">
        <f>(L647/L612)*W94</f>
        <v>0</v>
      </c>
      <c r="M688" s="202">
        <f t="shared" si="0"/>
        <v>703032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1389079</v>
      </c>
      <c r="D689" s="217">
        <f>(D615/D612)*X90</f>
        <v>51329.266476630459</v>
      </c>
      <c r="E689" s="219">
        <f>(E623/E612)*SUM(C689:D689)</f>
        <v>81195.843542919276</v>
      </c>
      <c r="F689" s="219">
        <f>(F624/F612)*X64</f>
        <v>4094.8488461469428</v>
      </c>
      <c r="G689" s="217">
        <f>(G625/G612)*X91</f>
        <v>0</v>
      </c>
      <c r="H689" s="219">
        <f>(H628/H612)*X60</f>
        <v>39476.205893816426</v>
      </c>
      <c r="I689" s="217">
        <f>(I629/I612)*X92</f>
        <v>15526.745787312602</v>
      </c>
      <c r="J689" s="217">
        <f>(J630/J612)*X93</f>
        <v>11239.776281629827</v>
      </c>
      <c r="K689" s="217">
        <f>(K644/K612)*X89</f>
        <v>2245034.5410346426</v>
      </c>
      <c r="L689" s="217">
        <f>(L647/L612)*X94</f>
        <v>0</v>
      </c>
      <c r="M689" s="202">
        <f t="shared" si="0"/>
        <v>2447897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2881136</v>
      </c>
      <c r="D690" s="217">
        <f>(D615/D612)*Y90</f>
        <v>201949.43149218208</v>
      </c>
      <c r="E690" s="219">
        <f>(E623/E612)*SUM(C690:D690)</f>
        <v>173793.58904766079</v>
      </c>
      <c r="F690" s="219">
        <f>(F624/F612)*Y64</f>
        <v>4663.789972408048</v>
      </c>
      <c r="G690" s="217">
        <f>(G625/G612)*Y91</f>
        <v>0</v>
      </c>
      <c r="H690" s="219">
        <f>(H628/H612)*Y60</f>
        <v>54653.680751027423</v>
      </c>
      <c r="I690" s="217">
        <f>(I629/I612)*Y92</f>
        <v>61255.887454242169</v>
      </c>
      <c r="J690" s="217">
        <f>(J630/J612)*Y93</f>
        <v>44233.902169774818</v>
      </c>
      <c r="K690" s="217">
        <f>(K644/K612)*Y89</f>
        <v>1075885.9030113521</v>
      </c>
      <c r="L690" s="217">
        <f>(L647/L612)*Y94</f>
        <v>188.19612538692593</v>
      </c>
      <c r="M690" s="202">
        <f t="shared" si="0"/>
        <v>1616624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0"/>
        <v>0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0</v>
      </c>
      <c r="L692" s="217">
        <f>(L647/L612)*AA94</f>
        <v>0</v>
      </c>
      <c r="M692" s="202">
        <f t="shared" si="0"/>
        <v>0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6332652</v>
      </c>
      <c r="D693" s="217">
        <f>(D615/D612)*AB90</f>
        <v>63170.303610921932</v>
      </c>
      <c r="E693" s="219">
        <f>(E623/E612)*SUM(C693:D693)</f>
        <v>360532.63451659831</v>
      </c>
      <c r="F693" s="219">
        <f>(F624/F612)*AB64</f>
        <v>258486.11124584221</v>
      </c>
      <c r="G693" s="217">
        <f>(G625/G612)*AB91</f>
        <v>0</v>
      </c>
      <c r="H693" s="219">
        <f>(H628/H612)*AB60</f>
        <v>61965.456959610819</v>
      </c>
      <c r="I693" s="217">
        <f>(I629/I612)*AB92</f>
        <v>22645.126159670763</v>
      </c>
      <c r="J693" s="217">
        <f>(J630/J612)*AB93</f>
        <v>0</v>
      </c>
      <c r="K693" s="217">
        <f>(K644/K612)*AB89</f>
        <v>1808721.3986008728</v>
      </c>
      <c r="L693" s="217">
        <f>(L647/L612)*AB94</f>
        <v>0</v>
      </c>
      <c r="M693" s="202">
        <f t="shared" si="0"/>
        <v>2575521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1304225</v>
      </c>
      <c r="D694" s="217">
        <f>(D615/D612)*AC90</f>
        <v>56054.817993526602</v>
      </c>
      <c r="E694" s="219">
        <f>(E623/E612)*SUM(C694:D694)</f>
        <v>76679.001257443175</v>
      </c>
      <c r="F694" s="219">
        <f>(F624/F612)*AC64</f>
        <v>5075.3659226272894</v>
      </c>
      <c r="G694" s="217">
        <f>(G625/G612)*AC91</f>
        <v>0</v>
      </c>
      <c r="H694" s="219">
        <f>(H628/H612)*AC60</f>
        <v>31573.57908251922</v>
      </c>
      <c r="I694" s="217">
        <f>(I629/I612)*AC92</f>
        <v>16983.95963268483</v>
      </c>
      <c r="J694" s="217">
        <f>(J630/J612)*AC93</f>
        <v>14200.586914381611</v>
      </c>
      <c r="K694" s="217">
        <f>(K644/K612)*AC89</f>
        <v>420045.81435360684</v>
      </c>
      <c r="L694" s="217">
        <f>(L647/L612)*AC94</f>
        <v>15808.474532501778</v>
      </c>
      <c r="M694" s="202">
        <f t="shared" si="0"/>
        <v>636422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0"/>
        <v>0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1418104</v>
      </c>
      <c r="D696" s="217">
        <f>(D615/D612)*AE90</f>
        <v>0</v>
      </c>
      <c r="E696" s="219">
        <f>(E623/E612)*SUM(C696:D696)</f>
        <v>79938.551583879103</v>
      </c>
      <c r="F696" s="219">
        <f>(F624/F612)*AE64</f>
        <v>1254.9961998622093</v>
      </c>
      <c r="G696" s="217">
        <f>(G625/G612)*AE91</f>
        <v>0</v>
      </c>
      <c r="H696" s="219">
        <f>(H628/H612)*AE60</f>
        <v>12777.144283686139</v>
      </c>
      <c r="I696" s="217">
        <f>(I629/I612)*AE92</f>
        <v>132387.24528094218</v>
      </c>
      <c r="J696" s="217">
        <f>(J630/J612)*AE93</f>
        <v>5917.2735259547408</v>
      </c>
      <c r="K696" s="217">
        <f>(K644/K612)*AE89</f>
        <v>311220.72964960377</v>
      </c>
      <c r="L696" s="217">
        <f>(L647/L612)*AE94</f>
        <v>0</v>
      </c>
      <c r="M696" s="202">
        <f t="shared" si="0"/>
        <v>543496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0"/>
        <v>0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8923315</v>
      </c>
      <c r="D698" s="217">
        <f>(D615/D612)*AG90</f>
        <v>280274.08996763302</v>
      </c>
      <c r="E698" s="219">
        <f>(E623/E612)*SUM(C698:D698)</f>
        <v>518806.50588758267</v>
      </c>
      <c r="F698" s="219">
        <f>(F624/F612)*AG64</f>
        <v>25245.156710734071</v>
      </c>
      <c r="G698" s="217">
        <f>(G625/G612)*AG91</f>
        <v>65754.773154414856</v>
      </c>
      <c r="H698" s="219">
        <f>(H628/H612)*AG60</f>
        <v>106131.53951246811</v>
      </c>
      <c r="I698" s="217">
        <f>(I629/I612)*AG92</f>
        <v>85028.370371003577</v>
      </c>
      <c r="J698" s="217">
        <f>(J630/J612)*AG93</f>
        <v>59857.069464532913</v>
      </c>
      <c r="K698" s="217">
        <f>(K644/K612)*AG89</f>
        <v>2055304.6912399828</v>
      </c>
      <c r="L698" s="217">
        <f>(L647/L612)*AG94</f>
        <v>431533.71551222116</v>
      </c>
      <c r="M698" s="202">
        <f t="shared" si="0"/>
        <v>3627936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0"/>
        <v>0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0"/>
        <v>0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34075480</v>
      </c>
      <c r="D701" s="217">
        <f>(D615/D612)*AJ90</f>
        <v>2638432.9302670103</v>
      </c>
      <c r="E701" s="219">
        <f>(E623/E612)*SUM(C701:D701)</f>
        <v>2069564.0253621708</v>
      </c>
      <c r="F701" s="219">
        <f>(F624/F612)*AJ64</f>
        <v>52437.002721646786</v>
      </c>
      <c r="G701" s="217">
        <f>(G625/G612)*AJ91</f>
        <v>0</v>
      </c>
      <c r="H701" s="219">
        <f>(H628/H612)*AJ60</f>
        <v>715557.00804909342</v>
      </c>
      <c r="I701" s="217">
        <f>(I629/I612)*AJ92</f>
        <v>939774.80585910834</v>
      </c>
      <c r="J701" s="217">
        <f>(J630/J612)*AJ93</f>
        <v>20591.764051158592</v>
      </c>
      <c r="K701" s="217">
        <f>(K644/K612)*AJ89</f>
        <v>2553839.5585903199</v>
      </c>
      <c r="L701" s="217">
        <f>(L647/L612)*AJ94</f>
        <v>531277.66196729185</v>
      </c>
      <c r="M701" s="202">
        <f t="shared" si="0"/>
        <v>9521475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230143</v>
      </c>
      <c r="D702" s="217">
        <f>(D615/D612)*AK90</f>
        <v>0</v>
      </c>
      <c r="E702" s="219">
        <f>(E623/E612)*SUM(C702:D702)</f>
        <v>12973.165633246002</v>
      </c>
      <c r="F702" s="219">
        <f>(F624/F612)*AK64</f>
        <v>851.34203401514333</v>
      </c>
      <c r="G702" s="217">
        <f>(G625/G612)*AK91</f>
        <v>0</v>
      </c>
      <c r="H702" s="219">
        <f>(H628/H612)*AK60</f>
        <v>0</v>
      </c>
      <c r="I702" s="217">
        <f>(I629/I612)*AK92</f>
        <v>34185.523732255555</v>
      </c>
      <c r="J702" s="217">
        <f>(J630/J612)*AK93</f>
        <v>3550.3641155728442</v>
      </c>
      <c r="K702" s="217">
        <f>(K644/K612)*AK89</f>
        <v>55591.871332007853</v>
      </c>
      <c r="L702" s="217">
        <f>(L647/L612)*AK94</f>
        <v>0</v>
      </c>
      <c r="M702" s="202">
        <f t="shared" si="0"/>
        <v>107152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281706</v>
      </c>
      <c r="D703" s="217">
        <f>(D615/D612)*AL90</f>
        <v>0</v>
      </c>
      <c r="E703" s="219">
        <f>(E623/E612)*SUM(C703:D703)</f>
        <v>15879.773001478205</v>
      </c>
      <c r="F703" s="219">
        <f>(F624/F612)*AL64</f>
        <v>266.48597158291096</v>
      </c>
      <c r="G703" s="217">
        <f>(G625/G612)*AL91</f>
        <v>0</v>
      </c>
      <c r="H703" s="219">
        <f>(H628/H612)*AL60</f>
        <v>2548.0432242033053</v>
      </c>
      <c r="I703" s="217">
        <f>(I629/I612)*AL92</f>
        <v>22754.158418977226</v>
      </c>
      <c r="J703" s="217">
        <f>(J630/J612)*AL93</f>
        <v>0</v>
      </c>
      <c r="K703" s="217">
        <f>(K644/K612)*AL89</f>
        <v>48947.772762127839</v>
      </c>
      <c r="L703" s="217">
        <f>(L647/L612)*AL94</f>
        <v>0</v>
      </c>
      <c r="M703" s="202">
        <f t="shared" si="0"/>
        <v>90396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0"/>
        <v>0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0"/>
        <v>0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1599371</v>
      </c>
      <c r="D706" s="217">
        <f>(D615/D612)*AO90</f>
        <v>219928.2539300283</v>
      </c>
      <c r="E706" s="219">
        <f>(E623/E612)*SUM(C706:D706)</f>
        <v>102553.93628168198</v>
      </c>
      <c r="F706" s="219">
        <f>(F624/F612)*AO64</f>
        <v>3326.2930271923715</v>
      </c>
      <c r="G706" s="217">
        <f>(G625/G612)*AO91</f>
        <v>293742.93858937296</v>
      </c>
      <c r="H706" s="219">
        <f>(H628/H612)*AO60</f>
        <v>26920.630586147967</v>
      </c>
      <c r="I706" s="217">
        <f>(I629/I612)*AO92</f>
        <v>66707.500419565258</v>
      </c>
      <c r="J706" s="217">
        <f>(J630/J612)*AO93</f>
        <v>22890.848724578773</v>
      </c>
      <c r="K706" s="217">
        <f>(K644/K612)*AO89</f>
        <v>437730.37008789083</v>
      </c>
      <c r="L706" s="217">
        <f>(L647/L612)*AO94</f>
        <v>136818.58315629515</v>
      </c>
      <c r="M706" s="202">
        <f t="shared" si="0"/>
        <v>1310619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0"/>
        <v>0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0"/>
        <v>0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3331633</v>
      </c>
      <c r="D709" s="217">
        <f>(D615/D612)*AR90</f>
        <v>75717.457638542706</v>
      </c>
      <c r="E709" s="219">
        <f>(E623/E612)*SUM(C709:D709)</f>
        <v>192072.41522645217</v>
      </c>
      <c r="F709" s="219">
        <f>(F624/F612)*AR64</f>
        <v>9343.7803506943274</v>
      </c>
      <c r="G709" s="217">
        <f>(G625/G612)*AR91</f>
        <v>0</v>
      </c>
      <c r="H709" s="219">
        <f>(H628/H612)*AR60</f>
        <v>77142.931816821816</v>
      </c>
      <c r="I709" s="217">
        <f>(I629/I612)*AR92</f>
        <v>22862.96065242017</v>
      </c>
      <c r="J709" s="217">
        <f>(J630/J612)*AR93</f>
        <v>2839.9434732943691</v>
      </c>
      <c r="K709" s="217">
        <f>(K644/K612)*AR89</f>
        <v>228527.92213070302</v>
      </c>
      <c r="L709" s="217">
        <f>(L647/L612)*AR94</f>
        <v>204004.59991942771</v>
      </c>
      <c r="M709" s="202">
        <f t="shared" si="0"/>
        <v>812512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0"/>
        <v>0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0"/>
        <v>0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0"/>
        <v>0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>
        <f>(G625/G612)*AV91</f>
        <v>0</v>
      </c>
      <c r="H713" s="219">
        <f>(H628/H612)*AV60</f>
        <v>0</v>
      </c>
      <c r="I713" s="217">
        <f>(I629/I612)*AV92</f>
        <v>0</v>
      </c>
      <c r="J713" s="217">
        <f>(J630/J612)*AV93</f>
        <v>0</v>
      </c>
      <c r="K713" s="217">
        <f>(K644/K612)*AV89</f>
        <v>0</v>
      </c>
      <c r="L713" s="217">
        <f>(L647/L612)*AV94</f>
        <v>0</v>
      </c>
      <c r="M713" s="202">
        <f t="shared" si="0"/>
        <v>0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127741441</v>
      </c>
      <c r="D715" s="202">
        <f>SUM(D616:D647)+SUM(D668:D713)</f>
        <v>7736271</v>
      </c>
      <c r="E715" s="202">
        <f>SUM(E624:E647)+SUM(E668:E713)</f>
        <v>6816539.1964206733</v>
      </c>
      <c r="F715" s="202">
        <f>SUM(F625:F648)+SUM(F668:F713)</f>
        <v>1079517.3285976658</v>
      </c>
      <c r="G715" s="202">
        <f>SUM(G626:G647)+SUM(G668:G713)</f>
        <v>1386593.0111906959</v>
      </c>
      <c r="H715" s="202">
        <f>SUM(H629:H647)+SUM(H668:H713)</f>
        <v>2042201.2519549453</v>
      </c>
      <c r="I715" s="202">
        <f>SUM(I630:I647)+SUM(I668:I713)</f>
        <v>2062539.3266105324</v>
      </c>
      <c r="J715" s="202">
        <f>SUM(J631:J647)+SUM(J668:J713)</f>
        <v>333794.22566962126</v>
      </c>
      <c r="K715" s="202">
        <f>SUM(K668:K713)</f>
        <v>17838955.052778669</v>
      </c>
      <c r="L715" s="202">
        <f>SUM(L668:L713)</f>
        <v>2318952.6570177013</v>
      </c>
      <c r="M715" s="202">
        <f>SUM(M668:M713)</f>
        <v>37027303</v>
      </c>
      <c r="N715" s="211" t="s">
        <v>693</v>
      </c>
    </row>
    <row r="716" spans="1:14" s="202" customFormat="1" ht="12.6" customHeight="1" x14ac:dyDescent="0.2">
      <c r="C716" s="214">
        <f>CE85</f>
        <v>127741441</v>
      </c>
      <c r="D716" s="202">
        <f>D615</f>
        <v>7736271</v>
      </c>
      <c r="E716" s="202">
        <f>E623</f>
        <v>6816539.1964206723</v>
      </c>
      <c r="F716" s="202">
        <f>F624</f>
        <v>1079517.3285976658</v>
      </c>
      <c r="G716" s="202">
        <f>G625</f>
        <v>1386593.0111906959</v>
      </c>
      <c r="H716" s="202">
        <f>H628</f>
        <v>2042201.251954945</v>
      </c>
      <c r="I716" s="202">
        <f>I629</f>
        <v>2062539.3266105326</v>
      </c>
      <c r="J716" s="202">
        <f>J630</f>
        <v>333794.2256696212</v>
      </c>
      <c r="K716" s="202">
        <f>K644</f>
        <v>17838955.052778669</v>
      </c>
      <c r="L716" s="202">
        <f>L647</f>
        <v>2318952.6570177013</v>
      </c>
      <c r="M716" s="202">
        <f>C648</f>
        <v>37027302</v>
      </c>
      <c r="N716" s="211" t="s">
        <v>694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A426" r:id="rId4" xr:uid="{00000000-0004-0000-0B00-000003000000}"/>
    <hyperlink ref="B426" r:id="rId5" display="mailto:doh.information@doh.wa.gov" xr:uid="{00000000-0004-0000-0B00-000004000000}"/>
    <hyperlink ref="C426" r:id="rId6" display="mailto:doh.information@doh.wa.gov" xr:uid="{00000000-0004-0000-0B00-000005000000}"/>
    <hyperlink ref="D426" r:id="rId7" display="mailto:doh.information@doh.wa.gov" xr:uid="{00000000-0004-0000-0B00-000006000000}"/>
    <hyperlink ref="E426" r:id="rId8" display="mailto:doh.information@doh.wa.gov" xr:uid="{00000000-0004-0000-0B00-000007000000}"/>
  </hyperlinks>
  <printOptions horizontalCentered="1" gridLines="1" gridLinesSet="0"/>
  <pageMargins left="0.25" right="0.25" top="0.5" bottom="0.5" header="0.5" footer="0.5"/>
  <pageSetup scale="10" orientation="portrait" r:id="rId9"/>
  <headerFooter alignWithMargins="0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1066</v>
      </c>
      <c r="B1" s="11" t="s">
        <v>1067</v>
      </c>
      <c r="C1" s="11" t="s">
        <v>1068</v>
      </c>
      <c r="D1" s="11" t="s">
        <v>1069</v>
      </c>
      <c r="E1" s="11" t="s">
        <v>1070</v>
      </c>
      <c r="F1" s="11" t="s">
        <v>1071</v>
      </c>
      <c r="G1" s="11" t="s">
        <v>1072</v>
      </c>
      <c r="H1" s="11" t="s">
        <v>1073</v>
      </c>
      <c r="I1" s="11" t="s">
        <v>1074</v>
      </c>
      <c r="J1" s="11" t="s">
        <v>1075</v>
      </c>
      <c r="K1" s="11" t="s">
        <v>1076</v>
      </c>
      <c r="L1" s="11" t="s">
        <v>1077</v>
      </c>
      <c r="M1" s="11" t="s">
        <v>1078</v>
      </c>
      <c r="N1" s="11" t="s">
        <v>1079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140</v>
      </c>
      <c r="C2" s="11" t="str">
        <f>SUBSTITUTE(LEFT(data!C98,49),",","")</f>
        <v>Kittitas Valley Healthcare</v>
      </c>
      <c r="D2" s="11" t="str">
        <f>LEFT(data!C99, 49)</f>
        <v>603 South Chestnut Street</v>
      </c>
      <c r="E2" s="11" t="str">
        <f>LEFT(data!C100, 100)</f>
        <v>Ellensburg</v>
      </c>
      <c r="F2" s="11" t="str">
        <f>LEFT(data!C101, 2)</f>
        <v>WA</v>
      </c>
      <c r="G2" s="11" t="str">
        <f>LEFT(data!C102, 100)</f>
        <v>98926</v>
      </c>
      <c r="H2" s="11" t="str">
        <f>LEFT(data!C103, 100)</f>
        <v xml:space="preserve">Kittitas  </v>
      </c>
      <c r="I2" s="11" t="str">
        <f>LEFT(data!C104, 49)</f>
        <v>Jason Adler</v>
      </c>
      <c r="J2" s="11" t="str">
        <f>LEFT(data!C105, 49)</f>
        <v>Jennifer Reed</v>
      </c>
      <c r="K2" s="11" t="str">
        <f>LEFT(data!C107, 49)</f>
        <v>(509) 962-9841</v>
      </c>
      <c r="L2" s="11" t="str">
        <f>LEFT(data!C108, 49)</f>
        <v>(509 962-7351</v>
      </c>
      <c r="M2" s="11" t="str">
        <f>LEFT(data!C109, 49)</f>
        <v>Jeannette Ring</v>
      </c>
      <c r="N2" s="11" t="str">
        <f>LEFT(data!C110, 49)</f>
        <v>jring@dzacpa.com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1080</v>
      </c>
      <c r="B1" s="12" t="s">
        <v>1081</v>
      </c>
      <c r="C1" s="12" t="s">
        <v>1082</v>
      </c>
      <c r="D1" s="12" t="s">
        <v>1083</v>
      </c>
      <c r="E1" s="12" t="s">
        <v>1084</v>
      </c>
      <c r="F1" s="12" t="s">
        <v>1085</v>
      </c>
      <c r="G1" s="12" t="s">
        <v>1086</v>
      </c>
      <c r="H1" s="12" t="s">
        <v>1087</v>
      </c>
      <c r="I1" s="12" t="s">
        <v>1088</v>
      </c>
      <c r="J1" s="12" t="s">
        <v>1089</v>
      </c>
      <c r="K1" s="12" t="s">
        <v>1090</v>
      </c>
      <c r="L1" s="12" t="s">
        <v>1091</v>
      </c>
      <c r="M1" s="12" t="s">
        <v>1092</v>
      </c>
      <c r="N1" s="12" t="s">
        <v>1093</v>
      </c>
      <c r="O1" s="12" t="s">
        <v>1094</v>
      </c>
      <c r="P1" s="12" t="s">
        <v>1095</v>
      </c>
      <c r="Q1" s="12" t="s">
        <v>1096</v>
      </c>
      <c r="R1" s="12" t="s">
        <v>1097</v>
      </c>
      <c r="S1" s="12" t="s">
        <v>1098</v>
      </c>
      <c r="T1" s="12" t="s">
        <v>1099</v>
      </c>
      <c r="U1" s="12" t="s">
        <v>1100</v>
      </c>
      <c r="V1" s="12" t="s">
        <v>1101</v>
      </c>
      <c r="W1" s="12" t="s">
        <v>1102</v>
      </c>
      <c r="X1" s="12" t="s">
        <v>1103</v>
      </c>
      <c r="Y1" s="12" t="s">
        <v>1104</v>
      </c>
      <c r="Z1" s="12" t="s">
        <v>1105</v>
      </c>
      <c r="AA1" s="12" t="s">
        <v>1106</v>
      </c>
      <c r="AB1" s="12" t="s">
        <v>1107</v>
      </c>
      <c r="AC1" s="12" t="s">
        <v>1108</v>
      </c>
      <c r="AD1" s="12" t="s">
        <v>1109</v>
      </c>
      <c r="AE1" s="12" t="s">
        <v>1110</v>
      </c>
      <c r="AF1" s="12" t="s">
        <v>1111</v>
      </c>
      <c r="AG1" s="12" t="s">
        <v>1112</v>
      </c>
      <c r="AH1" s="12" t="s">
        <v>1113</v>
      </c>
      <c r="AI1" s="12" t="s">
        <v>1114</v>
      </c>
      <c r="AJ1" s="12" t="s">
        <v>1115</v>
      </c>
      <c r="AK1" s="12" t="s">
        <v>1116</v>
      </c>
      <c r="AL1" s="12" t="s">
        <v>1117</v>
      </c>
      <c r="AM1" s="12" t="s">
        <v>1118</v>
      </c>
      <c r="AN1" s="12" t="s">
        <v>1119</v>
      </c>
      <c r="AO1" s="12" t="s">
        <v>1120</v>
      </c>
      <c r="AP1" s="12" t="s">
        <v>1121</v>
      </c>
      <c r="AQ1" s="12" t="s">
        <v>1122</v>
      </c>
      <c r="AR1" s="12" t="s">
        <v>1123</v>
      </c>
      <c r="AS1" s="12" t="s">
        <v>1124</v>
      </c>
      <c r="AT1" s="12" t="s">
        <v>1125</v>
      </c>
      <c r="AU1" s="12" t="s">
        <v>1126</v>
      </c>
      <c r="AV1" s="12" t="s">
        <v>1127</v>
      </c>
      <c r="AW1" s="12" t="s">
        <v>1128</v>
      </c>
      <c r="AX1" s="12" t="s">
        <v>1129</v>
      </c>
      <c r="AY1" s="12" t="s">
        <v>1130</v>
      </c>
      <c r="AZ1" s="12" t="s">
        <v>1131</v>
      </c>
      <c r="BA1" s="12" t="s">
        <v>1132</v>
      </c>
      <c r="BB1" s="12" t="s">
        <v>1133</v>
      </c>
      <c r="BC1" s="12" t="s">
        <v>1134</v>
      </c>
      <c r="BD1" s="12" t="s">
        <v>1135</v>
      </c>
      <c r="BE1" s="12" t="s">
        <v>1136</v>
      </c>
      <c r="BF1" s="12" t="s">
        <v>1137</v>
      </c>
      <c r="BG1" s="12" t="s">
        <v>1138</v>
      </c>
      <c r="BH1" s="12" t="s">
        <v>1139</v>
      </c>
      <c r="BI1" s="12" t="s">
        <v>1140</v>
      </c>
      <c r="BJ1" s="12" t="s">
        <v>1141</v>
      </c>
      <c r="BK1" s="12" t="s">
        <v>1142</v>
      </c>
      <c r="BL1" s="12" t="s">
        <v>1143</v>
      </c>
      <c r="BM1" s="12" t="s">
        <v>1144</v>
      </c>
      <c r="BN1" s="12" t="s">
        <v>1145</v>
      </c>
      <c r="BO1" s="12" t="s">
        <v>1146</v>
      </c>
      <c r="BP1" s="12" t="s">
        <v>1147</v>
      </c>
      <c r="BQ1" s="12" t="s">
        <v>1148</v>
      </c>
      <c r="BR1" s="12" t="s">
        <v>1149</v>
      </c>
      <c r="BS1" s="12" t="s">
        <v>1150</v>
      </c>
      <c r="BT1" s="12" t="s">
        <v>1151</v>
      </c>
      <c r="BU1" s="12" t="s">
        <v>1152</v>
      </c>
      <c r="BV1" s="12" t="s">
        <v>1153</v>
      </c>
      <c r="BW1" s="12" t="s">
        <v>1154</v>
      </c>
      <c r="BX1" s="12" t="s">
        <v>1155</v>
      </c>
      <c r="BY1" s="12" t="s">
        <v>1156</v>
      </c>
      <c r="BZ1" s="12" t="s">
        <v>1157</v>
      </c>
      <c r="CA1" s="12" t="s">
        <v>1158</v>
      </c>
      <c r="CB1" s="12" t="s">
        <v>1159</v>
      </c>
      <c r="CC1" s="12" t="s">
        <v>1160</v>
      </c>
      <c r="CD1" s="12" t="s">
        <v>1161</v>
      </c>
      <c r="CE1" s="12" t="s">
        <v>1162</v>
      </c>
      <c r="CF1" s="12" t="s">
        <v>1163</v>
      </c>
    </row>
    <row r="2" spans="1:84" s="169" customFormat="1" ht="12.6" customHeight="1" x14ac:dyDescent="0.25">
      <c r="A2" s="12" t="str">
        <f>RIGHT(data!C97,3)</f>
        <v>140</v>
      </c>
      <c r="B2" s="200" t="str">
        <f>RIGHT(data!C96,4)</f>
        <v>2024</v>
      </c>
      <c r="C2" s="12" t="s">
        <v>1164</v>
      </c>
      <c r="D2" s="199">
        <f>ROUND(N(data!C181),0)</f>
        <v>4323769</v>
      </c>
      <c r="E2" s="199">
        <f>ROUND(N(data!C182),0)</f>
        <v>126087</v>
      </c>
      <c r="F2" s="199">
        <f>ROUND(N(data!C183),0)</f>
        <v>566324</v>
      </c>
      <c r="G2" s="199">
        <f>ROUND(N(data!C184),0)</f>
        <v>6493850</v>
      </c>
      <c r="H2" s="199">
        <f>ROUND(N(data!C185),0)</f>
        <v>57015</v>
      </c>
      <c r="I2" s="199">
        <f>ROUND(N(data!C186),0)</f>
        <v>3608712</v>
      </c>
      <c r="J2" s="199">
        <f>ROUND(N(data!C187)+N(data!C188),0)</f>
        <v>791300</v>
      </c>
      <c r="K2" s="199">
        <f>ROUND(N(data!C191),0)</f>
        <v>7770</v>
      </c>
      <c r="L2" s="199">
        <f>ROUND(N(data!C192),0)</f>
        <v>389999</v>
      </c>
      <c r="M2" s="199">
        <f>ROUND(N(data!C195),0)</f>
        <v>2071034</v>
      </c>
      <c r="N2" s="199">
        <f>ROUND(N(data!C196),0)</f>
        <v>428779</v>
      </c>
      <c r="O2" s="199">
        <f>ROUND(N(data!C199),0)</f>
        <v>1216627</v>
      </c>
      <c r="P2" s="199">
        <f>ROUND(N(data!C200),0)</f>
        <v>0</v>
      </c>
      <c r="Q2" s="199">
        <f>ROUND(N(data!C201),0)</f>
        <v>0</v>
      </c>
      <c r="R2" s="199">
        <f>ROUND(N(data!C204),0)</f>
        <v>0</v>
      </c>
      <c r="S2" s="199">
        <f>ROUND(N(data!C205),0)</f>
        <v>1691532</v>
      </c>
      <c r="T2" s="199">
        <f>ROUND(N(data!B211),0)</f>
        <v>3334338</v>
      </c>
      <c r="U2" s="199">
        <f>ROUND(N(data!C211),0)</f>
        <v>6500000</v>
      </c>
      <c r="V2" s="199">
        <f>ROUND(N(data!D211),0)</f>
        <v>0</v>
      </c>
      <c r="W2" s="199">
        <f>ROUND(N(data!B212),0)</f>
        <v>1052763</v>
      </c>
      <c r="X2" s="199">
        <f>ROUND(N(data!C212),0)</f>
        <v>68466</v>
      </c>
      <c r="Y2" s="199">
        <f>ROUND(N(data!D212),0)</f>
        <v>0</v>
      </c>
      <c r="Z2" s="199">
        <f>ROUND(N(data!B213),0)</f>
        <v>51700441</v>
      </c>
      <c r="AA2" s="199">
        <f>ROUND(N(data!C213),0)</f>
        <v>12793391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9572142</v>
      </c>
      <c r="AG2" s="199">
        <f>ROUND(N(data!C215),0)</f>
        <v>2930676</v>
      </c>
      <c r="AH2" s="199">
        <f>ROUND(N(data!D215),0)</f>
        <v>0</v>
      </c>
      <c r="AI2" s="199">
        <f>ROUND(N(data!B216),0)</f>
        <v>35667233</v>
      </c>
      <c r="AJ2" s="199">
        <f>ROUND(N(data!C216),0)</f>
        <v>5361182</v>
      </c>
      <c r="AK2" s="199">
        <f>ROUND(N(data!D216),0)</f>
        <v>1056732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9680865</v>
      </c>
      <c r="AP2" s="199">
        <f>ROUND(N(data!C218),0)</f>
        <v>0</v>
      </c>
      <c r="AQ2" s="199">
        <f>ROUND(N(data!D218),0)</f>
        <v>127289</v>
      </c>
      <c r="AR2" s="199">
        <f>ROUND(N(data!B219),0)</f>
        <v>16669280</v>
      </c>
      <c r="AS2" s="199">
        <f>ROUND(N(data!C219),0)</f>
        <v>16307369</v>
      </c>
      <c r="AT2" s="199">
        <f>ROUND(N(data!D219),0)</f>
        <v>19891652</v>
      </c>
      <c r="AU2" s="199">
        <v>0</v>
      </c>
      <c r="AV2" s="199">
        <v>0</v>
      </c>
      <c r="AW2" s="199">
        <v>0</v>
      </c>
      <c r="AX2" s="199">
        <f>ROUND(N(data!B225),0)</f>
        <v>268294</v>
      </c>
      <c r="AY2" s="199">
        <f>ROUND(N(data!C225),0)</f>
        <v>89517</v>
      </c>
      <c r="AZ2" s="199">
        <f>ROUND(N(data!D225),0)</f>
        <v>0</v>
      </c>
      <c r="BA2" s="199">
        <f>ROUND(N(data!B226),0)</f>
        <v>24804153</v>
      </c>
      <c r="BB2" s="199">
        <f>ROUND(N(data!C226),0)</f>
        <v>3099774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5104714</v>
      </c>
      <c r="BH2" s="199">
        <f>ROUND(N(data!C228),0)</f>
        <v>597883</v>
      </c>
      <c r="BI2" s="199">
        <f>ROUND(N(data!D228),0)</f>
        <v>0</v>
      </c>
      <c r="BJ2" s="199">
        <f>ROUND(N(data!B229),0)</f>
        <v>27291789</v>
      </c>
      <c r="BK2" s="199">
        <f>ROUND(N(data!C229),0)</f>
        <v>3071619</v>
      </c>
      <c r="BL2" s="199">
        <f>ROUND(N(data!D229),0)</f>
        <v>1044117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1829016</v>
      </c>
      <c r="BQ2" s="199">
        <f>ROUND(N(data!C231),0)</f>
        <v>1539258</v>
      </c>
      <c r="BR2" s="199">
        <f>ROUND(N(data!D231),0)</f>
        <v>113785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51877202</v>
      </c>
      <c r="BW2" s="199">
        <f>ROUND(N(data!C240),0)</f>
        <v>15883274</v>
      </c>
      <c r="BX2" s="199">
        <f>ROUND(N(data!C241),0)</f>
        <v>0</v>
      </c>
      <c r="BY2" s="199">
        <f>ROUND(N(data!C242),0)</f>
        <v>0</v>
      </c>
      <c r="BZ2" s="199">
        <f>ROUND(N(data!C243),0)</f>
        <v>0</v>
      </c>
      <c r="CA2" s="199">
        <f>ROUND(N(data!C244),0)</f>
        <v>41421062</v>
      </c>
      <c r="CB2" s="199">
        <f>ROUND(N(data!C247),0)</f>
        <v>685</v>
      </c>
      <c r="CC2" s="199">
        <f>ROUND(N(data!C249),0)</f>
        <v>256977</v>
      </c>
      <c r="CD2" s="199">
        <f>ROUND(N(data!C250),0)</f>
        <v>2020170</v>
      </c>
      <c r="CE2" s="199">
        <f>ROUND(N(data!C254)+N(data!C255),0)</f>
        <v>0</v>
      </c>
      <c r="CF2" s="199">
        <f>ROUND(N(data!D237),0)</f>
        <v>4712773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1165</v>
      </c>
      <c r="B1" s="12" t="s">
        <v>1166</v>
      </c>
      <c r="C1" s="12" t="s">
        <v>1167</v>
      </c>
      <c r="D1" s="10" t="s">
        <v>1168</v>
      </c>
      <c r="E1" s="10" t="s">
        <v>1169</v>
      </c>
      <c r="F1" s="10" t="s">
        <v>1170</v>
      </c>
      <c r="G1" s="10" t="s">
        <v>1171</v>
      </c>
      <c r="H1" s="10" t="s">
        <v>1172</v>
      </c>
      <c r="I1" s="10" t="s">
        <v>1173</v>
      </c>
      <c r="J1" s="10" t="s">
        <v>1174</v>
      </c>
      <c r="K1" s="10" t="s">
        <v>1175</v>
      </c>
      <c r="L1" s="10" t="s">
        <v>1176</v>
      </c>
      <c r="M1" s="10" t="s">
        <v>1177</v>
      </c>
      <c r="N1" s="10" t="s">
        <v>1178</v>
      </c>
      <c r="O1" s="10" t="s">
        <v>1179</v>
      </c>
      <c r="P1" s="10" t="s">
        <v>1180</v>
      </c>
      <c r="Q1" s="10" t="s">
        <v>1181</v>
      </c>
      <c r="R1" s="10" t="s">
        <v>1182</v>
      </c>
      <c r="S1" s="10" t="s">
        <v>1183</v>
      </c>
      <c r="T1" s="10" t="s">
        <v>1184</v>
      </c>
      <c r="U1" s="10" t="s">
        <v>1185</v>
      </c>
      <c r="V1" s="10" t="s">
        <v>1186</v>
      </c>
      <c r="W1" s="10" t="s">
        <v>1187</v>
      </c>
      <c r="X1" s="10" t="s">
        <v>1188</v>
      </c>
      <c r="Y1" s="10" t="s">
        <v>1189</v>
      </c>
      <c r="Z1" s="10" t="s">
        <v>1190</v>
      </c>
      <c r="AA1" s="10" t="s">
        <v>1191</v>
      </c>
      <c r="AB1" s="10" t="s">
        <v>1192</v>
      </c>
      <c r="AC1" s="10" t="s">
        <v>1193</v>
      </c>
      <c r="AD1" s="10" t="s">
        <v>1194</v>
      </c>
      <c r="AE1" s="10" t="s">
        <v>1195</v>
      </c>
      <c r="AF1" s="10" t="s">
        <v>1196</v>
      </c>
      <c r="AG1" s="10" t="s">
        <v>1197</v>
      </c>
      <c r="AH1" s="10" t="s">
        <v>1198</v>
      </c>
      <c r="AI1" s="10" t="s">
        <v>1199</v>
      </c>
      <c r="AJ1" s="10" t="s">
        <v>1200</v>
      </c>
      <c r="AK1" s="10" t="s">
        <v>1201</v>
      </c>
      <c r="AL1" s="10" t="s">
        <v>1202</v>
      </c>
      <c r="AM1" s="10" t="s">
        <v>1203</v>
      </c>
      <c r="AN1" s="10" t="s">
        <v>1204</v>
      </c>
      <c r="AO1" s="10" t="s">
        <v>1205</v>
      </c>
      <c r="AP1" s="10" t="s">
        <v>1206</v>
      </c>
      <c r="AQ1" s="10" t="s">
        <v>1207</v>
      </c>
      <c r="AR1" s="10" t="s">
        <v>1208</v>
      </c>
      <c r="AS1" s="10" t="s">
        <v>1209</v>
      </c>
      <c r="AT1" s="10" t="s">
        <v>1210</v>
      </c>
      <c r="AU1" s="10" t="s">
        <v>1211</v>
      </c>
      <c r="AV1" s="10" t="s">
        <v>1212</v>
      </c>
      <c r="AW1" s="10" t="s">
        <v>1213</v>
      </c>
      <c r="AX1" s="10" t="s">
        <v>1214</v>
      </c>
      <c r="AY1" s="10" t="s">
        <v>1215</v>
      </c>
      <c r="AZ1" s="10" t="s">
        <v>1216</v>
      </c>
      <c r="BA1" s="10" t="s">
        <v>1217</v>
      </c>
      <c r="BB1" s="10" t="s">
        <v>1218</v>
      </c>
      <c r="BC1" s="10" t="s">
        <v>1219</v>
      </c>
      <c r="BD1" s="10" t="s">
        <v>1220</v>
      </c>
      <c r="BE1" s="10" t="s">
        <v>1221</v>
      </c>
      <c r="BF1" s="10" t="s">
        <v>1222</v>
      </c>
      <c r="BG1" s="10" t="s">
        <v>1223</v>
      </c>
      <c r="BH1" s="10" t="s">
        <v>1224</v>
      </c>
      <c r="BI1" s="10" t="s">
        <v>1225</v>
      </c>
      <c r="BJ1" s="10" t="s">
        <v>1226</v>
      </c>
      <c r="BK1" s="10" t="s">
        <v>1227</v>
      </c>
      <c r="BL1" s="10" t="s">
        <v>1228</v>
      </c>
      <c r="BM1" s="10" t="s">
        <v>1229</v>
      </c>
      <c r="BN1" s="10" t="s">
        <v>1230</v>
      </c>
      <c r="BO1" s="10" t="s">
        <v>1231</v>
      </c>
      <c r="BP1" s="10" t="s">
        <v>1232</v>
      </c>
      <c r="BQ1" s="10" t="s">
        <v>1233</v>
      </c>
      <c r="BR1" s="10" t="s">
        <v>1234</v>
      </c>
      <c r="BS1" s="10" t="s">
        <v>1235</v>
      </c>
    </row>
    <row r="2" spans="1:87" s="169" customFormat="1" ht="12.6" customHeight="1" x14ac:dyDescent="0.25">
      <c r="A2" s="12" t="str">
        <f>RIGHT(data!C97,3)</f>
        <v>140</v>
      </c>
      <c r="B2" s="12" t="str">
        <f>RIGHT(data!C96,4)</f>
        <v>2024</v>
      </c>
      <c r="C2" s="12" t="s">
        <v>1164</v>
      </c>
      <c r="D2" s="198">
        <f>ROUND(N(data!C127),0)</f>
        <v>969</v>
      </c>
      <c r="E2" s="198">
        <f>ROUND(N(data!C128),0)</f>
        <v>18</v>
      </c>
      <c r="F2" s="198">
        <f>ROUND(N(data!C129),0)</f>
        <v>0</v>
      </c>
      <c r="G2" s="198">
        <f>ROUND(N(data!C130),0)</f>
        <v>226</v>
      </c>
      <c r="H2" s="198">
        <f>ROUND(N(data!D127),0)</f>
        <v>3239</v>
      </c>
      <c r="I2" s="198">
        <f>ROUND(N(data!D128),0)</f>
        <v>136</v>
      </c>
      <c r="J2" s="198">
        <f>ROUND(N(data!D129),0)</f>
        <v>0</v>
      </c>
      <c r="K2" s="198">
        <f>ROUND(N(data!D130),0)</f>
        <v>362</v>
      </c>
      <c r="L2" s="198">
        <f>ROUND(N(data!C132),0)</f>
        <v>6</v>
      </c>
      <c r="M2" s="198">
        <f>ROUND(N(data!C133),0)</f>
        <v>0</v>
      </c>
      <c r="N2" s="198">
        <f>ROUND(N(data!C134),0)</f>
        <v>19</v>
      </c>
      <c r="O2" s="198">
        <f>ROUND(N(data!C135),0)</f>
        <v>0</v>
      </c>
      <c r="P2" s="198">
        <f>ROUND(N(data!C136),0)</f>
        <v>0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25</v>
      </c>
      <c r="X2" s="198">
        <f>ROUND(N(data!C145),0)</f>
        <v>6</v>
      </c>
      <c r="Y2" s="198">
        <f>ROUND(N(data!B154),0)</f>
        <v>534</v>
      </c>
      <c r="Z2" s="198">
        <f>ROUND(N(data!B155),0)</f>
        <v>2136</v>
      </c>
      <c r="AA2" s="198">
        <f>ROUND(N(data!B156),0)</f>
        <v>0</v>
      </c>
      <c r="AB2" s="198">
        <f>ROUND(N(data!B157),0)</f>
        <v>14661090</v>
      </c>
      <c r="AC2" s="198">
        <f>ROUND(N(data!B158),0)</f>
        <v>103507076</v>
      </c>
      <c r="AD2" s="198">
        <f>ROUND(N(data!C154),0)</f>
        <v>153</v>
      </c>
      <c r="AE2" s="198">
        <f>ROUND(N(data!C155),0)</f>
        <v>594</v>
      </c>
      <c r="AF2" s="198">
        <f>ROUND(N(data!C156),0)</f>
        <v>0</v>
      </c>
      <c r="AG2" s="198">
        <f>ROUND(N(data!C157),0)</f>
        <v>4913572</v>
      </c>
      <c r="AH2" s="198">
        <f>ROUND(N(data!C158),0)</f>
        <v>38458476</v>
      </c>
      <c r="AI2" s="198">
        <f>ROUND(N(data!D154),0)</f>
        <v>282</v>
      </c>
      <c r="AJ2" s="198">
        <f>ROUND(N(data!D155),0)</f>
        <v>509</v>
      </c>
      <c r="AK2" s="198">
        <f>ROUND(N(data!D156),0)</f>
        <v>0</v>
      </c>
      <c r="AL2" s="198">
        <f>ROUND(N(data!D157),0)</f>
        <v>9245560</v>
      </c>
      <c r="AM2" s="198">
        <f>ROUND(N(data!D158),0)</f>
        <v>85107189</v>
      </c>
      <c r="AN2" s="198">
        <f>ROUND(N(data!B160),0)</f>
        <v>15</v>
      </c>
      <c r="AO2" s="198">
        <f>ROUND(N(data!B161),0)</f>
        <v>118</v>
      </c>
      <c r="AP2" s="198">
        <f>ROUND(N(data!B162),0)</f>
        <v>0</v>
      </c>
      <c r="AQ2" s="198">
        <f>ROUND(N(data!B163),0)</f>
        <v>37119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3</v>
      </c>
      <c r="AY2" s="198">
        <f>ROUND(N(data!D161),0)</f>
        <v>18</v>
      </c>
      <c r="AZ2" s="198">
        <f>ROUND(N(data!D162),0)</f>
        <v>0</v>
      </c>
      <c r="BA2" s="198">
        <f>ROUND(N(data!D163),0)</f>
        <v>27601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11202152</v>
      </c>
      <c r="BS2" s="198">
        <f>ROUND(N(data!C173),0)</f>
        <v>8357587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A2" sqref="A2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1236</v>
      </c>
      <c r="B1" s="12" t="s">
        <v>1237</v>
      </c>
      <c r="C1" s="12" t="s">
        <v>1238</v>
      </c>
      <c r="D1" s="10" t="s">
        <v>1239</v>
      </c>
      <c r="E1" s="10" t="s">
        <v>1240</v>
      </c>
      <c r="F1" s="10" t="s">
        <v>1241</v>
      </c>
      <c r="G1" s="10" t="s">
        <v>1242</v>
      </c>
      <c r="H1" s="10" t="s">
        <v>1243</v>
      </c>
      <c r="I1" s="10" t="s">
        <v>1244</v>
      </c>
      <c r="J1" s="10" t="s">
        <v>1245</v>
      </c>
      <c r="K1" s="10" t="s">
        <v>1246</v>
      </c>
      <c r="L1" s="10" t="s">
        <v>1247</v>
      </c>
      <c r="M1" s="10" t="s">
        <v>1248</v>
      </c>
      <c r="N1" s="10" t="s">
        <v>1249</v>
      </c>
      <c r="O1" s="10" t="s">
        <v>1250</v>
      </c>
      <c r="P1" s="10" t="s">
        <v>1251</v>
      </c>
      <c r="Q1" s="10" t="s">
        <v>1252</v>
      </c>
      <c r="R1" s="10" t="s">
        <v>1253</v>
      </c>
      <c r="S1" s="10" t="s">
        <v>1254</v>
      </c>
      <c r="T1" s="10" t="s">
        <v>1255</v>
      </c>
      <c r="U1" s="10" t="s">
        <v>1256</v>
      </c>
      <c r="V1" s="10" t="s">
        <v>1257</v>
      </c>
      <c r="W1" s="10" t="s">
        <v>1258</v>
      </c>
      <c r="X1" s="10" t="s">
        <v>1259</v>
      </c>
      <c r="Y1" s="10" t="s">
        <v>1260</v>
      </c>
      <c r="Z1" s="10" t="s">
        <v>1261</v>
      </c>
      <c r="AA1" s="10" t="s">
        <v>1262</v>
      </c>
      <c r="AB1" s="10" t="s">
        <v>1263</v>
      </c>
      <c r="AC1" s="10" t="s">
        <v>1264</v>
      </c>
      <c r="AD1" s="10" t="s">
        <v>1265</v>
      </c>
      <c r="AE1" s="10" t="s">
        <v>1266</v>
      </c>
      <c r="AF1" s="10" t="s">
        <v>1267</v>
      </c>
      <c r="AG1" s="10" t="s">
        <v>1268</v>
      </c>
      <c r="AH1" s="10" t="s">
        <v>1269</v>
      </c>
      <c r="AI1" s="10" t="s">
        <v>1270</v>
      </c>
      <c r="AJ1" s="10" t="s">
        <v>1271</v>
      </c>
      <c r="AK1" s="10" t="s">
        <v>1272</v>
      </c>
      <c r="AL1" s="10" t="s">
        <v>1273</v>
      </c>
      <c r="AM1" s="10" t="s">
        <v>1274</v>
      </c>
      <c r="AN1" s="10" t="s">
        <v>1275</v>
      </c>
      <c r="AO1" s="10" t="s">
        <v>1276</v>
      </c>
      <c r="AP1" s="10" t="s">
        <v>1277</v>
      </c>
      <c r="AQ1" s="10" t="s">
        <v>1278</v>
      </c>
      <c r="AR1" s="10" t="s">
        <v>1279</v>
      </c>
      <c r="AS1" s="10" t="s">
        <v>1280</v>
      </c>
      <c r="AT1" s="10" t="s">
        <v>1281</v>
      </c>
      <c r="AU1" s="10" t="s">
        <v>1282</v>
      </c>
      <c r="AV1" s="10" t="s">
        <v>1283</v>
      </c>
      <c r="AW1" s="10" t="s">
        <v>1284</v>
      </c>
      <c r="AX1" s="10" t="s">
        <v>1285</v>
      </c>
      <c r="AY1" s="10" t="s">
        <v>1286</v>
      </c>
      <c r="AZ1" s="10" t="s">
        <v>1287</v>
      </c>
      <c r="BA1" s="10" t="s">
        <v>1288</v>
      </c>
      <c r="BB1" s="10" t="s">
        <v>1289</v>
      </c>
      <c r="BC1" s="10" t="s">
        <v>1290</v>
      </c>
      <c r="BD1" s="10" t="s">
        <v>1291</v>
      </c>
      <c r="BE1" s="10" t="s">
        <v>1292</v>
      </c>
      <c r="BF1" s="10" t="s">
        <v>1293</v>
      </c>
      <c r="BG1" s="10" t="s">
        <v>1294</v>
      </c>
      <c r="BH1" s="10" t="s">
        <v>1295</v>
      </c>
      <c r="BI1" s="10" t="s">
        <v>1296</v>
      </c>
      <c r="BJ1" s="10" t="s">
        <v>1297</v>
      </c>
      <c r="BK1" s="10" t="s">
        <v>1298</v>
      </c>
      <c r="BL1" s="10" t="s">
        <v>1299</v>
      </c>
      <c r="BM1" s="10" t="s">
        <v>1300</v>
      </c>
      <c r="BN1" s="10" t="s">
        <v>1301</v>
      </c>
      <c r="BO1" s="10" t="s">
        <v>1302</v>
      </c>
      <c r="BP1" s="10" t="s">
        <v>1303</v>
      </c>
      <c r="BQ1" s="10" t="s">
        <v>1304</v>
      </c>
      <c r="BR1" s="10" t="s">
        <v>1305</v>
      </c>
      <c r="BS1" s="10" t="s">
        <v>1306</v>
      </c>
      <c r="BT1" s="10" t="s">
        <v>1307</v>
      </c>
      <c r="BU1" s="10" t="s">
        <v>1308</v>
      </c>
      <c r="BV1" s="10" t="s">
        <v>1309</v>
      </c>
      <c r="BW1" s="10" t="s">
        <v>1310</v>
      </c>
      <c r="BX1" s="10" t="s">
        <v>1311</v>
      </c>
      <c r="BY1" s="10" t="s">
        <v>1312</v>
      </c>
      <c r="BZ1" s="10" t="s">
        <v>1313</v>
      </c>
      <c r="CA1" s="10" t="s">
        <v>1314</v>
      </c>
      <c r="CB1" s="10" t="s">
        <v>1315</v>
      </c>
      <c r="CC1" s="10" t="s">
        <v>1316</v>
      </c>
      <c r="CD1" s="10" t="s">
        <v>1317</v>
      </c>
      <c r="CE1" s="10" t="s">
        <v>1318</v>
      </c>
      <c r="CF1" s="10" t="s">
        <v>1319</v>
      </c>
      <c r="CG1" s="10" t="s">
        <v>1320</v>
      </c>
      <c r="CH1" s="10" t="s">
        <v>1321</v>
      </c>
      <c r="CI1" s="10" t="s">
        <v>1322</v>
      </c>
      <c r="CJ1" s="10" t="s">
        <v>1323</v>
      </c>
      <c r="CK1" s="10" t="s">
        <v>1324</v>
      </c>
      <c r="CL1" s="10" t="s">
        <v>1325</v>
      </c>
      <c r="CM1" s="10" t="s">
        <v>1326</v>
      </c>
      <c r="CN1" s="10" t="s">
        <v>1327</v>
      </c>
      <c r="CO1" s="10" t="s">
        <v>1328</v>
      </c>
      <c r="CP1" s="10" t="s">
        <v>1329</v>
      </c>
      <c r="CQ1" s="197" t="s">
        <v>1330</v>
      </c>
      <c r="CR1" s="197" t="s">
        <v>1331</v>
      </c>
      <c r="CS1" s="197" t="s">
        <v>1332</v>
      </c>
      <c r="CT1" s="197" t="s">
        <v>1333</v>
      </c>
      <c r="CU1" s="197" t="s">
        <v>1334</v>
      </c>
      <c r="CV1" s="197" t="s">
        <v>1335</v>
      </c>
      <c r="CW1" s="197" t="s">
        <v>1336</v>
      </c>
      <c r="CX1" s="197" t="s">
        <v>1337</v>
      </c>
      <c r="CY1" s="197" t="s">
        <v>1338</v>
      </c>
      <c r="CZ1" s="197" t="s">
        <v>1339</v>
      </c>
      <c r="DA1" s="197" t="s">
        <v>1340</v>
      </c>
      <c r="DB1" s="197" t="s">
        <v>1341</v>
      </c>
      <c r="DC1" s="197" t="s">
        <v>1342</v>
      </c>
      <c r="DD1" s="197" t="s">
        <v>1343</v>
      </c>
      <c r="DE1" s="10" t="s">
        <v>1344</v>
      </c>
      <c r="DF1" s="10" t="s">
        <v>1345</v>
      </c>
      <c r="DG1" s="10" t="s">
        <v>1346</v>
      </c>
      <c r="DH1" s="10" t="s">
        <v>1347</v>
      </c>
    </row>
    <row r="2" spans="1:112" s="169" customFormat="1" ht="12.6" customHeight="1" x14ac:dyDescent="0.25">
      <c r="A2" s="199" t="str">
        <f>RIGHT(data!C97,3)</f>
        <v>140</v>
      </c>
      <c r="B2" s="200" t="str">
        <f>RIGHT(data!C96,4)</f>
        <v>2024</v>
      </c>
      <c r="C2" s="12" t="s">
        <v>1164</v>
      </c>
      <c r="D2" s="198">
        <f>ROUND(N(data!C266),0)</f>
        <v>16649664</v>
      </c>
      <c r="E2" s="198">
        <f>ROUND(N(data!C267),0)</f>
        <v>0</v>
      </c>
      <c r="F2" s="198">
        <f>ROUND(N(data!C268),0)</f>
        <v>15834125</v>
      </c>
      <c r="G2" s="198">
        <f>ROUND(N(data!C269),0)</f>
        <v>0</v>
      </c>
      <c r="H2" s="198">
        <f>ROUND(N(data!C270),0)</f>
        <v>1265794</v>
      </c>
      <c r="I2" s="198">
        <f>ROUND(N(data!C271),0)</f>
        <v>823712</v>
      </c>
      <c r="J2" s="198">
        <f>ROUND(N(data!C272),0)</f>
        <v>1036828</v>
      </c>
      <c r="K2" s="198">
        <f>ROUND(N(data!C273),0)</f>
        <v>2985308</v>
      </c>
      <c r="L2" s="198">
        <f>ROUND(N(data!C274),0)</f>
        <v>1635726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9834338</v>
      </c>
      <c r="R2" s="198">
        <f>ROUND(N(data!C284),0)</f>
        <v>1121229</v>
      </c>
      <c r="S2" s="198">
        <f>ROUND(N(data!C285),0)</f>
        <v>64493832</v>
      </c>
      <c r="T2" s="198">
        <f>ROUND(N(data!C286),0)</f>
        <v>0</v>
      </c>
      <c r="U2" s="198">
        <f>ROUND(N(data!C287),0)</f>
        <v>12502818</v>
      </c>
      <c r="V2" s="198">
        <f>ROUND(N(data!C288),0)</f>
        <v>39971683</v>
      </c>
      <c r="W2" s="198">
        <f>ROUND(N(data!C289),0)</f>
        <v>9553576</v>
      </c>
      <c r="X2" s="198">
        <f>ROUND(N(data!C290),0)</f>
        <v>13084997</v>
      </c>
      <c r="Y2" s="198">
        <f>ROUND(N(data!C291),0)</f>
        <v>0</v>
      </c>
      <c r="Z2" s="198">
        <f>ROUND(N(data!C292),0)</f>
        <v>66538115</v>
      </c>
      <c r="AA2" s="198">
        <f>ROUND(N(data!C295),0)</f>
        <v>43739517</v>
      </c>
      <c r="AB2" s="198">
        <f>ROUND(N(data!C296),0)</f>
        <v>0</v>
      </c>
      <c r="AC2" s="198">
        <f>ROUND(N(data!C297),0)</f>
        <v>0</v>
      </c>
      <c r="AD2" s="198">
        <f>ROUND(N(data!C298),0)</f>
        <v>0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200867</v>
      </c>
      <c r="AI2" s="198">
        <f>ROUND(N(data!C314),0)</f>
        <v>0</v>
      </c>
      <c r="AJ2" s="198">
        <f>ROUND(N(data!C315),0)</f>
        <v>3208936</v>
      </c>
      <c r="AK2" s="198">
        <f>ROUND(N(data!C316),0)</f>
        <v>9540829</v>
      </c>
      <c r="AL2" s="198">
        <f>ROUND(N(data!C317),0)</f>
        <v>293590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65000</v>
      </c>
      <c r="AR2" s="198">
        <f>ROUND(N(data!C323),0)</f>
        <v>3803677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4118222</v>
      </c>
      <c r="AY2" s="198">
        <f>ROUND(N(data!C334),0)</f>
        <v>2884400</v>
      </c>
      <c r="AZ2" s="198">
        <f>ROUND(N(data!C335),0)</f>
        <v>39975946</v>
      </c>
      <c r="BA2" s="198">
        <f>ROUND(N(data!C336),0)</f>
        <v>0</v>
      </c>
      <c r="BB2" s="198">
        <f>ROUND(N(data!C337),0)</f>
        <v>0</v>
      </c>
      <c r="BC2" s="198">
        <f>ROUND(N(data!C338),0)</f>
        <v>4528712</v>
      </c>
      <c r="BD2" s="198">
        <f>ROUND(N(data!C339),0)</f>
        <v>0</v>
      </c>
      <c r="BE2" s="198">
        <f>ROUND(N(data!C343),0)</f>
        <v>103580264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636.54</v>
      </c>
      <c r="BL2" s="198">
        <f>ROUND(N(data!C358),0)</f>
        <v>28884941</v>
      </c>
      <c r="BM2" s="198">
        <f>ROUND(N(data!C359),0)</f>
        <v>227072741</v>
      </c>
      <c r="BN2" s="198">
        <f>ROUND(N(data!C363),0)</f>
        <v>109181537</v>
      </c>
      <c r="BO2" s="198">
        <f>ROUND(N(data!C364),0)</f>
        <v>2277147</v>
      </c>
      <c r="BP2" s="198">
        <f>ROUND(N(data!C365),0)</f>
        <v>0</v>
      </c>
      <c r="BQ2" s="198">
        <f>ROUND(N(data!D381),0)</f>
        <v>2475865</v>
      </c>
      <c r="BR2" s="198">
        <f>ROUND(N(data!C370),0)</f>
        <v>471543</v>
      </c>
      <c r="BS2" s="198">
        <f>ROUND(N(data!C371),0)</f>
        <v>450108</v>
      </c>
      <c r="BT2" s="198">
        <f>ROUND(N(data!C372),0)</f>
        <v>0</v>
      </c>
      <c r="BU2" s="198">
        <f>ROUND(N(data!C373),0)</f>
        <v>10566</v>
      </c>
      <c r="BV2" s="198">
        <f>ROUND(N(data!C374),0)</f>
        <v>0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185530</v>
      </c>
      <c r="CA2" s="198">
        <f>ROUND(N(data!C379),0)</f>
        <v>487850</v>
      </c>
      <c r="CB2" s="198">
        <f>ROUND(N(data!C380),0)</f>
        <v>870268</v>
      </c>
      <c r="CC2" s="198">
        <f>ROUND(N(data!C382),0)</f>
        <v>0</v>
      </c>
      <c r="CD2" s="198">
        <f>ROUND(N(data!C389),0)</f>
        <v>63318850</v>
      </c>
      <c r="CE2" s="198">
        <f>ROUND(N(data!C390),0)</f>
        <v>15967057</v>
      </c>
      <c r="CF2" s="198">
        <f>ROUND(N(data!C391),0)</f>
        <v>7582569</v>
      </c>
      <c r="CG2" s="198">
        <f>ROUND(N(data!C392),0)</f>
        <v>14763806</v>
      </c>
      <c r="CH2" s="198">
        <f>ROUND(N(data!C393),0)</f>
        <v>1447162</v>
      </c>
      <c r="CI2" s="198">
        <f>ROUND(N(data!C394),0)</f>
        <v>14361366</v>
      </c>
      <c r="CJ2" s="198">
        <f>ROUND(N(data!C395),0)</f>
        <v>8398051</v>
      </c>
      <c r="CK2" s="198">
        <f>ROUND(N(data!C396),0)</f>
        <v>397769</v>
      </c>
      <c r="CL2" s="198">
        <f>ROUND(N(data!C397),0)</f>
        <v>2499813</v>
      </c>
      <c r="CM2" s="198">
        <f>ROUND(N(data!C398),0)</f>
        <v>1216627</v>
      </c>
      <c r="CN2" s="198">
        <f>ROUND(N(data!C399),0)</f>
        <v>1691532</v>
      </c>
      <c r="CO2" s="198">
        <f>ROUND(N(data!C362),0)</f>
        <v>4712773</v>
      </c>
      <c r="CP2" s="198">
        <f>ROUND(N(data!D415),0)</f>
        <v>5504922</v>
      </c>
      <c r="CQ2" s="52">
        <f>ROUND(N(data!C401),0)</f>
        <v>0</v>
      </c>
      <c r="CR2" s="52">
        <f>ROUND(N(data!C402),0)</f>
        <v>0</v>
      </c>
      <c r="CS2" s="52">
        <f>ROUND(N(data!C403),0)</f>
        <v>0</v>
      </c>
      <c r="CT2" s="52">
        <f>ROUND(N(data!C404),0)</f>
        <v>0</v>
      </c>
      <c r="CU2" s="52">
        <f>ROUND(N(data!C405),0)</f>
        <v>0</v>
      </c>
      <c r="CV2" s="52">
        <f>ROUND(N(data!C406),0)</f>
        <v>0</v>
      </c>
      <c r="CW2" s="52">
        <f>ROUND(N(data!C407),0)</f>
        <v>0</v>
      </c>
      <c r="CX2" s="52">
        <f>ROUND(N(data!C408),0)</f>
        <v>2680672</v>
      </c>
      <c r="CY2" s="52">
        <f>ROUND(N(data!C409),0)</f>
        <v>1209166</v>
      </c>
      <c r="CZ2" s="52">
        <f>ROUND(N(data!C410),0)</f>
        <v>298698</v>
      </c>
      <c r="DA2" s="52">
        <f>ROUND(N(data!C411),0)</f>
        <v>470218</v>
      </c>
      <c r="DB2" s="52">
        <f>ROUND(N(data!C412),0)</f>
        <v>0</v>
      </c>
      <c r="DC2" s="52">
        <f>ROUND(N(data!C413),0)</f>
        <v>0</v>
      </c>
      <c r="DD2" s="52">
        <f>ROUND(N(data!C414),0)</f>
        <v>846168</v>
      </c>
      <c r="DE2" s="52">
        <f>ROUND(N(data!C419),0)</f>
        <v>0</v>
      </c>
      <c r="DF2" s="198">
        <f>ROUND(N(data!D420),0)</f>
        <v>2176581</v>
      </c>
      <c r="DG2" s="198">
        <f>ROUND(N(data!C422),0)</f>
        <v>0</v>
      </c>
      <c r="DH2" s="198">
        <f>ROUND(N(data!C423),0)</f>
        <v>0</v>
      </c>
    </row>
  </sheetData>
  <sheetProtection algorithmName="SHA-512" hashValue="fJG14kARjsG5jRJeEvtXUfbu7QovXS6W4+UIzylGizqWb7HwREc6KQmyj8EuDIrLpVJrRUXOQx5PH/8N2LQQrA==" saltValue="PErgmz8rbXe1pivkFQNanw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1348</v>
      </c>
      <c r="B1" s="12" t="s">
        <v>1349</v>
      </c>
      <c r="C1" s="10" t="s">
        <v>1350</v>
      </c>
      <c r="D1" s="12" t="s">
        <v>1351</v>
      </c>
      <c r="E1" s="10" t="s">
        <v>1352</v>
      </c>
      <c r="F1" s="10" t="s">
        <v>1353</v>
      </c>
      <c r="G1" s="10" t="s">
        <v>1354</v>
      </c>
      <c r="H1" s="10" t="s">
        <v>1355</v>
      </c>
      <c r="I1" s="10" t="s">
        <v>1356</v>
      </c>
      <c r="J1" s="10" t="s">
        <v>1357</v>
      </c>
      <c r="K1" s="10" t="s">
        <v>1358</v>
      </c>
      <c r="L1" s="10" t="s">
        <v>1359</v>
      </c>
      <c r="M1" s="10" t="s">
        <v>1360</v>
      </c>
      <c r="N1" s="10" t="s">
        <v>1361</v>
      </c>
      <c r="O1" s="10" t="s">
        <v>1362</v>
      </c>
      <c r="P1" s="10" t="s">
        <v>1330</v>
      </c>
      <c r="Q1" s="10" t="s">
        <v>1331</v>
      </c>
      <c r="R1" s="10" t="s">
        <v>1332</v>
      </c>
      <c r="S1" s="10" t="s">
        <v>1333</v>
      </c>
      <c r="T1" s="10" t="s">
        <v>1334</v>
      </c>
      <c r="U1" s="10" t="s">
        <v>1335</v>
      </c>
      <c r="V1" s="10" t="s">
        <v>1336</v>
      </c>
      <c r="W1" s="10" t="s">
        <v>1337</v>
      </c>
      <c r="X1" s="10" t="s">
        <v>1338</v>
      </c>
      <c r="Y1" s="10" t="s">
        <v>1339</v>
      </c>
      <c r="Z1" s="10" t="s">
        <v>1340</v>
      </c>
      <c r="AA1" s="10" t="s">
        <v>1341</v>
      </c>
      <c r="AB1" s="10" t="s">
        <v>1342</v>
      </c>
      <c r="AC1" s="10" t="s">
        <v>1343</v>
      </c>
      <c r="AD1" s="10" t="s">
        <v>1363</v>
      </c>
      <c r="AE1" s="10" t="s">
        <v>1364</v>
      </c>
      <c r="AF1" s="10" t="s">
        <v>1365</v>
      </c>
      <c r="AG1" s="10" t="s">
        <v>1366</v>
      </c>
      <c r="AH1" s="10" t="s">
        <v>1367</v>
      </c>
      <c r="AI1" s="10" t="s">
        <v>1368</v>
      </c>
      <c r="AJ1" s="10" t="s">
        <v>1369</v>
      </c>
      <c r="AK1" s="10" t="s">
        <v>1370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140</v>
      </c>
      <c r="B2" s="200" t="str">
        <f>RIGHT(data!$C$96,4)</f>
        <v>2024</v>
      </c>
      <c r="C2" s="12" t="str">
        <f>data!C$55</f>
        <v>6010</v>
      </c>
      <c r="D2" s="12" t="s">
        <v>1164</v>
      </c>
      <c r="E2" s="198">
        <f>ROUND(N(data!C59), 0)</f>
        <v>454</v>
      </c>
      <c r="F2" s="271">
        <f>ROUND(N(data!C60), 2)</f>
        <v>15.68</v>
      </c>
      <c r="G2" s="198">
        <f>ROUND(N(data!C61), 0)</f>
        <v>1669038</v>
      </c>
      <c r="H2" s="198">
        <f>ROUND(N(data!C62), 0)</f>
        <v>420880</v>
      </c>
      <c r="I2" s="198">
        <f>ROUND(N(data!C63), 0)</f>
        <v>30755</v>
      </c>
      <c r="J2" s="198">
        <f>ROUND(N(data!C64), 0)</f>
        <v>102120</v>
      </c>
      <c r="K2" s="198">
        <f>ROUND(N(data!C65), 0)</f>
        <v>0</v>
      </c>
      <c r="L2" s="198">
        <f>ROUND(N(data!C66), 0)</f>
        <v>336558</v>
      </c>
      <c r="M2" s="198">
        <f>ROUND(N(data!C67), 0)</f>
        <v>161432</v>
      </c>
      <c r="N2" s="198">
        <f>ROUND(N(data!C68), 0)</f>
        <v>0</v>
      </c>
      <c r="O2" s="198">
        <f>ROUND(N(data!C69), 0)</f>
        <v>397871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368808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29063</v>
      </c>
      <c r="AD2" s="198">
        <f>ROUND(N(data!C84), 0)</f>
        <v>0</v>
      </c>
      <c r="AE2" s="198">
        <f>ROUND(N(data!C89), 0)</f>
        <v>1622340</v>
      </c>
      <c r="AF2" s="198">
        <f>ROUND(N(data!C87), 0)</f>
        <v>1622340</v>
      </c>
      <c r="AG2" s="198">
        <f>ROUND(N(data!C90), 0)</f>
        <v>2897</v>
      </c>
      <c r="AH2" s="198">
        <f>ROUND(N(data!C91), 0)</f>
        <v>2329</v>
      </c>
      <c r="AI2" s="198">
        <f>ROUND(N(data!C92), 0)</f>
        <v>2239</v>
      </c>
      <c r="AJ2" s="198">
        <f>ROUND(N(data!C93), 0)</f>
        <v>22773</v>
      </c>
      <c r="AK2" s="271">
        <f>ROUND(N(data!C94), 2)</f>
        <v>15.64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140</v>
      </c>
      <c r="B3" s="200" t="str">
        <f>RIGHT(data!$C$96,4)</f>
        <v>2024</v>
      </c>
      <c r="C3" s="12" t="str">
        <f>data!D$55</f>
        <v>6030</v>
      </c>
      <c r="D3" s="12" t="s">
        <v>1164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140</v>
      </c>
      <c r="B4" s="200" t="str">
        <f>RIGHT(data!$C$96,4)</f>
        <v>2024</v>
      </c>
      <c r="C4" s="12" t="str">
        <f>data!E$55</f>
        <v>6070</v>
      </c>
      <c r="D4" s="12" t="s">
        <v>1164</v>
      </c>
      <c r="E4" s="198">
        <f>ROUND(N(data!E59), 0)</f>
        <v>2785</v>
      </c>
      <c r="F4" s="271">
        <f>ROUND(N(data!E60), 2)</f>
        <v>15.74</v>
      </c>
      <c r="G4" s="198">
        <f>ROUND(N(data!E61), 0)</f>
        <v>1509727</v>
      </c>
      <c r="H4" s="198">
        <f>ROUND(N(data!E62), 0)</f>
        <v>380706</v>
      </c>
      <c r="I4" s="198">
        <f>ROUND(N(data!E63), 0)</f>
        <v>598272</v>
      </c>
      <c r="J4" s="198">
        <f>ROUND(N(data!E64), 0)</f>
        <v>129964</v>
      </c>
      <c r="K4" s="198">
        <f>ROUND(N(data!E65), 0)</f>
        <v>0</v>
      </c>
      <c r="L4" s="198">
        <f>ROUND(N(data!E66), 0)</f>
        <v>625268</v>
      </c>
      <c r="M4" s="198">
        <f>ROUND(N(data!E67), 0)</f>
        <v>465240</v>
      </c>
      <c r="N4" s="198">
        <f>ROUND(N(data!E68), 0)</f>
        <v>0</v>
      </c>
      <c r="O4" s="198">
        <f>ROUND(N(data!E69), 0)</f>
        <v>65407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23873</v>
      </c>
      <c r="X4" s="198">
        <f>ROUND(N(data!E78), 0)</f>
        <v>0</v>
      </c>
      <c r="Y4" s="198">
        <f>ROUND(N(data!E79), 0)</f>
        <v>0</v>
      </c>
      <c r="Z4" s="198">
        <f>ROUND(N(data!E80), 0)</f>
        <v>0</v>
      </c>
      <c r="AA4" s="198">
        <f>ROUND(N(data!E81), 0)</f>
        <v>0</v>
      </c>
      <c r="AB4" s="198">
        <f>ROUND(N(data!E82), 0)</f>
        <v>0</v>
      </c>
      <c r="AC4" s="198">
        <f>ROUND(N(data!E83), 0)</f>
        <v>41534</v>
      </c>
      <c r="AD4" s="198">
        <f>ROUND(N(data!E84), 0)</f>
        <v>1090</v>
      </c>
      <c r="AE4" s="198">
        <f>ROUND(N(data!E89), 0)</f>
        <v>6809127</v>
      </c>
      <c r="AF4" s="198">
        <f>ROUND(N(data!E87), 0)</f>
        <v>6385254</v>
      </c>
      <c r="AG4" s="198">
        <f>ROUND(N(data!E90), 0)</f>
        <v>8349</v>
      </c>
      <c r="AH4" s="198">
        <f>ROUND(N(data!E91), 0)</f>
        <v>6521</v>
      </c>
      <c r="AI4" s="198">
        <f>ROUND(N(data!E92), 0)</f>
        <v>6457</v>
      </c>
      <c r="AJ4" s="198">
        <f>ROUND(N(data!E93), 0)</f>
        <v>62473</v>
      </c>
      <c r="AK4" s="271">
        <f>ROUND(N(data!E94), 2)</f>
        <v>15.3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140</v>
      </c>
      <c r="B5" s="200" t="str">
        <f>RIGHT(data!$C$96,4)</f>
        <v>2024</v>
      </c>
      <c r="C5" s="12" t="str">
        <f>data!F$55</f>
        <v>6100</v>
      </c>
      <c r="D5" s="12" t="s">
        <v>1164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140</v>
      </c>
      <c r="B6" s="200" t="str">
        <f>RIGHT(data!$C$96,4)</f>
        <v>2024</v>
      </c>
      <c r="C6" s="12" t="str">
        <f>data!G$55</f>
        <v>6120</v>
      </c>
      <c r="D6" s="12" t="s">
        <v>1164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140</v>
      </c>
      <c r="B7" s="200" t="str">
        <f>RIGHT(data!$C$96,4)</f>
        <v>2024</v>
      </c>
      <c r="C7" s="12" t="str">
        <f>data!H$55</f>
        <v>6140</v>
      </c>
      <c r="D7" s="12" t="s">
        <v>1164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140</v>
      </c>
      <c r="B8" s="200" t="str">
        <f>RIGHT(data!$C$96,4)</f>
        <v>2024</v>
      </c>
      <c r="C8" s="12" t="str">
        <f>data!I$55</f>
        <v>6150</v>
      </c>
      <c r="D8" s="12" t="s">
        <v>1164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140</v>
      </c>
      <c r="B9" s="200" t="str">
        <f>RIGHT(data!$C$96,4)</f>
        <v>2024</v>
      </c>
      <c r="C9" s="12" t="str">
        <f>data!J$55</f>
        <v>6170</v>
      </c>
      <c r="D9" s="12" t="s">
        <v>1164</v>
      </c>
      <c r="E9" s="198">
        <f>ROUND(N(data!J59), 0)</f>
        <v>362</v>
      </c>
      <c r="F9" s="271">
        <f>ROUND(N(data!J60), 2)</f>
        <v>9.2200000000000006</v>
      </c>
      <c r="G9" s="198">
        <f>ROUND(N(data!J61), 0)</f>
        <v>1077009</v>
      </c>
      <c r="H9" s="198">
        <f>ROUND(N(data!J62), 0)</f>
        <v>271588</v>
      </c>
      <c r="I9" s="198">
        <f>ROUND(N(data!J63), 0)</f>
        <v>0</v>
      </c>
      <c r="J9" s="198">
        <f>ROUND(N(data!J64), 0)</f>
        <v>86559</v>
      </c>
      <c r="K9" s="198">
        <f>ROUND(N(data!J65), 0)</f>
        <v>0</v>
      </c>
      <c r="L9" s="198">
        <f>ROUND(N(data!J66), 0)</f>
        <v>224958</v>
      </c>
      <c r="M9" s="198">
        <f>ROUND(N(data!J67), 0)</f>
        <v>14042</v>
      </c>
      <c r="N9" s="198">
        <f>ROUND(N(data!J68), 0)</f>
        <v>0</v>
      </c>
      <c r="O9" s="198">
        <f>ROUND(N(data!J69), 0)</f>
        <v>8592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8592</v>
      </c>
      <c r="AD9" s="198">
        <f>ROUND(N(data!J84), 0)</f>
        <v>0</v>
      </c>
      <c r="AE9" s="198">
        <f>ROUND(N(data!J89), 0)</f>
        <v>647775</v>
      </c>
      <c r="AF9" s="198">
        <f>ROUND(N(data!J87), 0)</f>
        <v>647775</v>
      </c>
      <c r="AG9" s="198">
        <f>ROUND(N(data!J90), 0)</f>
        <v>252</v>
      </c>
      <c r="AH9" s="198">
        <f>ROUND(N(data!J91), 0)</f>
        <v>0</v>
      </c>
      <c r="AI9" s="198">
        <f>ROUND(N(data!J92), 0)</f>
        <v>197</v>
      </c>
      <c r="AJ9" s="198">
        <f>ROUND(N(data!J93), 0)</f>
        <v>5563</v>
      </c>
      <c r="AK9" s="271">
        <f>ROUND(N(data!J94), 2)</f>
        <v>8.44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140</v>
      </c>
      <c r="B10" s="200" t="str">
        <f>RIGHT(data!$C$96,4)</f>
        <v>2024</v>
      </c>
      <c r="C10" s="12" t="str">
        <f>data!K$55</f>
        <v>6200</v>
      </c>
      <c r="D10" s="12" t="s">
        <v>1164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140</v>
      </c>
      <c r="B11" s="200" t="str">
        <f>RIGHT(data!$C$96,4)</f>
        <v>2024</v>
      </c>
      <c r="C11" s="12" t="str">
        <f>data!L$55</f>
        <v>6210</v>
      </c>
      <c r="D11" s="12" t="s">
        <v>1164</v>
      </c>
      <c r="E11" s="198">
        <f>ROUND(N(data!L59), 0)</f>
        <v>136</v>
      </c>
      <c r="F11" s="271">
        <f>ROUND(N(data!L60), 2)</f>
        <v>0.77</v>
      </c>
      <c r="G11" s="198">
        <f>ROUND(N(data!L61), 0)</f>
        <v>73725</v>
      </c>
      <c r="H11" s="198">
        <f>ROUND(N(data!L62), 0)</f>
        <v>18591</v>
      </c>
      <c r="I11" s="198">
        <f>ROUND(N(data!L63), 0)</f>
        <v>29215</v>
      </c>
      <c r="J11" s="198">
        <f>ROUND(N(data!L64), 0)</f>
        <v>6347</v>
      </c>
      <c r="K11" s="198">
        <f>ROUND(N(data!L65), 0)</f>
        <v>0</v>
      </c>
      <c r="L11" s="198">
        <f>ROUND(N(data!L66), 0)</f>
        <v>30534</v>
      </c>
      <c r="M11" s="198">
        <f>ROUND(N(data!L67), 0)</f>
        <v>22735</v>
      </c>
      <c r="N11" s="198">
        <f>ROUND(N(data!L68), 0)</f>
        <v>0</v>
      </c>
      <c r="O11" s="198">
        <f>ROUND(N(data!L69), 0)</f>
        <v>2028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2028</v>
      </c>
      <c r="AD11" s="198">
        <f>ROUND(N(data!L84), 0)</f>
        <v>0</v>
      </c>
      <c r="AE11" s="198">
        <f>ROUND(N(data!L89), 0)</f>
        <v>332510</v>
      </c>
      <c r="AF11" s="198">
        <f>ROUND(N(data!L87), 0)</f>
        <v>311811</v>
      </c>
      <c r="AG11" s="198">
        <f>ROUND(N(data!L90), 0)</f>
        <v>408</v>
      </c>
      <c r="AH11" s="198">
        <f>ROUND(N(data!L91), 0)</f>
        <v>318</v>
      </c>
      <c r="AI11" s="198">
        <f>ROUND(N(data!L92), 0)</f>
        <v>315</v>
      </c>
      <c r="AJ11" s="198">
        <f>ROUND(N(data!L93), 0)</f>
        <v>3051</v>
      </c>
      <c r="AK11" s="271">
        <f>ROUND(N(data!L94), 2)</f>
        <v>0.75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140</v>
      </c>
      <c r="B12" s="200" t="str">
        <f>RIGHT(data!$C$96,4)</f>
        <v>2024</v>
      </c>
      <c r="C12" s="12" t="str">
        <f>data!M$55</f>
        <v>6330</v>
      </c>
      <c r="D12" s="12" t="s">
        <v>1164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140</v>
      </c>
      <c r="B13" s="200" t="str">
        <f>RIGHT(data!$C$96,4)</f>
        <v>2024</v>
      </c>
      <c r="C13" s="12" t="str">
        <f>data!N$55</f>
        <v>6400</v>
      </c>
      <c r="D13" s="12" t="s">
        <v>1164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140</v>
      </c>
      <c r="B14" s="200" t="str">
        <f>RIGHT(data!$C$96,4)</f>
        <v>2024</v>
      </c>
      <c r="C14" s="12" t="str">
        <f>data!O$55</f>
        <v>7010</v>
      </c>
      <c r="D14" s="12" t="s">
        <v>1164</v>
      </c>
      <c r="E14" s="198">
        <f>ROUND(N(data!O59), 0)</f>
        <v>219</v>
      </c>
      <c r="F14" s="271">
        <f>ROUND(N(data!O60), 2)</f>
        <v>7.35</v>
      </c>
      <c r="G14" s="198">
        <f>ROUND(N(data!O61), 0)</f>
        <v>858762</v>
      </c>
      <c r="H14" s="198">
        <f>ROUND(N(data!O62), 0)</f>
        <v>216553</v>
      </c>
      <c r="I14" s="198">
        <f>ROUND(N(data!O63), 0)</f>
        <v>0</v>
      </c>
      <c r="J14" s="198">
        <f>ROUND(N(data!O64), 0)</f>
        <v>69019</v>
      </c>
      <c r="K14" s="198">
        <f>ROUND(N(data!O65), 0)</f>
        <v>0</v>
      </c>
      <c r="L14" s="198">
        <f>ROUND(N(data!O66), 0)</f>
        <v>179372</v>
      </c>
      <c r="M14" s="198">
        <f>ROUND(N(data!O67), 0)</f>
        <v>159482</v>
      </c>
      <c r="N14" s="198">
        <f>ROUND(N(data!O68), 0)</f>
        <v>0</v>
      </c>
      <c r="O14" s="198">
        <f>ROUND(N(data!O69), 0)</f>
        <v>14661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7810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6851</v>
      </c>
      <c r="AD14" s="198">
        <f>ROUND(N(data!O84), 0)</f>
        <v>2823</v>
      </c>
      <c r="AE14" s="198">
        <f>ROUND(N(data!O89), 0)</f>
        <v>1804810</v>
      </c>
      <c r="AF14" s="198">
        <f>ROUND(N(data!O87), 0)</f>
        <v>1328275</v>
      </c>
      <c r="AG14" s="198">
        <f>ROUND(N(data!O90), 0)</f>
        <v>2862</v>
      </c>
      <c r="AH14" s="198">
        <f>ROUND(N(data!O91), 0)</f>
        <v>1724</v>
      </c>
      <c r="AI14" s="198">
        <f>ROUND(N(data!O92), 0)</f>
        <v>2213</v>
      </c>
      <c r="AJ14" s="198">
        <f>ROUND(N(data!O93), 0)</f>
        <v>6977</v>
      </c>
      <c r="AK14" s="271">
        <f>ROUND(N(data!O94), 2)</f>
        <v>6.73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140</v>
      </c>
      <c r="B15" s="200" t="str">
        <f>RIGHT(data!$C$96,4)</f>
        <v>2024</v>
      </c>
      <c r="C15" s="12" t="str">
        <f>data!P$55</f>
        <v>7020</v>
      </c>
      <c r="D15" s="12" t="s">
        <v>1164</v>
      </c>
      <c r="E15" s="198">
        <f>ROUND(N(data!P59), 0)</f>
        <v>132227</v>
      </c>
      <c r="F15" s="271">
        <f>ROUND(N(data!P60), 2)</f>
        <v>14.41</v>
      </c>
      <c r="G15" s="198">
        <f>ROUND(N(data!P61), 0)</f>
        <v>1229016</v>
      </c>
      <c r="H15" s="198">
        <f>ROUND(N(data!P62), 0)</f>
        <v>309920</v>
      </c>
      <c r="I15" s="198">
        <f>ROUND(N(data!P63), 0)</f>
        <v>0</v>
      </c>
      <c r="J15" s="198">
        <f>ROUND(N(data!P64), 0)</f>
        <v>4575758</v>
      </c>
      <c r="K15" s="198">
        <f>ROUND(N(data!P65), 0)</f>
        <v>3069</v>
      </c>
      <c r="L15" s="198">
        <f>ROUND(N(data!P66), 0)</f>
        <v>260448</v>
      </c>
      <c r="M15" s="198">
        <f>ROUND(N(data!P67), 0)</f>
        <v>702902</v>
      </c>
      <c r="N15" s="198">
        <f>ROUND(N(data!P68), 0)</f>
        <v>17462</v>
      </c>
      <c r="O15" s="198">
        <f>ROUND(N(data!P69), 0)</f>
        <v>219442</v>
      </c>
      <c r="P15" s="198">
        <f>ROUND(N(data!P70), 0)</f>
        <v>0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212363</v>
      </c>
      <c r="X15" s="198">
        <f>ROUND(N(data!P78), 0)</f>
        <v>0</v>
      </c>
      <c r="Y15" s="198">
        <f>ROUND(N(data!P79), 0)</f>
        <v>0</v>
      </c>
      <c r="Z15" s="198">
        <f>ROUND(N(data!P80), 0)</f>
        <v>0</v>
      </c>
      <c r="AA15" s="198">
        <f>ROUND(N(data!P81), 0)</f>
        <v>0</v>
      </c>
      <c r="AB15" s="198">
        <f>ROUND(N(data!P82), 0)</f>
        <v>0</v>
      </c>
      <c r="AC15" s="198">
        <f>ROUND(N(data!P83), 0)</f>
        <v>7079</v>
      </c>
      <c r="AD15" s="198">
        <f>ROUND(N(data!P84), 0)</f>
        <v>0</v>
      </c>
      <c r="AE15" s="198">
        <f>ROUND(N(data!P89), 0)</f>
        <v>32278328</v>
      </c>
      <c r="AF15" s="198">
        <f>ROUND(N(data!P87), 0)</f>
        <v>3709792</v>
      </c>
      <c r="AG15" s="198">
        <f>ROUND(N(data!P90), 0)</f>
        <v>12614</v>
      </c>
      <c r="AH15" s="198">
        <f>ROUND(N(data!P91), 0)</f>
        <v>0</v>
      </c>
      <c r="AI15" s="198">
        <f>ROUND(N(data!P92), 0)</f>
        <v>9752</v>
      </c>
      <c r="AJ15" s="198">
        <f>ROUND(N(data!P93), 0)</f>
        <v>81340</v>
      </c>
      <c r="AK15" s="271">
        <f>ROUND(N(data!P94), 2)</f>
        <v>7.56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140</v>
      </c>
      <c r="B16" s="200" t="str">
        <f>RIGHT(data!$C$96,4)</f>
        <v>2024</v>
      </c>
      <c r="C16" s="12" t="str">
        <f>data!Q$55</f>
        <v>7030</v>
      </c>
      <c r="D16" s="12" t="s">
        <v>1164</v>
      </c>
      <c r="E16" s="198">
        <f>ROUND(N(data!Q59), 0)</f>
        <v>132227</v>
      </c>
      <c r="F16" s="271">
        <f>ROUND(N(data!Q60), 2)</f>
        <v>24.02</v>
      </c>
      <c r="G16" s="198">
        <f>ROUND(N(data!Q61), 0)</f>
        <v>2823523</v>
      </c>
      <c r="H16" s="198">
        <f>ROUND(N(data!Q62), 0)</f>
        <v>712005</v>
      </c>
      <c r="I16" s="198">
        <f>ROUND(N(data!Q63), 0)</f>
        <v>1215968</v>
      </c>
      <c r="J16" s="198">
        <f>ROUND(N(data!Q64), 0)</f>
        <v>523123</v>
      </c>
      <c r="K16" s="198">
        <f>ROUND(N(data!Q65), 0)</f>
        <v>3476</v>
      </c>
      <c r="L16" s="198">
        <f>ROUND(N(data!Q66), 0)</f>
        <v>9134</v>
      </c>
      <c r="M16" s="198">
        <f>ROUND(N(data!Q67), 0)</f>
        <v>99133</v>
      </c>
      <c r="N16" s="198">
        <f>ROUND(N(data!Q68), 0)</f>
        <v>851</v>
      </c>
      <c r="O16" s="198">
        <f>ROUND(N(data!Q69), 0)</f>
        <v>6943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2384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4559</v>
      </c>
      <c r="AD16" s="198">
        <f>ROUND(N(data!Q84), 0)</f>
        <v>0</v>
      </c>
      <c r="AE16" s="198">
        <f>ROUND(N(data!Q89), 0)</f>
        <v>4915160</v>
      </c>
      <c r="AF16" s="198">
        <f>ROUND(N(data!Q87), 0)</f>
        <v>282161</v>
      </c>
      <c r="AG16" s="198">
        <f>ROUND(N(data!Q90), 0)</f>
        <v>1779</v>
      </c>
      <c r="AH16" s="198">
        <f>ROUND(N(data!Q91), 0)</f>
        <v>27</v>
      </c>
      <c r="AI16" s="198">
        <f>ROUND(N(data!Q92), 0)</f>
        <v>1378</v>
      </c>
      <c r="AJ16" s="198">
        <f>ROUND(N(data!Q93), 0)</f>
        <v>0</v>
      </c>
      <c r="AK16" s="271">
        <f>ROUND(N(data!Q94), 2)</f>
        <v>18.690000000000001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140</v>
      </c>
      <c r="B17" s="200" t="str">
        <f>RIGHT(data!$C$96,4)</f>
        <v>2024</v>
      </c>
      <c r="C17" s="12" t="str">
        <f>data!R$55</f>
        <v>7040</v>
      </c>
      <c r="D17" s="12" t="s">
        <v>1164</v>
      </c>
      <c r="E17" s="198">
        <f>ROUND(N(data!R59), 0)</f>
        <v>0</v>
      </c>
      <c r="F17" s="271">
        <f>ROUND(N(data!R60), 2)</f>
        <v>0</v>
      </c>
      <c r="G17" s="198">
        <f>ROUND(N(data!R61), 0)</f>
        <v>0</v>
      </c>
      <c r="H17" s="198">
        <f>ROUND(N(data!R62), 0)</f>
        <v>0</v>
      </c>
      <c r="I17" s="198">
        <f>ROUND(N(data!R63), 0)</f>
        <v>0</v>
      </c>
      <c r="J17" s="198">
        <f>ROUND(N(data!R64), 0)</f>
        <v>0</v>
      </c>
      <c r="K17" s="198">
        <f>ROUND(N(data!R65), 0)</f>
        <v>0</v>
      </c>
      <c r="L17" s="198">
        <f>ROUND(N(data!R66), 0)</f>
        <v>0</v>
      </c>
      <c r="M17" s="198">
        <f>ROUND(N(data!R67), 0)</f>
        <v>0</v>
      </c>
      <c r="N17" s="198">
        <f>ROUND(N(data!R68), 0)</f>
        <v>0</v>
      </c>
      <c r="O17" s="198">
        <f>ROUND(N(data!R69), 0)</f>
        <v>0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0</v>
      </c>
      <c r="AF17" s="198">
        <f>ROUND(N(data!R87), 0)</f>
        <v>0</v>
      </c>
      <c r="AG17" s="198">
        <f>ROUND(N(data!R90), 0)</f>
        <v>0</v>
      </c>
      <c r="AH17" s="198">
        <f>ROUND(N(data!R91), 0)</f>
        <v>0</v>
      </c>
      <c r="AI17" s="198">
        <f>ROUND(N(data!R92), 0)</f>
        <v>0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140</v>
      </c>
      <c r="B18" s="200" t="str">
        <f>RIGHT(data!$C$96,4)</f>
        <v>2024</v>
      </c>
      <c r="C18" s="12" t="str">
        <f>data!S$55</f>
        <v>7050</v>
      </c>
      <c r="D18" s="12" t="s">
        <v>1164</v>
      </c>
      <c r="E18" s="198">
        <f>ROUND(N(data!S59), 0)</f>
        <v>0</v>
      </c>
      <c r="F18" s="271">
        <f>ROUND(N(data!S60), 2)</f>
        <v>6.09</v>
      </c>
      <c r="G18" s="198">
        <f>ROUND(N(data!S61), 0)</f>
        <v>370470</v>
      </c>
      <c r="H18" s="198">
        <f>ROUND(N(data!S62), 0)</f>
        <v>93421</v>
      </c>
      <c r="I18" s="198">
        <f>ROUND(N(data!S63), 0)</f>
        <v>0</v>
      </c>
      <c r="J18" s="198">
        <f>ROUND(N(data!S64), 0)</f>
        <v>211295</v>
      </c>
      <c r="K18" s="198">
        <f>ROUND(N(data!S65), 0)</f>
        <v>0</v>
      </c>
      <c r="L18" s="198">
        <f>ROUND(N(data!S66), 0)</f>
        <v>9453</v>
      </c>
      <c r="M18" s="198">
        <f>ROUND(N(data!S67), 0)</f>
        <v>0</v>
      </c>
      <c r="N18" s="198">
        <f>ROUND(N(data!S68), 0)</f>
        <v>0</v>
      </c>
      <c r="O18" s="198">
        <f>ROUND(N(data!S69), 0)</f>
        <v>30028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29607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421</v>
      </c>
      <c r="AD18" s="198">
        <f>ROUND(N(data!S84), 0)</f>
        <v>56269</v>
      </c>
      <c r="AE18" s="198">
        <f>ROUND(N(data!S89), 0)</f>
        <v>10343145</v>
      </c>
      <c r="AF18" s="198">
        <f>ROUND(N(data!S87), 0)</f>
        <v>1680491</v>
      </c>
      <c r="AG18" s="198">
        <f>ROUND(N(data!S90), 0)</f>
        <v>0</v>
      </c>
      <c r="AH18" s="198">
        <f>ROUND(N(data!S91), 0)</f>
        <v>0</v>
      </c>
      <c r="AI18" s="198">
        <f>ROUND(N(data!S92), 0)</f>
        <v>0</v>
      </c>
      <c r="AJ18" s="198">
        <f>ROUND(N(data!S93), 0)</f>
        <v>0</v>
      </c>
      <c r="AK18" s="271">
        <f>ROUND(N(data!S94), 2)</f>
        <v>0.25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140</v>
      </c>
      <c r="B19" s="200" t="str">
        <f>RIGHT(data!$C$96,4)</f>
        <v>2024</v>
      </c>
      <c r="C19" s="12" t="str">
        <f>data!T$55</f>
        <v>7060</v>
      </c>
      <c r="D19" s="12" t="s">
        <v>1164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140</v>
      </c>
      <c r="B20" s="200" t="str">
        <f>RIGHT(data!$C$96,4)</f>
        <v>2024</v>
      </c>
      <c r="C20" s="12" t="str">
        <f>data!U$55</f>
        <v>7070</v>
      </c>
      <c r="D20" s="12" t="s">
        <v>1164</v>
      </c>
      <c r="E20" s="198">
        <f>ROUND(N(data!U59), 0)</f>
        <v>276837</v>
      </c>
      <c r="F20" s="271">
        <f>ROUND(N(data!U60), 2)</f>
        <v>30.05</v>
      </c>
      <c r="G20" s="198">
        <f>ROUND(N(data!U61), 0)</f>
        <v>2263917</v>
      </c>
      <c r="H20" s="198">
        <f>ROUND(N(data!U62), 0)</f>
        <v>570890</v>
      </c>
      <c r="I20" s="198">
        <f>ROUND(N(data!U63), 0)</f>
        <v>0</v>
      </c>
      <c r="J20" s="198">
        <f>ROUND(N(data!U64), 0)</f>
        <v>1789281</v>
      </c>
      <c r="K20" s="198">
        <f>ROUND(N(data!U65), 0)</f>
        <v>0</v>
      </c>
      <c r="L20" s="198">
        <f>ROUND(N(data!U66), 0)</f>
        <v>877297</v>
      </c>
      <c r="M20" s="198">
        <f>ROUND(N(data!U67), 0)</f>
        <v>225125</v>
      </c>
      <c r="N20" s="198">
        <f>ROUND(N(data!U68), 0)</f>
        <v>166</v>
      </c>
      <c r="O20" s="198">
        <f>ROUND(N(data!U69), 0)</f>
        <v>257798</v>
      </c>
      <c r="P20" s="198">
        <f>ROUND(N(data!U70), 0)</f>
        <v>0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212220</v>
      </c>
      <c r="X20" s="198">
        <f>ROUND(N(data!U78), 0)</f>
        <v>0</v>
      </c>
      <c r="Y20" s="198">
        <f>ROUND(N(data!U79), 0)</f>
        <v>0</v>
      </c>
      <c r="Z20" s="198">
        <f>ROUND(N(data!U80), 0)</f>
        <v>0</v>
      </c>
      <c r="AA20" s="198">
        <f>ROUND(N(data!U81), 0)</f>
        <v>0</v>
      </c>
      <c r="AB20" s="198">
        <f>ROUND(N(data!U82), 0)</f>
        <v>0</v>
      </c>
      <c r="AC20" s="198">
        <f>ROUND(N(data!U83), 0)</f>
        <v>45578</v>
      </c>
      <c r="AD20" s="198">
        <f>ROUND(N(data!U84), 0)</f>
        <v>870</v>
      </c>
      <c r="AE20" s="198">
        <f>ROUND(N(data!U89), 0)</f>
        <v>26040705</v>
      </c>
      <c r="AF20" s="198">
        <f>ROUND(N(data!U87), 0)</f>
        <v>1958401</v>
      </c>
      <c r="AG20" s="198">
        <f>ROUND(N(data!U90), 0)</f>
        <v>4040</v>
      </c>
      <c r="AH20" s="198">
        <f>ROUND(N(data!U91), 0)</f>
        <v>0</v>
      </c>
      <c r="AI20" s="198">
        <f>ROUND(N(data!U92), 0)</f>
        <v>3122</v>
      </c>
      <c r="AJ20" s="198">
        <f>ROUND(N(data!U93), 0)</f>
        <v>933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140</v>
      </c>
      <c r="B21" s="200" t="str">
        <f>RIGHT(data!$C$96,4)</f>
        <v>2024</v>
      </c>
      <c r="C21" s="12" t="str">
        <f>data!V$55</f>
        <v>7110</v>
      </c>
      <c r="D21" s="12" t="s">
        <v>1164</v>
      </c>
      <c r="E21" s="198">
        <f>ROUND(N(data!V59), 0)</f>
        <v>0</v>
      </c>
      <c r="F21" s="271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0</v>
      </c>
      <c r="AF21" s="198">
        <f>ROUND(N(data!V87), 0)</f>
        <v>0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140</v>
      </c>
      <c r="B22" s="200" t="str">
        <f>RIGHT(data!$C$96,4)</f>
        <v>2024</v>
      </c>
      <c r="C22" s="12" t="str">
        <f>data!W$55</f>
        <v>7120</v>
      </c>
      <c r="D22" s="12" t="s">
        <v>1164</v>
      </c>
      <c r="E22" s="198">
        <f>ROUND(N(data!W59), 0)</f>
        <v>2735</v>
      </c>
      <c r="F22" s="271">
        <f>ROUND(N(data!W60), 2)</f>
        <v>2.95</v>
      </c>
      <c r="G22" s="198">
        <f>ROUND(N(data!W61), 0)</f>
        <v>366413</v>
      </c>
      <c r="H22" s="198">
        <f>ROUND(N(data!W62), 0)</f>
        <v>92398</v>
      </c>
      <c r="I22" s="198">
        <f>ROUND(N(data!W63), 0)</f>
        <v>0</v>
      </c>
      <c r="J22" s="198">
        <f>ROUND(N(data!W64), 0)</f>
        <v>12678</v>
      </c>
      <c r="K22" s="198">
        <f>ROUND(N(data!W65), 0)</f>
        <v>0</v>
      </c>
      <c r="L22" s="198">
        <f>ROUND(N(data!W66), 0)</f>
        <v>0</v>
      </c>
      <c r="M22" s="198">
        <f>ROUND(N(data!W67), 0)</f>
        <v>30370</v>
      </c>
      <c r="N22" s="198">
        <f>ROUND(N(data!W68), 0)</f>
        <v>252000</v>
      </c>
      <c r="O22" s="198">
        <f>ROUND(N(data!W69), 0)</f>
        <v>1319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200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1119</v>
      </c>
      <c r="AD22" s="198">
        <f>ROUND(N(data!W84), 0)</f>
        <v>0</v>
      </c>
      <c r="AE22" s="198">
        <f>ROUND(N(data!W89), 0)</f>
        <v>11150864</v>
      </c>
      <c r="AF22" s="198">
        <f>ROUND(N(data!W87), 0)</f>
        <v>198870</v>
      </c>
      <c r="AG22" s="198">
        <f>ROUND(N(data!W90), 0)</f>
        <v>545</v>
      </c>
      <c r="AH22" s="198">
        <f>ROUND(N(data!W91), 0)</f>
        <v>0</v>
      </c>
      <c r="AI22" s="198">
        <f>ROUND(N(data!W92), 0)</f>
        <v>421</v>
      </c>
      <c r="AJ22" s="198">
        <f>ROUND(N(data!W93), 0)</f>
        <v>5503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140</v>
      </c>
      <c r="B23" s="200" t="str">
        <f>RIGHT(data!$C$96,4)</f>
        <v>2024</v>
      </c>
      <c r="C23" s="12" t="str">
        <f>data!X$55</f>
        <v>7130</v>
      </c>
      <c r="D23" s="12" t="s">
        <v>1164</v>
      </c>
      <c r="E23" s="198">
        <f>ROUND(N(data!X59), 0)</f>
        <v>7291</v>
      </c>
      <c r="F23" s="271">
        <f>ROUND(N(data!X60), 2)</f>
        <v>11.12</v>
      </c>
      <c r="G23" s="198">
        <f>ROUND(N(data!X61), 0)</f>
        <v>1001470</v>
      </c>
      <c r="H23" s="198">
        <f>ROUND(N(data!X62), 0)</f>
        <v>252540</v>
      </c>
      <c r="I23" s="198">
        <f>ROUND(N(data!X63), 0)</f>
        <v>0</v>
      </c>
      <c r="J23" s="198">
        <f>ROUND(N(data!X64), 0)</f>
        <v>77208</v>
      </c>
      <c r="K23" s="198">
        <f>ROUND(N(data!X65), 0)</f>
        <v>0</v>
      </c>
      <c r="L23" s="198">
        <f>ROUND(N(data!X66), 0)</f>
        <v>0</v>
      </c>
      <c r="M23" s="198">
        <f>ROUND(N(data!X67), 0)</f>
        <v>80967</v>
      </c>
      <c r="N23" s="198">
        <f>ROUND(N(data!X68), 0)</f>
        <v>0</v>
      </c>
      <c r="O23" s="198">
        <f>ROUND(N(data!X69), 0)</f>
        <v>2683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2683</v>
      </c>
      <c r="AD23" s="198">
        <f>ROUND(N(data!X84), 0)</f>
        <v>0</v>
      </c>
      <c r="AE23" s="198">
        <f>ROUND(N(data!X89), 0)</f>
        <v>31153542</v>
      </c>
      <c r="AF23" s="198">
        <f>ROUND(N(data!X87), 0)</f>
        <v>1580212</v>
      </c>
      <c r="AG23" s="198">
        <f>ROUND(N(data!X90), 0)</f>
        <v>1453</v>
      </c>
      <c r="AH23" s="198">
        <f>ROUND(N(data!X91), 0)</f>
        <v>0</v>
      </c>
      <c r="AI23" s="198">
        <f>ROUND(N(data!X92), 0)</f>
        <v>1123</v>
      </c>
      <c r="AJ23" s="198">
        <f>ROUND(N(data!X93), 0)</f>
        <v>14669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140</v>
      </c>
      <c r="B24" s="200" t="str">
        <f>RIGHT(data!$C$96,4)</f>
        <v>2024</v>
      </c>
      <c r="C24" s="12" t="str">
        <f>data!Y$55</f>
        <v>7140</v>
      </c>
      <c r="D24" s="12" t="s">
        <v>1164</v>
      </c>
      <c r="E24" s="198">
        <f>ROUND(N(data!Y59), 0)</f>
        <v>28142</v>
      </c>
      <c r="F24" s="271">
        <f>ROUND(N(data!Y60), 2)</f>
        <v>13.02</v>
      </c>
      <c r="G24" s="198">
        <f>ROUND(N(data!Y61), 0)</f>
        <v>1053012</v>
      </c>
      <c r="H24" s="198">
        <f>ROUND(N(data!Y62), 0)</f>
        <v>265537</v>
      </c>
      <c r="I24" s="198">
        <f>ROUND(N(data!Y63), 0)</f>
        <v>365849</v>
      </c>
      <c r="J24" s="198">
        <f>ROUND(N(data!Y64), 0)</f>
        <v>93699</v>
      </c>
      <c r="K24" s="198">
        <f>ROUND(N(data!Y65), 0)</f>
        <v>0</v>
      </c>
      <c r="L24" s="198">
        <f>ROUND(N(data!Y66), 0)</f>
        <v>499137</v>
      </c>
      <c r="M24" s="198">
        <f>ROUND(N(data!Y67), 0)</f>
        <v>312556</v>
      </c>
      <c r="N24" s="198">
        <f>ROUND(N(data!Y68), 0)</f>
        <v>0</v>
      </c>
      <c r="O24" s="198">
        <f>ROUND(N(data!Y69), 0)</f>
        <v>411442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398894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12548</v>
      </c>
      <c r="AD24" s="198">
        <f>ROUND(N(data!Y84), 0)</f>
        <v>4553</v>
      </c>
      <c r="AE24" s="198">
        <f>ROUND(N(data!Y89), 0)</f>
        <v>14868251</v>
      </c>
      <c r="AF24" s="198">
        <f>ROUND(N(data!Y87), 0)</f>
        <v>431354</v>
      </c>
      <c r="AG24" s="198">
        <f>ROUND(N(data!Y90), 0)</f>
        <v>5609</v>
      </c>
      <c r="AH24" s="198">
        <f>ROUND(N(data!Y91), 0)</f>
        <v>0</v>
      </c>
      <c r="AI24" s="198">
        <f>ROUND(N(data!Y92), 0)</f>
        <v>4338</v>
      </c>
      <c r="AJ24" s="198">
        <f>ROUND(N(data!Y93), 0)</f>
        <v>56619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140</v>
      </c>
      <c r="B25" s="200" t="str">
        <f>RIGHT(data!$C$96,4)</f>
        <v>2024</v>
      </c>
      <c r="C25" s="12" t="str">
        <f>data!Z$55</f>
        <v>7150</v>
      </c>
      <c r="D25" s="12" t="s">
        <v>1164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140</v>
      </c>
      <c r="B26" s="200" t="str">
        <f>RIGHT(data!$C$96,4)</f>
        <v>2024</v>
      </c>
      <c r="C26" s="12" t="str">
        <f>data!AA$55</f>
        <v>7160</v>
      </c>
      <c r="D26" s="12" t="s">
        <v>1164</v>
      </c>
      <c r="E26" s="198">
        <f>ROUND(N(data!AA59), 0)</f>
        <v>0</v>
      </c>
      <c r="F26" s="271">
        <f>ROUND(N(data!AA60), 2)</f>
        <v>0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0</v>
      </c>
      <c r="K26" s="198">
        <f>ROUND(N(data!AA65), 0)</f>
        <v>0</v>
      </c>
      <c r="L26" s="198">
        <f>ROUND(N(data!AA66), 0)</f>
        <v>0</v>
      </c>
      <c r="M26" s="198">
        <f>ROUND(N(data!AA67), 0)</f>
        <v>0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0</v>
      </c>
      <c r="AF26" s="198">
        <f>ROUND(N(data!AA87), 0)</f>
        <v>0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140</v>
      </c>
      <c r="B27" s="200" t="str">
        <f>RIGHT(data!$C$96,4)</f>
        <v>2024</v>
      </c>
      <c r="C27" s="12" t="str">
        <f>data!AB$55</f>
        <v>7170</v>
      </c>
      <c r="D27" s="12" t="s">
        <v>1164</v>
      </c>
      <c r="E27" s="198">
        <f>ROUND(N(data!AB59), 0)</f>
        <v>0</v>
      </c>
      <c r="F27" s="271">
        <f>ROUND(N(data!AB60), 2)</f>
        <v>18.39</v>
      </c>
      <c r="G27" s="198">
        <f>ROUND(N(data!AB61), 0)</f>
        <v>2035889</v>
      </c>
      <c r="H27" s="198">
        <f>ROUND(N(data!AB62), 0)</f>
        <v>513388</v>
      </c>
      <c r="I27" s="198">
        <f>ROUND(N(data!AB63), 0)</f>
        <v>0</v>
      </c>
      <c r="J27" s="198">
        <f>ROUND(N(data!AB64), 0)</f>
        <v>4627690</v>
      </c>
      <c r="K27" s="198">
        <f>ROUND(N(data!AB65), 0)</f>
        <v>0</v>
      </c>
      <c r="L27" s="198">
        <f>ROUND(N(data!AB66), 0)</f>
        <v>266911</v>
      </c>
      <c r="M27" s="198">
        <f>ROUND(N(data!AB67), 0)</f>
        <v>64807</v>
      </c>
      <c r="N27" s="198">
        <f>ROUND(N(data!AB68), 0)</f>
        <v>76243</v>
      </c>
      <c r="O27" s="198">
        <f>ROUND(N(data!AB69), 0)</f>
        <v>4596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0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4596</v>
      </c>
      <c r="AD27" s="198">
        <f>ROUND(N(data!AB84), 0)</f>
        <v>9136</v>
      </c>
      <c r="AE27" s="198">
        <f>ROUND(N(data!AB89), 0)</f>
        <v>25452509</v>
      </c>
      <c r="AF27" s="198">
        <f>ROUND(N(data!AB87), 0)</f>
        <v>4657470</v>
      </c>
      <c r="AG27" s="198">
        <f>ROUND(N(data!AB90), 0)</f>
        <v>1163</v>
      </c>
      <c r="AH27" s="198">
        <f>ROUND(N(data!AB91), 0)</f>
        <v>0</v>
      </c>
      <c r="AI27" s="198">
        <f>ROUND(N(data!AB92), 0)</f>
        <v>1063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140</v>
      </c>
      <c r="B28" s="200" t="str">
        <f>RIGHT(data!$C$96,4)</f>
        <v>2024</v>
      </c>
      <c r="C28" s="12" t="str">
        <f>data!AC$55</f>
        <v>7180</v>
      </c>
      <c r="D28" s="12" t="s">
        <v>1164</v>
      </c>
      <c r="E28" s="198">
        <f>ROUND(N(data!AC59), 0)</f>
        <v>1365</v>
      </c>
      <c r="F28" s="271">
        <f>ROUND(N(data!AC60), 2)</f>
        <v>8.61</v>
      </c>
      <c r="G28" s="198">
        <f>ROUND(N(data!AC61), 0)</f>
        <v>859694</v>
      </c>
      <c r="H28" s="198">
        <f>ROUND(N(data!AC62), 0)</f>
        <v>216788</v>
      </c>
      <c r="I28" s="198">
        <f>ROUND(N(data!AC63), 0)</f>
        <v>16774</v>
      </c>
      <c r="J28" s="198">
        <f>ROUND(N(data!AC64), 0)</f>
        <v>82520</v>
      </c>
      <c r="K28" s="198">
        <f>ROUND(N(data!AC65), 0)</f>
        <v>0</v>
      </c>
      <c r="L28" s="198">
        <f>ROUND(N(data!AC66), 0)</f>
        <v>219010</v>
      </c>
      <c r="M28" s="198">
        <f>ROUND(N(data!AC67), 0)</f>
        <v>57507</v>
      </c>
      <c r="N28" s="198">
        <f>ROUND(N(data!AC68), 0)</f>
        <v>3297</v>
      </c>
      <c r="O28" s="198">
        <f>ROUND(N(data!AC69), 0)</f>
        <v>12796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12758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38</v>
      </c>
      <c r="AD28" s="198">
        <f>ROUND(N(data!AC84), 0)</f>
        <v>0</v>
      </c>
      <c r="AE28" s="198">
        <f>ROUND(N(data!AC89), 0)</f>
        <v>6725239</v>
      </c>
      <c r="AF28" s="198">
        <f>ROUND(N(data!AC87), 0)</f>
        <v>1419621</v>
      </c>
      <c r="AG28" s="198">
        <f>ROUND(N(data!AC90), 0)</f>
        <v>1032</v>
      </c>
      <c r="AH28" s="198">
        <f>ROUND(N(data!AC91), 0)</f>
        <v>0</v>
      </c>
      <c r="AI28" s="198">
        <f>ROUND(N(data!AC92), 0)</f>
        <v>796</v>
      </c>
      <c r="AJ28" s="198">
        <f>ROUND(N(data!AC93), 0)</f>
        <v>11667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140</v>
      </c>
      <c r="B29" s="200" t="str">
        <f>RIGHT(data!$C$96,4)</f>
        <v>2024</v>
      </c>
      <c r="C29" s="12" t="str">
        <f>data!AD$55</f>
        <v>7190</v>
      </c>
      <c r="D29" s="12" t="s">
        <v>1164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140</v>
      </c>
      <c r="B30" s="200" t="str">
        <f>RIGHT(data!$C$96,4)</f>
        <v>2024</v>
      </c>
      <c r="C30" s="12" t="str">
        <f>data!AE$55</f>
        <v>7200</v>
      </c>
      <c r="D30" s="12" t="s">
        <v>1164</v>
      </c>
      <c r="E30" s="198">
        <f>ROUND(N(data!AE59), 0)</f>
        <v>13281</v>
      </c>
      <c r="F30" s="271">
        <f>ROUND(N(data!AE60), 2)</f>
        <v>3.23</v>
      </c>
      <c r="G30" s="198">
        <f>ROUND(N(data!AE61), 0)</f>
        <v>260942</v>
      </c>
      <c r="H30" s="198">
        <f>ROUND(N(data!AE62), 0)</f>
        <v>65802</v>
      </c>
      <c r="I30" s="198">
        <f>ROUND(N(data!AE63), 0)</f>
        <v>0</v>
      </c>
      <c r="J30" s="198">
        <f>ROUND(N(data!AE64), 0)</f>
        <v>12069</v>
      </c>
      <c r="K30" s="198">
        <f>ROUND(N(data!AE65), 0)</f>
        <v>0</v>
      </c>
      <c r="L30" s="198">
        <f>ROUND(N(data!AE66), 0)</f>
        <v>1118334</v>
      </c>
      <c r="M30" s="198">
        <f>ROUND(N(data!AE67), 0)</f>
        <v>0</v>
      </c>
      <c r="N30" s="198">
        <f>ROUND(N(data!AE68), 0)</f>
        <v>0</v>
      </c>
      <c r="O30" s="198">
        <f>ROUND(N(data!AE69), 0)</f>
        <v>13824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6796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7028</v>
      </c>
      <c r="AD30" s="198">
        <f>ROUND(N(data!AE84), 0)</f>
        <v>0</v>
      </c>
      <c r="AE30" s="198">
        <f>ROUND(N(data!AE89), 0)</f>
        <v>4215198</v>
      </c>
      <c r="AF30" s="198">
        <f>ROUND(N(data!AE87), 0)</f>
        <v>240967</v>
      </c>
      <c r="AG30" s="198">
        <f>ROUND(N(data!AE90), 0)</f>
        <v>0</v>
      </c>
      <c r="AH30" s="198">
        <f>ROUND(N(data!AE91), 0)</f>
        <v>0</v>
      </c>
      <c r="AI30" s="198">
        <f>ROUND(N(data!AE92), 0)</f>
        <v>6219</v>
      </c>
      <c r="AJ30" s="198">
        <f>ROUND(N(data!AE93), 0)</f>
        <v>4667</v>
      </c>
      <c r="AK30" s="271">
        <f>ROUND(N(data!AE94), 2)</f>
        <v>0.01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140</v>
      </c>
      <c r="B31" s="200" t="str">
        <f>RIGHT(data!$C$96,4)</f>
        <v>2024</v>
      </c>
      <c r="C31" s="12" t="str">
        <f>data!AF$55</f>
        <v>7220</v>
      </c>
      <c r="D31" s="12" t="s">
        <v>1164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140</v>
      </c>
      <c r="B32" s="200" t="str">
        <f>RIGHT(data!$C$96,4)</f>
        <v>2024</v>
      </c>
      <c r="C32" s="12" t="str">
        <f>data!AG$55</f>
        <v>7230</v>
      </c>
      <c r="D32" s="12" t="s">
        <v>1164</v>
      </c>
      <c r="E32" s="198">
        <f>ROUND(N(data!AG59), 0)</f>
        <v>17233</v>
      </c>
      <c r="F32" s="271">
        <f>ROUND(N(data!AG60), 2)</f>
        <v>29.2</v>
      </c>
      <c r="G32" s="198">
        <f>ROUND(N(data!AG61), 0)</f>
        <v>4112947</v>
      </c>
      <c r="H32" s="198">
        <f>ROUND(N(data!AG62), 0)</f>
        <v>1037158</v>
      </c>
      <c r="I32" s="198">
        <f>ROUND(N(data!AG63), 0)</f>
        <v>1673092</v>
      </c>
      <c r="J32" s="198">
        <f>ROUND(N(data!AG64), 0)</f>
        <v>399128</v>
      </c>
      <c r="K32" s="198">
        <f>ROUND(N(data!AG65), 0)</f>
        <v>0</v>
      </c>
      <c r="L32" s="198">
        <f>ROUND(N(data!AG66), 0)</f>
        <v>952527</v>
      </c>
      <c r="M32" s="198">
        <f>ROUND(N(data!AG67), 0)</f>
        <v>287536</v>
      </c>
      <c r="N32" s="198">
        <f>ROUND(N(data!AG68), 0)</f>
        <v>0</v>
      </c>
      <c r="O32" s="198">
        <f>ROUND(N(data!AG69), 0)</f>
        <v>130257</v>
      </c>
      <c r="P32" s="198">
        <f>ROUND(N(data!AG70), 0)</f>
        <v>0</v>
      </c>
      <c r="Q32" s="198">
        <f>ROUND(N(data!AG71), 0)</f>
        <v>0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51116</v>
      </c>
      <c r="X32" s="198">
        <f>ROUND(N(data!AG78), 0)</f>
        <v>0</v>
      </c>
      <c r="Y32" s="198">
        <f>ROUND(N(data!AG79), 0)</f>
        <v>0</v>
      </c>
      <c r="Z32" s="198">
        <f>ROUND(N(data!AG80), 0)</f>
        <v>0</v>
      </c>
      <c r="AA32" s="198">
        <f>ROUND(N(data!AG81), 0)</f>
        <v>0</v>
      </c>
      <c r="AB32" s="198">
        <f>ROUND(N(data!AG82), 0)</f>
        <v>0</v>
      </c>
      <c r="AC32" s="198">
        <f>ROUND(N(data!AG83), 0)</f>
        <v>79141</v>
      </c>
      <c r="AD32" s="198">
        <f>ROUND(N(data!AG84), 0)</f>
        <v>0</v>
      </c>
      <c r="AE32" s="198">
        <f>ROUND(N(data!AG89), 0)</f>
        <v>32757708</v>
      </c>
      <c r="AF32" s="198">
        <f>ROUND(N(data!AG87), 0)</f>
        <v>616898</v>
      </c>
      <c r="AG32" s="198">
        <f>ROUND(N(data!AG90), 0)</f>
        <v>5160</v>
      </c>
      <c r="AH32" s="198">
        <f>ROUND(N(data!AG91), 0)</f>
        <v>709</v>
      </c>
      <c r="AI32" s="198">
        <f>ROUND(N(data!AG92), 0)</f>
        <v>3988</v>
      </c>
      <c r="AJ32" s="198">
        <f>ROUND(N(data!AG93), 0)</f>
        <v>85073</v>
      </c>
      <c r="AK32" s="271">
        <f>ROUND(N(data!AG94), 2)</f>
        <v>23.74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140</v>
      </c>
      <c r="B33" s="200" t="str">
        <f>RIGHT(data!$C$96,4)</f>
        <v>2024</v>
      </c>
      <c r="C33" s="12" t="str">
        <f>data!AH$55</f>
        <v>7240</v>
      </c>
      <c r="D33" s="12" t="s">
        <v>1164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140</v>
      </c>
      <c r="B34" s="200" t="str">
        <f>RIGHT(data!$C$96,4)</f>
        <v>2024</v>
      </c>
      <c r="C34" s="12" t="str">
        <f>data!AI$55</f>
        <v>7250</v>
      </c>
      <c r="D34" s="12" t="s">
        <v>1164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140</v>
      </c>
      <c r="B35" s="200" t="str">
        <f>RIGHT(data!$C$96,4)</f>
        <v>2024</v>
      </c>
      <c r="C35" s="12" t="str">
        <f>data!AJ$55</f>
        <v>7260</v>
      </c>
      <c r="D35" s="12" t="s">
        <v>1164</v>
      </c>
      <c r="E35" s="198">
        <f>ROUND(N(data!AJ59), 0)</f>
        <v>90101</v>
      </c>
      <c r="F35" s="271">
        <f>ROUND(N(data!AJ60), 2)</f>
        <v>198.56</v>
      </c>
      <c r="G35" s="198">
        <f>ROUND(N(data!AJ61), 0)</f>
        <v>22015585</v>
      </c>
      <c r="H35" s="198">
        <f>ROUND(N(data!AJ62), 0)</f>
        <v>5551650</v>
      </c>
      <c r="I35" s="198">
        <f>ROUND(N(data!AJ63), 0)</f>
        <v>3113489</v>
      </c>
      <c r="J35" s="198">
        <f>ROUND(N(data!AJ64), 0)</f>
        <v>580116</v>
      </c>
      <c r="K35" s="198">
        <f>ROUND(N(data!AJ65), 0)</f>
        <v>263903</v>
      </c>
      <c r="L35" s="198">
        <f>ROUND(N(data!AJ66), 0)</f>
        <v>1263681</v>
      </c>
      <c r="M35" s="198">
        <f>ROUND(N(data!AJ67), 0)</f>
        <v>2661935</v>
      </c>
      <c r="N35" s="198">
        <f>ROUND(N(data!AJ68), 0)</f>
        <v>6971</v>
      </c>
      <c r="O35" s="198">
        <f>ROUND(N(data!AJ69), 0)</f>
        <v>346863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105361</v>
      </c>
      <c r="X35" s="198">
        <f>ROUND(N(data!AJ78), 0)</f>
        <v>0</v>
      </c>
      <c r="Y35" s="198">
        <f>ROUND(N(data!AJ79), 0)</f>
        <v>0</v>
      </c>
      <c r="Z35" s="198">
        <f>ROUND(N(data!AJ80), 0)</f>
        <v>133947</v>
      </c>
      <c r="AA35" s="198">
        <f>ROUND(N(data!AJ81), 0)</f>
        <v>0</v>
      </c>
      <c r="AB35" s="198">
        <f>ROUND(N(data!AJ82), 0)</f>
        <v>0</v>
      </c>
      <c r="AC35" s="198">
        <f>ROUND(N(data!AJ83), 0)</f>
        <v>107555</v>
      </c>
      <c r="AD35" s="198">
        <f>ROUND(N(data!AJ84), 0)</f>
        <v>243440</v>
      </c>
      <c r="AE35" s="198">
        <f>ROUND(N(data!AJ89), 0)</f>
        <v>35565401</v>
      </c>
      <c r="AF35" s="198">
        <f>ROUND(N(data!AJ87), 0)</f>
        <v>1603996</v>
      </c>
      <c r="AG35" s="198">
        <f>ROUND(N(data!AJ90), 0)</f>
        <v>47770</v>
      </c>
      <c r="AH35" s="198">
        <f>ROUND(N(data!AJ91), 0)</f>
        <v>0</v>
      </c>
      <c r="AI35" s="198">
        <f>ROUND(N(data!AJ92), 0)</f>
        <v>43509</v>
      </c>
      <c r="AJ35" s="198">
        <f>ROUND(N(data!AJ93), 0)</f>
        <v>21957</v>
      </c>
      <c r="AK35" s="271">
        <f>ROUND(N(data!AJ94), 2)</f>
        <v>19.52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140</v>
      </c>
      <c r="B36" s="200" t="str">
        <f>RIGHT(data!$C$96,4)</f>
        <v>2024</v>
      </c>
      <c r="C36" s="12" t="str">
        <f>data!AK$55</f>
        <v>7310</v>
      </c>
      <c r="D36" s="12" t="s">
        <v>1164</v>
      </c>
      <c r="E36" s="198">
        <f>ROUND(N(data!AK59), 0)</f>
        <v>2389</v>
      </c>
      <c r="F36" s="271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4596</v>
      </c>
      <c r="K36" s="198">
        <f>ROUND(N(data!AK65), 0)</f>
        <v>0</v>
      </c>
      <c r="L36" s="198">
        <f>ROUND(N(data!AK66), 0)</f>
        <v>254839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856591</v>
      </c>
      <c r="AF36" s="198">
        <f>ROUND(N(data!AK87), 0)</f>
        <v>119241</v>
      </c>
      <c r="AG36" s="198">
        <f>ROUND(N(data!AK90), 0)</f>
        <v>0</v>
      </c>
      <c r="AH36" s="198">
        <f>ROUND(N(data!AK91), 0)</f>
        <v>0</v>
      </c>
      <c r="AI36" s="198">
        <f>ROUND(N(data!AK92), 0)</f>
        <v>1605</v>
      </c>
      <c r="AJ36" s="198">
        <f>ROUND(N(data!AK93), 0)</f>
        <v>4667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140</v>
      </c>
      <c r="B37" s="200" t="str">
        <f>RIGHT(data!$C$96,4)</f>
        <v>2024</v>
      </c>
      <c r="C37" s="12" t="str">
        <f>data!AL$55</f>
        <v>7320</v>
      </c>
      <c r="D37" s="12" t="s">
        <v>1164</v>
      </c>
      <c r="E37" s="198">
        <f>ROUND(N(data!AL59), 0)</f>
        <v>2122</v>
      </c>
      <c r="F37" s="271">
        <f>ROUND(N(data!AL60), 2)</f>
        <v>0.67</v>
      </c>
      <c r="G37" s="198">
        <f>ROUND(N(data!AL61), 0)</f>
        <v>62143</v>
      </c>
      <c r="H37" s="198">
        <f>ROUND(N(data!AL62), 0)</f>
        <v>15671</v>
      </c>
      <c r="I37" s="198">
        <f>ROUND(N(data!AL63), 0)</f>
        <v>0</v>
      </c>
      <c r="J37" s="198">
        <f>ROUND(N(data!AL64), 0)</f>
        <v>6527</v>
      </c>
      <c r="K37" s="198">
        <f>ROUND(N(data!AL65), 0)</f>
        <v>0</v>
      </c>
      <c r="L37" s="198">
        <f>ROUND(N(data!AL66), 0)</f>
        <v>107181</v>
      </c>
      <c r="M37" s="198">
        <f>ROUND(N(data!AL67), 0)</f>
        <v>0</v>
      </c>
      <c r="N37" s="198">
        <f>ROUND(N(data!AL68), 0)</f>
        <v>0</v>
      </c>
      <c r="O37" s="198">
        <f>ROUND(N(data!AL69), 0)</f>
        <v>3239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3239</v>
      </c>
      <c r="AD37" s="198">
        <f>ROUND(N(data!AL84), 0)</f>
        <v>0</v>
      </c>
      <c r="AE37" s="198">
        <f>ROUND(N(data!AL89), 0)</f>
        <v>405925</v>
      </c>
      <c r="AF37" s="198">
        <f>ROUND(N(data!AL87), 0)</f>
        <v>23060</v>
      </c>
      <c r="AG37" s="198">
        <f>ROUND(N(data!AL90), 0)</f>
        <v>0</v>
      </c>
      <c r="AH37" s="198">
        <f>ROUND(N(data!AL91), 0)</f>
        <v>0</v>
      </c>
      <c r="AI37" s="198">
        <f>ROUND(N(data!AL92), 0)</f>
        <v>1067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140</v>
      </c>
      <c r="B38" s="200" t="str">
        <f>RIGHT(data!$C$96,4)</f>
        <v>2024</v>
      </c>
      <c r="C38" s="12" t="str">
        <f>data!AM$55</f>
        <v>7330</v>
      </c>
      <c r="D38" s="12" t="s">
        <v>1164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140</v>
      </c>
      <c r="B39" s="200" t="str">
        <f>RIGHT(data!$C$96,4)</f>
        <v>2024</v>
      </c>
      <c r="C39" s="12" t="str">
        <f>data!AN$55</f>
        <v>7340</v>
      </c>
      <c r="D39" s="12" t="s">
        <v>1164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140</v>
      </c>
      <c r="B40" s="200" t="str">
        <f>RIGHT(data!$C$96,4)</f>
        <v>2024</v>
      </c>
      <c r="C40" s="12" t="str">
        <f>data!AO$55</f>
        <v>7350</v>
      </c>
      <c r="D40" s="12" t="s">
        <v>1164</v>
      </c>
      <c r="E40" s="198">
        <f>ROUND(N(data!AO59), 0)</f>
        <v>30168</v>
      </c>
      <c r="F40" s="271">
        <f>ROUND(N(data!AO60), 2)</f>
        <v>7.1</v>
      </c>
      <c r="G40" s="198">
        <f>ROUND(N(data!AO61), 0)</f>
        <v>681410</v>
      </c>
      <c r="H40" s="198">
        <f>ROUND(N(data!AO62), 0)</f>
        <v>171831</v>
      </c>
      <c r="I40" s="198">
        <f>ROUND(N(data!AO63), 0)</f>
        <v>270029</v>
      </c>
      <c r="J40" s="198">
        <f>ROUND(N(data!AO64), 0)</f>
        <v>58658</v>
      </c>
      <c r="K40" s="198">
        <f>ROUND(N(data!AO65), 0)</f>
        <v>0</v>
      </c>
      <c r="L40" s="198">
        <f>ROUND(N(data!AO66), 0)</f>
        <v>282212</v>
      </c>
      <c r="M40" s="198">
        <f>ROUND(N(data!AO67), 0)</f>
        <v>209968</v>
      </c>
      <c r="N40" s="198">
        <f>ROUND(N(data!AO68), 0)</f>
        <v>0</v>
      </c>
      <c r="O40" s="198">
        <f>ROUND(N(data!AO69), 0)</f>
        <v>18747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18747</v>
      </c>
      <c r="AD40" s="198">
        <f>ROUND(N(data!AO84), 0)</f>
        <v>0</v>
      </c>
      <c r="AE40" s="198">
        <f>ROUND(N(data!AO89), 0)</f>
        <v>4628429</v>
      </c>
      <c r="AF40" s="198">
        <f>ROUND(N(data!AO87), 0)</f>
        <v>66952</v>
      </c>
      <c r="AG40" s="198">
        <f>ROUND(N(data!AO90), 0)</f>
        <v>3768</v>
      </c>
      <c r="AH40" s="198" t="e">
        <f>ROUND(N(data!#REF!), 0)</f>
        <v>#REF!</v>
      </c>
      <c r="AI40" s="198">
        <f>ROUND(N(data!AO91), 0)</f>
        <v>2943</v>
      </c>
      <c r="AJ40" s="198">
        <f>ROUND(N(data!AO93), 0)</f>
        <v>28196</v>
      </c>
      <c r="AK40" s="271">
        <f>ROUND(N(data!AO94), 2)</f>
        <v>6.9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140</v>
      </c>
      <c r="B41" s="200" t="str">
        <f>RIGHT(data!$C$96,4)</f>
        <v>2024</v>
      </c>
      <c r="C41" s="12" t="str">
        <f>data!AP$55</f>
        <v>7380</v>
      </c>
      <c r="D41" s="12" t="s">
        <v>1164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140</v>
      </c>
      <c r="B42" s="200" t="str">
        <f>RIGHT(data!$C$96,4)</f>
        <v>2024</v>
      </c>
      <c r="C42" s="12" t="str">
        <f>data!AQ$55</f>
        <v>7390</v>
      </c>
      <c r="D42" s="12" t="s">
        <v>1164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140</v>
      </c>
      <c r="B43" s="200" t="str">
        <f>RIGHT(data!$C$96,4)</f>
        <v>2024</v>
      </c>
      <c r="C43" s="12" t="str">
        <f>data!AR$55</f>
        <v>7400</v>
      </c>
      <c r="D43" s="12" t="s">
        <v>1164</v>
      </c>
      <c r="E43" s="198">
        <f>ROUND(N(data!AR59), 0)</f>
        <v>14580</v>
      </c>
      <c r="F43" s="271">
        <f>ROUND(N(data!AR60), 2)</f>
        <v>21.42</v>
      </c>
      <c r="G43" s="198">
        <f>ROUND(N(data!AR61), 0)</f>
        <v>2341144</v>
      </c>
      <c r="H43" s="198">
        <f>ROUND(N(data!AR62), 0)</f>
        <v>590364</v>
      </c>
      <c r="I43" s="198">
        <f>ROUND(N(data!AR63), 0)</f>
        <v>0</v>
      </c>
      <c r="J43" s="198">
        <f>ROUND(N(data!AR64), 0)</f>
        <v>99463</v>
      </c>
      <c r="K43" s="198">
        <f>ROUND(N(data!AR65), 0)</f>
        <v>0</v>
      </c>
      <c r="L43" s="198">
        <f>ROUND(N(data!AR66), 0)</f>
        <v>176016</v>
      </c>
      <c r="M43" s="198">
        <f>ROUND(N(data!AR67), 0)</f>
        <v>77679</v>
      </c>
      <c r="N43" s="198">
        <f>ROUND(N(data!AR68), 0)</f>
        <v>29543</v>
      </c>
      <c r="O43" s="198">
        <f>ROUND(N(data!AR69), 0)</f>
        <v>124981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601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124380</v>
      </c>
      <c r="AD43" s="198">
        <f>ROUND(N(data!AR84), 0)</f>
        <v>0</v>
      </c>
      <c r="AE43" s="198">
        <f>ROUND(N(data!AR89), 0)</f>
        <v>3384125</v>
      </c>
      <c r="AF43" s="198">
        <f>ROUND(N(data!AR87), 0)</f>
        <v>0</v>
      </c>
      <c r="AG43" s="198">
        <f>ROUND(N(data!AR90), 0)</f>
        <v>1394</v>
      </c>
      <c r="AH43" s="198">
        <f>ROUND(N(data!AR91), 0)</f>
        <v>0</v>
      </c>
      <c r="AI43" s="198">
        <f>ROUND(N(data!AR92), 0)</f>
        <v>1076</v>
      </c>
      <c r="AJ43" s="198">
        <f>ROUND(N(data!AR93), 0)</f>
        <v>2800</v>
      </c>
      <c r="AK43" s="271">
        <f>ROUND(N(data!AR94), 2)</f>
        <v>8.7899999999999991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140</v>
      </c>
      <c r="B44" s="200" t="str">
        <f>RIGHT(data!$C$96,4)</f>
        <v>2024</v>
      </c>
      <c r="C44" s="12" t="str">
        <f>data!AS$55</f>
        <v>7410</v>
      </c>
      <c r="D44" s="12" t="s">
        <v>1164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140</v>
      </c>
      <c r="B45" s="200" t="str">
        <f>RIGHT(data!$C$96,4)</f>
        <v>2024</v>
      </c>
      <c r="C45" s="12" t="str">
        <f>data!AT$55</f>
        <v>7420</v>
      </c>
      <c r="D45" s="12" t="s">
        <v>1164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140</v>
      </c>
      <c r="B46" s="200" t="str">
        <f>RIGHT(data!$C$96,4)</f>
        <v>2024</v>
      </c>
      <c r="C46" s="12" t="str">
        <f>data!AU$55</f>
        <v>7430</v>
      </c>
      <c r="D46" s="12" t="s">
        <v>1164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140</v>
      </c>
      <c r="B47" s="200" t="str">
        <f>RIGHT(data!$C$96,4)</f>
        <v>2024</v>
      </c>
      <c r="C47" s="12" t="str">
        <f>data!AV$55</f>
        <v>7490</v>
      </c>
      <c r="D47" s="12" t="s">
        <v>1164</v>
      </c>
      <c r="E47" s="198">
        <f>ROUND(N(data!AV59), 0)</f>
        <v>0</v>
      </c>
      <c r="F47" s="271">
        <f>ROUND(N(data!AV60), 2)</f>
        <v>0</v>
      </c>
      <c r="G47" s="198">
        <f>ROUND(N(data!AV61), 0)</f>
        <v>0</v>
      </c>
      <c r="H47" s="198">
        <f>ROUND(N(data!AV62), 0)</f>
        <v>0</v>
      </c>
      <c r="I47" s="198">
        <f>ROUND(N(data!AV63), 0)</f>
        <v>0</v>
      </c>
      <c r="J47" s="198">
        <f>ROUND(N(data!AV64), 0)</f>
        <v>0</v>
      </c>
      <c r="K47" s="198">
        <f>ROUND(N(data!AV65), 0)</f>
        <v>0</v>
      </c>
      <c r="L47" s="198">
        <f>ROUND(N(data!AV66), 0)</f>
        <v>0</v>
      </c>
      <c r="M47" s="198">
        <f>ROUND(N(data!AV67), 0)</f>
        <v>0</v>
      </c>
      <c r="N47" s="198">
        <f>ROUND(N(data!AV68), 0)</f>
        <v>0</v>
      </c>
      <c r="O47" s="198">
        <f>ROUND(N(data!AV69), 0)</f>
        <v>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0</v>
      </c>
      <c r="AE47" s="198">
        <f>ROUND(N(data!AV89), 0)</f>
        <v>0</v>
      </c>
      <c r="AF47" s="198">
        <f>ROUND(N(data!AV87), 0)</f>
        <v>0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140</v>
      </c>
      <c r="B48" s="200" t="str">
        <f>RIGHT(data!$C$96,4)</f>
        <v>2024</v>
      </c>
      <c r="C48" s="12" t="str">
        <f>data!AW$55</f>
        <v>8200</v>
      </c>
      <c r="D48" s="12" t="s">
        <v>1164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140</v>
      </c>
      <c r="B49" s="200" t="str">
        <f>RIGHT(data!$C$96,4)</f>
        <v>2024</v>
      </c>
      <c r="C49" s="12" t="str">
        <f>data!AX$55</f>
        <v>8310</v>
      </c>
      <c r="D49" s="12" t="s">
        <v>1164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140</v>
      </c>
      <c r="B50" s="200" t="str">
        <f>RIGHT(data!$C$96,4)</f>
        <v>2024</v>
      </c>
      <c r="C50" s="12" t="str">
        <f>data!AY$55</f>
        <v>8320</v>
      </c>
      <c r="D50" s="12" t="s">
        <v>1164</v>
      </c>
      <c r="E50" s="198">
        <f>ROUND(N(data!AY59), 0)</f>
        <v>14571</v>
      </c>
      <c r="F50" s="271">
        <f>ROUND(N(data!AY60), 2)</f>
        <v>13.83</v>
      </c>
      <c r="G50" s="198">
        <f>ROUND(N(data!AY61), 0)</f>
        <v>878585</v>
      </c>
      <c r="H50" s="198">
        <f>ROUND(N(data!AY62), 0)</f>
        <v>221552</v>
      </c>
      <c r="I50" s="198">
        <f>ROUND(N(data!AY63), 0)</f>
        <v>0</v>
      </c>
      <c r="J50" s="198">
        <f>ROUND(N(data!AY64), 0)</f>
        <v>449465</v>
      </c>
      <c r="K50" s="198">
        <f>ROUND(N(data!AY65), 0)</f>
        <v>0</v>
      </c>
      <c r="L50" s="198">
        <f>ROUND(N(data!AY66), 0)</f>
        <v>7866</v>
      </c>
      <c r="M50" s="198">
        <f>ROUND(N(data!AY67), 0)</f>
        <v>147836</v>
      </c>
      <c r="N50" s="198">
        <f>ROUND(N(data!AY68), 0)</f>
        <v>2107</v>
      </c>
      <c r="O50" s="198">
        <f>ROUND(N(data!AY69), 0)</f>
        <v>7558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4183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3375</v>
      </c>
      <c r="AD50" s="198">
        <f>ROUND(N(data!AY84), 0)</f>
        <v>487850</v>
      </c>
      <c r="AE50" s="198">
        <f>ROUND(N(data!AY89), 0)</f>
        <v>0</v>
      </c>
      <c r="AF50" s="198">
        <f>ROUND(N(data!AY87), 0)</f>
        <v>0</v>
      </c>
      <c r="AG50" s="198">
        <f>ROUND(N(data!AY90), 0)</f>
        <v>2653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140</v>
      </c>
      <c r="B51" s="200" t="str">
        <f>RIGHT(data!$C$96,4)</f>
        <v>2024</v>
      </c>
      <c r="C51" s="12" t="str">
        <f>data!AZ$55</f>
        <v>8330</v>
      </c>
      <c r="D51" s="12" t="s">
        <v>1164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95399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1712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140</v>
      </c>
      <c r="B52" s="200" t="str">
        <f>RIGHT(data!$C$96,4)</f>
        <v>2024</v>
      </c>
      <c r="C52" s="12" t="str">
        <f>data!BA$55</f>
        <v>8350</v>
      </c>
      <c r="D52" s="12" t="s">
        <v>1164</v>
      </c>
      <c r="E52" s="198">
        <f>ROUND(N(data!BA59), 0)</f>
        <v>0</v>
      </c>
      <c r="F52" s="271">
        <f>ROUND(N(data!BA60), 2)</f>
        <v>3.08</v>
      </c>
      <c r="G52" s="198">
        <f>ROUND(N(data!BA61), 0)</f>
        <v>198302</v>
      </c>
      <c r="H52" s="198">
        <f>ROUND(N(data!BA62), 0)</f>
        <v>50006</v>
      </c>
      <c r="I52" s="198">
        <f>ROUND(N(data!BA63), 0)</f>
        <v>0</v>
      </c>
      <c r="J52" s="198">
        <f>ROUND(N(data!BA64), 0)</f>
        <v>19</v>
      </c>
      <c r="K52" s="198">
        <f>ROUND(N(data!BA65), 0)</f>
        <v>0</v>
      </c>
      <c r="L52" s="198">
        <f>ROUND(N(data!BA66), 0)</f>
        <v>0</v>
      </c>
      <c r="M52" s="198">
        <f>ROUND(N(data!BA67), 0)</f>
        <v>47644</v>
      </c>
      <c r="N52" s="198">
        <f>ROUND(N(data!BA68), 0)</f>
        <v>0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855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140</v>
      </c>
      <c r="B53" s="200" t="str">
        <f>RIGHT(data!$C$96,4)</f>
        <v>2024</v>
      </c>
      <c r="C53" s="12" t="str">
        <f>data!BB$55</f>
        <v>8360</v>
      </c>
      <c r="D53" s="12" t="s">
        <v>1164</v>
      </c>
      <c r="E53" s="198">
        <f>ROUND(N(data!BB59), 0)</f>
        <v>0</v>
      </c>
      <c r="F53" s="271">
        <f>ROUND(N(data!BB60), 2)</f>
        <v>2.71</v>
      </c>
      <c r="G53" s="198">
        <f>ROUND(N(data!BB61), 0)</f>
        <v>207821</v>
      </c>
      <c r="H53" s="198">
        <f>ROUND(N(data!BB62), 0)</f>
        <v>52406</v>
      </c>
      <c r="I53" s="198">
        <f>ROUND(N(data!BB63), 0)</f>
        <v>0</v>
      </c>
      <c r="J53" s="198">
        <f>ROUND(N(data!BB64), 0)</f>
        <v>3834</v>
      </c>
      <c r="K53" s="198">
        <f>ROUND(N(data!BB65), 0)</f>
        <v>0</v>
      </c>
      <c r="L53" s="198">
        <f>ROUND(N(data!BB66), 0)</f>
        <v>4459</v>
      </c>
      <c r="M53" s="198">
        <f>ROUND(N(data!BB67), 0)</f>
        <v>12036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216</v>
      </c>
      <c r="AH53" s="198">
        <f>ROUND(N(data!BB91), 0)</f>
        <v>0</v>
      </c>
      <c r="AI53" s="198">
        <f>ROUND(N(data!BB92), 0)</f>
        <v>166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140</v>
      </c>
      <c r="B54" s="200" t="str">
        <f>RIGHT(data!$C$96,4)</f>
        <v>2024</v>
      </c>
      <c r="C54" s="12" t="str">
        <f>data!BC$55</f>
        <v>8370</v>
      </c>
      <c r="D54" s="12" t="s">
        <v>1164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140</v>
      </c>
      <c r="B55" s="200" t="str">
        <f>RIGHT(data!$C$96,4)</f>
        <v>2024</v>
      </c>
      <c r="C55" s="12" t="str">
        <f>data!BD$55</f>
        <v>8420</v>
      </c>
      <c r="D55" s="12" t="s">
        <v>1164</v>
      </c>
      <c r="E55" s="198">
        <f>ROUND(N(data!BD59), 0)</f>
        <v>0</v>
      </c>
      <c r="F55" s="271">
        <f>ROUND(N(data!BD60), 2)</f>
        <v>6.03</v>
      </c>
      <c r="G55" s="198">
        <f>ROUND(N(data!BD61), 0)</f>
        <v>354418</v>
      </c>
      <c r="H55" s="198">
        <f>ROUND(N(data!BD62), 0)</f>
        <v>89373</v>
      </c>
      <c r="I55" s="198">
        <f>ROUND(N(data!BD63), 0)</f>
        <v>0</v>
      </c>
      <c r="J55" s="198">
        <f>ROUND(N(data!BD64), 0)</f>
        <v>4137</v>
      </c>
      <c r="K55" s="198">
        <f>ROUND(N(data!BD65), 0)</f>
        <v>0</v>
      </c>
      <c r="L55" s="198">
        <f>ROUND(N(data!BD66), 0)</f>
        <v>176154</v>
      </c>
      <c r="M55" s="198">
        <f>ROUND(N(data!BD67), 0)</f>
        <v>209244</v>
      </c>
      <c r="N55" s="198">
        <f>ROUND(N(data!BD68), 0)</f>
        <v>0</v>
      </c>
      <c r="O55" s="198">
        <f>ROUND(N(data!BD69), 0)</f>
        <v>100664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100664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3755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140</v>
      </c>
      <c r="B56" s="200" t="str">
        <f>RIGHT(data!$C$96,4)</f>
        <v>2024</v>
      </c>
      <c r="C56" s="12" t="str">
        <f>data!BE$55</f>
        <v>8430</v>
      </c>
      <c r="D56" s="12" t="s">
        <v>1164</v>
      </c>
      <c r="E56" s="198">
        <f>ROUND(N(data!BE59), 0)</f>
        <v>150708</v>
      </c>
      <c r="F56" s="271">
        <f>ROUND(N(data!BE60), 2)</f>
        <v>10.45</v>
      </c>
      <c r="G56" s="198">
        <f>ROUND(N(data!BE61), 0)</f>
        <v>844071</v>
      </c>
      <c r="H56" s="198">
        <f>ROUND(N(data!BE62), 0)</f>
        <v>212849</v>
      </c>
      <c r="I56" s="198">
        <f>ROUND(N(data!BE63), 0)</f>
        <v>105748</v>
      </c>
      <c r="J56" s="198">
        <f>ROUND(N(data!BE64), 0)</f>
        <v>104028</v>
      </c>
      <c r="K56" s="198">
        <f>ROUND(N(data!BE65), 0)</f>
        <v>739437</v>
      </c>
      <c r="L56" s="198">
        <f>ROUND(N(data!BE66), 0)</f>
        <v>712921</v>
      </c>
      <c r="M56" s="198">
        <f>ROUND(N(data!BE67), 0)</f>
        <v>198433</v>
      </c>
      <c r="N56" s="198">
        <f>ROUND(N(data!BE68), 0)</f>
        <v>1700</v>
      </c>
      <c r="O56" s="198">
        <f>ROUND(N(data!BE69), 0)</f>
        <v>817310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807182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0</v>
      </c>
      <c r="AB56" s="198">
        <f>ROUND(N(data!BE82), 0)</f>
        <v>0</v>
      </c>
      <c r="AC56" s="198">
        <f>ROUND(N(data!BE83), 0)</f>
        <v>10128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3561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140</v>
      </c>
      <c r="B57" s="200" t="str">
        <f>RIGHT(data!$C$96,4)</f>
        <v>2024</v>
      </c>
      <c r="C57" s="12" t="str">
        <f>data!BF$55</f>
        <v>8460</v>
      </c>
      <c r="D57" s="12" t="s">
        <v>1164</v>
      </c>
      <c r="E57" s="198">
        <f>ROUND(N(data!BF59), 0)</f>
        <v>0</v>
      </c>
      <c r="F57" s="271">
        <f>ROUND(N(data!BF60), 2)</f>
        <v>26.85</v>
      </c>
      <c r="G57" s="198">
        <f>ROUND(N(data!BF61), 0)</f>
        <v>1401070</v>
      </c>
      <c r="H57" s="198">
        <f>ROUND(N(data!BF62), 0)</f>
        <v>353307</v>
      </c>
      <c r="I57" s="198">
        <f>ROUND(N(data!BF63), 0)</f>
        <v>0</v>
      </c>
      <c r="J57" s="198">
        <f>ROUND(N(data!BF64), 0)</f>
        <v>305131</v>
      </c>
      <c r="K57" s="198">
        <f>ROUND(N(data!BF65), 0)</f>
        <v>0</v>
      </c>
      <c r="L57" s="198">
        <f>ROUND(N(data!BF66), 0)</f>
        <v>56061</v>
      </c>
      <c r="M57" s="198">
        <f>ROUND(N(data!BF67), 0)</f>
        <v>19113</v>
      </c>
      <c r="N57" s="198">
        <f>ROUND(N(data!BF68), 0)</f>
        <v>0</v>
      </c>
      <c r="O57" s="198">
        <f>ROUND(N(data!BF69), 0)</f>
        <v>8728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8094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634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343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140</v>
      </c>
      <c r="B58" s="200" t="str">
        <f>RIGHT(data!$C$96,4)</f>
        <v>2024</v>
      </c>
      <c r="C58" s="12" t="str">
        <f>data!BG$55</f>
        <v>8470</v>
      </c>
      <c r="D58" s="12" t="s">
        <v>1164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140</v>
      </c>
      <c r="B59" s="200" t="str">
        <f>RIGHT(data!$C$96,4)</f>
        <v>2024</v>
      </c>
      <c r="C59" s="12" t="str">
        <f>data!BH$55</f>
        <v>8480</v>
      </c>
      <c r="D59" s="12" t="s">
        <v>1164</v>
      </c>
      <c r="E59" s="198">
        <f>ROUND(N(data!BH59), 0)</f>
        <v>0</v>
      </c>
      <c r="F59" s="271">
        <f>ROUND(N(data!BH60), 2)</f>
        <v>20.41</v>
      </c>
      <c r="G59" s="198">
        <f>ROUND(N(data!BH61), 0)</f>
        <v>2219141</v>
      </c>
      <c r="H59" s="198">
        <f>ROUND(N(data!BH62), 0)</f>
        <v>559599</v>
      </c>
      <c r="I59" s="198">
        <f>ROUND(N(data!BH63), 0)</f>
        <v>0</v>
      </c>
      <c r="J59" s="198">
        <f>ROUND(N(data!BH64), 0)</f>
        <v>214235</v>
      </c>
      <c r="K59" s="198">
        <f>ROUND(N(data!BH65), 0)</f>
        <v>433755</v>
      </c>
      <c r="L59" s="198">
        <f>ROUND(N(data!BH66), 0)</f>
        <v>2663542</v>
      </c>
      <c r="M59" s="198">
        <f>ROUND(N(data!BH67), 0)</f>
        <v>192582</v>
      </c>
      <c r="N59" s="198">
        <f>ROUND(N(data!BH68), 0)</f>
        <v>0</v>
      </c>
      <c r="O59" s="198">
        <f>ROUND(N(data!BH69), 0)</f>
        <v>179983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146611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33372</v>
      </c>
      <c r="AD59" s="198">
        <f>ROUND(N(data!BH84), 0)</f>
        <v>12018</v>
      </c>
      <c r="AE59" s="198">
        <f>ROUND(N(data!BH89), 0)</f>
        <v>0</v>
      </c>
      <c r="AF59" s="198">
        <f>ROUND(N(data!BH87), 0)</f>
        <v>0</v>
      </c>
      <c r="AG59" s="198">
        <f>ROUND(N(data!BH90), 0)</f>
        <v>3456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140</v>
      </c>
      <c r="B60" s="200" t="str">
        <f>RIGHT(data!$C$96,4)</f>
        <v>2024</v>
      </c>
      <c r="C60" s="12" t="str">
        <f>data!BI$55</f>
        <v>8490</v>
      </c>
      <c r="D60" s="12" t="s">
        <v>1164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140</v>
      </c>
      <c r="B61" s="200" t="str">
        <f>RIGHT(data!$C$96,4)</f>
        <v>2024</v>
      </c>
      <c r="C61" s="12" t="str">
        <f>data!BJ$55</f>
        <v>8510</v>
      </c>
      <c r="D61" s="12" t="s">
        <v>1164</v>
      </c>
      <c r="E61" s="198">
        <f>ROUND(N(data!BJ59), 0)</f>
        <v>0</v>
      </c>
      <c r="F61" s="271">
        <f>ROUND(N(data!BJ60), 2)</f>
        <v>9.27</v>
      </c>
      <c r="G61" s="198">
        <f>ROUND(N(data!BJ61), 0)</f>
        <v>796005</v>
      </c>
      <c r="H61" s="198">
        <f>ROUND(N(data!BJ62), 0)</f>
        <v>200728</v>
      </c>
      <c r="I61" s="198">
        <f>ROUND(N(data!BJ63), 0)</f>
        <v>99357</v>
      </c>
      <c r="J61" s="198">
        <f>ROUND(N(data!BJ64), 0)</f>
        <v>5336</v>
      </c>
      <c r="K61" s="198">
        <f>ROUND(N(data!BJ65), 0)</f>
        <v>0</v>
      </c>
      <c r="L61" s="198">
        <f>ROUND(N(data!BJ66), 0)</f>
        <v>333698</v>
      </c>
      <c r="M61" s="198">
        <f>ROUND(N(data!BJ67), 0)</f>
        <v>0</v>
      </c>
      <c r="N61" s="198">
        <f>ROUND(N(data!BJ68), 0)</f>
        <v>0</v>
      </c>
      <c r="O61" s="198">
        <f>ROUND(N(data!BJ69), 0)</f>
        <v>3546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3546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140</v>
      </c>
      <c r="B62" s="200" t="str">
        <f>RIGHT(data!$C$96,4)</f>
        <v>2024</v>
      </c>
      <c r="C62" s="12" t="str">
        <f>data!BK$55</f>
        <v>8530</v>
      </c>
      <c r="D62" s="12" t="s">
        <v>1164</v>
      </c>
      <c r="E62" s="198">
        <f>ROUND(N(data!BK59), 0)</f>
        <v>0</v>
      </c>
      <c r="F62" s="271">
        <f>ROUND(N(data!BK60), 2)</f>
        <v>41.3</v>
      </c>
      <c r="G62" s="198">
        <f>ROUND(N(data!BK61), 0)</f>
        <v>2510570</v>
      </c>
      <c r="H62" s="198">
        <f>ROUND(N(data!BK62), 0)</f>
        <v>633088</v>
      </c>
      <c r="I62" s="198">
        <f>ROUND(N(data!BK63), 0)</f>
        <v>15600</v>
      </c>
      <c r="J62" s="198">
        <f>ROUND(N(data!BK64), 0)</f>
        <v>26483</v>
      </c>
      <c r="K62" s="198">
        <f>ROUND(N(data!BK65), 0)</f>
        <v>0</v>
      </c>
      <c r="L62" s="198">
        <f>ROUND(N(data!BK66), 0)</f>
        <v>679598</v>
      </c>
      <c r="M62" s="198">
        <f>ROUND(N(data!BK67), 0)</f>
        <v>376973</v>
      </c>
      <c r="N62" s="198">
        <f>ROUND(N(data!BK68), 0)</f>
        <v>7429</v>
      </c>
      <c r="O62" s="198">
        <f>ROUND(N(data!BK69), 0)</f>
        <v>9028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324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8704</v>
      </c>
      <c r="AD62" s="198">
        <f>ROUND(N(data!BK84), 0)</f>
        <v>1931</v>
      </c>
      <c r="AE62" s="198">
        <f>ROUND(N(data!BK89), 0)</f>
        <v>0</v>
      </c>
      <c r="AF62" s="198">
        <f>ROUND(N(data!BK87), 0)</f>
        <v>0</v>
      </c>
      <c r="AG62" s="198">
        <f>ROUND(N(data!BK90), 0)</f>
        <v>6765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140</v>
      </c>
      <c r="B63" s="200" t="str">
        <f>RIGHT(data!$C$96,4)</f>
        <v>2024</v>
      </c>
      <c r="C63" s="12" t="str">
        <f>data!BL$55</f>
        <v>8560</v>
      </c>
      <c r="D63" s="12" t="s">
        <v>1164</v>
      </c>
      <c r="E63" s="198">
        <f>ROUND(N(data!BL59), 0)</f>
        <v>0</v>
      </c>
      <c r="F63" s="271">
        <f>ROUND(N(data!BL60), 2)</f>
        <v>0</v>
      </c>
      <c r="G63" s="198">
        <f>ROUND(N(data!BL61), 0)</f>
        <v>0</v>
      </c>
      <c r="H63" s="198">
        <f>ROUND(N(data!BL62), 0)</f>
        <v>0</v>
      </c>
      <c r="I63" s="198">
        <f>ROUND(N(data!BL63), 0)</f>
        <v>0</v>
      </c>
      <c r="J63" s="198">
        <f>ROUND(N(data!BL64), 0)</f>
        <v>0</v>
      </c>
      <c r="K63" s="198">
        <f>ROUND(N(data!BL65), 0)</f>
        <v>0</v>
      </c>
      <c r="L63" s="198">
        <f>ROUND(N(data!BL66), 0)</f>
        <v>0</v>
      </c>
      <c r="M63" s="198">
        <f>ROUND(N(data!BL67), 0)</f>
        <v>0</v>
      </c>
      <c r="N63" s="198">
        <f>ROUND(N(data!BL68), 0)</f>
        <v>0</v>
      </c>
      <c r="O63" s="198">
        <f>ROUND(N(data!BL69), 0)</f>
        <v>0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0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140</v>
      </c>
      <c r="B64" s="200" t="str">
        <f>RIGHT(data!$C$96,4)</f>
        <v>2024</v>
      </c>
      <c r="C64" s="12" t="str">
        <f>data!BM$55</f>
        <v>8590</v>
      </c>
      <c r="D64" s="12" t="s">
        <v>1164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140</v>
      </c>
      <c r="B65" s="200" t="str">
        <f>RIGHT(data!$C$96,4)</f>
        <v>2024</v>
      </c>
      <c r="C65" s="12" t="str">
        <f>data!BN$55</f>
        <v>8610</v>
      </c>
      <c r="D65" s="12" t="s">
        <v>1164</v>
      </c>
      <c r="E65" s="198">
        <f>ROUND(N(data!BN59), 0)</f>
        <v>0</v>
      </c>
      <c r="F65" s="271">
        <f>ROUND(N(data!BN60), 2)</f>
        <v>5.7</v>
      </c>
      <c r="G65" s="198">
        <f>ROUND(N(data!BN61), 0)</f>
        <v>1207923</v>
      </c>
      <c r="H65" s="198">
        <f>ROUND(N(data!BN62), 0)</f>
        <v>304601</v>
      </c>
      <c r="I65" s="198">
        <f>ROUND(N(data!BN63), 0)</f>
        <v>31781</v>
      </c>
      <c r="J65" s="198">
        <f>ROUND(N(data!BN64), 0)</f>
        <v>14951</v>
      </c>
      <c r="K65" s="198">
        <f>ROUND(N(data!BN65), 0)</f>
        <v>-6</v>
      </c>
      <c r="L65" s="198">
        <f>ROUND(N(data!BN66), 0)</f>
        <v>52744</v>
      </c>
      <c r="M65" s="198">
        <f>ROUND(N(data!BN67), 0)</f>
        <v>922176</v>
      </c>
      <c r="N65" s="198">
        <f>ROUND(N(data!BN68), 0)</f>
        <v>0</v>
      </c>
      <c r="O65" s="198">
        <f>ROUND(N(data!BN69), 0)</f>
        <v>1415698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0</v>
      </c>
      <c r="AA65" s="198">
        <f>ROUND(N(data!BN81), 0)</f>
        <v>0</v>
      </c>
      <c r="AB65" s="198">
        <f>ROUND(N(data!BN82), 0)</f>
        <v>0</v>
      </c>
      <c r="AC65" s="198">
        <f>ROUND(N(data!BN83), 0)</f>
        <v>1415698</v>
      </c>
      <c r="AD65" s="198">
        <f>ROUND(N(data!BN84), 0)</f>
        <v>13464</v>
      </c>
      <c r="AE65" s="198">
        <f>ROUND(N(data!BN89), 0)</f>
        <v>0</v>
      </c>
      <c r="AF65" s="198">
        <f>ROUND(N(data!BN87), 0)</f>
        <v>0</v>
      </c>
      <c r="AG65" s="198">
        <f>ROUND(N(data!BN90), 0)</f>
        <v>16549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140</v>
      </c>
      <c r="B66" s="200" t="str">
        <f>RIGHT(data!$C$96,4)</f>
        <v>2024</v>
      </c>
      <c r="C66" s="12" t="str">
        <f>data!BO$55</f>
        <v>8620</v>
      </c>
      <c r="D66" s="12" t="s">
        <v>1164</v>
      </c>
      <c r="E66" s="198">
        <f>ROUND(N(data!BO59), 0)</f>
        <v>0</v>
      </c>
      <c r="F66" s="271">
        <f>ROUND(N(data!BO60), 2)</f>
        <v>2</v>
      </c>
      <c r="G66" s="198">
        <f>ROUND(N(data!BO61), 0)</f>
        <v>228799</v>
      </c>
      <c r="H66" s="198">
        <f>ROUND(N(data!BO62), 0)</f>
        <v>57696</v>
      </c>
      <c r="I66" s="198">
        <f>ROUND(N(data!BO63), 0)</f>
        <v>0</v>
      </c>
      <c r="J66" s="198">
        <f>ROUND(N(data!BO64), 0)</f>
        <v>10498</v>
      </c>
      <c r="K66" s="198">
        <f>ROUND(N(data!BO65), 0)</f>
        <v>0</v>
      </c>
      <c r="L66" s="198">
        <f>ROUND(N(data!BO66), 0)</f>
        <v>28443</v>
      </c>
      <c r="M66" s="198">
        <f>ROUND(N(data!BO67), 0)</f>
        <v>0</v>
      </c>
      <c r="N66" s="198">
        <f>ROUND(N(data!BO68), 0)</f>
        <v>0</v>
      </c>
      <c r="O66" s="198">
        <f>ROUND(N(data!BO69), 0)</f>
        <v>3910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3910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140</v>
      </c>
      <c r="B67" s="200" t="str">
        <f>RIGHT(data!$C$96,4)</f>
        <v>2024</v>
      </c>
      <c r="C67" s="12" t="str">
        <f>data!BP$55</f>
        <v>8630</v>
      </c>
      <c r="D67" s="12" t="s">
        <v>1164</v>
      </c>
      <c r="E67" s="198">
        <f>ROUND(N(data!BP59), 0)</f>
        <v>0</v>
      </c>
      <c r="F67" s="271">
        <f>ROUND(N(data!BP60), 2)</f>
        <v>4.5599999999999996</v>
      </c>
      <c r="G67" s="198">
        <f>ROUND(N(data!BP61), 0)</f>
        <v>432296</v>
      </c>
      <c r="H67" s="198">
        <f>ROUND(N(data!BP62), 0)</f>
        <v>109012</v>
      </c>
      <c r="I67" s="198">
        <f>ROUND(N(data!BP63), 0)</f>
        <v>0</v>
      </c>
      <c r="J67" s="198">
        <f>ROUND(N(data!BP64), 0)</f>
        <v>10610</v>
      </c>
      <c r="K67" s="198">
        <f>ROUND(N(data!BP65), 0)</f>
        <v>0</v>
      </c>
      <c r="L67" s="198">
        <f>ROUND(N(data!BP66), 0)</f>
        <v>91115</v>
      </c>
      <c r="M67" s="198">
        <f>ROUND(N(data!BP67), 0)</f>
        <v>0</v>
      </c>
      <c r="N67" s="198">
        <f>ROUND(N(data!BP68), 0)</f>
        <v>0</v>
      </c>
      <c r="O67" s="198">
        <f>ROUND(N(data!BP69), 0)</f>
        <v>301219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301219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140</v>
      </c>
      <c r="B68" s="200" t="str">
        <f>RIGHT(data!$C$96,4)</f>
        <v>2024</v>
      </c>
      <c r="C68" s="12" t="str">
        <f>data!BQ$55</f>
        <v>8640</v>
      </c>
      <c r="D68" s="12" t="s">
        <v>1164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140</v>
      </c>
      <c r="B69" s="200" t="str">
        <f>RIGHT(data!$C$96,4)</f>
        <v>2024</v>
      </c>
      <c r="C69" s="12" t="str">
        <f>data!BR$55</f>
        <v>8650</v>
      </c>
      <c r="D69" s="12" t="s">
        <v>1164</v>
      </c>
      <c r="E69" s="198">
        <f>ROUND(N(data!BR59), 0)</f>
        <v>0</v>
      </c>
      <c r="F69" s="271">
        <f>ROUND(N(data!BR60), 2)</f>
        <v>7.32</v>
      </c>
      <c r="G69" s="198">
        <f>ROUND(N(data!BR61), 0)</f>
        <v>696310</v>
      </c>
      <c r="H69" s="198">
        <f>ROUND(N(data!BR62), 0)</f>
        <v>175588</v>
      </c>
      <c r="I69" s="198">
        <f>ROUND(N(data!BR63), 0)</f>
        <v>16640</v>
      </c>
      <c r="J69" s="198">
        <f>ROUND(N(data!BR64), 0)</f>
        <v>15320</v>
      </c>
      <c r="K69" s="198">
        <f>ROUND(N(data!BR65), 0)</f>
        <v>0</v>
      </c>
      <c r="L69" s="198">
        <f>ROUND(N(data!BR66), 0)</f>
        <v>411461</v>
      </c>
      <c r="M69" s="198">
        <f>ROUND(N(data!BR67), 0)</f>
        <v>106823</v>
      </c>
      <c r="N69" s="198">
        <f>ROUND(N(data!BR68), 0)</f>
        <v>0</v>
      </c>
      <c r="O69" s="198">
        <f>ROUND(N(data!BR69), 0)</f>
        <v>25506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25506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1917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140</v>
      </c>
      <c r="B70" s="200" t="str">
        <f>RIGHT(data!$C$96,4)</f>
        <v>2024</v>
      </c>
      <c r="C70" s="12" t="str">
        <f>data!BS$55</f>
        <v>8660</v>
      </c>
      <c r="D70" s="12" t="s">
        <v>1164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140</v>
      </c>
      <c r="B71" s="200" t="str">
        <f>RIGHT(data!$C$96,4)</f>
        <v>2024</v>
      </c>
      <c r="C71" s="12" t="str">
        <f>data!BT$55</f>
        <v>8670</v>
      </c>
      <c r="D71" s="12" t="s">
        <v>1164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140</v>
      </c>
      <c r="B72" s="200" t="str">
        <f>RIGHT(data!$C$96,4)</f>
        <v>2024</v>
      </c>
      <c r="C72" s="12" t="str">
        <f>data!BU$55</f>
        <v>8680</v>
      </c>
      <c r="D72" s="12" t="s">
        <v>1164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140</v>
      </c>
      <c r="B73" s="200" t="str">
        <f>RIGHT(data!$C$96,4)</f>
        <v>2024</v>
      </c>
      <c r="C73" s="12" t="str">
        <f>data!BV$55</f>
        <v>8690</v>
      </c>
      <c r="D73" s="12" t="s">
        <v>1164</v>
      </c>
      <c r="E73" s="198">
        <f>ROUND(N(data!BV59), 0)</f>
        <v>0</v>
      </c>
      <c r="F73" s="271">
        <f>ROUND(N(data!BV60), 2)</f>
        <v>22.76</v>
      </c>
      <c r="G73" s="198">
        <f>ROUND(N(data!BV61), 0)</f>
        <v>1522913</v>
      </c>
      <c r="H73" s="198">
        <f>ROUND(N(data!BV62), 0)</f>
        <v>384032</v>
      </c>
      <c r="I73" s="198">
        <f>ROUND(N(data!BV63), 0)</f>
        <v>0</v>
      </c>
      <c r="J73" s="198">
        <f>ROUND(N(data!BV64), 0)</f>
        <v>8288</v>
      </c>
      <c r="K73" s="198">
        <f>ROUND(N(data!BV65), 0)</f>
        <v>0</v>
      </c>
      <c r="L73" s="198">
        <f>ROUND(N(data!BV66), 0)</f>
        <v>457811</v>
      </c>
      <c r="M73" s="198">
        <f>ROUND(N(data!BV67), 0)</f>
        <v>99356</v>
      </c>
      <c r="N73" s="198">
        <f>ROUND(N(data!BV68), 0)</f>
        <v>0</v>
      </c>
      <c r="O73" s="198">
        <f>ROUND(N(data!BV69), 0)</f>
        <v>34533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27620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6913</v>
      </c>
      <c r="AD73" s="198">
        <f>ROUND(N(data!BV84), 0)</f>
        <v>1115</v>
      </c>
      <c r="AE73" s="198">
        <f>ROUND(N(data!BV89), 0)</f>
        <v>0</v>
      </c>
      <c r="AF73" s="198">
        <f>ROUND(N(data!BV87), 0)</f>
        <v>0</v>
      </c>
      <c r="AG73" s="198">
        <f>ROUND(N(data!BV90), 0)</f>
        <v>1783</v>
      </c>
      <c r="AH73" s="198">
        <f>ROUND(N(data!BV91), 0)</f>
        <v>0</v>
      </c>
      <c r="AI73" s="198">
        <f>ROUND(N(data!BV92), 0)</f>
        <v>1378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140</v>
      </c>
      <c r="B74" s="200" t="str">
        <f>RIGHT(data!$C$96,4)</f>
        <v>2024</v>
      </c>
      <c r="C74" s="12" t="str">
        <f>data!BW$55</f>
        <v>8700</v>
      </c>
      <c r="D74" s="12" t="s">
        <v>1164</v>
      </c>
      <c r="E74" s="198">
        <f>ROUND(N(data!BW59), 0)</f>
        <v>0</v>
      </c>
      <c r="F74" s="271">
        <f>ROUND(N(data!BW60), 2)</f>
        <v>5.0999999999999996</v>
      </c>
      <c r="G74" s="198">
        <f>ROUND(N(data!BW61), 0)</f>
        <v>870298</v>
      </c>
      <c r="H74" s="198">
        <f>ROUND(N(data!BW62), 0)</f>
        <v>219462</v>
      </c>
      <c r="I74" s="198">
        <f>ROUND(N(data!BW63), 0)</f>
        <v>0</v>
      </c>
      <c r="J74" s="198">
        <f>ROUND(N(data!BW64), 0)</f>
        <v>1122</v>
      </c>
      <c r="K74" s="198">
        <f>ROUND(N(data!BW65), 0)</f>
        <v>0</v>
      </c>
      <c r="L74" s="198">
        <f>ROUND(N(data!BW66), 0)</f>
        <v>109117</v>
      </c>
      <c r="M74" s="198">
        <f>ROUND(N(data!BW67), 0)</f>
        <v>0</v>
      </c>
      <c r="N74" s="198">
        <f>ROUND(N(data!BW68), 0)</f>
        <v>0</v>
      </c>
      <c r="O74" s="198">
        <f>ROUND(N(data!BW69), 0)</f>
        <v>178200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178200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140</v>
      </c>
      <c r="B75" s="200" t="str">
        <f>RIGHT(data!$C$96,4)</f>
        <v>2024</v>
      </c>
      <c r="C75" s="12" t="str">
        <f>data!BX$55</f>
        <v>8710</v>
      </c>
      <c r="D75" s="12" t="s">
        <v>1164</v>
      </c>
      <c r="E75" s="198">
        <f>ROUND(N(data!BX59), 0)</f>
        <v>0</v>
      </c>
      <c r="F75" s="271">
        <f>ROUND(N(data!BX60), 2)</f>
        <v>6.37</v>
      </c>
      <c r="G75" s="198">
        <f>ROUND(N(data!BX61), 0)</f>
        <v>769899</v>
      </c>
      <c r="H75" s="198">
        <f>ROUND(N(data!BX62), 0)</f>
        <v>194145</v>
      </c>
      <c r="I75" s="198">
        <f>ROUND(N(data!BX63), 0)</f>
        <v>0</v>
      </c>
      <c r="J75" s="198">
        <f>ROUND(N(data!BX64), 0)</f>
        <v>3212</v>
      </c>
      <c r="K75" s="198">
        <f>ROUND(N(data!BX65), 0)</f>
        <v>0</v>
      </c>
      <c r="L75" s="198">
        <f>ROUND(N(data!BX66), 0)</f>
        <v>343122</v>
      </c>
      <c r="M75" s="198">
        <f>ROUND(N(data!BX67), 0)</f>
        <v>0</v>
      </c>
      <c r="N75" s="198">
        <f>ROUND(N(data!BX68), 0)</f>
        <v>0</v>
      </c>
      <c r="O75" s="198">
        <f>ROUND(N(data!BX69), 0)</f>
        <v>3085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3085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140</v>
      </c>
      <c r="B76" s="200" t="str">
        <f>RIGHT(data!$C$96,4)</f>
        <v>2024</v>
      </c>
      <c r="C76" s="12" t="str">
        <f>data!BY$55</f>
        <v>8720</v>
      </c>
      <c r="D76" s="12" t="s">
        <v>1164</v>
      </c>
      <c r="E76" s="198">
        <f>ROUND(N(data!BY59), 0)</f>
        <v>0</v>
      </c>
      <c r="F76" s="271">
        <f>ROUND(N(data!BY60), 2)</f>
        <v>10.42</v>
      </c>
      <c r="G76" s="198">
        <f>ROUND(N(data!BY61), 0)</f>
        <v>1455802</v>
      </c>
      <c r="H76" s="198">
        <f>ROUND(N(data!BY62), 0)</f>
        <v>367108</v>
      </c>
      <c r="I76" s="198">
        <f>ROUND(N(data!BY63), 0)</f>
        <v>0</v>
      </c>
      <c r="J76" s="198">
        <f>ROUND(N(data!BY64), 0)</f>
        <v>15629</v>
      </c>
      <c r="K76" s="198">
        <f>ROUND(N(data!BY65), 0)</f>
        <v>0</v>
      </c>
      <c r="L76" s="198">
        <f>ROUND(N(data!BY66), 0)</f>
        <v>379566</v>
      </c>
      <c r="M76" s="198">
        <f>ROUND(N(data!BY67), 0)</f>
        <v>336963</v>
      </c>
      <c r="N76" s="198">
        <f>ROUND(N(data!BY68), 0)</f>
        <v>0</v>
      </c>
      <c r="O76" s="198">
        <f>ROUND(N(data!BY69), 0)</f>
        <v>73898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46574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27324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6047</v>
      </c>
      <c r="AH76" s="198">
        <f>ROUND(N(data!BY91), 0)</f>
        <v>0</v>
      </c>
      <c r="AI76" s="198">
        <f>ROUND(N(data!BY92), 0)</f>
        <v>4675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140</v>
      </c>
      <c r="B77" s="200" t="str">
        <f>RIGHT(data!$C$96,4)</f>
        <v>2024</v>
      </c>
      <c r="C77" s="12" t="str">
        <f>data!BZ$55</f>
        <v>8730</v>
      </c>
      <c r="D77" s="12" t="s">
        <v>1164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140</v>
      </c>
      <c r="B78" s="200" t="str">
        <f>RIGHT(data!$C$96,4)</f>
        <v>2024</v>
      </c>
      <c r="C78" s="12" t="str">
        <f>data!CA$55</f>
        <v>8740</v>
      </c>
      <c r="D78" s="12" t="s">
        <v>1164</v>
      </c>
      <c r="E78" s="198">
        <f>ROUND(N(data!CA59), 0)</f>
        <v>0</v>
      </c>
      <c r="F78" s="271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140</v>
      </c>
      <c r="B79" s="200" t="str">
        <f>RIGHT(data!$C$96,4)</f>
        <v>2024</v>
      </c>
      <c r="C79" s="12" t="str">
        <f>data!CB$55</f>
        <v>8770</v>
      </c>
      <c r="D79" s="12" t="s">
        <v>1164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140</v>
      </c>
      <c r="B80" s="200" t="str">
        <f>RIGHT(data!$C$96,4)</f>
        <v>2024</v>
      </c>
      <c r="C80" s="12" t="str">
        <f>data!CC$55</f>
        <v>8790</v>
      </c>
      <c r="D80" s="12" t="s">
        <v>1164</v>
      </c>
      <c r="E80" s="198">
        <f>ROUND(N(data!CC59), 0)</f>
        <v>0</v>
      </c>
      <c r="F80" s="271">
        <f>ROUND(N(data!CC60), 2)</f>
        <v>0.78</v>
      </c>
      <c r="G80" s="198">
        <f>ROUND(N(data!CC61), 0)</f>
        <v>58791</v>
      </c>
      <c r="H80" s="198">
        <f>ROUND(N(data!CC62), 0)</f>
        <v>14825</v>
      </c>
      <c r="I80" s="198">
        <f>ROUND(N(data!CC63), 0)</f>
        <v>0</v>
      </c>
      <c r="J80" s="198">
        <f>ROUND(N(data!CC64), 0)</f>
        <v>23689</v>
      </c>
      <c r="K80" s="198">
        <f>ROUND(N(data!CC65), 0)</f>
        <v>3528</v>
      </c>
      <c r="L80" s="198">
        <f>ROUND(N(data!CC66), 0)</f>
        <v>160818</v>
      </c>
      <c r="M80" s="198">
        <f>ROUND(N(data!CC67), 0)</f>
        <v>0</v>
      </c>
      <c r="N80" s="198">
        <f>ROUND(N(data!CC68), 0)</f>
        <v>0</v>
      </c>
      <c r="O80" s="198">
        <f>ROUND(N(data!CC69), 0)</f>
        <v>268539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207293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0</v>
      </c>
      <c r="AB80" s="198">
        <f>ROUND(N(data!CC82), 0)</f>
        <v>0</v>
      </c>
      <c r="AC80" s="198">
        <f>ROUND(N(data!CC83), 0)</f>
        <v>61246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C853B-A8C1-4059-8118-A9F72C46CFCC}">
  <dimension ref="A1:T5"/>
  <sheetViews>
    <sheetView workbookViewId="0"/>
  </sheetViews>
  <sheetFormatPr defaultRowHeight="15" x14ac:dyDescent="0.2"/>
  <sheetData>
    <row r="1" spans="1:20" x14ac:dyDescent="0.2">
      <c r="A1">
        <v>1748639156428</v>
      </c>
      <c r="B1" t="s">
        <v>1371</v>
      </c>
      <c r="C1" t="s">
        <v>1372</v>
      </c>
      <c r="D1">
        <v>4</v>
      </c>
      <c r="E1">
        <v>1749059513789</v>
      </c>
      <c r="F1" t="s">
        <v>1384</v>
      </c>
      <c r="G1" t="s">
        <v>1372</v>
      </c>
      <c r="H1">
        <v>0</v>
      </c>
      <c r="I1">
        <v>1749579542484</v>
      </c>
      <c r="J1" t="s">
        <v>1386</v>
      </c>
      <c r="K1" t="s">
        <v>1372</v>
      </c>
      <c r="L1">
        <v>0</v>
      </c>
      <c r="M1">
        <v>1749910582018</v>
      </c>
      <c r="N1" t="s">
        <v>1387</v>
      </c>
      <c r="O1" t="s">
        <v>1388</v>
      </c>
      <c r="P1">
        <v>0</v>
      </c>
      <c r="Q1">
        <v>1750346445368</v>
      </c>
      <c r="R1" t="s">
        <v>1393</v>
      </c>
      <c r="S1" t="s">
        <v>1388</v>
      </c>
      <c r="T1">
        <v>0</v>
      </c>
    </row>
    <row r="2" spans="1:20" x14ac:dyDescent="0.2">
      <c r="A2">
        <v>1748639156856</v>
      </c>
      <c r="B2" t="s">
        <v>1373</v>
      </c>
      <c r="C2" t="s">
        <v>1374</v>
      </c>
      <c r="D2" t="s">
        <v>1375</v>
      </c>
    </row>
    <row r="3" spans="1:20" x14ac:dyDescent="0.2">
      <c r="A3">
        <v>1748639156867</v>
      </c>
      <c r="B3" t="s">
        <v>1373</v>
      </c>
      <c r="C3" t="s">
        <v>1376</v>
      </c>
      <c r="D3" t="s">
        <v>1377</v>
      </c>
    </row>
    <row r="4" spans="1:20" x14ac:dyDescent="0.2">
      <c r="A4">
        <v>1748639156867</v>
      </c>
      <c r="B4" t="s">
        <v>1373</v>
      </c>
      <c r="C4" t="s">
        <v>1378</v>
      </c>
      <c r="D4" t="s">
        <v>1379</v>
      </c>
    </row>
    <row r="5" spans="1:20" x14ac:dyDescent="0.2">
      <c r="A5">
        <v>1748639156908</v>
      </c>
      <c r="B5" t="s">
        <v>1373</v>
      </c>
      <c r="C5" t="s">
        <v>1380</v>
      </c>
      <c r="D5" t="s">
        <v>1381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D3263-4890-489B-A74E-C426A68A09E8}">
  <dimension ref="A1:T1"/>
  <sheetViews>
    <sheetView workbookViewId="0"/>
  </sheetViews>
  <sheetFormatPr defaultRowHeight="15" x14ac:dyDescent="0.2"/>
  <sheetData>
    <row r="1" spans="1:20" x14ac:dyDescent="0.2">
      <c r="A1">
        <v>1748639156615</v>
      </c>
      <c r="B1" t="s">
        <v>1371</v>
      </c>
      <c r="C1" t="s">
        <v>1372</v>
      </c>
      <c r="D1">
        <v>0</v>
      </c>
      <c r="E1">
        <v>1749059514207</v>
      </c>
      <c r="F1" t="s">
        <v>1384</v>
      </c>
      <c r="G1" t="s">
        <v>1372</v>
      </c>
      <c r="H1">
        <v>0</v>
      </c>
      <c r="I1">
        <v>1749579542652</v>
      </c>
      <c r="J1" t="s">
        <v>1386</v>
      </c>
      <c r="K1" t="s">
        <v>1372</v>
      </c>
      <c r="L1">
        <v>0</v>
      </c>
      <c r="M1">
        <v>1749910582253</v>
      </c>
      <c r="N1" t="s">
        <v>1387</v>
      </c>
      <c r="O1" t="s">
        <v>1388</v>
      </c>
      <c r="P1">
        <v>0</v>
      </c>
      <c r="Q1">
        <v>1750346445723</v>
      </c>
      <c r="R1" t="s">
        <v>1393</v>
      </c>
      <c r="S1" t="s">
        <v>1388</v>
      </c>
      <c r="T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X15" sqref="X15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695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696</v>
      </c>
      <c r="G3" s="10"/>
      <c r="J3" s="99"/>
    </row>
    <row r="4" spans="2:10" x14ac:dyDescent="0.25">
      <c r="B4" s="98"/>
      <c r="F4" s="10" t="s">
        <v>697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698</v>
      </c>
      <c r="G8" s="10"/>
      <c r="J8" s="99"/>
    </row>
    <row r="9" spans="2:10" x14ac:dyDescent="0.25">
      <c r="B9" s="95"/>
      <c r="C9" s="96"/>
      <c r="D9" s="96"/>
      <c r="E9" s="96"/>
      <c r="F9" s="103" t="s">
        <v>699</v>
      </c>
      <c r="G9" s="103"/>
      <c r="H9" s="96"/>
      <c r="I9" s="96"/>
      <c r="J9" s="97"/>
    </row>
    <row r="10" spans="2:10" x14ac:dyDescent="0.25">
      <c r="B10" s="98"/>
      <c r="F10" s="10" t="s">
        <v>700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701</v>
      </c>
      <c r="G12" s="10"/>
      <c r="J12" s="99"/>
    </row>
    <row r="13" spans="2:10" x14ac:dyDescent="0.25">
      <c r="B13" s="98"/>
      <c r="F13" s="10" t="s">
        <v>702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703</v>
      </c>
      <c r="J16" s="99"/>
    </row>
    <row r="17" spans="2:10" x14ac:dyDescent="0.25">
      <c r="B17" s="95"/>
      <c r="C17" s="104" t="s">
        <v>704</v>
      </c>
      <c r="D17" s="104"/>
      <c r="E17" s="96" t="str">
        <f>+data!C98</f>
        <v>Kittitas Valley Healthcare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705</v>
      </c>
      <c r="D18" s="53"/>
      <c r="E18" s="11" t="str">
        <f>+"H-"&amp;data!C97</f>
        <v>H-140</v>
      </c>
      <c r="F18" s="10"/>
      <c r="G18" s="10"/>
      <c r="J18" s="99"/>
    </row>
    <row r="19" spans="2:10" x14ac:dyDescent="0.25">
      <c r="B19" s="98"/>
      <c r="C19" s="53" t="s">
        <v>706</v>
      </c>
      <c r="D19" s="53"/>
      <c r="E19" s="11" t="str">
        <f>+data!C99</f>
        <v>603 South Chestnut Street</v>
      </c>
      <c r="F19" s="10"/>
      <c r="G19" s="10"/>
      <c r="J19" s="99"/>
    </row>
    <row r="20" spans="2:10" x14ac:dyDescent="0.25">
      <c r="B20" s="98"/>
      <c r="C20" s="53" t="s">
        <v>707</v>
      </c>
      <c r="D20" s="53"/>
      <c r="E20" s="11" t="str">
        <f>+data!C99</f>
        <v>603 South Chestnut Street</v>
      </c>
      <c r="F20" s="10"/>
      <c r="G20" s="10"/>
      <c r="J20" s="99"/>
    </row>
    <row r="21" spans="2:10" x14ac:dyDescent="0.25">
      <c r="B21" s="98"/>
      <c r="C21" s="53" t="s">
        <v>708</v>
      </c>
      <c r="D21" s="53"/>
      <c r="E21" s="11" t="str">
        <f>CONCATENATE(+data!C100,", ",+data!C101)</f>
        <v>Ellensburg, WA, 98926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709</v>
      </c>
      <c r="G26" s="106"/>
      <c r="H26" s="106"/>
      <c r="I26" s="106"/>
      <c r="J26" s="108"/>
    </row>
    <row r="27" spans="2:10" x14ac:dyDescent="0.25">
      <c r="B27" s="109" t="s">
        <v>710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711</v>
      </c>
      <c r="J29" s="99"/>
    </row>
    <row r="30" spans="2:10" x14ac:dyDescent="0.25">
      <c r="B30" s="112" t="s">
        <v>712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713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714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715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716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714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715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i2DOK4CemLH/8riJpt3ajXjxLaIDih8D8f11XVl+c3wuWfiQj2Ta323F6soeHYlFF2CLz97hYYX2DeBUw7rJQA==" saltValue="RrPKGzVnexq33Mx8XGCGzQ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B62F8-01D6-4AB5-8564-11C8992427D4}">
  <dimension ref="A1:T1"/>
  <sheetViews>
    <sheetView workbookViewId="0"/>
  </sheetViews>
  <sheetFormatPr defaultRowHeight="15" x14ac:dyDescent="0.2"/>
  <sheetData>
    <row r="1" spans="1:20" x14ac:dyDescent="0.2">
      <c r="A1">
        <v>1748639156690</v>
      </c>
      <c r="B1" t="s">
        <v>1371</v>
      </c>
      <c r="C1" t="s">
        <v>1372</v>
      </c>
      <c r="D1">
        <v>0</v>
      </c>
      <c r="E1">
        <v>1749059514226</v>
      </c>
      <c r="F1" t="s">
        <v>1384</v>
      </c>
      <c r="G1" t="s">
        <v>1372</v>
      </c>
      <c r="H1">
        <v>0</v>
      </c>
      <c r="I1">
        <v>1749579542663</v>
      </c>
      <c r="J1" t="s">
        <v>1386</v>
      </c>
      <c r="K1" t="s">
        <v>1372</v>
      </c>
      <c r="L1">
        <v>0</v>
      </c>
      <c r="M1">
        <v>1749910582269</v>
      </c>
      <c r="N1" t="s">
        <v>1387</v>
      </c>
      <c r="O1" t="s">
        <v>1388</v>
      </c>
      <c r="P1">
        <v>0</v>
      </c>
      <c r="Q1">
        <v>1750346445790</v>
      </c>
      <c r="R1" t="s">
        <v>1393</v>
      </c>
      <c r="S1" t="s">
        <v>1388</v>
      </c>
      <c r="T1"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78BA8-A78F-40BC-9576-A198AD977E92}">
  <dimension ref="A1:T1"/>
  <sheetViews>
    <sheetView workbookViewId="0"/>
  </sheetViews>
  <sheetFormatPr defaultRowHeight="15" x14ac:dyDescent="0.2"/>
  <sheetData>
    <row r="1" spans="1:20" x14ac:dyDescent="0.2">
      <c r="A1">
        <v>1748639156840</v>
      </c>
      <c r="B1" t="s">
        <v>1371</v>
      </c>
      <c r="C1" t="s">
        <v>1372</v>
      </c>
      <c r="D1">
        <v>0</v>
      </c>
      <c r="E1">
        <v>1749059514241</v>
      </c>
      <c r="F1" t="s">
        <v>1384</v>
      </c>
      <c r="G1" t="s">
        <v>1372</v>
      </c>
      <c r="H1">
        <v>0</v>
      </c>
      <c r="I1">
        <v>1749579542669</v>
      </c>
      <c r="J1" t="s">
        <v>1386</v>
      </c>
      <c r="K1" t="s">
        <v>1372</v>
      </c>
      <c r="L1">
        <v>0</v>
      </c>
      <c r="M1">
        <v>1749910582283</v>
      </c>
      <c r="N1" t="s">
        <v>1387</v>
      </c>
      <c r="O1" t="s">
        <v>1388</v>
      </c>
      <c r="P1">
        <v>0</v>
      </c>
      <c r="Q1">
        <v>1750346445798</v>
      </c>
      <c r="R1" t="s">
        <v>1393</v>
      </c>
      <c r="S1" t="s">
        <v>1388</v>
      </c>
      <c r="T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16" zoomScale="85" zoomScaleNormal="85" workbookViewId="0">
      <selection activeCell="G8" sqref="G8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717</v>
      </c>
    </row>
    <row r="3" spans="1:13" x14ac:dyDescent="0.25">
      <c r="A3" s="54"/>
    </row>
    <row r="4" spans="1:13" x14ac:dyDescent="0.25">
      <c r="A4" s="149" t="s">
        <v>718</v>
      </c>
    </row>
    <row r="5" spans="1:13" x14ac:dyDescent="0.25">
      <c r="A5" s="149" t="s">
        <v>719</v>
      </c>
    </row>
    <row r="6" spans="1:13" x14ac:dyDescent="0.25">
      <c r="A6" s="149" t="s">
        <v>720</v>
      </c>
    </row>
    <row r="7" spans="1:13" x14ac:dyDescent="0.25">
      <c r="A7" s="149"/>
    </row>
    <row r="8" spans="1:13" x14ac:dyDescent="0.25">
      <c r="A8" s="2" t="s">
        <v>721</v>
      </c>
    </row>
    <row r="9" spans="1:13" x14ac:dyDescent="0.25">
      <c r="A9" s="149" t="s">
        <v>26</v>
      </c>
    </row>
    <row r="12" spans="1:13" x14ac:dyDescent="0.25">
      <c r="A12" s="1" t="str">
        <f>data!C97</f>
        <v>140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722</v>
      </c>
      <c r="C13" s="228" t="s">
        <v>722</v>
      </c>
      <c r="D13" s="5" t="s">
        <v>723</v>
      </c>
      <c r="E13" s="5" t="s">
        <v>723</v>
      </c>
      <c r="F13" s="3" t="s">
        <v>724</v>
      </c>
      <c r="G13" s="3" t="s">
        <v>724</v>
      </c>
      <c r="H13" s="3" t="s">
        <v>725</v>
      </c>
    </row>
    <row r="14" spans="1:13" x14ac:dyDescent="0.25">
      <c r="A14" s="1" t="s">
        <v>726</v>
      </c>
      <c r="B14" s="228" t="s">
        <v>360</v>
      </c>
      <c r="C14" s="228" t="s">
        <v>360</v>
      </c>
      <c r="D14" s="4" t="s">
        <v>727</v>
      </c>
      <c r="E14" s="4" t="s">
        <v>727</v>
      </c>
      <c r="F14" s="3" t="s">
        <v>728</v>
      </c>
      <c r="G14" s="3" t="s">
        <v>728</v>
      </c>
      <c r="H14" s="3" t="s">
        <v>729</v>
      </c>
      <c r="I14" s="8" t="s">
        <v>730</v>
      </c>
      <c r="J14" s="55" t="s">
        <v>731</v>
      </c>
    </row>
    <row r="15" spans="1:13" x14ac:dyDescent="0.25">
      <c r="A15" s="1" t="s">
        <v>732</v>
      </c>
      <c r="B15" s="228">
        <f>ROUND(N('Prior Year'!C85), 0)</f>
        <v>2547968</v>
      </c>
      <c r="C15" s="228">
        <f>data!C85</f>
        <v>3118654</v>
      </c>
      <c r="D15" s="228">
        <f>ROUND(N('Prior Year'!C59), 0)</f>
        <v>505</v>
      </c>
      <c r="E15" s="1">
        <f>data!C59</f>
        <v>454</v>
      </c>
      <c r="F15" s="205">
        <f t="shared" ref="F15:F59" si="0">IF(B15=0,"",IF(D15=0,"",B15/D15))</f>
        <v>5045.4811881188116</v>
      </c>
      <c r="G15" s="205">
        <f t="shared" ref="G15:G29" si="1">IF(C15=0,"",IF(E15=0,"",C15/E15))</f>
        <v>6869.2819383259912</v>
      </c>
      <c r="H15" s="6">
        <f t="shared" ref="H15:H30" si="2">IF(B15 = 0, "", IF(C15 = 0, "", IF(D15 = 0, "", IF(E15 = 0, "", IF(G15 / F15 - 1 &lt; -0.25, G15 / F15 - 1, IF(G15 / F15 - 1 &gt; 0.25, G15 / F15 - 1, ""))))))</f>
        <v>0.36147211379994793</v>
      </c>
      <c r="I15" s="228" t="s">
        <v>1391</v>
      </c>
      <c r="M15" s="7"/>
    </row>
    <row r="16" spans="1:13" x14ac:dyDescent="0.25">
      <c r="A16" s="1" t="s">
        <v>733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ref="I16:I46" si="3">IF(H16 = "", "", IF(ABS(H16) &gt; 25 %, "Please provide explanation for the fluctuation noted here", ""))</f>
        <v/>
      </c>
      <c r="M16" s="7"/>
    </row>
    <row r="17" spans="1:13" x14ac:dyDescent="0.25">
      <c r="A17" s="1" t="s">
        <v>734</v>
      </c>
      <c r="B17" s="228">
        <f>ROUND(N('Prior Year'!E85), 0)</f>
        <v>3293945</v>
      </c>
      <c r="C17" s="228">
        <f>data!E85</f>
        <v>3773494</v>
      </c>
      <c r="D17" s="228">
        <f>ROUND(N('Prior Year'!E59), 0)</f>
        <v>2638</v>
      </c>
      <c r="E17" s="1">
        <f>data!E59</f>
        <v>2785</v>
      </c>
      <c r="F17" s="205">
        <f t="shared" si="0"/>
        <v>1248.6523881728583</v>
      </c>
      <c r="G17" s="205">
        <f t="shared" si="1"/>
        <v>1354.9350089766606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735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736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737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362" t="str">
        <f t="shared" si="3"/>
        <v/>
      </c>
      <c r="M20" s="7"/>
    </row>
    <row r="21" spans="1:13" x14ac:dyDescent="0.25">
      <c r="A21" s="1" t="s">
        <v>738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362" t="str">
        <f t="shared" si="3"/>
        <v/>
      </c>
      <c r="M21" s="7"/>
    </row>
    <row r="22" spans="1:13" ht="30" x14ac:dyDescent="0.25">
      <c r="A22" s="1" t="s">
        <v>739</v>
      </c>
      <c r="B22" s="228">
        <f>ROUND(N('Prior Year'!J85), 0)</f>
        <v>453167</v>
      </c>
      <c r="C22" s="228">
        <f>data!J85</f>
        <v>1682748</v>
      </c>
      <c r="D22" s="228">
        <f>ROUND(N('Prior Year'!J59), 0)</f>
        <v>369</v>
      </c>
      <c r="E22" s="1">
        <f>data!J59</f>
        <v>362</v>
      </c>
      <c r="F22" s="205">
        <f t="shared" si="0"/>
        <v>1228.0948509485095</v>
      </c>
      <c r="G22" s="205">
        <f t="shared" si="1"/>
        <v>4648.4751381215474</v>
      </c>
      <c r="H22" s="6">
        <f t="shared" si="2"/>
        <v>2.7851108442734156</v>
      </c>
      <c r="I22" s="362" t="s">
        <v>1389</v>
      </c>
      <c r="M22" s="7"/>
    </row>
    <row r="23" spans="1:13" x14ac:dyDescent="0.25">
      <c r="A23" s="1" t="s">
        <v>740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362" t="str">
        <f t="shared" si="3"/>
        <v/>
      </c>
      <c r="M23" s="7"/>
    </row>
    <row r="24" spans="1:13" x14ac:dyDescent="0.25">
      <c r="A24" s="1" t="s">
        <v>741</v>
      </c>
      <c r="B24" s="228">
        <f>ROUND(N('Prior Year'!L85), 0)</f>
        <v>76890</v>
      </c>
      <c r="C24" s="228">
        <f>data!L85</f>
        <v>183175</v>
      </c>
      <c r="D24" s="228">
        <f>ROUND(N('Prior Year'!L59), 0)</f>
        <v>62</v>
      </c>
      <c r="E24" s="1">
        <f>data!L59</f>
        <v>136</v>
      </c>
      <c r="F24" s="205">
        <f t="shared" si="0"/>
        <v>1240.1612903225807</v>
      </c>
      <c r="G24" s="205">
        <f t="shared" si="1"/>
        <v>1346.875</v>
      </c>
      <c r="H24" s="6" t="str">
        <f t="shared" si="2"/>
        <v/>
      </c>
      <c r="I24" s="362" t="str">
        <f t="shared" si="3"/>
        <v/>
      </c>
      <c r="M24" s="7"/>
    </row>
    <row r="25" spans="1:13" x14ac:dyDescent="0.25">
      <c r="A25" s="1" t="s">
        <v>742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362" t="str">
        <f t="shared" si="3"/>
        <v/>
      </c>
      <c r="M25" s="7"/>
    </row>
    <row r="26" spans="1:13" x14ac:dyDescent="0.25">
      <c r="A26" s="1" t="s">
        <v>743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362" t="str">
        <f t="shared" si="3"/>
        <v/>
      </c>
      <c r="M26" s="7"/>
    </row>
    <row r="27" spans="1:13" ht="30" x14ac:dyDescent="0.25">
      <c r="A27" s="1" t="s">
        <v>744</v>
      </c>
      <c r="B27" s="228">
        <f>ROUND(N('Prior Year'!O85), 0)</f>
        <v>2504180</v>
      </c>
      <c r="C27" s="228">
        <f>data!O85</f>
        <v>1495026</v>
      </c>
      <c r="D27" s="228">
        <f>ROUND(N('Prior Year'!O59), 0)</f>
        <v>226</v>
      </c>
      <c r="E27" s="1">
        <f>data!O59</f>
        <v>219</v>
      </c>
      <c r="F27" s="205">
        <f t="shared" si="0"/>
        <v>11080.442477876106</v>
      </c>
      <c r="G27" s="205">
        <f t="shared" si="1"/>
        <v>6826.6027397260277</v>
      </c>
      <c r="H27" s="6">
        <f t="shared" si="2"/>
        <v>-0.38390522279625172</v>
      </c>
      <c r="I27" s="362" t="str">
        <f>I22</f>
        <v>Changed our method for how we allocated costs on the MCR, which changed how much was allocated on the DOH report.</v>
      </c>
      <c r="J27" s="206"/>
      <c r="M27" s="7"/>
    </row>
    <row r="28" spans="1:13" x14ac:dyDescent="0.25">
      <c r="A28" s="1" t="s">
        <v>745</v>
      </c>
      <c r="B28" s="228">
        <f>ROUND(N('Prior Year'!P85), 0)</f>
        <v>8172924</v>
      </c>
      <c r="C28" s="228">
        <f>data!P85</f>
        <v>7318017</v>
      </c>
      <c r="D28" s="228">
        <f>ROUND(N('Prior Year'!P59), 0)</f>
        <v>137850</v>
      </c>
      <c r="E28" s="1">
        <f>data!P59</f>
        <v>132227</v>
      </c>
      <c r="F28" s="205">
        <f t="shared" si="0"/>
        <v>59.288531011969532</v>
      </c>
      <c r="G28" s="205">
        <f t="shared" si="1"/>
        <v>55.344347221066805</v>
      </c>
      <c r="H28" s="6" t="str">
        <f t="shared" si="2"/>
        <v/>
      </c>
      <c r="I28" s="362" t="str">
        <f t="shared" si="3"/>
        <v/>
      </c>
      <c r="M28" s="7"/>
    </row>
    <row r="29" spans="1:13" x14ac:dyDescent="0.25">
      <c r="A29" s="1" t="s">
        <v>746</v>
      </c>
      <c r="B29" s="228">
        <f>ROUND(N('Prior Year'!Q85), 0)</f>
        <v>4639481</v>
      </c>
      <c r="C29" s="228">
        <f>data!Q85</f>
        <v>5394156</v>
      </c>
      <c r="D29" s="228">
        <f>ROUND(N('Prior Year'!Q59), 0)</f>
        <v>137850</v>
      </c>
      <c r="E29" s="1">
        <f>data!Q59</f>
        <v>132227</v>
      </c>
      <c r="F29" s="205">
        <f t="shared" si="0"/>
        <v>33.656010155966634</v>
      </c>
      <c r="G29" s="205">
        <f t="shared" si="1"/>
        <v>40.794663722235249</v>
      </c>
      <c r="H29" s="6" t="str">
        <f t="shared" si="2"/>
        <v/>
      </c>
      <c r="I29" s="362" t="str">
        <f t="shared" si="3"/>
        <v/>
      </c>
      <c r="M29" s="7"/>
    </row>
    <row r="30" spans="1:13" x14ac:dyDescent="0.25">
      <c r="A30" s="1" t="s">
        <v>747</v>
      </c>
      <c r="B30" s="228">
        <f>ROUND(N('Prior Year'!R85), 0)</f>
        <v>0</v>
      </c>
      <c r="C30" s="228">
        <f>data!R85</f>
        <v>0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362" t="str">
        <f t="shared" si="3"/>
        <v/>
      </c>
      <c r="M30" s="7"/>
    </row>
    <row r="31" spans="1:13" x14ac:dyDescent="0.25">
      <c r="A31" s="1" t="s">
        <v>748</v>
      </c>
      <c r="B31" s="228">
        <f>ROUND(N('Prior Year'!S85), 0)</f>
        <v>632571</v>
      </c>
      <c r="C31" s="228">
        <f>data!S85</f>
        <v>658398</v>
      </c>
      <c r="D31" s="228" t="s">
        <v>749</v>
      </c>
      <c r="E31" s="4" t="s">
        <v>749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750</v>
      </c>
      <c r="B32" s="228">
        <f>ROUND(N('Prior Year'!T85), 0)</f>
        <v>0</v>
      </c>
      <c r="C32" s="228">
        <f>data!T85</f>
        <v>0</v>
      </c>
      <c r="D32" s="228" t="s">
        <v>749</v>
      </c>
      <c r="E32" s="4" t="s">
        <v>749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751</v>
      </c>
      <c r="B33" s="228">
        <f>ROUND(N('Prior Year'!U85), 0)</f>
        <v>6315723</v>
      </c>
      <c r="C33" s="228">
        <f>data!U85</f>
        <v>5983604</v>
      </c>
      <c r="D33" s="228">
        <f>ROUND(N('Prior Year'!U59), 0)</f>
        <v>279343</v>
      </c>
      <c r="E33" s="1">
        <f>data!U59</f>
        <v>276837</v>
      </c>
      <c r="F33" s="205">
        <f t="shared" si="0"/>
        <v>22.609204454738439</v>
      </c>
      <c r="G33" s="205">
        <f t="shared" ref="G33:G69" si="4">IF(C33=0,"",IF(E33=0,"",C33/E33))</f>
        <v>21.614177295664959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752</v>
      </c>
      <c r="B34" s="228">
        <f>ROUND(N('Prior Year'!V85), 0)</f>
        <v>0</v>
      </c>
      <c r="C34" s="228">
        <f>data!V85</f>
        <v>0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753</v>
      </c>
      <c r="B35" s="228">
        <f>ROUND(N('Prior Year'!W85), 0)</f>
        <v>310446</v>
      </c>
      <c r="C35" s="228">
        <f>data!W85</f>
        <v>755178</v>
      </c>
      <c r="D35" s="228">
        <f>ROUND(N('Prior Year'!W59), 0)</f>
        <v>2279</v>
      </c>
      <c r="E35" s="1">
        <f>data!W59</f>
        <v>2735</v>
      </c>
      <c r="F35" s="205">
        <f t="shared" si="0"/>
        <v>136.22027204914437</v>
      </c>
      <c r="G35" s="205">
        <f t="shared" si="4"/>
        <v>276.11627056672762</v>
      </c>
      <c r="H35" s="6">
        <f t="shared" si="5"/>
        <v>1.026983696428919</v>
      </c>
      <c r="I35" s="228" t="s">
        <v>1392</v>
      </c>
      <c r="M35" s="7"/>
    </row>
    <row r="36" spans="1:13" x14ac:dyDescent="0.25">
      <c r="A36" s="1" t="s">
        <v>754</v>
      </c>
      <c r="B36" s="228">
        <f>ROUND(N('Prior Year'!X85), 0)</f>
        <v>1389079</v>
      </c>
      <c r="C36" s="228">
        <f>data!X85</f>
        <v>1414868</v>
      </c>
      <c r="D36" s="228">
        <f>ROUND(N('Prior Year'!X59), 0)</f>
        <v>7302</v>
      </c>
      <c r="E36" s="1">
        <f>data!X59</f>
        <v>7291</v>
      </c>
      <c r="F36" s="205">
        <f t="shared" si="0"/>
        <v>190.2326759791838</v>
      </c>
      <c r="G36" s="205">
        <f t="shared" si="4"/>
        <v>194.05678233438485</v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755</v>
      </c>
      <c r="B37" s="228">
        <f>ROUND(N('Prior Year'!Y85), 0)</f>
        <v>2881136</v>
      </c>
      <c r="C37" s="228">
        <f>data!Y85</f>
        <v>2996679</v>
      </c>
      <c r="D37" s="228">
        <f>ROUND(N('Prior Year'!Y59), 0)</f>
        <v>28800</v>
      </c>
      <c r="E37" s="1">
        <f>data!Y59</f>
        <v>28142</v>
      </c>
      <c r="F37" s="205">
        <f t="shared" si="0"/>
        <v>100.03944444444444</v>
      </c>
      <c r="G37" s="205">
        <f t="shared" si="4"/>
        <v>106.48422286973208</v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756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757</v>
      </c>
      <c r="B39" s="228">
        <f>ROUND(N('Prior Year'!AA85), 0)</f>
        <v>0</v>
      </c>
      <c r="C39" s="228">
        <f>data!AA85</f>
        <v>0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758</v>
      </c>
      <c r="B40" s="228">
        <f>ROUND(N('Prior Year'!AB85), 0)</f>
        <v>6332652</v>
      </c>
      <c r="C40" s="228">
        <f>data!AB85</f>
        <v>7580388</v>
      </c>
      <c r="D40" s="228" t="s">
        <v>749</v>
      </c>
      <c r="E40" s="4" t="s">
        <v>749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759</v>
      </c>
      <c r="B41" s="228">
        <f>ROUND(N('Prior Year'!AC85), 0)</f>
        <v>1304225</v>
      </c>
      <c r="C41" s="228">
        <f>data!AC85</f>
        <v>1468386</v>
      </c>
      <c r="D41" s="228">
        <f>ROUND(N('Prior Year'!AC59), 0)</f>
        <v>1225</v>
      </c>
      <c r="E41" s="1">
        <f>data!AC59</f>
        <v>1365</v>
      </c>
      <c r="F41" s="205">
        <f t="shared" si="0"/>
        <v>1064.6734693877552</v>
      </c>
      <c r="G41" s="205">
        <f t="shared" si="4"/>
        <v>1075.7406593406592</v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760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761</v>
      </c>
      <c r="B43" s="228">
        <f>ROUND(N('Prior Year'!AE85), 0)</f>
        <v>1418104</v>
      </c>
      <c r="C43" s="228">
        <f>data!AE85</f>
        <v>1470971</v>
      </c>
      <c r="D43" s="228">
        <f>ROUND(N('Prior Year'!AE59), 0)</f>
        <v>14431</v>
      </c>
      <c r="E43" s="1">
        <f>data!AE59</f>
        <v>13281</v>
      </c>
      <c r="F43" s="205">
        <f t="shared" si="0"/>
        <v>98.267895502737161</v>
      </c>
      <c r="G43" s="205">
        <f t="shared" si="4"/>
        <v>110.75754837738123</v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762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763</v>
      </c>
      <c r="B45" s="228">
        <f>ROUND(N('Prior Year'!AG85), 0)</f>
        <v>8923315</v>
      </c>
      <c r="C45" s="228">
        <f>data!AG85</f>
        <v>8592645</v>
      </c>
      <c r="D45" s="228">
        <f>ROUND(N('Prior Year'!AG59), 0)</f>
        <v>17212</v>
      </c>
      <c r="E45" s="1">
        <f>data!AG59</f>
        <v>17233</v>
      </c>
      <c r="F45" s="205">
        <f t="shared" si="0"/>
        <v>518.43568440622823</v>
      </c>
      <c r="G45" s="205">
        <f t="shared" si="4"/>
        <v>498.61573724830265</v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764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765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766</v>
      </c>
      <c r="B48" s="228">
        <f>ROUND(N('Prior Year'!AJ85), 0)</f>
        <v>34075480</v>
      </c>
      <c r="C48" s="228">
        <f>data!AJ85</f>
        <v>35560753</v>
      </c>
      <c r="D48" s="228">
        <f>ROUND(N('Prior Year'!AJ59), 0)</f>
        <v>86142</v>
      </c>
      <c r="E48" s="1">
        <f>data!AJ59</f>
        <v>90101</v>
      </c>
      <c r="F48" s="205">
        <f t="shared" si="0"/>
        <v>395.57335562211233</v>
      </c>
      <c r="G48" s="205">
        <f t="shared" si="4"/>
        <v>394.67656296822457</v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767</v>
      </c>
      <c r="B49" s="228">
        <f>ROUND(N('Prior Year'!AK85), 0)</f>
        <v>230143</v>
      </c>
      <c r="C49" s="228">
        <f>data!AK85</f>
        <v>259435</v>
      </c>
      <c r="D49" s="228">
        <f>ROUND(N('Prior Year'!AK59), 0)</f>
        <v>2466</v>
      </c>
      <c r="E49" s="1">
        <f>data!AK59</f>
        <v>2389</v>
      </c>
      <c r="F49" s="205">
        <f t="shared" si="0"/>
        <v>93.326439578264399</v>
      </c>
      <c r="G49" s="205">
        <f t="shared" si="4"/>
        <v>108.59564671410632</v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768</v>
      </c>
      <c r="B50" s="228">
        <f>ROUND(N('Prior Year'!AL85), 0)</f>
        <v>281706</v>
      </c>
      <c r="C50" s="228">
        <f>data!AL85</f>
        <v>194761</v>
      </c>
      <c r="D50" s="228">
        <f>ROUND(N('Prior Year'!AL59), 0)</f>
        <v>2068</v>
      </c>
      <c r="E50" s="1">
        <f>data!AL59</f>
        <v>2122</v>
      </c>
      <c r="F50" s="205">
        <f t="shared" si="0"/>
        <v>136.22147001934235</v>
      </c>
      <c r="G50" s="205">
        <f t="shared" si="4"/>
        <v>91.781809613572108</v>
      </c>
      <c r="H50" s="6">
        <f t="shared" si="6"/>
        <v>-0.32623095610009323</v>
      </c>
      <c r="I50" s="228" t="s">
        <v>1390</v>
      </c>
      <c r="M50" s="7"/>
    </row>
    <row r="51" spans="1:13" x14ac:dyDescent="0.25">
      <c r="A51" s="1" t="s">
        <v>769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770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771</v>
      </c>
      <c r="B53" s="228">
        <f>ROUND(N('Prior Year'!AO85), 0)</f>
        <v>1599371</v>
      </c>
      <c r="C53" s="228">
        <f>data!AO85</f>
        <v>1692855</v>
      </c>
      <c r="D53" s="228">
        <f>ROUND(N('Prior Year'!AO59), 0)</f>
        <v>30960</v>
      </c>
      <c r="E53" s="1">
        <f>data!AO59</f>
        <v>30168</v>
      </c>
      <c r="F53" s="205">
        <f t="shared" si="0"/>
        <v>51.659270025839795</v>
      </c>
      <c r="G53" s="205">
        <f t="shared" si="4"/>
        <v>56.114260143198088</v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772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773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774</v>
      </c>
      <c r="B56" s="228">
        <f>ROUND(N('Prior Year'!AR85), 0)</f>
        <v>3331633</v>
      </c>
      <c r="C56" s="228">
        <f>data!AR85</f>
        <v>3439190</v>
      </c>
      <c r="D56" s="228">
        <f>ROUND(N('Prior Year'!AR59), 0)</f>
        <v>14742</v>
      </c>
      <c r="E56" s="1">
        <f>data!AR59</f>
        <v>14580</v>
      </c>
      <c r="F56" s="205">
        <f t="shared" si="0"/>
        <v>225.99599782933117</v>
      </c>
      <c r="G56" s="205">
        <f t="shared" si="4"/>
        <v>235.8840877914952</v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775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776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777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778</v>
      </c>
      <c r="B60" s="228">
        <f>ROUND(N('Prior Year'!AV85), 0)</f>
        <v>0</v>
      </c>
      <c r="C60" s="228">
        <f>data!AV85</f>
        <v>0</v>
      </c>
      <c r="D60" s="228" t="s">
        <v>749</v>
      </c>
      <c r="E60" s="4" t="s">
        <v>749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779</v>
      </c>
      <c r="B61" s="228">
        <f>ROUND(N('Prior Year'!AW85), 0)</f>
        <v>0</v>
      </c>
      <c r="C61" s="228">
        <f>data!AW85</f>
        <v>0</v>
      </c>
      <c r="D61" s="228" t="s">
        <v>749</v>
      </c>
      <c r="E61" s="4" t="s">
        <v>749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780</v>
      </c>
      <c r="B62" s="228">
        <f>ROUND(N('Prior Year'!AX85), 0)</f>
        <v>0</v>
      </c>
      <c r="C62" s="228">
        <f>data!AX85</f>
        <v>0</v>
      </c>
      <c r="D62" s="228" t="s">
        <v>749</v>
      </c>
      <c r="E62" s="4" t="s">
        <v>749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781</v>
      </c>
      <c r="B63" s="228">
        <f>ROUND(N('Prior Year'!AY85), 0)</f>
        <v>1140687</v>
      </c>
      <c r="C63" s="228">
        <f>data!AY85</f>
        <v>1227119</v>
      </c>
      <c r="D63" s="228">
        <f>ROUND(N('Prior Year'!AY59), 0)</f>
        <v>14485</v>
      </c>
      <c r="E63" s="1">
        <f>data!AY59</f>
        <v>14571</v>
      </c>
      <c r="F63" s="205">
        <f>IF(B63=0,"",IF(D63=0,"",B63/D63))</f>
        <v>78.749534000690375</v>
      </c>
      <c r="G63" s="205">
        <f t="shared" si="4"/>
        <v>84.216525976254204</v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782</v>
      </c>
      <c r="B64" s="228">
        <f>ROUND(N('Prior Year'!AZ85), 0)</f>
        <v>84604</v>
      </c>
      <c r="C64" s="228">
        <f>data!AZ85</f>
        <v>95399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783</v>
      </c>
      <c r="B65" s="228">
        <f>ROUND(N('Prior Year'!BA85), 0)</f>
        <v>258704</v>
      </c>
      <c r="C65" s="228">
        <f>data!BA85</f>
        <v>295971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784</v>
      </c>
      <c r="B66" s="228">
        <f>ROUND(N('Prior Year'!BB85), 0)</f>
        <v>208038</v>
      </c>
      <c r="C66" s="228">
        <f>data!BB85</f>
        <v>280556</v>
      </c>
      <c r="D66" s="228" t="s">
        <v>749</v>
      </c>
      <c r="E66" s="4" t="s">
        <v>749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785</v>
      </c>
      <c r="B67" s="228">
        <f>ROUND(N('Prior Year'!BC85), 0)</f>
        <v>0</v>
      </c>
      <c r="C67" s="228">
        <f>data!BC85</f>
        <v>0</v>
      </c>
      <c r="D67" s="228" t="s">
        <v>749</v>
      </c>
      <c r="E67" s="4" t="s">
        <v>749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786</v>
      </c>
      <c r="B68" s="228">
        <f>ROUND(N('Prior Year'!BD85), 0)</f>
        <v>851575</v>
      </c>
      <c r="C68" s="228">
        <f>data!BD85</f>
        <v>933990</v>
      </c>
      <c r="D68" s="228" t="s">
        <v>749</v>
      </c>
      <c r="E68" s="4" t="s">
        <v>749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787</v>
      </c>
      <c r="B69" s="228">
        <f>ROUND(N('Prior Year'!BE85), 0)</f>
        <v>3143634</v>
      </c>
      <c r="C69" s="228">
        <f>data!BE85</f>
        <v>3736497</v>
      </c>
      <c r="D69" s="228">
        <f>ROUND(N('Prior Year'!BE59), 0)</f>
        <v>145989</v>
      </c>
      <c r="E69" s="1">
        <f>data!BE59</f>
        <v>150708</v>
      </c>
      <c r="F69" s="205">
        <f>IF(B69=0,"",IF(D69=0,"",B69/D69))</f>
        <v>21.533362102624171</v>
      </c>
      <c r="G69" s="205">
        <f t="shared" si="4"/>
        <v>24.792957241818616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788</v>
      </c>
      <c r="B70" s="228">
        <f>ROUND(N('Prior Year'!BF85), 0)</f>
        <v>1827615</v>
      </c>
      <c r="C70" s="228">
        <f>data!BF85</f>
        <v>2143410</v>
      </c>
      <c r="D70" s="228" t="s">
        <v>749</v>
      </c>
      <c r="E70" s="4" t="s">
        <v>749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789</v>
      </c>
      <c r="B71" s="228">
        <f>ROUND(N('Prior Year'!BG85), 0)</f>
        <v>0</v>
      </c>
      <c r="C71" s="228">
        <f>data!BG85</f>
        <v>0</v>
      </c>
      <c r="D71" s="228" t="s">
        <v>749</v>
      </c>
      <c r="E71" s="4" t="s">
        <v>749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790</v>
      </c>
      <c r="B72" s="228">
        <f>ROUND(N('Prior Year'!BH85), 0)</f>
        <v>6007550</v>
      </c>
      <c r="C72" s="228">
        <f>data!BH85</f>
        <v>6450819</v>
      </c>
      <c r="D72" s="228" t="s">
        <v>749</v>
      </c>
      <c r="E72" s="4" t="s">
        <v>749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791</v>
      </c>
      <c r="B73" s="228">
        <f>ROUND(N('Prior Year'!BI85), 0)</f>
        <v>24907</v>
      </c>
      <c r="C73" s="228">
        <f>data!BI85</f>
        <v>0</v>
      </c>
      <c r="D73" s="228" t="s">
        <v>749</v>
      </c>
      <c r="E73" s="4" t="s">
        <v>749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792</v>
      </c>
      <c r="B74" s="228">
        <f>ROUND(N('Prior Year'!BJ85), 0)</f>
        <v>1370050</v>
      </c>
      <c r="C74" s="228">
        <f>data!BJ85</f>
        <v>1438670</v>
      </c>
      <c r="D74" s="228" t="s">
        <v>749</v>
      </c>
      <c r="E74" s="4" t="s">
        <v>749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793</v>
      </c>
      <c r="B75" s="228">
        <f>ROUND(N('Prior Year'!BK85), 0)</f>
        <v>4341629</v>
      </c>
      <c r="C75" s="228">
        <f>data!BK85</f>
        <v>4256838</v>
      </c>
      <c r="D75" s="228" t="s">
        <v>749</v>
      </c>
      <c r="E75" s="4" t="s">
        <v>749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794</v>
      </c>
      <c r="B76" s="228">
        <f>ROUND(N('Prior Year'!BL85), 0)</f>
        <v>0</v>
      </c>
      <c r="C76" s="228">
        <f>data!BL85</f>
        <v>0</v>
      </c>
      <c r="D76" s="228" t="s">
        <v>749</v>
      </c>
      <c r="E76" s="4" t="s">
        <v>749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795</v>
      </c>
      <c r="B77" s="228">
        <f>ROUND(N('Prior Year'!BM85), 0)</f>
        <v>0</v>
      </c>
      <c r="C77" s="228">
        <f>data!BM85</f>
        <v>0</v>
      </c>
      <c r="D77" s="228" t="s">
        <v>749</v>
      </c>
      <c r="E77" s="4" t="s">
        <v>749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796</v>
      </c>
      <c r="B78" s="228">
        <f>ROUND(N('Prior Year'!BN85), 0)</f>
        <v>2848446</v>
      </c>
      <c r="C78" s="228">
        <f>data!BN85</f>
        <v>3936404</v>
      </c>
      <c r="D78" s="228" t="s">
        <v>749</v>
      </c>
      <c r="E78" s="4" t="s">
        <v>749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797</v>
      </c>
      <c r="B79" s="228">
        <f>ROUND(N('Prior Year'!BO85), 0)</f>
        <v>334438</v>
      </c>
      <c r="C79" s="228">
        <f>data!BO85</f>
        <v>329346</v>
      </c>
      <c r="D79" s="228" t="s">
        <v>749</v>
      </c>
      <c r="E79" s="4" t="s">
        <v>749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798</v>
      </c>
      <c r="B80" s="228">
        <f>ROUND(N('Prior Year'!BP85), 0)</f>
        <v>920902</v>
      </c>
      <c r="C80" s="228">
        <f>data!BP85</f>
        <v>944252</v>
      </c>
      <c r="D80" s="228" t="s">
        <v>749</v>
      </c>
      <c r="E80" s="4" t="s">
        <v>749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799</v>
      </c>
      <c r="B81" s="228">
        <f>ROUND(N('Prior Year'!BQ85), 0)</f>
        <v>0</v>
      </c>
      <c r="C81" s="228">
        <f>data!BQ85</f>
        <v>0</v>
      </c>
      <c r="D81" s="228" t="s">
        <v>749</v>
      </c>
      <c r="E81" s="4" t="s">
        <v>749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800</v>
      </c>
      <c r="B82" s="228">
        <f>ROUND(N('Prior Year'!BR85), 0)</f>
        <v>1315242</v>
      </c>
      <c r="C82" s="228">
        <f>data!BR85</f>
        <v>1447648</v>
      </c>
      <c r="D82" s="228" t="s">
        <v>749</v>
      </c>
      <c r="E82" s="4" t="s">
        <v>749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801</v>
      </c>
      <c r="B83" s="228">
        <f>ROUND(N('Prior Year'!BS85), 0)</f>
        <v>0</v>
      </c>
      <c r="C83" s="228">
        <f>data!BS85</f>
        <v>0</v>
      </c>
      <c r="D83" s="228" t="s">
        <v>749</v>
      </c>
      <c r="E83" s="4" t="s">
        <v>749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802</v>
      </c>
      <c r="B84" s="228">
        <f>ROUND(N('Prior Year'!BT85), 0)</f>
        <v>0</v>
      </c>
      <c r="C84" s="228">
        <f>data!BT85</f>
        <v>0</v>
      </c>
      <c r="D84" s="228" t="s">
        <v>749</v>
      </c>
      <c r="E84" s="4" t="s">
        <v>749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803</v>
      </c>
      <c r="B85" s="228">
        <f>ROUND(N('Prior Year'!BU85), 0)</f>
        <v>0</v>
      </c>
      <c r="C85" s="228">
        <f>data!BU85</f>
        <v>0</v>
      </c>
      <c r="D85" s="228" t="s">
        <v>749</v>
      </c>
      <c r="E85" s="4" t="s">
        <v>749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804</v>
      </c>
      <c r="B86" s="228">
        <f>ROUND(N('Prior Year'!BV85), 0)</f>
        <v>2565736</v>
      </c>
      <c r="C86" s="228">
        <f>data!BV85</f>
        <v>2505818</v>
      </c>
      <c r="D86" s="228" t="s">
        <v>749</v>
      </c>
      <c r="E86" s="4" t="s">
        <v>749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805</v>
      </c>
      <c r="B87" s="228">
        <f>ROUND(N('Prior Year'!BW85), 0)</f>
        <v>1369206</v>
      </c>
      <c r="C87" s="228">
        <f>data!BW85</f>
        <v>1378199</v>
      </c>
      <c r="D87" s="228" t="s">
        <v>749</v>
      </c>
      <c r="E87" s="4" t="s">
        <v>749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806</v>
      </c>
      <c r="B88" s="228">
        <f>ROUND(N('Prior Year'!BX85), 0)</f>
        <v>1274365</v>
      </c>
      <c r="C88" s="228">
        <f>data!BX85</f>
        <v>1313463</v>
      </c>
      <c r="D88" s="228" t="s">
        <v>749</v>
      </c>
      <c r="E88" s="4" t="s">
        <v>749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807</v>
      </c>
      <c r="B89" s="228">
        <f>ROUND(N('Prior Year'!BY85), 0)</f>
        <v>1741707</v>
      </c>
      <c r="C89" s="228">
        <f>data!BY85</f>
        <v>2628966</v>
      </c>
      <c r="D89" s="228" t="s">
        <v>749</v>
      </c>
      <c r="E89" s="4" t="s">
        <v>749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808</v>
      </c>
      <c r="B90" s="228">
        <f>ROUND(N('Prior Year'!BZ85), 0)</f>
        <v>0</v>
      </c>
      <c r="C90" s="228">
        <f>data!BZ85</f>
        <v>0</v>
      </c>
      <c r="D90" s="228" t="s">
        <v>749</v>
      </c>
      <c r="E90" s="4" t="s">
        <v>749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809</v>
      </c>
      <c r="B91" s="228">
        <f>ROUND(N('Prior Year'!CA85), 0)</f>
        <v>0</v>
      </c>
      <c r="C91" s="228">
        <f>data!CA85</f>
        <v>0</v>
      </c>
      <c r="D91" s="228" t="s">
        <v>749</v>
      </c>
      <c r="E91" s="4" t="s">
        <v>749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810</v>
      </c>
      <c r="B92" s="228">
        <f>ROUND(N('Prior Year'!CB85), 0)</f>
        <v>0</v>
      </c>
      <c r="C92" s="228">
        <f>data!CB85</f>
        <v>0</v>
      </c>
      <c r="D92" s="228" t="s">
        <v>749</v>
      </c>
      <c r="E92" s="4" t="s">
        <v>749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811</v>
      </c>
      <c r="B93" s="228">
        <f>ROUND(N('Prior Year'!CC85), 0)</f>
        <v>805630</v>
      </c>
      <c r="C93" s="228">
        <f>data!CC85</f>
        <v>530190</v>
      </c>
      <c r="D93" s="228" t="s">
        <v>749</v>
      </c>
      <c r="E93" s="4" t="s">
        <v>749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812</v>
      </c>
      <c r="B94" s="228">
        <f>ROUND(N('Prior Year'!CD85), 0)</f>
        <v>4592637</v>
      </c>
      <c r="C94" s="228">
        <f>data!CD85</f>
        <v>4884413</v>
      </c>
      <c r="D94" s="228" t="s">
        <v>749</v>
      </c>
      <c r="E94" s="4" t="s">
        <v>749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sheetProtection algorithmName="SHA-512" hashValue="p1tL2ZUJnodZferBS/HITJa4EvfI1fFDLRMULUEqIVbEj8VRxV8RsvhaqQ73DnjYz3XQCTktZbjY/TQ7jBe78g==" saltValue="tsywVrUeApybEMSZS6WD7Q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workbookViewId="0">
      <selection activeCell="G7" sqref="G7"/>
    </sheetView>
  </sheetViews>
  <sheetFormatPr defaultRowHeight="15" x14ac:dyDescent="0.2"/>
  <sheetData>
    <row r="1" spans="1:4" ht="15.75" x14ac:dyDescent="0.25">
      <c r="A1" s="268" t="s">
        <v>813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814</v>
      </c>
      <c r="B3" s="267"/>
      <c r="C3" s="267"/>
      <c r="D3" s="267"/>
    </row>
    <row r="4" spans="1:4" ht="15.75" x14ac:dyDescent="0.25">
      <c r="A4" s="267" t="s">
        <v>815</v>
      </c>
      <c r="B4" s="267"/>
      <c r="C4" s="267"/>
      <c r="D4" s="267"/>
    </row>
    <row r="5" spans="1:4" ht="15.75" x14ac:dyDescent="0.25">
      <c r="A5" s="1" t="s">
        <v>816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817</v>
      </c>
      <c r="B7" s="267"/>
      <c r="C7" s="267"/>
      <c r="D7" s="267"/>
    </row>
    <row r="8" spans="1:4" ht="15.75" x14ac:dyDescent="0.25">
      <c r="A8" s="309" t="s">
        <v>818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819</v>
      </c>
      <c r="B11" s="267"/>
      <c r="C11" s="267"/>
      <c r="D11" s="267">
        <f>N(data!C380)</f>
        <v>870268</v>
      </c>
    </row>
    <row r="12" spans="1:4" ht="15.75" x14ac:dyDescent="0.25">
      <c r="A12" s="269" t="s">
        <v>820</v>
      </c>
      <c r="B12" s="267"/>
      <c r="C12" s="267"/>
      <c r="D12" s="267" t="str">
        <f>IF(OR(N(data!C380) &gt; 1000000, N(data!C380) / (N(data!D360) + N(data!D383)) &gt; 0.01), "Yes", "No")</f>
        <v>No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821</v>
      </c>
      <c r="B14" s="267"/>
      <c r="C14" s="267"/>
      <c r="D14" s="269" t="s">
        <v>822</v>
      </c>
    </row>
    <row r="15" spans="1:4" ht="15.75" x14ac:dyDescent="0.25">
      <c r="A15" s="267" t="s">
        <v>823</v>
      </c>
      <c r="B15" s="267"/>
      <c r="C15" s="267"/>
      <c r="D15" s="267"/>
    </row>
    <row r="16" spans="1:4" ht="15.75" x14ac:dyDescent="0.25">
      <c r="A16" s="267" t="s">
        <v>823</v>
      </c>
      <c r="B16" s="267"/>
      <c r="C16" s="267"/>
      <c r="D16" s="267"/>
    </row>
    <row r="17" spans="1:4" ht="15.75" x14ac:dyDescent="0.25">
      <c r="A17" s="267" t="s">
        <v>823</v>
      </c>
      <c r="B17" s="267"/>
      <c r="C17" s="267"/>
      <c r="D17" s="267"/>
    </row>
    <row r="18" spans="1:4" ht="15.75" x14ac:dyDescent="0.25">
      <c r="A18" s="267" t="s">
        <v>823</v>
      </c>
      <c r="B18" s="267"/>
      <c r="C18" s="267"/>
      <c r="D18" s="267"/>
    </row>
    <row r="19" spans="1:4" ht="15.75" x14ac:dyDescent="0.25">
      <c r="A19" s="267" t="s">
        <v>823</v>
      </c>
      <c r="B19" s="267"/>
      <c r="C19" s="267"/>
      <c r="D19" s="267"/>
    </row>
    <row r="20" spans="1:4" ht="15.75" x14ac:dyDescent="0.25">
      <c r="A20" s="267" t="s">
        <v>823</v>
      </c>
      <c r="B20" s="267"/>
      <c r="C20" s="267"/>
      <c r="D20" s="267"/>
    </row>
    <row r="21" spans="1:4" ht="15.75" x14ac:dyDescent="0.25">
      <c r="A21" s="267" t="s">
        <v>823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824</v>
      </c>
      <c r="B25" s="267"/>
      <c r="C25" s="267"/>
      <c r="D25" s="267">
        <f>N(data!C414)</f>
        <v>846168</v>
      </c>
    </row>
    <row r="26" spans="1:4" ht="15.75" x14ac:dyDescent="0.25">
      <c r="A26" s="269" t="s">
        <v>820</v>
      </c>
      <c r="B26" s="267"/>
      <c r="C26" s="267"/>
      <c r="D26" s="267" t="str">
        <f>IF(OR(N(data!C414)&gt;1000000,N(data!C414)/(N(data!D416))&gt;0.01),"Yes","No")</f>
        <v>No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821</v>
      </c>
      <c r="B28" s="267"/>
      <c r="C28" s="267"/>
      <c r="D28" s="269" t="s">
        <v>822</v>
      </c>
    </row>
    <row r="29" spans="1:4" ht="15.75" x14ac:dyDescent="0.25">
      <c r="A29" s="267" t="s">
        <v>825</v>
      </c>
      <c r="B29" s="267"/>
      <c r="C29" s="267"/>
      <c r="D29" s="267"/>
    </row>
    <row r="30" spans="1:4" ht="15.75" x14ac:dyDescent="0.25">
      <c r="A30" s="267" t="s">
        <v>825</v>
      </c>
      <c r="B30" s="267"/>
      <c r="C30" s="267"/>
      <c r="D30" s="267"/>
    </row>
    <row r="31" spans="1:4" ht="15.75" x14ac:dyDescent="0.25">
      <c r="A31" s="267" t="s">
        <v>825</v>
      </c>
      <c r="B31" s="267"/>
      <c r="C31" s="267"/>
      <c r="D31" s="267"/>
    </row>
    <row r="32" spans="1:4" ht="15.75" x14ac:dyDescent="0.25">
      <c r="A32" s="267" t="s">
        <v>825</v>
      </c>
      <c r="B32" s="267"/>
      <c r="C32" s="267"/>
      <c r="D32" s="267"/>
    </row>
    <row r="33" spans="1:4" ht="15.75" x14ac:dyDescent="0.25">
      <c r="A33" s="267" t="s">
        <v>825</v>
      </c>
      <c r="B33" s="267"/>
      <c r="C33" s="267"/>
      <c r="D33" s="267"/>
    </row>
    <row r="34" spans="1:4" ht="15.75" x14ac:dyDescent="0.25">
      <c r="A34" s="267" t="s">
        <v>825</v>
      </c>
      <c r="B34" s="267"/>
      <c r="C34" s="267"/>
      <c r="D34" s="267"/>
    </row>
    <row r="35" spans="1:4" ht="15.75" x14ac:dyDescent="0.25">
      <c r="A35" s="267" t="s">
        <v>825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sheetProtection algorithmName="SHA-512" hashValue="q5VWaF59XBafp74/IOBXBZW9CrjNWEVw6dmrtyITC0mDUo2EbvE43vBIkBhesjdLaYHRSVcsagESji+H4jCiIg==" saltValue="1XJ2CDzdZ/2vLX1qshmAU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6" workbookViewId="0">
      <selection activeCell="H26" sqref="H26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826</v>
      </c>
    </row>
    <row r="2" spans="1:7" ht="20.100000000000001" customHeight="1" x14ac:dyDescent="0.25">
      <c r="A2" s="62" t="s">
        <v>827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H-140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Kittitas Valley Healthcare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Kittitas  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828</v>
      </c>
      <c r="C7" s="67"/>
      <c r="D7" s="64" t="str">
        <f>"  "&amp;data!C104</f>
        <v xml:space="preserve">  Jason Adler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829</v>
      </c>
      <c r="C8" s="67"/>
      <c r="D8" s="64" t="str">
        <f>"  "&amp;data!C105</f>
        <v xml:space="preserve">  Jennifer Reed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830</v>
      </c>
      <c r="C9" s="67"/>
      <c r="D9" s="64" t="str">
        <f>"  "&amp;data!C106</f>
        <v xml:space="preserve">  Jon Ward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831</v>
      </c>
      <c r="C10" s="67"/>
      <c r="D10" s="64" t="str">
        <f>"  "&amp;data!C107</f>
        <v xml:space="preserve">  (509) 962-9841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832</v>
      </c>
      <c r="C11" s="67"/>
      <c r="D11" s="64" t="str">
        <f>"  "&amp;data!C108</f>
        <v xml:space="preserve">  (509 962-7351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833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834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/>
      </c>
      <c r="D17" s="80" t="s">
        <v>407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835</v>
      </c>
      <c r="C18" s="67"/>
      <c r="D18" s="67"/>
      <c r="E18" s="229" t="str">
        <f>IF(data!C122&gt;0," X","")</f>
        <v/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 xml:space="preserve"> X</v>
      </c>
      <c r="B19" s="80" t="s">
        <v>836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837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838</v>
      </c>
      <c r="C23" s="64"/>
      <c r="D23" s="64"/>
      <c r="E23" s="64"/>
      <c r="F23" s="63">
        <f>data!C127</f>
        <v>969</v>
      </c>
      <c r="G23" s="67">
        <f>data!D127</f>
        <v>3239</v>
      </c>
    </row>
    <row r="24" spans="1:7" ht="20.100000000000001" customHeight="1" x14ac:dyDescent="0.25">
      <c r="A24" s="63"/>
      <c r="B24" s="64" t="s">
        <v>839</v>
      </c>
      <c r="C24" s="64"/>
      <c r="D24" s="64"/>
      <c r="E24" s="64"/>
      <c r="F24" s="63">
        <f>data!C128</f>
        <v>18</v>
      </c>
      <c r="G24" s="67">
        <f>data!D128</f>
        <v>136</v>
      </c>
    </row>
    <row r="25" spans="1:7" ht="20.100000000000001" customHeight="1" x14ac:dyDescent="0.25">
      <c r="A25" s="63"/>
      <c r="B25" s="64" t="s">
        <v>840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226</v>
      </c>
      <c r="G26" s="67">
        <f>data!D130</f>
        <v>362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841</v>
      </c>
      <c r="C29" s="67"/>
      <c r="D29" s="79" t="s">
        <v>193</v>
      </c>
      <c r="E29" s="83" t="s">
        <v>841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6</v>
      </c>
      <c r="E30" s="64" t="s">
        <v>344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842</v>
      </c>
      <c r="C31" s="67"/>
      <c r="D31" s="67">
        <f>data!C133</f>
        <v>0</v>
      </c>
      <c r="E31" s="64" t="s">
        <v>345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843</v>
      </c>
      <c r="C32" s="67"/>
      <c r="D32" s="67">
        <f>data!C134</f>
        <v>19</v>
      </c>
      <c r="E32" s="64" t="s">
        <v>844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845</v>
      </c>
      <c r="C33" s="67"/>
      <c r="D33" s="67">
        <f>data!C135</f>
        <v>0</v>
      </c>
      <c r="E33" s="64" t="s">
        <v>846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847</v>
      </c>
      <c r="C34" s="67"/>
      <c r="D34" s="67">
        <f>data!C136</f>
        <v>0</v>
      </c>
      <c r="E34" s="64" t="s">
        <v>347</v>
      </c>
      <c r="F34" s="67"/>
      <c r="G34" s="67">
        <f>data!E143</f>
        <v>25</v>
      </c>
    </row>
    <row r="35" spans="1:7" ht="20.100000000000001" customHeight="1" x14ac:dyDescent="0.25">
      <c r="A35" s="63"/>
      <c r="B35" s="83" t="s">
        <v>848</v>
      </c>
      <c r="C35" s="67"/>
      <c r="D35" s="67">
        <f>data!C137</f>
        <v>0</v>
      </c>
      <c r="E35" s="64" t="s">
        <v>849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348</v>
      </c>
      <c r="F36" s="67"/>
      <c r="G36" s="67">
        <f>data!C144</f>
        <v>25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6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850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J15" sqref="J15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851</v>
      </c>
      <c r="G1" s="61" t="s">
        <v>852</v>
      </c>
    </row>
    <row r="2" spans="1:7" ht="20.100000000000001" customHeight="1" x14ac:dyDescent="0.25">
      <c r="A2" s="1" t="str">
        <f>"Hospital: "&amp;data!C98</f>
        <v>Hospital: Kittitas Valley Healthcare</v>
      </c>
      <c r="G2" s="4" t="s">
        <v>853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854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855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856</v>
      </c>
      <c r="B6" s="79" t="s">
        <v>332</v>
      </c>
      <c r="C6" s="79" t="s">
        <v>857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534</v>
      </c>
      <c r="C7" s="127">
        <f>data!B155</f>
        <v>2136</v>
      </c>
      <c r="D7" s="127">
        <f>data!B156</f>
        <v>0</v>
      </c>
      <c r="E7" s="127">
        <f>data!B157</f>
        <v>14661090</v>
      </c>
      <c r="F7" s="127">
        <f>data!B158</f>
        <v>103507076</v>
      </c>
      <c r="G7" s="127">
        <f>data!B157+data!B158</f>
        <v>118168166</v>
      </c>
    </row>
    <row r="8" spans="1:7" ht="20.100000000000001" customHeight="1" x14ac:dyDescent="0.25">
      <c r="A8" s="63" t="s">
        <v>354</v>
      </c>
      <c r="B8" s="127">
        <f>data!C154</f>
        <v>153</v>
      </c>
      <c r="C8" s="127">
        <f>data!C155</f>
        <v>594</v>
      </c>
      <c r="D8" s="127">
        <f>data!C156</f>
        <v>0</v>
      </c>
      <c r="E8" s="127">
        <f>data!C157</f>
        <v>4913572</v>
      </c>
      <c r="F8" s="127">
        <f>data!C158</f>
        <v>38458476</v>
      </c>
      <c r="G8" s="127">
        <f>data!C157+data!C158</f>
        <v>43372048</v>
      </c>
    </row>
    <row r="9" spans="1:7" ht="20.100000000000001" customHeight="1" x14ac:dyDescent="0.25">
      <c r="A9" s="63" t="s">
        <v>858</v>
      </c>
      <c r="B9" s="127">
        <f>data!D154</f>
        <v>282</v>
      </c>
      <c r="C9" s="127">
        <f>data!D155</f>
        <v>509</v>
      </c>
      <c r="D9" s="127">
        <f>data!D156</f>
        <v>0</v>
      </c>
      <c r="E9" s="127">
        <f>data!D157</f>
        <v>9245560</v>
      </c>
      <c r="F9" s="127">
        <f>data!D158</f>
        <v>85107189</v>
      </c>
      <c r="G9" s="127">
        <f>data!D157+data!D158</f>
        <v>94352749</v>
      </c>
    </row>
    <row r="10" spans="1:7" ht="20.100000000000001" customHeight="1" x14ac:dyDescent="0.25">
      <c r="A10" s="78" t="s">
        <v>229</v>
      </c>
      <c r="B10" s="127">
        <f>data!E154</f>
        <v>969</v>
      </c>
      <c r="C10" s="127">
        <f>data!E155</f>
        <v>3239</v>
      </c>
      <c r="D10" s="127">
        <f>data!E156</f>
        <v>0</v>
      </c>
      <c r="E10" s="127">
        <f>data!E157</f>
        <v>28820222</v>
      </c>
      <c r="F10" s="127">
        <f>data!E158</f>
        <v>227072741</v>
      </c>
      <c r="G10" s="127">
        <f>E10+F10</f>
        <v>255892963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859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855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856</v>
      </c>
      <c r="B15" s="79" t="s">
        <v>332</v>
      </c>
      <c r="C15" s="79" t="s">
        <v>857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15</v>
      </c>
      <c r="C16" s="127">
        <f>data!B161</f>
        <v>118</v>
      </c>
      <c r="D16" s="127">
        <f>data!B162</f>
        <v>0</v>
      </c>
      <c r="E16" s="127">
        <f>data!B163</f>
        <v>37119</v>
      </c>
      <c r="F16" s="127">
        <f>data!B164</f>
        <v>0</v>
      </c>
      <c r="G16" s="127">
        <f>data!B163+data!B164</f>
        <v>37119</v>
      </c>
    </row>
    <row r="17" spans="1:7" ht="20.100000000000001" customHeight="1" x14ac:dyDescent="0.25">
      <c r="A17" s="63" t="s">
        <v>354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858</v>
      </c>
      <c r="B18" s="127">
        <f>data!D160</f>
        <v>3</v>
      </c>
      <c r="C18" s="127">
        <f>data!D161</f>
        <v>18</v>
      </c>
      <c r="D18" s="127">
        <f>data!D162</f>
        <v>0</v>
      </c>
      <c r="E18" s="127">
        <f>data!D163</f>
        <v>27601</v>
      </c>
      <c r="F18" s="127">
        <f>data!D164</f>
        <v>0</v>
      </c>
      <c r="G18" s="127">
        <f>data!D163+data!D164</f>
        <v>27601</v>
      </c>
    </row>
    <row r="19" spans="1:7" ht="20.100000000000001" customHeight="1" x14ac:dyDescent="0.25">
      <c r="A19" s="78" t="s">
        <v>229</v>
      </c>
      <c r="B19" s="127">
        <f>data!E160</f>
        <v>18</v>
      </c>
      <c r="C19" s="127">
        <f>data!E161</f>
        <v>136</v>
      </c>
      <c r="D19" s="127">
        <f>data!E162</f>
        <v>0</v>
      </c>
      <c r="E19" s="127">
        <f>data!E163</f>
        <v>64720</v>
      </c>
      <c r="F19" s="127">
        <f>data!E164</f>
        <v>0</v>
      </c>
      <c r="G19" s="127">
        <f>data!E163+data!E164</f>
        <v>64720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860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855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856</v>
      </c>
      <c r="B24" s="79" t="s">
        <v>332</v>
      </c>
      <c r="C24" s="79" t="s">
        <v>857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354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858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861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862</v>
      </c>
      <c r="C32" s="139">
        <f>data!B173</f>
        <v>11202152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863</v>
      </c>
      <c r="C33" s="135">
        <f>data!C173</f>
        <v>8357587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workbookViewId="0">
      <selection activeCell="D39" sqref="D39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864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Kittitas Valley Healthcare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865</v>
      </c>
      <c r="C6" s="63">
        <f>data!C181</f>
        <v>4323769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126087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566324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6493850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57015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3608712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791300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866</v>
      </c>
      <c r="C14" s="63">
        <f>data!D189</f>
        <v>15967057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867</v>
      </c>
      <c r="C18" s="63">
        <f>data!C191</f>
        <v>7770</v>
      </c>
    </row>
    <row r="19" spans="1:3" ht="20.100000000000001" customHeight="1" x14ac:dyDescent="0.25">
      <c r="A19" s="63">
        <v>13</v>
      </c>
      <c r="B19" s="64" t="s">
        <v>868</v>
      </c>
      <c r="C19" s="63">
        <f>data!C192</f>
        <v>389999</v>
      </c>
    </row>
    <row r="20" spans="1:3" ht="20.100000000000001" customHeight="1" x14ac:dyDescent="0.25">
      <c r="A20" s="63">
        <v>14</v>
      </c>
      <c r="B20" s="64" t="s">
        <v>869</v>
      </c>
      <c r="C20" s="63">
        <f>data!D193</f>
        <v>397769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870</v>
      </c>
      <c r="C24" s="148"/>
    </row>
    <row r="25" spans="1:3" ht="20.100000000000001" customHeight="1" x14ac:dyDescent="0.25">
      <c r="A25" s="63">
        <v>17</v>
      </c>
      <c r="B25" s="64" t="s">
        <v>871</v>
      </c>
      <c r="C25" s="63">
        <f>data!C195</f>
        <v>2071034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428779</v>
      </c>
    </row>
    <row r="27" spans="1:3" ht="20.100000000000001" customHeight="1" x14ac:dyDescent="0.25">
      <c r="A27" s="63">
        <v>19</v>
      </c>
      <c r="B27" s="64" t="s">
        <v>872</v>
      </c>
      <c r="C27" s="63">
        <f>data!D197</f>
        <v>2499813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873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1216627</v>
      </c>
    </row>
    <row r="32" spans="1:3" ht="20.100000000000001" customHeight="1" x14ac:dyDescent="0.25">
      <c r="A32" s="63">
        <v>22</v>
      </c>
      <c r="B32" s="64" t="s">
        <v>874</v>
      </c>
      <c r="C32" s="63">
        <f>data!C200</f>
        <v>0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875</v>
      </c>
      <c r="C34" s="63">
        <f>data!D202</f>
        <v>1216627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876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1691532</v>
      </c>
    </row>
    <row r="40" spans="1:3" ht="20.100000000000001" customHeight="1" x14ac:dyDescent="0.25">
      <c r="A40" s="63">
        <v>28</v>
      </c>
      <c r="B40" s="64" t="s">
        <v>877</v>
      </c>
      <c r="C40" s="63">
        <f>data!D206</f>
        <v>1691532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878</v>
      </c>
    </row>
    <row r="3" spans="1:6" ht="20.100000000000001" customHeight="1" x14ac:dyDescent="0.25">
      <c r="A3" s="120" t="str">
        <f>"Hospital: "&amp;data!C98</f>
        <v>Hospital: Kittitas Valley Healthcare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879</v>
      </c>
      <c r="D5" s="151"/>
      <c r="E5" s="151"/>
      <c r="F5" s="151" t="s">
        <v>880</v>
      </c>
    </row>
    <row r="6" spans="1:6" ht="20.100000000000001" customHeight="1" x14ac:dyDescent="0.25">
      <c r="A6" s="152"/>
      <c r="B6" s="70"/>
      <c r="C6" s="153" t="s">
        <v>881</v>
      </c>
      <c r="D6" s="153" t="s">
        <v>386</v>
      </c>
      <c r="E6" s="153" t="s">
        <v>882</v>
      </c>
      <c r="F6" s="153" t="s">
        <v>881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3334338</v>
      </c>
      <c r="D7" s="67">
        <f>data!C211</f>
        <v>6500000</v>
      </c>
      <c r="E7" s="67">
        <f>data!D211</f>
        <v>0</v>
      </c>
      <c r="F7" s="67">
        <f>data!E211</f>
        <v>9834338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1052763</v>
      </c>
      <c r="D8" s="67">
        <f>data!C212</f>
        <v>68466</v>
      </c>
      <c r="E8" s="67">
        <f>data!D212</f>
        <v>0</v>
      </c>
      <c r="F8" s="67">
        <f>data!E212</f>
        <v>1121229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51700441</v>
      </c>
      <c r="D9" s="67">
        <f>data!C213</f>
        <v>12793391</v>
      </c>
      <c r="E9" s="67">
        <f>data!D213</f>
        <v>0</v>
      </c>
      <c r="F9" s="67">
        <f>data!E213</f>
        <v>64493832</v>
      </c>
    </row>
    <row r="10" spans="1:6" ht="20.100000000000001" customHeight="1" x14ac:dyDescent="0.25">
      <c r="A10" s="63">
        <v>4</v>
      </c>
      <c r="B10" s="67" t="s">
        <v>883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884</v>
      </c>
      <c r="C11" s="67">
        <f>data!B215</f>
        <v>9572142</v>
      </c>
      <c r="D11" s="67">
        <f>data!C215</f>
        <v>2930676</v>
      </c>
      <c r="E11" s="67">
        <f>data!D215</f>
        <v>0</v>
      </c>
      <c r="F11" s="67">
        <f>data!E215</f>
        <v>12502818</v>
      </c>
    </row>
    <row r="12" spans="1:6" ht="20.100000000000001" customHeight="1" x14ac:dyDescent="0.25">
      <c r="A12" s="63">
        <v>6</v>
      </c>
      <c r="B12" s="67" t="s">
        <v>885</v>
      </c>
      <c r="C12" s="67">
        <f>data!B216</f>
        <v>35667233</v>
      </c>
      <c r="D12" s="67">
        <f>data!C216</f>
        <v>5361182</v>
      </c>
      <c r="E12" s="67">
        <f>data!D216</f>
        <v>1056732</v>
      </c>
      <c r="F12" s="67">
        <f>data!E216</f>
        <v>39971683</v>
      </c>
    </row>
    <row r="13" spans="1:6" ht="20.100000000000001" customHeight="1" x14ac:dyDescent="0.25">
      <c r="A13" s="63">
        <v>7</v>
      </c>
      <c r="B13" s="67" t="s">
        <v>886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396</v>
      </c>
      <c r="C14" s="67">
        <f>data!B218</f>
        <v>9680865</v>
      </c>
      <c r="D14" s="67">
        <f>data!C218</f>
        <v>0</v>
      </c>
      <c r="E14" s="67">
        <f>data!D218</f>
        <v>127289</v>
      </c>
      <c r="F14" s="67">
        <f>data!E218</f>
        <v>9553576</v>
      </c>
    </row>
    <row r="15" spans="1:6" ht="20.100000000000001" customHeight="1" x14ac:dyDescent="0.25">
      <c r="A15" s="63">
        <v>9</v>
      </c>
      <c r="B15" s="67" t="s">
        <v>887</v>
      </c>
      <c r="C15" s="67">
        <f>data!B219</f>
        <v>16669280</v>
      </c>
      <c r="D15" s="67">
        <f>data!C219</f>
        <v>16307369</v>
      </c>
      <c r="E15" s="67">
        <f>data!D219</f>
        <v>19891652</v>
      </c>
      <c r="F15" s="67">
        <f>data!E219</f>
        <v>13084997</v>
      </c>
    </row>
    <row r="16" spans="1:6" ht="20.100000000000001" customHeight="1" x14ac:dyDescent="0.25">
      <c r="A16" s="63">
        <v>10</v>
      </c>
      <c r="B16" s="67" t="s">
        <v>611</v>
      </c>
      <c r="C16" s="67">
        <f>data!B220</f>
        <v>127677062</v>
      </c>
      <c r="D16" s="67">
        <f>data!C220</f>
        <v>43961084</v>
      </c>
      <c r="E16" s="67">
        <f>data!D220</f>
        <v>21075673</v>
      </c>
      <c r="F16" s="67">
        <f>data!E220</f>
        <v>150562473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398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879</v>
      </c>
      <c r="D21" s="4" t="s">
        <v>229</v>
      </c>
      <c r="E21" s="153"/>
      <c r="F21" s="153" t="s">
        <v>880</v>
      </c>
    </row>
    <row r="22" spans="1:6" ht="20.100000000000001" customHeight="1" x14ac:dyDescent="0.25">
      <c r="A22" s="154"/>
      <c r="B22" s="146"/>
      <c r="C22" s="153" t="s">
        <v>881</v>
      </c>
      <c r="D22" s="153" t="s">
        <v>888</v>
      </c>
      <c r="E22" s="153" t="s">
        <v>882</v>
      </c>
      <c r="F22" s="153" t="s">
        <v>881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268294</v>
      </c>
      <c r="D24" s="67">
        <f>data!C225</f>
        <v>89517</v>
      </c>
      <c r="E24" s="67">
        <f>data!D225</f>
        <v>0</v>
      </c>
      <c r="F24" s="67">
        <f>data!E225</f>
        <v>357811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24804153</v>
      </c>
      <c r="D25" s="67">
        <f>data!C226</f>
        <v>3099774</v>
      </c>
      <c r="E25" s="67">
        <f>data!D226</f>
        <v>0</v>
      </c>
      <c r="F25" s="67">
        <f>data!E226</f>
        <v>27903927</v>
      </c>
    </row>
    <row r="26" spans="1:6" ht="20.100000000000001" customHeight="1" x14ac:dyDescent="0.25">
      <c r="A26" s="63">
        <v>14</v>
      </c>
      <c r="B26" s="67" t="s">
        <v>883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884</v>
      </c>
      <c r="C27" s="67">
        <f>data!B228</f>
        <v>5104714</v>
      </c>
      <c r="D27" s="67">
        <f>data!C228</f>
        <v>597883</v>
      </c>
      <c r="E27" s="67">
        <f>data!D228</f>
        <v>0</v>
      </c>
      <c r="F27" s="67">
        <f>data!E228</f>
        <v>5702597</v>
      </c>
    </row>
    <row r="28" spans="1:6" ht="20.100000000000001" customHeight="1" x14ac:dyDescent="0.25">
      <c r="A28" s="63">
        <v>16</v>
      </c>
      <c r="B28" s="67" t="s">
        <v>885</v>
      </c>
      <c r="C28" s="67">
        <f>data!B229</f>
        <v>27291789</v>
      </c>
      <c r="D28" s="67">
        <f>data!C229</f>
        <v>3071619</v>
      </c>
      <c r="E28" s="67">
        <f>data!D229</f>
        <v>1044117</v>
      </c>
      <c r="F28" s="67">
        <f>data!E229</f>
        <v>29319291</v>
      </c>
    </row>
    <row r="29" spans="1:6" ht="20.100000000000001" customHeight="1" x14ac:dyDescent="0.25">
      <c r="A29" s="63">
        <v>17</v>
      </c>
      <c r="B29" s="67" t="s">
        <v>886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396</v>
      </c>
      <c r="C30" s="67">
        <f>data!B231</f>
        <v>1829016</v>
      </c>
      <c r="D30" s="67">
        <f>data!C231</f>
        <v>1539258</v>
      </c>
      <c r="E30" s="67">
        <f>data!D231</f>
        <v>113785</v>
      </c>
      <c r="F30" s="67">
        <f>data!E231</f>
        <v>3254489</v>
      </c>
    </row>
    <row r="31" spans="1:6" ht="20.100000000000001" customHeight="1" x14ac:dyDescent="0.25">
      <c r="A31" s="63">
        <v>19</v>
      </c>
      <c r="B31" s="67" t="s">
        <v>887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611</v>
      </c>
      <c r="C32" s="67">
        <f>data!B233</f>
        <v>59297966</v>
      </c>
      <c r="D32" s="67">
        <f>data!C233</f>
        <v>8398051</v>
      </c>
      <c r="E32" s="67">
        <f>data!D233</f>
        <v>1157902</v>
      </c>
      <c r="F32" s="67">
        <f>data!E233</f>
        <v>66538115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D28" sqref="D28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889</v>
      </c>
      <c r="B1" s="62"/>
      <c r="C1" s="62"/>
      <c r="D1" s="61" t="s">
        <v>890</v>
      </c>
    </row>
    <row r="2" spans="1:4" ht="20.100000000000001" customHeight="1" x14ac:dyDescent="0.25">
      <c r="A2" s="120" t="str">
        <f>"Hospital: "&amp;data!C98</f>
        <v>Hospital: Kittitas Valley Healthcare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891</v>
      </c>
      <c r="C4" s="156" t="s">
        <v>892</v>
      </c>
      <c r="D4" s="157"/>
    </row>
    <row r="5" spans="1:4" ht="20.100000000000001" customHeight="1" x14ac:dyDescent="0.25">
      <c r="A5" s="124">
        <v>1</v>
      </c>
      <c r="B5" s="158"/>
      <c r="C5" s="80" t="s">
        <v>400</v>
      </c>
      <c r="D5" s="67">
        <f>data!D237</f>
        <v>4712773</v>
      </c>
    </row>
    <row r="6" spans="1:4" ht="20.100000000000001" customHeight="1" x14ac:dyDescent="0.25">
      <c r="A6" s="63">
        <v>2</v>
      </c>
      <c r="B6" s="69"/>
      <c r="C6" s="142" t="s">
        <v>496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51877202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15883274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0</v>
      </c>
    </row>
    <row r="10" spans="1:4" ht="20.100000000000001" customHeight="1" x14ac:dyDescent="0.25">
      <c r="A10" s="63">
        <v>6</v>
      </c>
      <c r="B10" s="158">
        <v>5840</v>
      </c>
      <c r="C10" s="67" t="s">
        <v>405</v>
      </c>
      <c r="D10" s="67">
        <f>data!C242</f>
        <v>0</v>
      </c>
    </row>
    <row r="11" spans="1:4" ht="20.100000000000001" customHeight="1" x14ac:dyDescent="0.25">
      <c r="A11" s="63">
        <v>7</v>
      </c>
      <c r="B11" s="158">
        <v>5850</v>
      </c>
      <c r="C11" s="67" t="s">
        <v>893</v>
      </c>
      <c r="D11" s="67">
        <f>data!C243</f>
        <v>0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41421062</v>
      </c>
    </row>
    <row r="13" spans="1:4" ht="20.100000000000001" customHeight="1" x14ac:dyDescent="0.25">
      <c r="A13" s="63">
        <v>9</v>
      </c>
      <c r="B13" s="67"/>
      <c r="C13" s="67" t="s">
        <v>894</v>
      </c>
      <c r="D13" s="67">
        <f>data!D245</f>
        <v>109181538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409</v>
      </c>
      <c r="D15" s="153"/>
    </row>
    <row r="16" spans="1:4" ht="20.100000000000001" customHeight="1" x14ac:dyDescent="0.25">
      <c r="A16" s="152">
        <v>12</v>
      </c>
      <c r="B16" s="79"/>
      <c r="C16" s="64" t="s">
        <v>895</v>
      </c>
      <c r="D16" s="63">
        <f>data!C247</f>
        <v>685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411</v>
      </c>
      <c r="D18" s="67">
        <f>data!C249</f>
        <v>256977</v>
      </c>
    </row>
    <row r="19" spans="1:4" ht="20.100000000000001" customHeight="1" x14ac:dyDescent="0.25">
      <c r="A19" s="161">
        <v>15</v>
      </c>
      <c r="B19" s="158">
        <v>5910</v>
      </c>
      <c r="C19" s="80" t="s">
        <v>896</v>
      </c>
      <c r="D19" s="67">
        <f>data!C250</f>
        <v>2020170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897</v>
      </c>
      <c r="D22" s="67">
        <f>data!D252</f>
        <v>2277147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415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898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899</v>
      </c>
      <c r="C27" s="79"/>
      <c r="D27" s="67">
        <f>data!D258</f>
        <v>116171458</v>
      </c>
    </row>
    <row r="28" spans="1:4" ht="20.100000000000001" customHeight="1" x14ac:dyDescent="0.25">
      <c r="A28" s="72">
        <v>24</v>
      </c>
      <c r="B28" s="138" t="s">
        <v>900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2025-07-29T20:09:43Z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000000N0DZ20250619154836.xlsx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